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theme/themeOverride1.xml" ContentType="application/vnd.openxmlformats-officedocument.themeOverride+xml"/>
  <Override PartName="/xl/charts/chart39.xml" ContentType="application/vnd.openxmlformats-officedocument.drawingml.chart+xml"/>
  <Override PartName="/xl/theme/themeOverride2.xml" ContentType="application/vnd.openxmlformats-officedocument.themeOverride+xml"/>
  <Override PartName="/xl/charts/chart40.xml" ContentType="application/vnd.openxmlformats-officedocument.drawingml.chart+xml"/>
  <Override PartName="/xl/theme/themeOverride3.xml" ContentType="application/vnd.openxmlformats-officedocument.themeOverride+xml"/>
  <Override PartName="/xl/charts/chart4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D:\Indicators 2020 Update\"/>
    </mc:Choice>
  </mc:AlternateContent>
  <xr:revisionPtr revIDLastSave="0" documentId="13_ncr:1_{55DA0D7F-4C8C-4158-A818-57F6CF66B4B5}" xr6:coauthVersionLast="45" xr6:coauthVersionMax="45" xr10:uidLastSave="{00000000-0000-0000-0000-000000000000}"/>
  <bookViews>
    <workbookView xWindow="765" yWindow="255" windowWidth="20670" windowHeight="14055" tabRatio="887" firstSheet="3" activeTab="3" xr2:uid="{00000000-000D-0000-FFFF-FFFF00000000}"/>
  </bookViews>
  <sheets>
    <sheet name="General_inputs" sheetId="6" r:id="rId1"/>
    <sheet name="Directory" sheetId="16" r:id="rId2"/>
    <sheet name="Total_Commercial_LMDI_UtilAdj" sheetId="51" r:id="rId3"/>
    <sheet name="Commercial_Total" sheetId="4" r:id="rId4"/>
    <sheet name="Report_tables" sheetId="49" r:id="rId5"/>
    <sheet name="Adjusted_Supplier_Data" sheetId="29" r:id="rId6"/>
    <sheet name="National_Calibration" sheetId="61" r:id="rId7"/>
    <sheet name="Regional_intensity (aggregate)" sheetId="47" r:id="rId8"/>
    <sheet name="SEDS_CensusRgn" sheetId="46" r:id="rId9"/>
    <sheet name="AER09_Table2.1c" sheetId="39" state="hidden" r:id="rId10"/>
    <sheet name="AER10_Table2.1c" sheetId="44" state="hidden" r:id="rId11"/>
    <sheet name="Annual Data_MERT2.3_July14" sheetId="58" state="hidden" r:id="rId12"/>
    <sheet name="mer_data2.3 May 2016" sheetId="65" r:id="rId13"/>
    <sheet name="mer_data2.3_Jan_2017" sheetId="67" r:id="rId14"/>
    <sheet name="mer_data2.3 Dec 2019" sheetId="68" r:id="rId15"/>
    <sheet name="AER11_Table2.1C_Update" sheetId="54" r:id="rId16"/>
    <sheet name="mer_dataT02.03_Sep13" sheetId="55" state="hidden" r:id="rId17"/>
    <sheet name="Conversion_Factors" sheetId="7" r:id="rId18"/>
    <sheet name="Weather_factors" sheetId="48" r:id="rId19"/>
    <sheet name="CDD_by_Division10" sheetId="42" state="hidden" r:id="rId20"/>
    <sheet name="HDD_by_Division10" sheetId="43" state="hidden" r:id="rId21"/>
    <sheet name="CDD_by_Division11_update" sheetId="56" state="hidden" r:id="rId22"/>
    <sheet name="CDD_by_Division11_AER" sheetId="59" state="hidden" r:id="rId23"/>
    <sheet name="HDD_by_Division11_update" sheetId="57" state="hidden" r:id="rId24"/>
    <sheet name="CDD_by_Division18" sheetId="64" r:id="rId25"/>
    <sheet name="HDD_by_Division18" sheetId="63" r:id="rId26"/>
    <sheet name="HDD_by_Division11_AER" sheetId="60" state="hidden" r:id="rId27"/>
    <sheet name="Floorspace_estimates" sheetId="22" r:id="rId28"/>
    <sheet name="Regional_Floorspace" sheetId="45" r:id="rId29"/>
    <sheet name="Regional Shares" sheetId="66" r:id="rId30"/>
    <sheet name="Charts (www)" sheetId="24" r:id="rId31"/>
    <sheet name="Charts (other-not updated)" sheetId="25" r:id="rId32"/>
    <sheet name="SRB_ChangeLog" sheetId="62" state="hidden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\j" localSheetId="22">#REF!</definedName>
    <definedName name="\j" localSheetId="21">#REF!</definedName>
    <definedName name="\j" localSheetId="26">#REF!</definedName>
    <definedName name="\j" localSheetId="23">#REF!</definedName>
    <definedName name="\j" localSheetId="16">#REF!</definedName>
    <definedName name="\j" localSheetId="6">#REF!</definedName>
    <definedName name="\j" localSheetId="2">#REF!</definedName>
    <definedName name="\j" localSheetId="18">#REF!</definedName>
    <definedName name="\j">#REF!</definedName>
    <definedName name="_1982" localSheetId="22">[1]RECS_2!#REF!</definedName>
    <definedName name="_1982" localSheetId="21">[1]RECS_2!#REF!</definedName>
    <definedName name="_1982" localSheetId="26">[1]RECS_2!#REF!</definedName>
    <definedName name="_1982" localSheetId="23">[1]RECS_2!#REF!</definedName>
    <definedName name="_1982" localSheetId="16">[1]RECS_2!#REF!</definedName>
    <definedName name="_1982" localSheetId="6">[1]RECS_2!#REF!</definedName>
    <definedName name="_1982" localSheetId="2">[1]RECS_2!#REF!</definedName>
    <definedName name="_1982" localSheetId="18">[1]RECS_2!#REF!</definedName>
    <definedName name="_1982">[1]RECS_2!#REF!</definedName>
    <definedName name="AllData" localSheetId="22">#REF!</definedName>
    <definedName name="AllData" localSheetId="21">#REF!</definedName>
    <definedName name="AllData" localSheetId="26">#REF!</definedName>
    <definedName name="AllData" localSheetId="23">#REF!</definedName>
    <definedName name="AllData" localSheetId="6">#REF!</definedName>
    <definedName name="AllData" localSheetId="7">#REF!</definedName>
    <definedName name="AllData" localSheetId="2">#REF!</definedName>
    <definedName name="AllData" localSheetId="18">#REF!</definedName>
    <definedName name="AllData">#REF!</definedName>
    <definedName name="base_label" localSheetId="16">[2]General_inputs!$N$6</definedName>
    <definedName name="base_label">General_inputs!$N$6</definedName>
    <definedName name="base_label_paren" localSheetId="16">[2]General_inputs!$O$6</definedName>
    <definedName name="base_label_paren">General_inputs!$O$6</definedName>
    <definedName name="base_label2">General_inputs!$N$7</definedName>
    <definedName name="base_row" localSheetId="19">[3]General_inputs!$M$6</definedName>
    <definedName name="base_row" localSheetId="22">[4]General_inputs!$M$6</definedName>
    <definedName name="base_row" localSheetId="21">[4]General_inputs!$M$6</definedName>
    <definedName name="base_row" localSheetId="20">[3]General_inputs!$M$6</definedName>
    <definedName name="base_row" localSheetId="26">[4]General_inputs!$M$6</definedName>
    <definedName name="base_row" localSheetId="23">[4]General_inputs!$M$6</definedName>
    <definedName name="Base_row" localSheetId="16">[2]All_Sectors!$K$73</definedName>
    <definedName name="base_row" localSheetId="6">[5]General_inputs!$M$6</definedName>
    <definedName name="base_row" localSheetId="7">[6]General_inputs!$M$6</definedName>
    <definedName name="base_row">General_inputs!$M$6</definedName>
    <definedName name="base_row2" localSheetId="16">[2]All_Sectors!$K$74</definedName>
    <definedName name="base_row2">General_inputs!$M$7</definedName>
    <definedName name="Base_year" localSheetId="19">[3]General_inputs!$F$6</definedName>
    <definedName name="Base_year" localSheetId="22">[4]General_inputs!$F$6</definedName>
    <definedName name="Base_year" localSheetId="21">[4]General_inputs!$F$6</definedName>
    <definedName name="Base_year" localSheetId="20">[3]General_inputs!$F$6</definedName>
    <definedName name="Base_year" localSheetId="26">[4]General_inputs!$F$6</definedName>
    <definedName name="Base_year" localSheetId="23">[4]General_inputs!$F$6</definedName>
    <definedName name="Base_year" localSheetId="16">[2]General_inputs!$F$6</definedName>
    <definedName name="Base_year" localSheetId="6">[5]General_inputs!$F$6</definedName>
    <definedName name="Base_year" localSheetId="7">[6]General_inputs!$F$6</definedName>
    <definedName name="Base_year">General_inputs!$F$6</definedName>
    <definedName name="base_year_paren">General_inputs!$O$6</definedName>
    <definedName name="Base_year2" localSheetId="19">[3]General_inputs!$F$7</definedName>
    <definedName name="Base_year2" localSheetId="22">[4]General_inputs!$F$7</definedName>
    <definedName name="Base_year2" localSheetId="21">[4]General_inputs!$F$7</definedName>
    <definedName name="Base_year2" localSheetId="20">[3]General_inputs!$F$7</definedName>
    <definedName name="Base_year2" localSheetId="26">[4]General_inputs!$F$7</definedName>
    <definedName name="Base_year2" localSheetId="23">[4]General_inputs!$F$7</definedName>
    <definedName name="Base_year2" localSheetId="16">[2]General_inputs!$F$7</definedName>
    <definedName name="Base_year2" localSheetId="6">[5]General_inputs!$F$7</definedName>
    <definedName name="Base_year2" localSheetId="7">[6]General_inputs!$F$7</definedName>
    <definedName name="Base_year2">General_inputs!$F$7</definedName>
    <definedName name="Begin_year_chart1" localSheetId="16">[2]General_inputs!$F$20</definedName>
    <definedName name="Begin_year_chart1">General_inputs!$F$20</definedName>
    <definedName name="EintenAdj">[2]General_inputs!$F$25</definedName>
    <definedName name="End_year_chart1" localSheetId="16">[2]General_inputs!$F$21</definedName>
    <definedName name="End_year_chart1">General_inputs!$F$21</definedName>
    <definedName name="Fuel_type" localSheetId="22">[7]General_inputs!$F$16</definedName>
    <definedName name="Fuel_type" localSheetId="21">[7]General_inputs!$F$16</definedName>
    <definedName name="Fuel_type" localSheetId="26">[7]General_inputs!$F$16</definedName>
    <definedName name="Fuel_type" localSheetId="23">[7]General_inputs!$F$16</definedName>
    <definedName name="Fuel_type">[7]General_inputs!$F$16</definedName>
    <definedName name="HTML_CodePage" hidden="1">1252</definedName>
    <definedName name="HTML_Control" localSheetId="22" hidden="1">{"'Sheet1'!$A$1:$K$41"}</definedName>
    <definedName name="HTML_Control" localSheetId="21" hidden="1">{"'Sheet1'!$A$1:$K$41"}</definedName>
    <definedName name="HTML_Control" localSheetId="20" hidden="1">{"'Sheet1'!$A$1:$K$41"}</definedName>
    <definedName name="HTML_Control" localSheetId="26" hidden="1">{"'Sheet1'!$A$1:$K$41"}</definedName>
    <definedName name="HTML_Control" localSheetId="23" hidden="1">{"'Sheet1'!$A$1:$K$41"}</definedName>
    <definedName name="HTML_Control" localSheetId="16" hidden="1">{"'Sheet1'!$A$1:$K$41"}</definedName>
    <definedName name="HTML_Control" localSheetId="6" hidden="1">{"'Sheet1'!$A$1:$K$41"}</definedName>
    <definedName name="HTML_Control" localSheetId="7" hidden="1">{"'Sheet1'!$A$1:$K$41"}</definedName>
    <definedName name="HTML_Control" hidden="1">{"'Sheet1'!$A$1:$K$41"}</definedName>
    <definedName name="HTML_Control_1" localSheetId="22" hidden="1">{"'Sheet1'!$A$1:$K$41"}</definedName>
    <definedName name="HTML_Control_1" localSheetId="21" hidden="1">{"'Sheet1'!$A$1:$K$41"}</definedName>
    <definedName name="HTML_Control_1" localSheetId="26" hidden="1">{"'Sheet1'!$A$1:$K$41"}</definedName>
    <definedName name="HTML_Control_1" localSheetId="23" hidden="1">{"'Sheet1'!$A$1:$K$41"}</definedName>
    <definedName name="HTML_Control_1" localSheetId="6" hidden="1">{"'Sheet1'!$A$1:$K$41"}</definedName>
    <definedName name="HTML_Control_1" hidden="1">{"'Sheet1'!$A$1:$K$41"}</definedName>
    <definedName name="HTML_Control_2" localSheetId="22" hidden="1">{"'Sheet1'!$A$1:$K$41"}</definedName>
    <definedName name="HTML_Control_2" localSheetId="21" hidden="1">{"'Sheet1'!$A$1:$K$41"}</definedName>
    <definedName name="HTML_Control_2" localSheetId="26" hidden="1">{"'Sheet1'!$A$1:$K$41"}</definedName>
    <definedName name="HTML_Control_2" localSheetId="23" hidden="1">{"'Sheet1'!$A$1:$K$41"}</definedName>
    <definedName name="HTML_Control_2" localSheetId="6" hidden="1">{"'Sheet1'!$A$1:$K$41"}</definedName>
    <definedName name="HTML_Control_2" hidden="1">{"'Sheet1'!$A$1:$K$41"}</definedName>
    <definedName name="HTML_Description" hidden="1">""</definedName>
    <definedName name="HTML_Email" hidden="1">""</definedName>
    <definedName name="HTML_Header" hidden="1">""</definedName>
    <definedName name="HTML_LastUpdate" hidden="1">"7/26/00"</definedName>
    <definedName name="HTML_LineAfter" hidden="1">FALSE</definedName>
    <definedName name="HTML_LineBefore" hidden="1">FALSE</definedName>
    <definedName name="HTML_Name" hidden="1">"Stephanie Battles"</definedName>
    <definedName name="HTML_OBDlg2" hidden="1">TRUE</definedName>
    <definedName name="HTML_OBDlg4" hidden="1">TRUE</definedName>
    <definedName name="HTML_OS" hidden="1">0</definedName>
    <definedName name="HTML_PathFile" hidden="1">"C:\WEBSHARE\WWWROOT\efficiency\spreadsheets\MyHTML.htm"</definedName>
    <definedName name="HTML_Title" hidden="1">"Total Square Feet in U.S. Housing Units"</definedName>
    <definedName name="index_label" localSheetId="19">[3]General_inputs!$U$6</definedName>
    <definedName name="index_label" localSheetId="22">[4]General_inputs!$U$6</definedName>
    <definedName name="index_label" localSheetId="21">[4]General_inputs!$U$6</definedName>
    <definedName name="index_label" localSheetId="1">General_inputs!$L$6</definedName>
    <definedName name="index_label" localSheetId="0">General_inputs!$U$6</definedName>
    <definedName name="index_label" localSheetId="20">[3]General_inputs!$U$6</definedName>
    <definedName name="index_label" localSheetId="26">[4]General_inputs!$U$6</definedName>
    <definedName name="index_label" localSheetId="23">[4]General_inputs!$U$6</definedName>
    <definedName name="index_label" localSheetId="16">[8]General_inputs!$U$6</definedName>
    <definedName name="index_label" localSheetId="6">[5]General_inputs!$U$6</definedName>
    <definedName name="index_label" localSheetId="7">[6]General_inputs!$U$6</definedName>
    <definedName name="index_label">General_inputs!$U$6</definedName>
    <definedName name="index_label2">[9]General_inputs!$L$7</definedName>
    <definedName name="Inten1">[2]All_Sectors!$AH$10:$AN$71</definedName>
    <definedName name="Print_Area_MI" localSheetId="19">[10]Price!#REF!</definedName>
    <definedName name="Print_Area_MI" localSheetId="22">[10]Price!#REF!</definedName>
    <definedName name="Print_Area_MI" localSheetId="20">[10]Price!#REF!</definedName>
    <definedName name="Print_Area_MI" localSheetId="26">[10]Price!#REF!</definedName>
    <definedName name="Print_Area_MI" localSheetId="16">[10]Price!#REF!</definedName>
    <definedName name="Print_Area_MI" localSheetId="6">[10]Price!#REF!</definedName>
    <definedName name="Print_Area_MI" localSheetId="7">[10]Price!#REF!</definedName>
    <definedName name="Print_Area_MI" localSheetId="2">[10]Price!#REF!</definedName>
    <definedName name="Print_Area_MI" localSheetId="18">[10]Price!#REF!</definedName>
    <definedName name="Print_Area_MI">[10]Price!#REF!</definedName>
    <definedName name="QtrData" localSheetId="22">'[11]Authnot Prelim'!#REF!</definedName>
    <definedName name="QtrData" localSheetId="26">'[11]Authnot Prelim'!#REF!</definedName>
    <definedName name="QtrData" localSheetId="16">'[11]Authnot Prelim'!#REF!</definedName>
    <definedName name="QtrData" localSheetId="6">'[11]Authnot Prelim'!#REF!</definedName>
    <definedName name="QtrData" localSheetId="7">'[11]Authnot Prelim'!#REF!</definedName>
    <definedName name="QtrData" localSheetId="2">'[11]Authnot Prelim'!#REF!</definedName>
    <definedName name="QtrData" localSheetId="18">'[11]Authnot Prelim'!#REF!</definedName>
    <definedName name="QtrData">'[11]Authnot Prelim'!#REF!</definedName>
    <definedName name="Utility_Adj">General_inputs!$P$24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9" i="66" l="1"/>
  <c r="T59" i="66"/>
  <c r="S59" i="66"/>
  <c r="R59" i="66"/>
  <c r="U58" i="66"/>
  <c r="T58" i="66"/>
  <c r="S58" i="66"/>
  <c r="R58" i="66"/>
  <c r="U57" i="66"/>
  <c r="T57" i="66"/>
  <c r="S57" i="66"/>
  <c r="R57" i="66"/>
  <c r="U56" i="66"/>
  <c r="T56" i="66"/>
  <c r="S56" i="66"/>
  <c r="R56" i="66"/>
  <c r="U55" i="66"/>
  <c r="T55" i="66"/>
  <c r="S55" i="66"/>
  <c r="R55" i="66"/>
  <c r="U54" i="66"/>
  <c r="T54" i="66"/>
  <c r="S54" i="66"/>
  <c r="R54" i="66"/>
  <c r="U53" i="66"/>
  <c r="T53" i="66"/>
  <c r="S53" i="66"/>
  <c r="R53" i="66"/>
  <c r="U52" i="66"/>
  <c r="T52" i="66"/>
  <c r="S52" i="66"/>
  <c r="R52" i="66"/>
  <c r="U51" i="66"/>
  <c r="T51" i="66"/>
  <c r="S51" i="66"/>
  <c r="R51" i="66"/>
  <c r="U50" i="66"/>
  <c r="T50" i="66"/>
  <c r="S50" i="66"/>
  <c r="R50" i="66"/>
  <c r="U49" i="66"/>
  <c r="T49" i="66"/>
  <c r="S49" i="66"/>
  <c r="R49" i="66"/>
  <c r="U48" i="66"/>
  <c r="T48" i="66"/>
  <c r="S48" i="66"/>
  <c r="R48" i="66"/>
  <c r="U47" i="66"/>
  <c r="T47" i="66"/>
  <c r="S47" i="66"/>
  <c r="R47" i="66"/>
  <c r="U46" i="66"/>
  <c r="T46" i="66"/>
  <c r="S46" i="66"/>
  <c r="R46" i="66"/>
  <c r="U45" i="66"/>
  <c r="T45" i="66"/>
  <c r="S45" i="66"/>
  <c r="R45" i="66"/>
  <c r="U44" i="66"/>
  <c r="T44" i="66"/>
  <c r="S44" i="66"/>
  <c r="R44" i="66"/>
  <c r="U43" i="66"/>
  <c r="T43" i="66"/>
  <c r="S43" i="66"/>
  <c r="R43" i="66"/>
  <c r="U42" i="66"/>
  <c r="T42" i="66"/>
  <c r="S42" i="66"/>
  <c r="R42" i="66"/>
  <c r="U41" i="66"/>
  <c r="T41" i="66"/>
  <c r="S41" i="66"/>
  <c r="R41" i="66"/>
  <c r="U40" i="66"/>
  <c r="T40" i="66"/>
  <c r="S40" i="66"/>
  <c r="R40" i="66"/>
  <c r="U39" i="66"/>
  <c r="T39" i="66"/>
  <c r="S39" i="66"/>
  <c r="R39" i="66"/>
  <c r="U38" i="66"/>
  <c r="T38" i="66"/>
  <c r="S38" i="66"/>
  <c r="R38" i="66"/>
  <c r="U37" i="66"/>
  <c r="T37" i="66"/>
  <c r="S37" i="66"/>
  <c r="R37" i="66"/>
  <c r="U36" i="66"/>
  <c r="T36" i="66"/>
  <c r="S36" i="66"/>
  <c r="R36" i="66"/>
  <c r="U35" i="66"/>
  <c r="T35" i="66"/>
  <c r="S35" i="66"/>
  <c r="R35" i="66"/>
  <c r="U34" i="66"/>
  <c r="T34" i="66"/>
  <c r="S34" i="66"/>
  <c r="R34" i="66"/>
  <c r="U33" i="66"/>
  <c r="T33" i="66"/>
  <c r="S33" i="66"/>
  <c r="R33" i="66"/>
  <c r="U32" i="66"/>
  <c r="T32" i="66"/>
  <c r="S32" i="66"/>
  <c r="R32" i="66"/>
  <c r="U31" i="66"/>
  <c r="T31" i="66"/>
  <c r="S31" i="66"/>
  <c r="R31" i="66"/>
  <c r="U30" i="66"/>
  <c r="T30" i="66"/>
  <c r="S30" i="66"/>
  <c r="R30" i="66"/>
  <c r="U29" i="66"/>
  <c r="T29" i="66"/>
  <c r="S29" i="66"/>
  <c r="R29" i="66"/>
  <c r="U28" i="66"/>
  <c r="T28" i="66"/>
  <c r="S28" i="66"/>
  <c r="R28" i="66"/>
  <c r="U27" i="66"/>
  <c r="T27" i="66"/>
  <c r="S27" i="66"/>
  <c r="R27" i="66"/>
  <c r="U26" i="66"/>
  <c r="T26" i="66"/>
  <c r="S26" i="66"/>
  <c r="R26" i="66"/>
  <c r="U25" i="66"/>
  <c r="T25" i="66"/>
  <c r="S25" i="66"/>
  <c r="R25" i="66"/>
  <c r="U24" i="66"/>
  <c r="T24" i="66"/>
  <c r="S24" i="66"/>
  <c r="R24" i="66"/>
  <c r="U23" i="66"/>
  <c r="T23" i="66"/>
  <c r="S23" i="66"/>
  <c r="R23" i="66"/>
  <c r="U22" i="66"/>
  <c r="T22" i="66"/>
  <c r="S22" i="66"/>
  <c r="R22" i="66"/>
  <c r="U21" i="66"/>
  <c r="T21" i="66"/>
  <c r="S21" i="66"/>
  <c r="R21" i="66"/>
  <c r="U20" i="66"/>
  <c r="T20" i="66"/>
  <c r="S20" i="66"/>
  <c r="R20" i="66"/>
  <c r="U19" i="66"/>
  <c r="T19" i="66"/>
  <c r="S19" i="66"/>
  <c r="R19" i="66"/>
  <c r="U18" i="66"/>
  <c r="T18" i="66"/>
  <c r="S18" i="66"/>
  <c r="R18" i="66"/>
  <c r="U17" i="66"/>
  <c r="T17" i="66"/>
  <c r="S17" i="66"/>
  <c r="R17" i="66"/>
  <c r="U16" i="66"/>
  <c r="T16" i="66"/>
  <c r="S16" i="66"/>
  <c r="R16" i="66"/>
  <c r="U15" i="66"/>
  <c r="T15" i="66"/>
  <c r="S15" i="66"/>
  <c r="R15" i="66"/>
  <c r="U14" i="66"/>
  <c r="T14" i="66"/>
  <c r="S14" i="66"/>
  <c r="R14" i="66"/>
  <c r="U13" i="66"/>
  <c r="T13" i="66"/>
  <c r="S13" i="66"/>
  <c r="R13" i="66"/>
  <c r="U12" i="66"/>
  <c r="T12" i="66"/>
  <c r="S12" i="66"/>
  <c r="R12" i="66"/>
  <c r="U11" i="66"/>
  <c r="T11" i="66"/>
  <c r="S11" i="66"/>
  <c r="R11" i="66"/>
  <c r="J14" i="49" l="1"/>
  <c r="J13" i="49"/>
  <c r="J12" i="49"/>
  <c r="J11" i="49"/>
  <c r="J10" i="49"/>
  <c r="D86" i="63" l="1"/>
  <c r="V56" i="66"/>
  <c r="V57" i="66"/>
  <c r="Y57" i="66" s="1"/>
  <c r="V58" i="66"/>
  <c r="X58" i="66" s="1"/>
  <c r="V59" i="66"/>
  <c r="Y59" i="66" s="1"/>
  <c r="AA56" i="66" l="1"/>
  <c r="Y56" i="66"/>
  <c r="Z56" i="66"/>
  <c r="X57" i="66"/>
  <c r="Z59" i="66"/>
  <c r="X59" i="66"/>
  <c r="X56" i="66"/>
  <c r="AA58" i="66"/>
  <c r="Z58" i="66"/>
  <c r="Y58" i="66"/>
  <c r="AA57" i="66"/>
  <c r="Z57" i="66"/>
  <c r="AA59" i="66"/>
  <c r="DD444" i="4" l="1"/>
  <c r="K109" i="25" s="1"/>
  <c r="DD445" i="4"/>
  <c r="K110" i="25" s="1"/>
  <c r="DD446" i="4"/>
  <c r="K111" i="25" s="1"/>
  <c r="AE84" i="51"/>
  <c r="AF84" i="51"/>
  <c r="O195" i="24" s="1"/>
  <c r="AG84" i="51"/>
  <c r="M195" i="24" s="1"/>
  <c r="AP84" i="51"/>
  <c r="AQ84" i="51"/>
  <c r="AB81" i="51"/>
  <c r="AB82" i="51"/>
  <c r="AB83" i="51"/>
  <c r="AB84" i="51"/>
  <c r="K84" i="51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AL84" i="51" l="1"/>
  <c r="N195" i="24"/>
  <c r="JJ77" i="48"/>
  <c r="JJ72" i="48"/>
  <c r="JK72" i="48"/>
  <c r="JL72" i="48"/>
  <c r="JM72" i="48"/>
  <c r="JN72" i="48"/>
  <c r="JJ73" i="48"/>
  <c r="JK73" i="48"/>
  <c r="JL73" i="48"/>
  <c r="JN73" i="48" s="1"/>
  <c r="JM73" i="48"/>
  <c r="JJ74" i="48"/>
  <c r="JK74" i="48"/>
  <c r="JL74" i="48"/>
  <c r="JM74" i="48"/>
  <c r="JJ75" i="48"/>
  <c r="JK75" i="48"/>
  <c r="JL75" i="48"/>
  <c r="JM75" i="48"/>
  <c r="JJ76" i="48"/>
  <c r="JK76" i="48"/>
  <c r="JK77" i="48" s="1"/>
  <c r="JL76" i="48"/>
  <c r="JL77" i="48" s="1"/>
  <c r="JM76" i="48"/>
  <c r="JM77" i="48" s="1"/>
  <c r="N53" i="61"/>
  <c r="M52" i="61"/>
  <c r="M53" i="61"/>
  <c r="M54" i="61"/>
  <c r="M55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N52" i="61" s="1"/>
  <c r="L53" i="61"/>
  <c r="L54" i="61"/>
  <c r="N54" i="61" s="1"/>
  <c r="L55" i="61"/>
  <c r="O55" i="61" s="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F52" i="61" s="1"/>
  <c r="D53" i="61"/>
  <c r="F53" i="61" s="1"/>
  <c r="D54" i="61"/>
  <c r="D55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31" i="61"/>
  <c r="E32" i="61"/>
  <c r="E33" i="61"/>
  <c r="E34" i="61"/>
  <c r="E35" i="61"/>
  <c r="E36" i="61"/>
  <c r="E37" i="61"/>
  <c r="E38" i="61"/>
  <c r="E39" i="61"/>
  <c r="E40" i="61"/>
  <c r="E41" i="61"/>
  <c r="E42" i="61"/>
  <c r="E43" i="61"/>
  <c r="E44" i="61"/>
  <c r="E45" i="61"/>
  <c r="E46" i="61"/>
  <c r="E47" i="61"/>
  <c r="E48" i="61"/>
  <c r="E49" i="61"/>
  <c r="E50" i="61"/>
  <c r="E51" i="61"/>
  <c r="E52" i="61"/>
  <c r="E53" i="61"/>
  <c r="E54" i="61"/>
  <c r="F54" i="61" s="1"/>
  <c r="JN74" i="48" l="1"/>
  <c r="JN76" i="48"/>
  <c r="JN77" i="48" s="1"/>
  <c r="JN75" i="48"/>
  <c r="O84" i="4"/>
  <c r="F164" i="4"/>
  <c r="F244" i="4"/>
  <c r="F326" i="4"/>
  <c r="AZ77" i="48"/>
  <c r="JD74" i="48"/>
  <c r="JD75" i="48"/>
  <c r="JD76" i="48"/>
  <c r="JD77" i="48"/>
  <c r="GW74" i="48"/>
  <c r="GW75" i="48"/>
  <c r="GW76" i="48"/>
  <c r="GW77" i="48"/>
  <c r="GK74" i="48"/>
  <c r="GK76" i="48"/>
  <c r="GL76" i="48"/>
  <c r="GL77" i="48"/>
  <c r="GA74" i="48"/>
  <c r="GA75" i="48"/>
  <c r="GA76" i="48"/>
  <c r="GA77" i="48"/>
  <c r="FJ74" i="48"/>
  <c r="FK74" i="48"/>
  <c r="GL74" i="48" s="1"/>
  <c r="FN74" i="48"/>
  <c r="FO74" i="48"/>
  <c r="FJ75" i="48"/>
  <c r="GK75" i="48" s="1"/>
  <c r="FK75" i="48"/>
  <c r="GL75" i="48" s="1"/>
  <c r="FN75" i="48"/>
  <c r="FO75" i="48"/>
  <c r="FJ76" i="48"/>
  <c r="FK76" i="48"/>
  <c r="FN76" i="48"/>
  <c r="FO76" i="48"/>
  <c r="FJ77" i="48"/>
  <c r="GK77" i="48" s="1"/>
  <c r="FK77" i="48"/>
  <c r="FN77" i="48"/>
  <c r="FO77" i="48"/>
  <c r="EY74" i="48"/>
  <c r="EY75" i="48"/>
  <c r="EY76" i="48"/>
  <c r="EY77" i="48"/>
  <c r="EM74" i="48"/>
  <c r="EN74" i="48"/>
  <c r="EM75" i="48"/>
  <c r="EN75" i="48"/>
  <c r="EM76" i="48"/>
  <c r="EN76" i="48"/>
  <c r="EC74" i="48"/>
  <c r="EC75" i="48"/>
  <c r="EC76" i="48"/>
  <c r="EC77" i="48"/>
  <c r="DO74" i="48"/>
  <c r="DP74" i="48"/>
  <c r="DQ74" i="48"/>
  <c r="DO75" i="48"/>
  <c r="DP75" i="48"/>
  <c r="DQ75" i="48"/>
  <c r="DO76" i="48"/>
  <c r="DP76" i="48"/>
  <c r="DQ76" i="48"/>
  <c r="DO77" i="48"/>
  <c r="DP77" i="48"/>
  <c r="DQ77" i="48"/>
  <c r="DJ74" i="48"/>
  <c r="EL74" i="48" s="1"/>
  <c r="DK74" i="48"/>
  <c r="DL74" i="48"/>
  <c r="DJ75" i="48"/>
  <c r="EL75" i="48" s="1"/>
  <c r="DK75" i="48"/>
  <c r="DL75" i="48"/>
  <c r="DJ76" i="48"/>
  <c r="DK76" i="48"/>
  <c r="DL76" i="48"/>
  <c r="DJ77" i="48"/>
  <c r="EL77" i="48" s="1"/>
  <c r="DK77" i="48"/>
  <c r="EM77" i="48" s="1"/>
  <c r="DL77" i="48"/>
  <c r="EN77" i="48" s="1"/>
  <c r="CY74" i="48"/>
  <c r="CY75" i="48"/>
  <c r="CY76" i="48"/>
  <c r="CY77" i="48"/>
  <c r="CM74" i="48"/>
  <c r="CM75" i="48"/>
  <c r="CN75" i="48"/>
  <c r="CN76" i="48"/>
  <c r="CN77" i="48"/>
  <c r="CC74" i="48"/>
  <c r="CC75" i="48"/>
  <c r="CC76" i="48"/>
  <c r="CC77" i="48"/>
  <c r="BM74" i="48"/>
  <c r="BN74" i="48"/>
  <c r="CN74" i="48" s="1"/>
  <c r="BQ74" i="48"/>
  <c r="BR74" i="48"/>
  <c r="BM75" i="48"/>
  <c r="BN75" i="48"/>
  <c r="BQ75" i="48"/>
  <c r="BR75" i="48"/>
  <c r="BM76" i="48"/>
  <c r="CM76" i="48" s="1"/>
  <c r="BN76" i="48"/>
  <c r="BQ76" i="48"/>
  <c r="BR76" i="48"/>
  <c r="BM77" i="48"/>
  <c r="CM77" i="48" s="1"/>
  <c r="BN77" i="48"/>
  <c r="BQ77" i="48"/>
  <c r="BR77" i="48"/>
  <c r="AZ74" i="48"/>
  <c r="AZ75" i="48"/>
  <c r="AZ76" i="48"/>
  <c r="EL76" i="48" l="1"/>
  <c r="C82" i="29"/>
  <c r="N122" i="29" s="1"/>
  <c r="C83" i="29"/>
  <c r="N123" i="29" s="1"/>
  <c r="C84" i="29"/>
  <c r="N124" i="29" s="1"/>
  <c r="C85" i="29"/>
  <c r="O53" i="61"/>
  <c r="D324" i="4" s="1"/>
  <c r="D82" i="51" s="1"/>
  <c r="O54" i="61"/>
  <c r="D325" i="4" s="1"/>
  <c r="D83" i="51" s="1"/>
  <c r="O52" i="61"/>
  <c r="D323" i="4" s="1"/>
  <c r="D81" i="51" s="1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G52" i="61"/>
  <c r="B82" i="29" s="1"/>
  <c r="G53" i="61"/>
  <c r="B83" i="29" s="1"/>
  <c r="G54" i="61"/>
  <c r="B84" i="29" s="1"/>
  <c r="E85" i="29" l="1"/>
  <c r="H244" i="4"/>
  <c r="D326" i="4"/>
  <c r="D84" i="51" s="1"/>
  <c r="E82" i="29"/>
  <c r="D82" i="29"/>
  <c r="D241" i="4" s="1"/>
  <c r="E81" i="51" s="1"/>
  <c r="D84" i="29"/>
  <c r="D243" i="4" s="1"/>
  <c r="E83" i="51" s="1"/>
  <c r="EE83" i="51" s="1"/>
  <c r="E84" i="29"/>
  <c r="D83" i="29"/>
  <c r="D242" i="4" s="1"/>
  <c r="E82" i="51" s="1"/>
  <c r="E83" i="29"/>
  <c r="E55" i="61"/>
  <c r="F55" i="61" s="1"/>
  <c r="G55" i="61" s="1"/>
  <c r="B85" i="29" s="1"/>
  <c r="D85" i="29" s="1"/>
  <c r="D244" i="4" s="1"/>
  <c r="E84" i="51" s="1"/>
  <c r="J56" i="45"/>
  <c r="J55" i="45"/>
  <c r="J54" i="45"/>
  <c r="J53" i="45"/>
  <c r="P74" i="48"/>
  <c r="Q74" i="48"/>
  <c r="AO74" i="48" s="1"/>
  <c r="T74" i="48"/>
  <c r="U74" i="48"/>
  <c r="P75" i="48"/>
  <c r="AN75" i="48" s="1"/>
  <c r="Q75" i="48"/>
  <c r="AO75" i="48" s="1"/>
  <c r="T75" i="48"/>
  <c r="U75" i="48"/>
  <c r="P76" i="48"/>
  <c r="Q76" i="48"/>
  <c r="AO76" i="48" s="1"/>
  <c r="T76" i="48"/>
  <c r="U76" i="48"/>
  <c r="P77" i="48"/>
  <c r="AN77" i="48" s="1"/>
  <c r="Q77" i="48"/>
  <c r="AO77" i="48" s="1"/>
  <c r="T77" i="48"/>
  <c r="U77" i="48"/>
  <c r="BL77" i="48"/>
  <c r="DI77" i="48"/>
  <c r="EK77" i="48"/>
  <c r="FI77" i="48"/>
  <c r="GJ77" i="48" s="1"/>
  <c r="BL76" i="48"/>
  <c r="DI76" i="48"/>
  <c r="EK76" i="48"/>
  <c r="FI76" i="48"/>
  <c r="GJ76" i="48" s="1"/>
  <c r="BL75" i="48"/>
  <c r="DI75" i="48"/>
  <c r="EK75" i="48" s="1"/>
  <c r="FI75" i="48"/>
  <c r="GJ75" i="48" s="1"/>
  <c r="BL74" i="48"/>
  <c r="DI74" i="48"/>
  <c r="EK74" i="48" s="1"/>
  <c r="FI74" i="48"/>
  <c r="GJ74" i="48" s="1"/>
  <c r="O77" i="7"/>
  <c r="F77" i="7"/>
  <c r="G77" i="7" s="1"/>
  <c r="F78" i="7"/>
  <c r="G78" i="7" s="1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D29" i="7"/>
  <c r="E29" i="7"/>
  <c r="D30" i="7"/>
  <c r="E30" i="7"/>
  <c r="D31" i="7"/>
  <c r="E31" i="7"/>
  <c r="D32" i="7"/>
  <c r="E32" i="7"/>
  <c r="D33" i="7"/>
  <c r="E33" i="7"/>
  <c r="D34" i="7"/>
  <c r="E34" i="7"/>
  <c r="D35" i="7"/>
  <c r="E35" i="7"/>
  <c r="D36" i="7"/>
  <c r="E36" i="7"/>
  <c r="D37" i="7"/>
  <c r="E37" i="7"/>
  <c r="D38" i="7"/>
  <c r="E38" i="7"/>
  <c r="D39" i="7"/>
  <c r="E39" i="7"/>
  <c r="D40" i="7"/>
  <c r="E40" i="7"/>
  <c r="D41" i="7"/>
  <c r="E41" i="7"/>
  <c r="D42" i="7"/>
  <c r="E42" i="7"/>
  <c r="D43" i="7"/>
  <c r="E43" i="7"/>
  <c r="D44" i="7"/>
  <c r="E44" i="7"/>
  <c r="D45" i="7"/>
  <c r="E45" i="7"/>
  <c r="D46" i="7"/>
  <c r="E46" i="7"/>
  <c r="D47" i="7"/>
  <c r="E47" i="7"/>
  <c r="D48" i="7"/>
  <c r="E48" i="7"/>
  <c r="D49" i="7"/>
  <c r="E49" i="7"/>
  <c r="D50" i="7"/>
  <c r="E50" i="7"/>
  <c r="D51" i="7"/>
  <c r="E51" i="7"/>
  <c r="D52" i="7"/>
  <c r="E52" i="7"/>
  <c r="D53" i="7"/>
  <c r="E53" i="7"/>
  <c r="D54" i="7"/>
  <c r="E54" i="7"/>
  <c r="D55" i="7"/>
  <c r="E55" i="7"/>
  <c r="D56" i="7"/>
  <c r="E56" i="7"/>
  <c r="D57" i="7"/>
  <c r="E57" i="7"/>
  <c r="D58" i="7"/>
  <c r="E58" i="7"/>
  <c r="D59" i="7"/>
  <c r="E59" i="7"/>
  <c r="D60" i="7"/>
  <c r="E60" i="7"/>
  <c r="D61" i="7"/>
  <c r="E61" i="7"/>
  <c r="D62" i="7"/>
  <c r="E62" i="7"/>
  <c r="D63" i="7"/>
  <c r="E63" i="7"/>
  <c r="D64" i="7"/>
  <c r="E64" i="7"/>
  <c r="D65" i="7"/>
  <c r="E65" i="7"/>
  <c r="D66" i="7"/>
  <c r="E66" i="7"/>
  <c r="D67" i="7"/>
  <c r="E67" i="7"/>
  <c r="D68" i="7"/>
  <c r="E68" i="7"/>
  <c r="D69" i="7"/>
  <c r="E69" i="7"/>
  <c r="D70" i="7"/>
  <c r="E70" i="7"/>
  <c r="D71" i="7"/>
  <c r="E71" i="7"/>
  <c r="D72" i="7"/>
  <c r="E72" i="7"/>
  <c r="D73" i="7"/>
  <c r="E73" i="7"/>
  <c r="D74" i="7"/>
  <c r="E74" i="7"/>
  <c r="D75" i="7"/>
  <c r="E75" i="7"/>
  <c r="D76" i="7"/>
  <c r="E76" i="7"/>
  <c r="D77" i="7"/>
  <c r="E77" i="7"/>
  <c r="D78" i="7"/>
  <c r="E78" i="7"/>
  <c r="D79" i="7"/>
  <c r="E79" i="7"/>
  <c r="F79" i="7" s="1"/>
  <c r="G79" i="7" s="1"/>
  <c r="D80" i="7"/>
  <c r="E80" i="7"/>
  <c r="F80" i="7" s="1"/>
  <c r="G80" i="7" s="1"/>
  <c r="O78" i="7" l="1"/>
  <c r="O80" i="7"/>
  <c r="F84" i="51"/>
  <c r="H84" i="51" s="1"/>
  <c r="O79" i="7"/>
  <c r="D83" i="4" s="1"/>
  <c r="AE409" i="4" s="1"/>
  <c r="AN74" i="48"/>
  <c r="AN76" i="48"/>
  <c r="F82" i="51"/>
  <c r="EF82" i="51"/>
  <c r="EF83" i="51"/>
  <c r="EE82" i="51"/>
  <c r="EH83" i="51" s="1"/>
  <c r="EF81" i="51"/>
  <c r="F81" i="51"/>
  <c r="EE81" i="51"/>
  <c r="H326" i="4"/>
  <c r="D164" i="4"/>
  <c r="H164" i="4" s="1"/>
  <c r="O84" i="51" s="1"/>
  <c r="AE84" i="4"/>
  <c r="D161" i="4"/>
  <c r="AE81" i="4"/>
  <c r="D81" i="4"/>
  <c r="AE407" i="4" s="1"/>
  <c r="AE82" i="4"/>
  <c r="D82" i="4"/>
  <c r="AE408" i="4" s="1"/>
  <c r="D162" i="4"/>
  <c r="D163" i="4"/>
  <c r="AE83" i="4"/>
  <c r="A4" i="68"/>
  <c r="G84" i="51" l="1"/>
  <c r="Q84" i="51" s="1"/>
  <c r="F83" i="51"/>
  <c r="EI83" i="51"/>
  <c r="H81" i="51"/>
  <c r="G81" i="51"/>
  <c r="EH82" i="51"/>
  <c r="H83" i="51"/>
  <c r="G83" i="51"/>
  <c r="EI82" i="51"/>
  <c r="H82" i="51"/>
  <c r="G82" i="51"/>
  <c r="EO82" i="51" l="1"/>
  <c r="EO83" i="51"/>
  <c r="DO81" i="51"/>
  <c r="DO82" i="51"/>
  <c r="DP82" i="51"/>
  <c r="DO83" i="51"/>
  <c r="DP83" i="51"/>
  <c r="DS83" i="51" s="1"/>
  <c r="DP81" i="51"/>
  <c r="DR83" i="51" l="1"/>
  <c r="DR82" i="51"/>
  <c r="DT82" i="51" s="1"/>
  <c r="DV82" i="51" s="1"/>
  <c r="DS82" i="51"/>
  <c r="DT83" i="51"/>
  <c r="DW83" i="51" s="1"/>
  <c r="DV83" i="51" l="1"/>
  <c r="DW82" i="51"/>
  <c r="FK82" i="51" s="1"/>
  <c r="FA83" i="51" l="1"/>
  <c r="FK83" i="51"/>
  <c r="FA82" i="51"/>
  <c r="F82" i="4"/>
  <c r="F83" i="4"/>
  <c r="J18" i="49" s="1"/>
  <c r="V14" i="49"/>
  <c r="V13" i="49"/>
  <c r="V15" i="49" l="1"/>
  <c r="K83" i="51"/>
  <c r="Q83" i="51" s="1"/>
  <c r="F409" i="4"/>
  <c r="K82" i="51"/>
  <c r="Q82" i="51" s="1"/>
  <c r="F408" i="4"/>
  <c r="F163" i="4"/>
  <c r="F243" i="4"/>
  <c r="H243" i="4" s="1"/>
  <c r="F325" i="4"/>
  <c r="H325" i="4" s="1"/>
  <c r="H83" i="4"/>
  <c r="F162" i="4"/>
  <c r="F242" i="4"/>
  <c r="H242" i="4" s="1"/>
  <c r="F324" i="4"/>
  <c r="H324" i="4" s="1"/>
  <c r="H82" i="4"/>
  <c r="H162" i="4" l="1"/>
  <c r="O82" i="51" s="1"/>
  <c r="H163" i="4"/>
  <c r="O83" i="51" s="1"/>
  <c r="GW72" i="48"/>
  <c r="GW73" i="48"/>
  <c r="A4" i="67"/>
  <c r="EB83" i="51" l="1"/>
  <c r="EC83" i="51" s="1"/>
  <c r="FG83" i="51" s="1"/>
  <c r="F89" i="22"/>
  <c r="C60" i="22" s="1"/>
  <c r="DI301" i="4" l="1"/>
  <c r="V54" i="66"/>
  <c r="V52" i="66" l="1"/>
  <c r="V53" i="66"/>
  <c r="V55" i="66"/>
  <c r="V43" i="66"/>
  <c r="X43" i="66" s="1"/>
  <c r="V42" i="66"/>
  <c r="V36" i="66"/>
  <c r="AA36" i="66" s="1"/>
  <c r="BD16" i="66" s="1"/>
  <c r="V35" i="66"/>
  <c r="V31" i="66"/>
  <c r="X31" i="66" s="1"/>
  <c r="V27" i="66"/>
  <c r="Z27" i="66" s="1"/>
  <c r="AU13" i="66" s="1"/>
  <c r="V20" i="66"/>
  <c r="AA20" i="66" s="1"/>
  <c r="BD11" i="66" s="1"/>
  <c r="D20" i="66"/>
  <c r="G9" i="66" s="1"/>
  <c r="AB19" i="66"/>
  <c r="AK19" i="66" s="1"/>
  <c r="AB18" i="66"/>
  <c r="AK18" i="66" s="1"/>
  <c r="BB18" i="66" s="1"/>
  <c r="AB17" i="66"/>
  <c r="AK17" i="66" s="1"/>
  <c r="BB17" i="66" s="1"/>
  <c r="I17" i="66"/>
  <c r="O17" i="66" s="1"/>
  <c r="AB16" i="66"/>
  <c r="AK16" i="66" s="1"/>
  <c r="I16" i="66"/>
  <c r="N16" i="66" s="1"/>
  <c r="AB15" i="66"/>
  <c r="AK15" i="66" s="1"/>
  <c r="AS15" i="66" s="1"/>
  <c r="V15" i="66"/>
  <c r="Z15" i="66" s="1"/>
  <c r="O15" i="66"/>
  <c r="I15" i="66"/>
  <c r="L15" i="66" s="1"/>
  <c r="AB14" i="66"/>
  <c r="AK14" i="66" s="1"/>
  <c r="BB14" i="66" s="1"/>
  <c r="I14" i="66"/>
  <c r="AB13" i="66"/>
  <c r="AK13" i="66" s="1"/>
  <c r="BB13" i="66" s="1"/>
  <c r="V13" i="66"/>
  <c r="X13" i="66" s="1"/>
  <c r="I13" i="66"/>
  <c r="O13" i="66" s="1"/>
  <c r="BH33" i="66" s="1"/>
  <c r="AK12" i="66"/>
  <c r="BB12" i="66" s="1"/>
  <c r="AB12" i="66"/>
  <c r="V12" i="66"/>
  <c r="X12" i="66" s="1"/>
  <c r="I12" i="66"/>
  <c r="M12" i="66" s="1"/>
  <c r="AQ30" i="66" s="1"/>
  <c r="AB11" i="66"/>
  <c r="AK11" i="66" s="1"/>
  <c r="AS11" i="66" s="1"/>
  <c r="V11" i="66"/>
  <c r="Z11" i="66" s="1"/>
  <c r="Q11" i="66"/>
  <c r="AF11" i="66" s="1"/>
  <c r="BN11" i="66" s="1"/>
  <c r="I11" i="66"/>
  <c r="O11" i="66" s="1"/>
  <c r="AA10" i="66"/>
  <c r="Z10" i="66"/>
  <c r="Y10" i="66"/>
  <c r="X10" i="66"/>
  <c r="I10" i="66"/>
  <c r="F9" i="66"/>
  <c r="E9" i="66"/>
  <c r="D9" i="66"/>
  <c r="L13" i="66" l="1"/>
  <c r="L16" i="66"/>
  <c r="AH44" i="66" s="1"/>
  <c r="M16" i="66"/>
  <c r="AQ44" i="66" s="1"/>
  <c r="O16" i="66"/>
  <c r="BB16" i="66"/>
  <c r="AS16" i="66"/>
  <c r="BH27" i="66"/>
  <c r="BC13" i="66"/>
  <c r="M11" i="66"/>
  <c r="AQ27" i="66" s="1"/>
  <c r="L12" i="66"/>
  <c r="L11" i="66"/>
  <c r="AH27" i="66" s="1"/>
  <c r="L17" i="66"/>
  <c r="AH53" i="66" s="1"/>
  <c r="O12" i="66"/>
  <c r="BB15" i="66"/>
  <c r="M17" i="66"/>
  <c r="AQ53" i="66" s="1"/>
  <c r="N11" i="66"/>
  <c r="Q12" i="66"/>
  <c r="Q13" i="66" s="1"/>
  <c r="Q14" i="66" s="1"/>
  <c r="Q15" i="66" s="1"/>
  <c r="Q16" i="66" s="1"/>
  <c r="Q17" i="66" s="1"/>
  <c r="Q18" i="66" s="1"/>
  <c r="Q19" i="66" s="1"/>
  <c r="Q20" i="66" s="1"/>
  <c r="Q21" i="66" s="1"/>
  <c r="Q22" i="66" s="1"/>
  <c r="Q23" i="66" s="1"/>
  <c r="Q24" i="66" s="1"/>
  <c r="Q25" i="66" s="1"/>
  <c r="Q26" i="66" s="1"/>
  <c r="Q27" i="66" s="1"/>
  <c r="Q28" i="66" s="1"/>
  <c r="Q29" i="66" s="1"/>
  <c r="Q30" i="66" s="1"/>
  <c r="Q31" i="66" s="1"/>
  <c r="Q32" i="66" s="1"/>
  <c r="Q33" i="66" s="1"/>
  <c r="Q34" i="66" s="1"/>
  <c r="Q35" i="66" s="1"/>
  <c r="Q36" i="66" s="1"/>
  <c r="Q37" i="66" s="1"/>
  <c r="Q38" i="66" s="1"/>
  <c r="Q39" i="66" s="1"/>
  <c r="Q40" i="66" s="1"/>
  <c r="Q41" i="66" s="1"/>
  <c r="Q42" i="66" s="1"/>
  <c r="Q43" i="66" s="1"/>
  <c r="Q44" i="66" s="1"/>
  <c r="Q45" i="66" s="1"/>
  <c r="Q46" i="66" s="1"/>
  <c r="Q47" i="66" s="1"/>
  <c r="Q48" i="66" s="1"/>
  <c r="Q49" i="66" s="1"/>
  <c r="Q50" i="66" s="1"/>
  <c r="Q51" i="66" s="1"/>
  <c r="Q52" i="66" s="1"/>
  <c r="Q53" i="66" s="1"/>
  <c r="Q54" i="66" s="1"/>
  <c r="Q55" i="66" s="1"/>
  <c r="BC15" i="66"/>
  <c r="N17" i="66"/>
  <c r="AY53" i="66" s="1"/>
  <c r="N12" i="66"/>
  <c r="AT14" i="66" s="1"/>
  <c r="AC18" i="66"/>
  <c r="BB11" i="66"/>
  <c r="AL18" i="66"/>
  <c r="BK11" i="66"/>
  <c r="M13" i="66"/>
  <c r="AQ33" i="66" s="1"/>
  <c r="M15" i="66"/>
  <c r="AQ40" i="66" s="1"/>
  <c r="AL14" i="66"/>
  <c r="N13" i="66"/>
  <c r="N15" i="66"/>
  <c r="AT17" i="66" s="1"/>
  <c r="AA15" i="66"/>
  <c r="X15" i="66"/>
  <c r="Y20" i="66"/>
  <c r="AM11" i="66" s="1"/>
  <c r="Z20" i="66"/>
  <c r="AU11" i="66" s="1"/>
  <c r="X27" i="66"/>
  <c r="AD13" i="66" s="1"/>
  <c r="AA27" i="66"/>
  <c r="BD13" i="66" s="1"/>
  <c r="X36" i="66"/>
  <c r="AD16" i="66" s="1"/>
  <c r="Z12" i="66"/>
  <c r="Y12" i="66"/>
  <c r="Y42" i="66"/>
  <c r="X42" i="66"/>
  <c r="Y11" i="66"/>
  <c r="I9" i="66"/>
  <c r="L9" i="66" s="1"/>
  <c r="H9" i="66"/>
  <c r="AA11" i="66"/>
  <c r="O14" i="66"/>
  <c r="N14" i="66"/>
  <c r="M14" i="66"/>
  <c r="V30" i="66"/>
  <c r="BF11" i="66"/>
  <c r="AF12" i="66"/>
  <c r="AW11" i="66"/>
  <c r="AW12" i="66" s="1"/>
  <c r="AW13" i="66" s="1"/>
  <c r="AW14" i="66" s="1"/>
  <c r="AW15" i="66" s="1"/>
  <c r="AW16" i="66" s="1"/>
  <c r="AW17" i="66" s="1"/>
  <c r="AW18" i="66" s="1"/>
  <c r="AW19" i="66" s="1"/>
  <c r="AW20" i="66" s="1"/>
  <c r="AW21" i="66" s="1"/>
  <c r="AW22" i="66" s="1"/>
  <c r="AW23" i="66" s="1"/>
  <c r="AW24" i="66" s="1"/>
  <c r="AW25" i="66" s="1"/>
  <c r="AW26" i="66" s="1"/>
  <c r="AW27" i="66" s="1"/>
  <c r="AW28" i="66" s="1"/>
  <c r="AW29" i="66" s="1"/>
  <c r="AW30" i="66" s="1"/>
  <c r="AW31" i="66" s="1"/>
  <c r="AW32" i="66" s="1"/>
  <c r="AW33" i="66" s="1"/>
  <c r="AW34" i="66" s="1"/>
  <c r="AW35" i="66" s="1"/>
  <c r="AW36" i="66" s="1"/>
  <c r="AW37" i="66" s="1"/>
  <c r="AW38" i="66" s="1"/>
  <c r="AW39" i="66" s="1"/>
  <c r="AW40" i="66" s="1"/>
  <c r="AW41" i="66" s="1"/>
  <c r="AW42" i="66" s="1"/>
  <c r="AW43" i="66" s="1"/>
  <c r="AW44" i="66" s="1"/>
  <c r="AW45" i="66" s="1"/>
  <c r="AW46" i="66" s="1"/>
  <c r="AW47" i="66" s="1"/>
  <c r="AW48" i="66" s="1"/>
  <c r="AW49" i="66" s="1"/>
  <c r="AW50" i="66" s="1"/>
  <c r="AW51" i="66" s="1"/>
  <c r="AW52" i="66" s="1"/>
  <c r="AW53" i="66" s="1"/>
  <c r="AW54" i="66" s="1"/>
  <c r="AW55" i="66" s="1"/>
  <c r="AH33" i="66"/>
  <c r="AC15" i="66"/>
  <c r="L14" i="66"/>
  <c r="V16" i="66"/>
  <c r="AS17" i="66"/>
  <c r="V22" i="66"/>
  <c r="AA22" i="66" s="1"/>
  <c r="V37" i="66"/>
  <c r="AA37" i="66" s="1"/>
  <c r="AT18" i="66"/>
  <c r="AY44" i="66"/>
  <c r="BC19" i="66"/>
  <c r="BH53" i="66"/>
  <c r="AO11" i="66"/>
  <c r="AO12" i="66" s="1"/>
  <c r="AO13" i="66" s="1"/>
  <c r="AO14" i="66" s="1"/>
  <c r="AO15" i="66" s="1"/>
  <c r="AO16" i="66" s="1"/>
  <c r="AO17" i="66" s="1"/>
  <c r="AO18" i="66" s="1"/>
  <c r="AO19" i="66" s="1"/>
  <c r="AO20" i="66" s="1"/>
  <c r="AO21" i="66" s="1"/>
  <c r="AO22" i="66" s="1"/>
  <c r="AO23" i="66" s="1"/>
  <c r="AO24" i="66" s="1"/>
  <c r="AO25" i="66" s="1"/>
  <c r="AO26" i="66" s="1"/>
  <c r="AO27" i="66" s="1"/>
  <c r="AO28" i="66" s="1"/>
  <c r="AO29" i="66" s="1"/>
  <c r="AO30" i="66" s="1"/>
  <c r="AO31" i="66" s="1"/>
  <c r="AO32" i="66" s="1"/>
  <c r="AO33" i="66" s="1"/>
  <c r="AO34" i="66" s="1"/>
  <c r="AO35" i="66" s="1"/>
  <c r="AO36" i="66" s="1"/>
  <c r="AO37" i="66" s="1"/>
  <c r="AO38" i="66" s="1"/>
  <c r="AO39" i="66" s="1"/>
  <c r="AO40" i="66" s="1"/>
  <c r="AO41" i="66" s="1"/>
  <c r="AO42" i="66" s="1"/>
  <c r="AO43" i="66" s="1"/>
  <c r="AO44" i="66" s="1"/>
  <c r="AO45" i="66" s="1"/>
  <c r="AO46" i="66" s="1"/>
  <c r="AO47" i="66" s="1"/>
  <c r="AO48" i="66" s="1"/>
  <c r="AO49" i="66" s="1"/>
  <c r="AO50" i="66" s="1"/>
  <c r="AO51" i="66" s="1"/>
  <c r="AO52" i="66" s="1"/>
  <c r="AO53" i="66" s="1"/>
  <c r="AO54" i="66" s="1"/>
  <c r="AO55" i="66" s="1"/>
  <c r="Y13" i="66"/>
  <c r="Y15" i="66"/>
  <c r="AL19" i="66"/>
  <c r="V28" i="66"/>
  <c r="AA28" i="66" s="1"/>
  <c r="AY30" i="66"/>
  <c r="Y31" i="66"/>
  <c r="Z42" i="66"/>
  <c r="N10" i="66"/>
  <c r="M10" i="66"/>
  <c r="L10" i="66"/>
  <c r="X11" i="66"/>
  <c r="AA12" i="66"/>
  <c r="Z13" i="66"/>
  <c r="AS14" i="66"/>
  <c r="AT19" i="66"/>
  <c r="V24" i="66"/>
  <c r="X24" i="66" s="1"/>
  <c r="V33" i="66"/>
  <c r="X33" i="66" s="1"/>
  <c r="AD15" i="66" s="1"/>
  <c r="V44" i="66"/>
  <c r="Y44" i="66" s="1"/>
  <c r="AM18" i="66" s="1"/>
  <c r="V49" i="66"/>
  <c r="AA49" i="66" s="1"/>
  <c r="V17" i="66"/>
  <c r="X17" i="66" s="1"/>
  <c r="BH44" i="66"/>
  <c r="BC18" i="66"/>
  <c r="O10" i="66"/>
  <c r="AS12" i="66"/>
  <c r="AA13" i="66"/>
  <c r="AS13" i="66"/>
  <c r="AH40" i="66"/>
  <c r="AC17" i="66"/>
  <c r="V19" i="66"/>
  <c r="AA19" i="66" s="1"/>
  <c r="AC13" i="66"/>
  <c r="BH40" i="66"/>
  <c r="BC17" i="66"/>
  <c r="BB19" i="66"/>
  <c r="AS19" i="66"/>
  <c r="V23" i="66"/>
  <c r="X23" i="66" s="1"/>
  <c r="AD12" i="66" s="1"/>
  <c r="AA31" i="66"/>
  <c r="V41" i="66"/>
  <c r="AA41" i="66" s="1"/>
  <c r="AA42" i="66"/>
  <c r="Z43" i="66"/>
  <c r="V50" i="66"/>
  <c r="V14" i="66"/>
  <c r="X14" i="66" s="1"/>
  <c r="AL17" i="66"/>
  <c r="AS18" i="66"/>
  <c r="X20" i="66"/>
  <c r="AD11" i="66" s="1"/>
  <c r="Y27" i="66"/>
  <c r="AM13" i="66" s="1"/>
  <c r="X35" i="66"/>
  <c r="Y35" i="66"/>
  <c r="V38" i="66"/>
  <c r="V39" i="66"/>
  <c r="X39" i="66" s="1"/>
  <c r="V46" i="66"/>
  <c r="AA46" i="66" s="1"/>
  <c r="AL13" i="66"/>
  <c r="V26" i="66"/>
  <c r="Z26" i="66" s="1"/>
  <c r="V29" i="66"/>
  <c r="V47" i="66"/>
  <c r="X47" i="66" s="1"/>
  <c r="Z31" i="66"/>
  <c r="V40" i="66"/>
  <c r="AA40" i="66" s="1"/>
  <c r="BD17" i="66" s="1"/>
  <c r="AA43" i="66"/>
  <c r="V18" i="66"/>
  <c r="Z18" i="66" s="1"/>
  <c r="V21" i="66"/>
  <c r="Y21" i="66" s="1"/>
  <c r="V25" i="66"/>
  <c r="X25" i="66" s="1"/>
  <c r="Y36" i="66"/>
  <c r="AM16" i="66" s="1"/>
  <c r="V48" i="66"/>
  <c r="X48" i="66" s="1"/>
  <c r="Z35" i="66"/>
  <c r="Z36" i="66"/>
  <c r="AU16" i="66" s="1"/>
  <c r="V32" i="66"/>
  <c r="X32" i="66" s="1"/>
  <c r="V34" i="66"/>
  <c r="AA34" i="66" s="1"/>
  <c r="AA35" i="66"/>
  <c r="Y43" i="66"/>
  <c r="V45" i="66"/>
  <c r="AA45" i="66" s="1"/>
  <c r="BD19" i="66" s="1"/>
  <c r="V51" i="66"/>
  <c r="AC19" i="66" l="1"/>
  <c r="M9" i="66"/>
  <c r="AT15" i="66"/>
  <c r="AY33" i="66"/>
  <c r="AY27" i="66"/>
  <c r="AT13" i="66"/>
  <c r="AY40" i="66"/>
  <c r="BH30" i="66"/>
  <c r="BC14" i="66"/>
  <c r="AH30" i="66"/>
  <c r="AC14" i="66"/>
  <c r="AL15" i="66"/>
  <c r="Z48" i="66"/>
  <c r="X44" i="66"/>
  <c r="AD18" i="66" s="1"/>
  <c r="Y48" i="66"/>
  <c r="X40" i="66"/>
  <c r="AD17" i="66" s="1"/>
  <c r="X22" i="66"/>
  <c r="Z44" i="66"/>
  <c r="AU18" i="66" s="1"/>
  <c r="Y25" i="66"/>
  <c r="Z25" i="66"/>
  <c r="Z49" i="66"/>
  <c r="Y49" i="66"/>
  <c r="Z22" i="66"/>
  <c r="X21" i="66"/>
  <c r="Y18" i="66"/>
  <c r="Z21" i="66"/>
  <c r="X26" i="66"/>
  <c r="AA21" i="66"/>
  <c r="X18" i="66"/>
  <c r="Y40" i="66"/>
  <c r="AM17" i="66" s="1"/>
  <c r="Y22" i="66"/>
  <c r="AA39" i="66"/>
  <c r="Z32" i="66"/>
  <c r="Z39" i="66"/>
  <c r="Y39" i="66"/>
  <c r="Y32" i="66"/>
  <c r="AA17" i="66"/>
  <c r="Z40" i="66"/>
  <c r="AU17" i="66" s="1"/>
  <c r="Z47" i="66"/>
  <c r="Y47" i="66"/>
  <c r="Y38" i="66"/>
  <c r="X38" i="66"/>
  <c r="BF12" i="66"/>
  <c r="BN12" i="66"/>
  <c r="AF13" i="66"/>
  <c r="BK12" i="66"/>
  <c r="AQ36" i="66"/>
  <c r="AL16" i="66"/>
  <c r="AA51" i="66"/>
  <c r="Z51" i="66"/>
  <c r="X51" i="66"/>
  <c r="Y51" i="66"/>
  <c r="AA48" i="66"/>
  <c r="AA47" i="66"/>
  <c r="Z38" i="66"/>
  <c r="AA18" i="66"/>
  <c r="Z41" i="66"/>
  <c r="Y41" i="66"/>
  <c r="X41" i="66"/>
  <c r="AA25" i="66"/>
  <c r="BC12" i="66"/>
  <c r="BH24" i="66"/>
  <c r="X49" i="66"/>
  <c r="AA24" i="66"/>
  <c r="Z24" i="66"/>
  <c r="Y24" i="66"/>
  <c r="AH24" i="66"/>
  <c r="AC12" i="66"/>
  <c r="Z17" i="66"/>
  <c r="AY36" i="66"/>
  <c r="AT16" i="66"/>
  <c r="Y19" i="66"/>
  <c r="X19" i="66"/>
  <c r="AQ24" i="66"/>
  <c r="AL12" i="66"/>
  <c r="Y16" i="66"/>
  <c r="X16" i="66"/>
  <c r="Z16" i="66"/>
  <c r="BH36" i="66"/>
  <c r="BC16" i="66"/>
  <c r="AY24" i="66"/>
  <c r="AT12" i="66"/>
  <c r="AA44" i="66"/>
  <c r="BD18" i="66" s="1"/>
  <c r="Z14" i="66"/>
  <c r="Z45" i="66"/>
  <c r="AU19" i="66" s="1"/>
  <c r="Y45" i="66"/>
  <c r="AM19" i="66" s="1"/>
  <c r="X45" i="66"/>
  <c r="AD19" i="66" s="1"/>
  <c r="AA29" i="66"/>
  <c r="Z29" i="66"/>
  <c r="AA38" i="66"/>
  <c r="Y46" i="66"/>
  <c r="X46" i="66"/>
  <c r="AA50" i="66"/>
  <c r="Z50" i="66"/>
  <c r="Y50" i="66"/>
  <c r="Z30" i="66"/>
  <c r="AU14" i="66" s="1"/>
  <c r="AA30" i="66"/>
  <c r="BD14" i="66" s="1"/>
  <c r="Y30" i="66"/>
  <c r="AM14" i="66" s="1"/>
  <c r="X29" i="66"/>
  <c r="Z28" i="66"/>
  <c r="Z46" i="66"/>
  <c r="X50" i="66"/>
  <c r="AA33" i="66"/>
  <c r="BD15" i="66" s="1"/>
  <c r="Z33" i="66"/>
  <c r="AU15" i="66" s="1"/>
  <c r="AA14" i="66"/>
  <c r="Z19" i="66"/>
  <c r="X28" i="66"/>
  <c r="X30" i="66"/>
  <c r="AD14" i="66" s="1"/>
  <c r="AH20" i="66"/>
  <c r="AC11" i="66"/>
  <c r="O9" i="66"/>
  <c r="AA16" i="66"/>
  <c r="Y14" i="66"/>
  <c r="Z37" i="66"/>
  <c r="Y37" i="66"/>
  <c r="X37" i="66"/>
  <c r="AC16" i="66"/>
  <c r="AH36" i="66"/>
  <c r="Y28" i="66"/>
  <c r="AA26" i="66"/>
  <c r="Y26" i="66"/>
  <c r="AA23" i="66"/>
  <c r="BD12" i="66" s="1"/>
  <c r="Z23" i="66"/>
  <c r="AU12" i="66" s="1"/>
  <c r="Y33" i="66"/>
  <c r="AM15" i="66" s="1"/>
  <c r="AA32" i="66"/>
  <c r="Y23" i="66"/>
  <c r="AM12" i="66" s="1"/>
  <c r="AQ20" i="66"/>
  <c r="AL11" i="66"/>
  <c r="Y34" i="66"/>
  <c r="Z34" i="66"/>
  <c r="X34" i="66"/>
  <c r="Y17" i="66"/>
  <c r="Y29" i="66"/>
  <c r="N9" i="66"/>
  <c r="AB3" i="66" l="1" a="1"/>
  <c r="AC6" i="66" s="1"/>
  <c r="BB3" i="66" a="1"/>
  <c r="AY20" i="66"/>
  <c r="AT11" i="66"/>
  <c r="BN13" i="66"/>
  <c r="AF14" i="66"/>
  <c r="BK13" i="66"/>
  <c r="BF13" i="66"/>
  <c r="Y52" i="66"/>
  <c r="Z52" i="66"/>
  <c r="AA52" i="66"/>
  <c r="AK3" i="66" a="1"/>
  <c r="X52" i="66"/>
  <c r="AS3" i="66" a="1"/>
  <c r="BH20" i="66"/>
  <c r="BC11" i="66"/>
  <c r="AB7" i="66" l="1"/>
  <c r="AB3" i="66"/>
  <c r="AB4" i="66"/>
  <c r="AC4" i="66"/>
  <c r="AC7" i="66"/>
  <c r="AC3" i="66"/>
  <c r="AB5" i="66"/>
  <c r="AB6" i="66"/>
  <c r="AC5" i="66"/>
  <c r="BC6" i="66"/>
  <c r="BB6" i="66"/>
  <c r="BC5" i="66"/>
  <c r="BC7" i="66"/>
  <c r="BC3" i="66"/>
  <c r="BB7" i="66"/>
  <c r="BB5" i="66"/>
  <c r="BC4" i="66"/>
  <c r="BB4" i="66"/>
  <c r="BB3" i="66"/>
  <c r="Z53" i="66"/>
  <c r="Y53" i="66"/>
  <c r="AA53" i="66"/>
  <c r="AT7" i="66"/>
  <c r="AT3" i="66"/>
  <c r="AS7" i="66"/>
  <c r="AS3" i="66"/>
  <c r="AS5" i="66"/>
  <c r="AT4" i="66"/>
  <c r="AS4" i="66"/>
  <c r="AT6" i="66"/>
  <c r="AS6" i="66"/>
  <c r="AT5" i="66"/>
  <c r="AF15" i="66"/>
  <c r="BK14" i="66"/>
  <c r="BN14" i="66"/>
  <c r="BF14" i="66"/>
  <c r="AK5" i="66"/>
  <c r="AL4" i="66"/>
  <c r="AL6" i="66"/>
  <c r="AL3" i="66"/>
  <c r="AK3" i="66"/>
  <c r="AL7" i="66"/>
  <c r="AK6" i="66"/>
  <c r="AL5" i="66"/>
  <c r="AK4" i="66"/>
  <c r="AK7" i="66"/>
  <c r="X54" i="66"/>
  <c r="X53" i="66"/>
  <c r="AG33" i="66" l="1"/>
  <c r="AG57" i="66"/>
  <c r="AG56" i="66"/>
  <c r="AG58" i="66"/>
  <c r="AG59" i="66"/>
  <c r="AX58" i="66"/>
  <c r="AX59" i="66"/>
  <c r="AX56" i="66"/>
  <c r="AX57" i="66"/>
  <c r="AP56" i="66"/>
  <c r="AP57" i="66"/>
  <c r="AP58" i="66"/>
  <c r="AP59" i="66"/>
  <c r="BG56" i="66"/>
  <c r="BG57" i="66"/>
  <c r="BG58" i="66"/>
  <c r="BG59" i="66"/>
  <c r="AG30" i="66"/>
  <c r="AG28" i="66"/>
  <c r="AG48" i="66"/>
  <c r="AG26" i="66"/>
  <c r="AG46" i="66"/>
  <c r="AG44" i="66"/>
  <c r="AG19" i="66"/>
  <c r="AG49" i="66"/>
  <c r="AG12" i="66"/>
  <c r="AG42" i="66"/>
  <c r="AG13" i="66"/>
  <c r="AG47" i="66"/>
  <c r="AG53" i="66"/>
  <c r="AG11" i="66"/>
  <c r="AG43" i="66"/>
  <c r="AG23" i="66"/>
  <c r="AG40" i="66"/>
  <c r="AG54" i="66"/>
  <c r="AG21" i="66"/>
  <c r="AG14" i="66"/>
  <c r="AG27" i="66"/>
  <c r="AG41" i="66"/>
  <c r="AG22" i="66"/>
  <c r="AG25" i="66"/>
  <c r="AG18" i="66"/>
  <c r="AG45" i="66"/>
  <c r="AG36" i="66"/>
  <c r="AG35" i="66"/>
  <c r="AG20" i="66"/>
  <c r="AG37" i="66"/>
  <c r="AG34" i="66"/>
  <c r="AG16" i="66"/>
  <c r="AG38" i="66"/>
  <c r="AG32" i="66"/>
  <c r="AG50" i="66"/>
  <c r="AG51" i="66"/>
  <c r="AG17" i="66"/>
  <c r="AG24" i="66"/>
  <c r="AG52" i="66"/>
  <c r="AG15" i="66"/>
  <c r="AG29" i="66"/>
  <c r="AG39" i="66"/>
  <c r="AG31" i="66"/>
  <c r="AP48" i="66"/>
  <c r="AP32" i="66"/>
  <c r="AP51" i="66"/>
  <c r="AP30" i="66"/>
  <c r="AP50" i="66"/>
  <c r="AP33" i="66"/>
  <c r="AP49" i="66"/>
  <c r="AP44" i="66"/>
  <c r="AP40" i="66"/>
  <c r="AP23" i="66"/>
  <c r="AP43" i="66"/>
  <c r="AP26" i="66"/>
  <c r="AP22" i="66"/>
  <c r="AP36" i="66"/>
  <c r="AP35" i="66"/>
  <c r="AP25" i="66"/>
  <c r="AP21" i="66"/>
  <c r="AP41" i="66"/>
  <c r="AP24" i="66"/>
  <c r="AP20" i="66"/>
  <c r="AP17" i="66"/>
  <c r="AP16" i="66"/>
  <c r="AP12" i="66"/>
  <c r="AP37" i="66"/>
  <c r="AP29" i="66"/>
  <c r="AP34" i="66"/>
  <c r="AP15" i="66"/>
  <c r="AP11" i="66"/>
  <c r="AP13" i="66"/>
  <c r="AP46" i="66"/>
  <c r="AP42" i="66"/>
  <c r="AP31" i="66"/>
  <c r="AP28" i="66"/>
  <c r="AP18" i="66"/>
  <c r="AP52" i="66"/>
  <c r="AP27" i="66"/>
  <c r="AP19" i="66"/>
  <c r="AP14" i="66"/>
  <c r="AP47" i="66"/>
  <c r="AP53" i="66"/>
  <c r="AP45" i="66"/>
  <c r="AP39" i="66"/>
  <c r="AP38" i="66"/>
  <c r="AX46" i="66"/>
  <c r="AX42" i="66"/>
  <c r="AX38" i="66"/>
  <c r="AX34" i="66"/>
  <c r="AX49" i="66"/>
  <c r="AX29" i="66"/>
  <c r="AX53" i="66"/>
  <c r="AX48" i="66"/>
  <c r="AX32" i="66"/>
  <c r="AX28" i="66"/>
  <c r="AX47" i="66"/>
  <c r="AX43" i="66"/>
  <c r="AX30" i="66"/>
  <c r="AX25" i="66"/>
  <c r="AX21" i="66"/>
  <c r="AX52" i="66"/>
  <c r="AX36" i="66"/>
  <c r="AX35" i="66"/>
  <c r="AX45" i="66"/>
  <c r="AX19" i="66"/>
  <c r="AX40" i="66"/>
  <c r="AX31" i="66"/>
  <c r="AX23" i="66"/>
  <c r="AX37" i="66"/>
  <c r="AX44" i="66"/>
  <c r="AX27" i="66"/>
  <c r="AX26" i="66"/>
  <c r="AX18" i="66"/>
  <c r="AX13" i="66"/>
  <c r="AX50" i="66"/>
  <c r="AX33" i="66"/>
  <c r="AX22" i="66"/>
  <c r="AX14" i="66"/>
  <c r="AX11" i="66"/>
  <c r="AX17" i="66"/>
  <c r="AX20" i="66"/>
  <c r="AX12" i="66"/>
  <c r="AX16" i="66"/>
  <c r="AX51" i="66"/>
  <c r="AX39" i="66"/>
  <c r="AX24" i="66"/>
  <c r="AX15" i="66"/>
  <c r="AX41" i="66"/>
  <c r="X55" i="66"/>
  <c r="AG55" i="66" s="1"/>
  <c r="Z54" i="66"/>
  <c r="AX54" i="66" s="1"/>
  <c r="Y54" i="66"/>
  <c r="AP54" i="66" s="1"/>
  <c r="AA54" i="66"/>
  <c r="BG54" i="66" s="1"/>
  <c r="BG52" i="66"/>
  <c r="BG33" i="66"/>
  <c r="BG47" i="66"/>
  <c r="BG43" i="66"/>
  <c r="BG39" i="66"/>
  <c r="BG35" i="66"/>
  <c r="BG31" i="66"/>
  <c r="BG46" i="66"/>
  <c r="BG42" i="66"/>
  <c r="BG38" i="66"/>
  <c r="BG34" i="66"/>
  <c r="BG45" i="66"/>
  <c r="BG41" i="66"/>
  <c r="BG24" i="66"/>
  <c r="BG20" i="66"/>
  <c r="BG44" i="66"/>
  <c r="BG29" i="66"/>
  <c r="BG27" i="66"/>
  <c r="BG53" i="66"/>
  <c r="BG48" i="66"/>
  <c r="BG18" i="66"/>
  <c r="BG36" i="66"/>
  <c r="BG32" i="66"/>
  <c r="BG30" i="66"/>
  <c r="BG25" i="66"/>
  <c r="BG21" i="66"/>
  <c r="BG26" i="66"/>
  <c r="BG19" i="66"/>
  <c r="BG15" i="66"/>
  <c r="BG11" i="66"/>
  <c r="BG17" i="66"/>
  <c r="BG14" i="66"/>
  <c r="BG51" i="66"/>
  <c r="BG16" i="66"/>
  <c r="BG12" i="66"/>
  <c r="BG49" i="66"/>
  <c r="BG50" i="66"/>
  <c r="BG13" i="66"/>
  <c r="BG37" i="66"/>
  <c r="BG40" i="66"/>
  <c r="BG28" i="66"/>
  <c r="BG23" i="66"/>
  <c r="BG22" i="66"/>
  <c r="BF15" i="66"/>
  <c r="AF16" i="66"/>
  <c r="BK15" i="66"/>
  <c r="BN15" i="66"/>
  <c r="BL59" i="66" l="1"/>
  <c r="BP59" i="66" s="1"/>
  <c r="F56" i="45" s="1"/>
  <c r="BL58" i="66"/>
  <c r="BO58" i="66" s="1"/>
  <c r="E55" i="45" s="1"/>
  <c r="K55" i="45" s="1"/>
  <c r="BL56" i="66"/>
  <c r="BQ56" i="66" s="1"/>
  <c r="G53" i="45" s="1"/>
  <c r="BO56" i="66"/>
  <c r="E53" i="45" s="1"/>
  <c r="BP58" i="66"/>
  <c r="F55" i="45" s="1"/>
  <c r="L55" i="45" s="1"/>
  <c r="BL57" i="66"/>
  <c r="BQ57" i="66" s="1"/>
  <c r="G54" i="45" s="1"/>
  <c r="M54" i="45" s="1"/>
  <c r="D52" i="47" s="1"/>
  <c r="BP56" i="66"/>
  <c r="F53" i="45" s="1"/>
  <c r="BL46" i="66"/>
  <c r="BO46" i="66" s="1"/>
  <c r="E43" i="45" s="1"/>
  <c r="BL36" i="66"/>
  <c r="BO36" i="66" s="1"/>
  <c r="E33" i="45" s="1"/>
  <c r="BL33" i="66"/>
  <c r="BO33" i="66" s="1"/>
  <c r="E30" i="45" s="1"/>
  <c r="BL35" i="66"/>
  <c r="BO35" i="66" s="1"/>
  <c r="E32" i="45" s="1"/>
  <c r="BL40" i="66"/>
  <c r="BO40" i="66" s="1"/>
  <c r="E37" i="45" s="1"/>
  <c r="BL49" i="66"/>
  <c r="BO49" i="66" s="1"/>
  <c r="E46" i="45" s="1"/>
  <c r="BL17" i="66"/>
  <c r="BO17" i="66" s="1"/>
  <c r="E14" i="45" s="1"/>
  <c r="BL45" i="66"/>
  <c r="BO45" i="66" s="1"/>
  <c r="E42" i="45" s="1"/>
  <c r="BL19" i="66"/>
  <c r="BO19" i="66" s="1"/>
  <c r="E16" i="45" s="1"/>
  <c r="BL21" i="66"/>
  <c r="BO21" i="66" s="1"/>
  <c r="E18" i="45" s="1"/>
  <c r="BL41" i="66"/>
  <c r="BO41" i="66" s="1"/>
  <c r="E38" i="45" s="1"/>
  <c r="BL31" i="66"/>
  <c r="BO31" i="66" s="1"/>
  <c r="E28" i="45" s="1"/>
  <c r="BL37" i="66"/>
  <c r="BO37" i="66" s="1"/>
  <c r="E34" i="45" s="1"/>
  <c r="BL22" i="66"/>
  <c r="BO22" i="66" s="1"/>
  <c r="E19" i="45" s="1"/>
  <c r="BL42" i="66"/>
  <c r="BO42" i="66" s="1"/>
  <c r="E39" i="45" s="1"/>
  <c r="BL14" i="66"/>
  <c r="BO14" i="66" s="1"/>
  <c r="E11" i="45" s="1"/>
  <c r="BL44" i="66"/>
  <c r="BO44" i="66" s="1"/>
  <c r="E41" i="45" s="1"/>
  <c r="BL38" i="66"/>
  <c r="BO38" i="66" s="1"/>
  <c r="E35" i="45" s="1"/>
  <c r="BL15" i="66"/>
  <c r="BO15" i="66" s="1"/>
  <c r="E12" i="45" s="1"/>
  <c r="BL23" i="66"/>
  <c r="BO23" i="66" s="1"/>
  <c r="E20" i="45" s="1"/>
  <c r="BL16" i="66"/>
  <c r="BO16" i="66" s="1"/>
  <c r="E13" i="45" s="1"/>
  <c r="BL12" i="66"/>
  <c r="BO12" i="66" s="1"/>
  <c r="E9" i="45" s="1"/>
  <c r="BL52" i="66"/>
  <c r="BO52" i="66" s="1"/>
  <c r="E49" i="45" s="1"/>
  <c r="BL18" i="66"/>
  <c r="BO18" i="66" s="1"/>
  <c r="E15" i="45" s="1"/>
  <c r="BL26" i="66"/>
  <c r="BO26" i="66" s="1"/>
  <c r="E23" i="45" s="1"/>
  <c r="BQ36" i="66"/>
  <c r="G33" i="45" s="1"/>
  <c r="AF17" i="66"/>
  <c r="BK16" i="66"/>
  <c r="BF16" i="66"/>
  <c r="BN16" i="66"/>
  <c r="BL43" i="66"/>
  <c r="BO43" i="66" s="1"/>
  <c r="E40" i="45" s="1"/>
  <c r="BL39" i="66"/>
  <c r="BO39" i="66" s="1"/>
  <c r="E36" i="45" s="1"/>
  <c r="BL47" i="66"/>
  <c r="BO47" i="66" s="1"/>
  <c r="E44" i="45" s="1"/>
  <c r="BL28" i="66"/>
  <c r="BO28" i="66" s="1"/>
  <c r="E25" i="45" s="1"/>
  <c r="BL34" i="66"/>
  <c r="BO34" i="66" s="1"/>
  <c r="E31" i="45" s="1"/>
  <c r="BL27" i="66"/>
  <c r="BO27" i="66" s="1"/>
  <c r="E24" i="45" s="1"/>
  <c r="BL11" i="66"/>
  <c r="BO11" i="66" s="1"/>
  <c r="E8" i="45" s="1"/>
  <c r="BL29" i="66"/>
  <c r="BO29" i="66" s="1"/>
  <c r="E26" i="45" s="1"/>
  <c r="BL24" i="66"/>
  <c r="BO24" i="66" s="1"/>
  <c r="E21" i="45" s="1"/>
  <c r="BL48" i="66"/>
  <c r="BO48" i="66" s="1"/>
  <c r="E45" i="45" s="1"/>
  <c r="Z55" i="66"/>
  <c r="AX55" i="66" s="1"/>
  <c r="Y55" i="66"/>
  <c r="AP55" i="66" s="1"/>
  <c r="AA55" i="66"/>
  <c r="BG55" i="66" s="1"/>
  <c r="BL20" i="66"/>
  <c r="BO20" i="66" s="1"/>
  <c r="E17" i="45" s="1"/>
  <c r="BL50" i="66"/>
  <c r="BO50" i="66" s="1"/>
  <c r="E47" i="45" s="1"/>
  <c r="BL54" i="66"/>
  <c r="BO54" i="66" s="1"/>
  <c r="E51" i="45" s="1"/>
  <c r="BL30" i="66"/>
  <c r="BO30" i="66" s="1"/>
  <c r="E27" i="45" s="1"/>
  <c r="BL13" i="66"/>
  <c r="BO13" i="66" s="1"/>
  <c r="E10" i="45" s="1"/>
  <c r="BL51" i="66"/>
  <c r="BO51" i="66" s="1"/>
  <c r="E48" i="45" s="1"/>
  <c r="BL32" i="66"/>
  <c r="BO32" i="66" s="1"/>
  <c r="E29" i="45" s="1"/>
  <c r="BL25" i="66"/>
  <c r="BO25" i="66" s="1"/>
  <c r="E22" i="45" s="1"/>
  <c r="BL53" i="66"/>
  <c r="BO53" i="66" s="1"/>
  <c r="E50" i="45" s="1"/>
  <c r="BP44" i="66" l="1"/>
  <c r="F41" i="45" s="1"/>
  <c r="BR56" i="66"/>
  <c r="H53" i="45" s="1"/>
  <c r="BQ58" i="66"/>
  <c r="G55" i="45" s="1"/>
  <c r="M55" i="45" s="1"/>
  <c r="BL55" i="66"/>
  <c r="BO55" i="66" s="1"/>
  <c r="E52" i="45" s="1"/>
  <c r="BR58" i="66"/>
  <c r="H55" i="45" s="1"/>
  <c r="N55" i="45" s="1"/>
  <c r="E53" i="47" s="1"/>
  <c r="AK52" i="47"/>
  <c r="ED75" i="48" s="1"/>
  <c r="AJ52" i="47"/>
  <c r="EZ75" i="48" s="1"/>
  <c r="K56" i="45"/>
  <c r="B54" i="47" s="1"/>
  <c r="B53" i="47"/>
  <c r="BO59" i="66"/>
  <c r="E56" i="45" s="1"/>
  <c r="D53" i="47"/>
  <c r="M56" i="45"/>
  <c r="D54" i="47" s="1"/>
  <c r="BR46" i="66"/>
  <c r="H43" i="45" s="1"/>
  <c r="BO57" i="66"/>
  <c r="E54" i="45" s="1"/>
  <c r="K54" i="45" s="1"/>
  <c r="B52" i="47" s="1"/>
  <c r="BR57" i="66"/>
  <c r="H54" i="45" s="1"/>
  <c r="N54" i="45" s="1"/>
  <c r="E52" i="47" s="1"/>
  <c r="BP57" i="66"/>
  <c r="F54" i="45" s="1"/>
  <c r="L54" i="45" s="1"/>
  <c r="C52" i="47" s="1"/>
  <c r="BQ59" i="66"/>
  <c r="G56" i="45" s="1"/>
  <c r="C53" i="47"/>
  <c r="L56" i="45"/>
  <c r="C54" i="47" s="1"/>
  <c r="BR59" i="66"/>
  <c r="H56" i="45" s="1"/>
  <c r="BQ55" i="66"/>
  <c r="BP17" i="66"/>
  <c r="F14" i="45" s="1"/>
  <c r="BP46" i="66"/>
  <c r="F43" i="45" s="1"/>
  <c r="BR22" i="66"/>
  <c r="H19" i="45" s="1"/>
  <c r="BR49" i="66"/>
  <c r="H46" i="45" s="1"/>
  <c r="BP27" i="66"/>
  <c r="F24" i="45" s="1"/>
  <c r="BP49" i="66"/>
  <c r="F46" i="45" s="1"/>
  <c r="BQ49" i="66"/>
  <c r="G46" i="45" s="1"/>
  <c r="BR36" i="66"/>
  <c r="H33" i="45" s="1"/>
  <c r="BP36" i="66"/>
  <c r="F33" i="45" s="1"/>
  <c r="BR17" i="66"/>
  <c r="H14" i="45" s="1"/>
  <c r="BQ17" i="66"/>
  <c r="G14" i="45" s="1"/>
  <c r="BR12" i="66"/>
  <c r="H9" i="45" s="1"/>
  <c r="BR33" i="66"/>
  <c r="H30" i="45" s="1"/>
  <c r="BR19" i="66"/>
  <c r="H16" i="45" s="1"/>
  <c r="BQ46" i="66"/>
  <c r="G43" i="45" s="1"/>
  <c r="BR16" i="66"/>
  <c r="H13" i="45" s="1"/>
  <c r="BP37" i="66"/>
  <c r="F34" i="45" s="1"/>
  <c r="BQ16" i="66"/>
  <c r="G13" i="45" s="1"/>
  <c r="BQ37" i="66"/>
  <c r="G34" i="45" s="1"/>
  <c r="BP33" i="66"/>
  <c r="F30" i="45" s="1"/>
  <c r="BP35" i="66"/>
  <c r="F32" i="45" s="1"/>
  <c r="BR35" i="66"/>
  <c r="H32" i="45" s="1"/>
  <c r="BQ45" i="66"/>
  <c r="G42" i="45" s="1"/>
  <c r="BQ33" i="66"/>
  <c r="G30" i="45" s="1"/>
  <c r="BP16" i="66"/>
  <c r="F13" i="45" s="1"/>
  <c r="BR40" i="66"/>
  <c r="H37" i="45" s="1"/>
  <c r="BP12" i="66"/>
  <c r="F9" i="45" s="1"/>
  <c r="BR37" i="66"/>
  <c r="H34" i="45" s="1"/>
  <c r="BP40" i="66"/>
  <c r="F37" i="45" s="1"/>
  <c r="BQ12" i="66"/>
  <c r="G9" i="45" s="1"/>
  <c r="BQ40" i="66"/>
  <c r="G37" i="45" s="1"/>
  <c r="BP22" i="66"/>
  <c r="F19" i="45" s="1"/>
  <c r="BQ35" i="66"/>
  <c r="G32" i="45" s="1"/>
  <c r="BP45" i="66"/>
  <c r="F42" i="45" s="1"/>
  <c r="BP34" i="66"/>
  <c r="F31" i="45" s="1"/>
  <c r="BR21" i="66"/>
  <c r="H18" i="45" s="1"/>
  <c r="BQ21" i="66"/>
  <c r="G18" i="45" s="1"/>
  <c r="BQ27" i="66"/>
  <c r="G24" i="45" s="1"/>
  <c r="BP21" i="66"/>
  <c r="F18" i="45" s="1"/>
  <c r="BP19" i="66"/>
  <c r="F16" i="45" s="1"/>
  <c r="BR41" i="66"/>
  <c r="H38" i="45" s="1"/>
  <c r="BR18" i="66"/>
  <c r="H15" i="45" s="1"/>
  <c r="BP15" i="66"/>
  <c r="F12" i="45" s="1"/>
  <c r="BQ18" i="66"/>
  <c r="G15" i="45" s="1"/>
  <c r="BR52" i="66"/>
  <c r="H49" i="45" s="1"/>
  <c r="BQ31" i="66"/>
  <c r="G28" i="45" s="1"/>
  <c r="BP32" i="66"/>
  <c r="F29" i="45" s="1"/>
  <c r="BR45" i="66"/>
  <c r="H42" i="45" s="1"/>
  <c r="BR44" i="66"/>
  <c r="H41" i="45" s="1"/>
  <c r="BP31" i="66"/>
  <c r="F28" i="45" s="1"/>
  <c r="BR27" i="66"/>
  <c r="H24" i="45" s="1"/>
  <c r="BR31" i="66"/>
  <c r="H28" i="45" s="1"/>
  <c r="BR32" i="66"/>
  <c r="H29" i="45" s="1"/>
  <c r="BQ44" i="66"/>
  <c r="G41" i="45" s="1"/>
  <c r="BQ15" i="66"/>
  <c r="G12" i="45" s="1"/>
  <c r="BQ41" i="66"/>
  <c r="G38" i="45" s="1"/>
  <c r="BR15" i="66"/>
  <c r="H12" i="45" s="1"/>
  <c r="BP23" i="66"/>
  <c r="F20" i="45" s="1"/>
  <c r="BR26" i="66"/>
  <c r="H23" i="45" s="1"/>
  <c r="BQ19" i="66"/>
  <c r="G16" i="45" s="1"/>
  <c r="BQ23" i="66"/>
  <c r="G20" i="45" s="1"/>
  <c r="BR23" i="66"/>
  <c r="H20" i="45" s="1"/>
  <c r="BP41" i="66"/>
  <c r="F38" i="45" s="1"/>
  <c r="BR48" i="66"/>
  <c r="H45" i="45" s="1"/>
  <c r="BQ26" i="66"/>
  <c r="G23" i="45" s="1"/>
  <c r="BP52" i="66"/>
  <c r="F49" i="45" s="1"/>
  <c r="BP26" i="66"/>
  <c r="F23" i="45" s="1"/>
  <c r="BP38" i="66"/>
  <c r="F35" i="45" s="1"/>
  <c r="BQ52" i="66"/>
  <c r="G49" i="45" s="1"/>
  <c r="BP47" i="66"/>
  <c r="F44" i="45" s="1"/>
  <c r="BP43" i="66"/>
  <c r="F40" i="45" s="1"/>
  <c r="BQ38" i="66"/>
  <c r="G35" i="45" s="1"/>
  <c r="BQ14" i="66"/>
  <c r="G11" i="45" s="1"/>
  <c r="BP54" i="66"/>
  <c r="F51" i="45" s="1"/>
  <c r="BR38" i="66"/>
  <c r="H35" i="45" s="1"/>
  <c r="BP18" i="66"/>
  <c r="F15" i="45" s="1"/>
  <c r="BP13" i="66"/>
  <c r="F10" i="45" s="1"/>
  <c r="BR42" i="66"/>
  <c r="H39" i="45" s="1"/>
  <c r="BR25" i="66"/>
  <c r="H22" i="45" s="1"/>
  <c r="BQ22" i="66"/>
  <c r="G19" i="45" s="1"/>
  <c r="BP42" i="66"/>
  <c r="F39" i="45" s="1"/>
  <c r="BR14" i="66"/>
  <c r="H11" i="45" s="1"/>
  <c r="BP14" i="66"/>
  <c r="F11" i="45" s="1"/>
  <c r="BQ32" i="66"/>
  <c r="G29" i="45" s="1"/>
  <c r="BQ42" i="66"/>
  <c r="G39" i="45" s="1"/>
  <c r="BR47" i="66"/>
  <c r="H44" i="45" s="1"/>
  <c r="BQ11" i="66"/>
  <c r="G8" i="45" s="1"/>
  <c r="BP51" i="66"/>
  <c r="F48" i="45" s="1"/>
  <c r="BQ24" i="66"/>
  <c r="G21" i="45" s="1"/>
  <c r="BP50" i="66"/>
  <c r="F47" i="45" s="1"/>
  <c r="BQ30" i="66"/>
  <c r="G27" i="45" s="1"/>
  <c r="BR39" i="66"/>
  <c r="H36" i="45" s="1"/>
  <c r="BQ28" i="66"/>
  <c r="G25" i="45" s="1"/>
  <c r="BR29" i="66"/>
  <c r="H26" i="45" s="1"/>
  <c r="BP24" i="66"/>
  <c r="F21" i="45" s="1"/>
  <c r="BQ39" i="66"/>
  <c r="G36" i="45" s="1"/>
  <c r="BQ43" i="66"/>
  <c r="G40" i="45" s="1"/>
  <c r="BR50" i="66"/>
  <c r="H47" i="45" s="1"/>
  <c r="BR24" i="66"/>
  <c r="H21" i="45" s="1"/>
  <c r="BQ50" i="66"/>
  <c r="G47" i="45" s="1"/>
  <c r="BR51" i="66"/>
  <c r="H48" i="45" s="1"/>
  <c r="BR34" i="66"/>
  <c r="H31" i="45" s="1"/>
  <c r="BR43" i="66"/>
  <c r="H40" i="45" s="1"/>
  <c r="BQ29" i="66"/>
  <c r="G26" i="45" s="1"/>
  <c r="BP48" i="66"/>
  <c r="F45" i="45" s="1"/>
  <c r="BR11" i="66"/>
  <c r="H8" i="45" s="1"/>
  <c r="BQ13" i="66"/>
  <c r="G10" i="45" s="1"/>
  <c r="BR30" i="66"/>
  <c r="H27" i="45" s="1"/>
  <c r="BP29" i="66"/>
  <c r="F26" i="45" s="1"/>
  <c r="BQ51" i="66"/>
  <c r="G48" i="45" s="1"/>
  <c r="BQ53" i="66"/>
  <c r="G50" i="45" s="1"/>
  <c r="BR53" i="66"/>
  <c r="H50" i="45" s="1"/>
  <c r="BP39" i="66"/>
  <c r="F36" i="45" s="1"/>
  <c r="BP11" i="66"/>
  <c r="F8" i="45" s="1"/>
  <c r="BP20" i="66"/>
  <c r="F17" i="45" s="1"/>
  <c r="BQ25" i="66"/>
  <c r="G22" i="45" s="1"/>
  <c r="BR13" i="66"/>
  <c r="H10" i="45" s="1"/>
  <c r="BR20" i="66"/>
  <c r="H17" i="45" s="1"/>
  <c r="BP28" i="66"/>
  <c r="F25" i="45" s="1"/>
  <c r="BQ47" i="66"/>
  <c r="G44" i="45" s="1"/>
  <c r="BF17" i="66"/>
  <c r="AF18" i="66"/>
  <c r="BK17" i="66"/>
  <c r="BN17" i="66"/>
  <c r="BP53" i="66"/>
  <c r="F50" i="45" s="1"/>
  <c r="BQ48" i="66"/>
  <c r="G45" i="45" s="1"/>
  <c r="BP25" i="66"/>
  <c r="F22" i="45" s="1"/>
  <c r="BQ20" i="66"/>
  <c r="G17" i="45" s="1"/>
  <c r="BR54" i="66"/>
  <c r="H51" i="45" s="1"/>
  <c r="BQ34" i="66"/>
  <c r="G31" i="45" s="1"/>
  <c r="BP30" i="66"/>
  <c r="F27" i="45" s="1"/>
  <c r="BR28" i="66"/>
  <c r="H25" i="45" s="1"/>
  <c r="BQ54" i="66"/>
  <c r="G51" i="45" s="1"/>
  <c r="N56" i="45" l="1"/>
  <c r="E54" i="47" s="1"/>
  <c r="BR55" i="66"/>
  <c r="BP55" i="66"/>
  <c r="V52" i="47"/>
  <c r="CZ75" i="48" s="1"/>
  <c r="W52" i="47"/>
  <c r="CD75" i="48" s="1"/>
  <c r="AX52" i="47"/>
  <c r="GB75" i="48" s="1"/>
  <c r="AW52" i="47"/>
  <c r="GX75" i="48" s="1"/>
  <c r="H52" i="47"/>
  <c r="BA75" i="48" s="1"/>
  <c r="I52" i="47"/>
  <c r="AF75" i="48" s="1"/>
  <c r="AJ53" i="47"/>
  <c r="AK53" i="47"/>
  <c r="AX53" i="47"/>
  <c r="AW53" i="47"/>
  <c r="H53" i="47"/>
  <c r="I53" i="47"/>
  <c r="V53" i="47"/>
  <c r="W53" i="47"/>
  <c r="BS52" i="66"/>
  <c r="G52" i="45"/>
  <c r="H52" i="45"/>
  <c r="F52" i="45"/>
  <c r="BK18" i="66"/>
  <c r="AF19" i="66"/>
  <c r="BF18" i="66"/>
  <c r="BN18" i="66"/>
  <c r="AF76" i="48" l="1"/>
  <c r="I54" i="47"/>
  <c r="AF77" i="48" s="1"/>
  <c r="GX76" i="48"/>
  <c r="AW54" i="47"/>
  <c r="GX77" i="48" s="1"/>
  <c r="AK54" i="47"/>
  <c r="ED77" i="48" s="1"/>
  <c r="ED76" i="48"/>
  <c r="H54" i="47"/>
  <c r="BA77" i="48" s="1"/>
  <c r="BA76" i="48"/>
  <c r="AX54" i="47"/>
  <c r="GB77" i="48" s="1"/>
  <c r="GB76" i="48"/>
  <c r="CD76" i="48"/>
  <c r="W54" i="47"/>
  <c r="CD77" i="48" s="1"/>
  <c r="EZ76" i="48"/>
  <c r="AJ54" i="47"/>
  <c r="EZ77" i="48" s="1"/>
  <c r="V54" i="47"/>
  <c r="CZ77" i="48" s="1"/>
  <c r="CZ76" i="48"/>
  <c r="AF20" i="66"/>
  <c r="BN19" i="66"/>
  <c r="BF19" i="66"/>
  <c r="BK19" i="66"/>
  <c r="BF20" i="66" l="1"/>
  <c r="BK20" i="66"/>
  <c r="BN20" i="66"/>
  <c r="AF21" i="66"/>
  <c r="BK21" i="66" l="1"/>
  <c r="BF21" i="66"/>
  <c r="AF22" i="66"/>
  <c r="BN21" i="66"/>
  <c r="BN22" i="66" l="1"/>
  <c r="BF22" i="66"/>
  <c r="BK22" i="66"/>
  <c r="AF23" i="66"/>
  <c r="BN23" i="66" l="1"/>
  <c r="AF24" i="66"/>
  <c r="BF23" i="66"/>
  <c r="BK23" i="66"/>
  <c r="BF24" i="66" l="1"/>
  <c r="BK24" i="66"/>
  <c r="AF25" i="66"/>
  <c r="BN24" i="66"/>
  <c r="BF25" i="66" l="1"/>
  <c r="AF26" i="66"/>
  <c r="BN25" i="66"/>
  <c r="BK25" i="66"/>
  <c r="BN26" i="66" l="1"/>
  <c r="BF26" i="66"/>
  <c r="AF27" i="66"/>
  <c r="BK26" i="66"/>
  <c r="AF28" i="66" l="1"/>
  <c r="BF27" i="66"/>
  <c r="BN27" i="66"/>
  <c r="BK27" i="66"/>
  <c r="BF28" i="66" l="1"/>
  <c r="BN28" i="66"/>
  <c r="BK28" i="66"/>
  <c r="AF29" i="66"/>
  <c r="BN29" i="66" l="1"/>
  <c r="BK29" i="66"/>
  <c r="BF29" i="66"/>
  <c r="AF30" i="66"/>
  <c r="BF30" i="66" l="1"/>
  <c r="BK30" i="66"/>
  <c r="AF31" i="66"/>
  <c r="BN30" i="66"/>
  <c r="BF31" i="66" l="1"/>
  <c r="AF32" i="66"/>
  <c r="BN31" i="66"/>
  <c r="BK31" i="66"/>
  <c r="BF32" i="66" l="1"/>
  <c r="AF33" i="66"/>
  <c r="BK32" i="66"/>
  <c r="BN32" i="66"/>
  <c r="AF34" i="66" l="1"/>
  <c r="BK33" i="66"/>
  <c r="BN33" i="66"/>
  <c r="BF33" i="66"/>
  <c r="BK34" i="66" l="1"/>
  <c r="BF34" i="66"/>
  <c r="AF35" i="66"/>
  <c r="BN34" i="66"/>
  <c r="BF35" i="66" l="1"/>
  <c r="BK35" i="66"/>
  <c r="BN35" i="66"/>
  <c r="AF36" i="66"/>
  <c r="BN36" i="66" l="1"/>
  <c r="AF37" i="66"/>
  <c r="BK36" i="66"/>
  <c r="BF36" i="66"/>
  <c r="BF37" i="66" l="1"/>
  <c r="AF38" i="66"/>
  <c r="BK37" i="66"/>
  <c r="BN37" i="66"/>
  <c r="BK38" i="66" l="1"/>
  <c r="BN38" i="66"/>
  <c r="AF39" i="66"/>
  <c r="BF38" i="66"/>
  <c r="BF39" i="66" l="1"/>
  <c r="BN39" i="66"/>
  <c r="AF40" i="66"/>
  <c r="BK39" i="66"/>
  <c r="J50" i="45"/>
  <c r="J51" i="45"/>
  <c r="J52" i="45"/>
  <c r="AB80" i="51"/>
  <c r="BN40" i="66" l="1"/>
  <c r="AF41" i="66"/>
  <c r="BK40" i="66"/>
  <c r="BF40" i="66"/>
  <c r="BF41" i="66" l="1"/>
  <c r="AF42" i="66"/>
  <c r="BK41" i="66"/>
  <c r="BN41" i="66"/>
  <c r="BK42" i="66" l="1"/>
  <c r="BF42" i="66"/>
  <c r="BN42" i="66"/>
  <c r="AF43" i="66"/>
  <c r="BF43" i="66" l="1"/>
  <c r="BK43" i="66"/>
  <c r="BN43" i="66"/>
  <c r="AF44" i="66"/>
  <c r="JD73" i="48"/>
  <c r="JY74" i="48" l="1"/>
  <c r="BN44" i="66"/>
  <c r="AF45" i="66"/>
  <c r="BK44" i="66"/>
  <c r="BF44" i="66"/>
  <c r="JY73" i="48"/>
  <c r="AB79" i="51"/>
  <c r="DI299" i="4"/>
  <c r="DI300" i="4"/>
  <c r="JJ71" i="48"/>
  <c r="JK71" i="48"/>
  <c r="JL71" i="48"/>
  <c r="JM71" i="48"/>
  <c r="JD72" i="48"/>
  <c r="IP71" i="48"/>
  <c r="IQ71" i="48"/>
  <c r="IR71" i="48"/>
  <c r="IS71" i="48"/>
  <c r="IP72" i="48"/>
  <c r="IQ72" i="48"/>
  <c r="IR72" i="48"/>
  <c r="IS72" i="48"/>
  <c r="IP73" i="48"/>
  <c r="IP74" i="48" s="1"/>
  <c r="IP75" i="48" s="1"/>
  <c r="IP76" i="48" s="1"/>
  <c r="IP77" i="48" s="1"/>
  <c r="IQ73" i="48"/>
  <c r="IQ74" i="48" s="1"/>
  <c r="IQ75" i="48" s="1"/>
  <c r="IQ76" i="48" s="1"/>
  <c r="IQ77" i="48" s="1"/>
  <c r="IR73" i="48"/>
  <c r="IR74" i="48" s="1"/>
  <c r="IR75" i="48" s="1"/>
  <c r="IR76" i="48" s="1"/>
  <c r="IR77" i="48" s="1"/>
  <c r="IS73" i="48"/>
  <c r="IS74" i="48" s="1"/>
  <c r="IS75" i="48" s="1"/>
  <c r="IS76" i="48" s="1"/>
  <c r="IS77" i="48" s="1"/>
  <c r="JY75" i="48" l="1"/>
  <c r="IT71" i="48"/>
  <c r="JE71" i="48" s="1"/>
  <c r="IT73" i="48"/>
  <c r="JE73" i="48" s="1"/>
  <c r="BF45" i="66"/>
  <c r="AF46" i="66"/>
  <c r="BK45" i="66"/>
  <c r="BN45" i="66"/>
  <c r="JN71" i="48"/>
  <c r="JY71" i="48" s="1"/>
  <c r="IT72" i="48"/>
  <c r="JE72" i="48" s="1"/>
  <c r="JY72" i="48"/>
  <c r="B86" i="4"/>
  <c r="B87" i="4"/>
  <c r="JY76" i="48" l="1"/>
  <c r="JY77" i="48"/>
  <c r="IT74" i="48"/>
  <c r="JE74" i="48" s="1"/>
  <c r="BK46" i="66"/>
  <c r="BF46" i="66"/>
  <c r="AF47" i="66"/>
  <c r="BN46" i="66"/>
  <c r="IT75" i="48" l="1"/>
  <c r="JE75" i="48" s="1"/>
  <c r="BF47" i="66"/>
  <c r="BK47" i="66"/>
  <c r="AF48" i="66"/>
  <c r="BN47" i="66"/>
  <c r="AA67" i="54"/>
  <c r="AA68" i="54"/>
  <c r="AA69" i="54"/>
  <c r="AA70" i="54"/>
  <c r="AA71" i="54"/>
  <c r="AA72" i="54"/>
  <c r="AA73" i="54"/>
  <c r="AA74" i="54"/>
  <c r="AA75" i="54"/>
  <c r="AA76" i="54"/>
  <c r="AA77" i="54"/>
  <c r="AA66" i="54"/>
  <c r="Y73" i="54"/>
  <c r="Y74" i="54"/>
  <c r="Y75" i="54"/>
  <c r="Y76" i="54"/>
  <c r="Y77" i="54"/>
  <c r="Y71" i="54"/>
  <c r="Y72" i="54"/>
  <c r="Y68" i="54"/>
  <c r="Y69" i="54"/>
  <c r="Y70" i="54"/>
  <c r="Y67" i="54"/>
  <c r="Y66" i="54"/>
  <c r="W76" i="54"/>
  <c r="C50" i="61" s="1"/>
  <c r="W77" i="54"/>
  <c r="C51" i="61" s="1"/>
  <c r="W75" i="54"/>
  <c r="W74" i="54"/>
  <c r="U75" i="54"/>
  <c r="U76" i="54"/>
  <c r="K50" i="61" s="1"/>
  <c r="U77" i="54"/>
  <c r="K51" i="61" s="1"/>
  <c r="U73" i="54"/>
  <c r="U74" i="54"/>
  <c r="U72" i="54"/>
  <c r="U71" i="54"/>
  <c r="F74" i="54"/>
  <c r="F75" i="54"/>
  <c r="F76" i="54"/>
  <c r="F77" i="54"/>
  <c r="F73" i="54"/>
  <c r="F72" i="54"/>
  <c r="F71" i="54"/>
  <c r="D77" i="54"/>
  <c r="D76" i="54"/>
  <c r="D75" i="54"/>
  <c r="D74" i="54"/>
  <c r="D73" i="54"/>
  <c r="IT76" i="48" l="1"/>
  <c r="JE76" i="48" s="1"/>
  <c r="BF48" i="66"/>
  <c r="BK48" i="66"/>
  <c r="AF49" i="66"/>
  <c r="BN48" i="66"/>
  <c r="IT77" i="48" l="1"/>
  <c r="JE77" i="48" s="1"/>
  <c r="BN49" i="66"/>
  <c r="AF50" i="66"/>
  <c r="BF49" i="66"/>
  <c r="BK49" i="66"/>
  <c r="C81" i="29"/>
  <c r="N121" i="29" s="1"/>
  <c r="C80" i="29"/>
  <c r="N120" i="29" s="1"/>
  <c r="AF51" i="66" l="1"/>
  <c r="BN50" i="66"/>
  <c r="BF50" i="66"/>
  <c r="BK50" i="66"/>
  <c r="BK51" i="66" l="1"/>
  <c r="BN51" i="66"/>
  <c r="AF52" i="66"/>
  <c r="BF51" i="66"/>
  <c r="N50" i="61"/>
  <c r="O50" i="61" s="1"/>
  <c r="D321" i="4" s="1"/>
  <c r="N51" i="61"/>
  <c r="O51" i="61" s="1"/>
  <c r="D322" i="4" s="1"/>
  <c r="F50" i="61"/>
  <c r="G50" i="61" s="1"/>
  <c r="B80" i="29" s="1"/>
  <c r="F51" i="61"/>
  <c r="G51" i="61" s="1"/>
  <c r="B81" i="29" s="1"/>
  <c r="F75" i="7"/>
  <c r="G75" i="7" s="1"/>
  <c r="F76" i="7"/>
  <c r="G76" i="7" s="1"/>
  <c r="M541" i="55"/>
  <c r="GA72" i="48"/>
  <c r="GA73" i="48"/>
  <c r="EY72" i="48"/>
  <c r="EY73" i="48"/>
  <c r="EC72" i="48"/>
  <c r="EC73" i="48"/>
  <c r="CY72" i="48"/>
  <c r="CY73" i="48"/>
  <c r="CC72" i="48"/>
  <c r="CC73" i="48"/>
  <c r="AZ72" i="48"/>
  <c r="AZ73" i="48"/>
  <c r="O75" i="7" l="1"/>
  <c r="O76" i="7"/>
  <c r="D80" i="51"/>
  <c r="AF53" i="66"/>
  <c r="BN52" i="66"/>
  <c r="BK52" i="66"/>
  <c r="BF52" i="66"/>
  <c r="D81" i="29"/>
  <c r="D240" i="4" s="1"/>
  <c r="E81" i="29"/>
  <c r="E80" i="29"/>
  <c r="D80" i="29"/>
  <c r="D239" i="4" s="1"/>
  <c r="D79" i="51"/>
  <c r="K72" i="48"/>
  <c r="M72" i="48" s="1"/>
  <c r="GV72" i="48" s="1"/>
  <c r="K73" i="48"/>
  <c r="M73" i="48" s="1"/>
  <c r="GV73" i="48" s="1"/>
  <c r="AE80" i="4" l="1"/>
  <c r="AE79" i="4"/>
  <c r="E80" i="51"/>
  <c r="D160" i="4"/>
  <c r="AF54" i="66"/>
  <c r="BN53" i="66"/>
  <c r="BK53" i="66"/>
  <c r="BF53" i="66"/>
  <c r="D80" i="4"/>
  <c r="E79" i="51"/>
  <c r="D159" i="4"/>
  <c r="D79" i="4"/>
  <c r="EX72" i="48"/>
  <c r="AY72" i="48"/>
  <c r="CX72" i="48"/>
  <c r="CX73" i="48"/>
  <c r="AY73" i="48"/>
  <c r="EX73" i="48"/>
  <c r="FN9" i="48"/>
  <c r="FO9" i="48"/>
  <c r="FN10" i="48"/>
  <c r="FO10" i="48"/>
  <c r="FN11" i="48"/>
  <c r="FO11" i="48"/>
  <c r="FN12" i="48"/>
  <c r="FO12" i="48"/>
  <c r="FN13" i="48"/>
  <c r="FO13" i="48"/>
  <c r="FN14" i="48"/>
  <c r="FO14" i="48"/>
  <c r="FN15" i="48"/>
  <c r="FO15" i="48"/>
  <c r="FN16" i="48"/>
  <c r="FO16" i="48"/>
  <c r="FN17" i="48"/>
  <c r="FO17" i="48"/>
  <c r="FN18" i="48"/>
  <c r="FO18" i="48"/>
  <c r="FN19" i="48"/>
  <c r="FO19" i="48"/>
  <c r="FN20" i="48"/>
  <c r="FO20" i="48"/>
  <c r="FN21" i="48"/>
  <c r="FO21" i="48"/>
  <c r="FN22" i="48"/>
  <c r="FO22" i="48"/>
  <c r="FN23" i="48"/>
  <c r="FO23" i="48"/>
  <c r="FN24" i="48"/>
  <c r="FO24" i="48"/>
  <c r="FN25" i="48"/>
  <c r="FO25" i="48"/>
  <c r="FN26" i="48"/>
  <c r="FO26" i="48"/>
  <c r="FN27" i="48"/>
  <c r="FO27" i="48"/>
  <c r="FN28" i="48"/>
  <c r="FO28" i="48"/>
  <c r="FN29" i="48"/>
  <c r="FO29" i="48"/>
  <c r="FN30" i="48"/>
  <c r="FO30" i="48"/>
  <c r="FN31" i="48"/>
  <c r="FO31" i="48"/>
  <c r="FN32" i="48"/>
  <c r="FO32" i="48"/>
  <c r="FN33" i="48"/>
  <c r="FO33" i="48"/>
  <c r="FN34" i="48"/>
  <c r="FO34" i="48"/>
  <c r="FN35" i="48"/>
  <c r="FO35" i="48"/>
  <c r="FN36" i="48"/>
  <c r="FO36" i="48"/>
  <c r="FN37" i="48"/>
  <c r="FO37" i="48"/>
  <c r="FN38" i="48"/>
  <c r="FO38" i="48"/>
  <c r="FN39" i="48"/>
  <c r="FO39" i="48"/>
  <c r="FN40" i="48"/>
  <c r="FO40" i="48"/>
  <c r="FN41" i="48"/>
  <c r="FO41" i="48"/>
  <c r="FN42" i="48"/>
  <c r="FO42" i="48"/>
  <c r="FN43" i="48"/>
  <c r="FO43" i="48"/>
  <c r="FN44" i="48"/>
  <c r="FO44" i="48"/>
  <c r="FN45" i="48"/>
  <c r="FO45" i="48"/>
  <c r="FN46" i="48"/>
  <c r="FO46" i="48"/>
  <c r="FN47" i="48"/>
  <c r="FO47" i="48"/>
  <c r="FN48" i="48"/>
  <c r="FO48" i="48"/>
  <c r="FN49" i="48"/>
  <c r="FO49" i="48"/>
  <c r="FN50" i="48"/>
  <c r="FO50" i="48"/>
  <c r="FN51" i="48"/>
  <c r="FO51" i="48"/>
  <c r="FN52" i="48"/>
  <c r="FO52" i="48"/>
  <c r="FN53" i="48"/>
  <c r="FO53" i="48"/>
  <c r="FN54" i="48"/>
  <c r="FO54" i="48"/>
  <c r="FN55" i="48"/>
  <c r="FO55" i="48"/>
  <c r="FN56" i="48"/>
  <c r="FO56" i="48"/>
  <c r="FN57" i="48"/>
  <c r="FO57" i="48"/>
  <c r="FN58" i="48"/>
  <c r="FO58" i="48"/>
  <c r="FN59" i="48"/>
  <c r="FO59" i="48"/>
  <c r="FN60" i="48"/>
  <c r="FO60" i="48"/>
  <c r="FN61" i="48"/>
  <c r="FO61" i="48"/>
  <c r="FN62" i="48"/>
  <c r="FO62" i="48"/>
  <c r="FN63" i="48"/>
  <c r="FO63" i="48"/>
  <c r="FN64" i="48"/>
  <c r="FO64" i="48"/>
  <c r="FN65" i="48"/>
  <c r="FO65" i="48"/>
  <c r="FN66" i="48"/>
  <c r="FO66" i="48"/>
  <c r="FN67" i="48"/>
  <c r="FO67" i="48"/>
  <c r="FN68" i="48"/>
  <c r="FO68" i="48"/>
  <c r="FN69" i="48"/>
  <c r="FO69" i="48"/>
  <c r="FN70" i="48"/>
  <c r="FO70" i="48"/>
  <c r="FN71" i="48"/>
  <c r="FO71" i="48"/>
  <c r="FN72" i="48"/>
  <c r="FO72" i="48"/>
  <c r="FN73" i="48"/>
  <c r="FO73" i="48"/>
  <c r="FN80" i="48"/>
  <c r="FO80" i="48"/>
  <c r="FN81" i="48"/>
  <c r="FO81" i="48"/>
  <c r="FO8" i="48"/>
  <c r="FN8" i="48"/>
  <c r="FJ9" i="48"/>
  <c r="FK9" i="48"/>
  <c r="FJ10" i="48"/>
  <c r="FK10" i="48"/>
  <c r="FJ11" i="48"/>
  <c r="FK11" i="48"/>
  <c r="FJ12" i="48"/>
  <c r="FK12" i="48"/>
  <c r="FJ13" i="48"/>
  <c r="FK13" i="48"/>
  <c r="FJ14" i="48"/>
  <c r="FK14" i="48"/>
  <c r="FJ15" i="48"/>
  <c r="FK15" i="48"/>
  <c r="FJ16" i="48"/>
  <c r="FK16" i="48"/>
  <c r="FJ17" i="48"/>
  <c r="FK17" i="48"/>
  <c r="FJ18" i="48"/>
  <c r="FK18" i="48"/>
  <c r="FJ19" i="48"/>
  <c r="FK19" i="48"/>
  <c r="FJ20" i="48"/>
  <c r="FK20" i="48"/>
  <c r="FJ21" i="48"/>
  <c r="FK21" i="48"/>
  <c r="FJ22" i="48"/>
  <c r="FK22" i="48"/>
  <c r="FJ23" i="48"/>
  <c r="FK23" i="48"/>
  <c r="FJ24" i="48"/>
  <c r="FK24" i="48"/>
  <c r="FJ25" i="48"/>
  <c r="FK25" i="48"/>
  <c r="FJ26" i="48"/>
  <c r="FK26" i="48"/>
  <c r="FJ27" i="48"/>
  <c r="FK27" i="48"/>
  <c r="FJ28" i="48"/>
  <c r="FK28" i="48"/>
  <c r="FJ29" i="48"/>
  <c r="FK29" i="48"/>
  <c r="FJ30" i="48"/>
  <c r="FK30" i="48"/>
  <c r="FJ31" i="48"/>
  <c r="FK31" i="48"/>
  <c r="FJ32" i="48"/>
  <c r="FK32" i="48"/>
  <c r="FJ33" i="48"/>
  <c r="FK33" i="48"/>
  <c r="FJ34" i="48"/>
  <c r="FK34" i="48"/>
  <c r="FJ35" i="48"/>
  <c r="FK35" i="48"/>
  <c r="FJ36" i="48"/>
  <c r="FK36" i="48"/>
  <c r="FJ37" i="48"/>
  <c r="FK37" i="48"/>
  <c r="FJ38" i="48"/>
  <c r="FK38" i="48"/>
  <c r="FJ39" i="48"/>
  <c r="FK39" i="48"/>
  <c r="FJ40" i="48"/>
  <c r="FK40" i="48"/>
  <c r="FJ41" i="48"/>
  <c r="FK41" i="48"/>
  <c r="FJ42" i="48"/>
  <c r="FK42" i="48"/>
  <c r="FJ43" i="48"/>
  <c r="FK43" i="48"/>
  <c r="FJ44" i="48"/>
  <c r="FK44" i="48"/>
  <c r="FJ45" i="48"/>
  <c r="FK45" i="48"/>
  <c r="FJ46" i="48"/>
  <c r="FK46" i="48"/>
  <c r="FJ47" i="48"/>
  <c r="FK47" i="48"/>
  <c r="FJ48" i="48"/>
  <c r="FK48" i="48"/>
  <c r="FJ49" i="48"/>
  <c r="FK49" i="48"/>
  <c r="FJ50" i="48"/>
  <c r="FK50" i="48"/>
  <c r="FJ51" i="48"/>
  <c r="FK51" i="48"/>
  <c r="FJ52" i="48"/>
  <c r="FK52" i="48"/>
  <c r="FJ53" i="48"/>
  <c r="FK53" i="48"/>
  <c r="FJ54" i="48"/>
  <c r="FK54" i="48"/>
  <c r="FJ55" i="48"/>
  <c r="FK55" i="48"/>
  <c r="FJ56" i="48"/>
  <c r="FK56" i="48"/>
  <c r="FJ57" i="48"/>
  <c r="FK57" i="48"/>
  <c r="FJ58" i="48"/>
  <c r="FK58" i="48"/>
  <c r="FJ59" i="48"/>
  <c r="FK59" i="48"/>
  <c r="FJ60" i="48"/>
  <c r="FK60" i="48"/>
  <c r="FJ61" i="48"/>
  <c r="FK61" i="48"/>
  <c r="FJ62" i="48"/>
  <c r="FK62" i="48"/>
  <c r="FJ63" i="48"/>
  <c r="FK63" i="48"/>
  <c r="FJ64" i="48"/>
  <c r="FK64" i="48"/>
  <c r="FJ65" i="48"/>
  <c r="FK65" i="48"/>
  <c r="FJ66" i="48"/>
  <c r="FK66" i="48"/>
  <c r="FJ67" i="48"/>
  <c r="FK67" i="48"/>
  <c r="FJ68" i="48"/>
  <c r="FK68" i="48"/>
  <c r="FJ69" i="48"/>
  <c r="FK69" i="48"/>
  <c r="FJ70" i="48"/>
  <c r="FK70" i="48"/>
  <c r="FJ71" i="48"/>
  <c r="GK71" i="48" s="1"/>
  <c r="FK71" i="48"/>
  <c r="FJ72" i="48"/>
  <c r="GK72" i="48" s="1"/>
  <c r="FK72" i="48"/>
  <c r="GL72" i="48" s="1"/>
  <c r="FJ73" i="48"/>
  <c r="GK73" i="48" s="1"/>
  <c r="FK73" i="48"/>
  <c r="GL73" i="48" s="1"/>
  <c r="FK8" i="48"/>
  <c r="FJ8" i="48"/>
  <c r="DO9" i="48"/>
  <c r="DP9" i="48"/>
  <c r="DQ9" i="48"/>
  <c r="DO10" i="48"/>
  <c r="DP10" i="48"/>
  <c r="DQ10" i="48"/>
  <c r="DO11" i="48"/>
  <c r="DP11" i="48"/>
  <c r="DQ11" i="48"/>
  <c r="DO12" i="48"/>
  <c r="DP12" i="48"/>
  <c r="DQ12" i="48"/>
  <c r="DO13" i="48"/>
  <c r="DP13" i="48"/>
  <c r="DQ13" i="48"/>
  <c r="DO14" i="48"/>
  <c r="DP14" i="48"/>
  <c r="DQ14" i="48"/>
  <c r="DO15" i="48"/>
  <c r="DP15" i="48"/>
  <c r="DQ15" i="48"/>
  <c r="DO16" i="48"/>
  <c r="DP16" i="48"/>
  <c r="DQ16" i="48"/>
  <c r="DO17" i="48"/>
  <c r="DP17" i="48"/>
  <c r="DQ17" i="48"/>
  <c r="DO18" i="48"/>
  <c r="DP18" i="48"/>
  <c r="DQ18" i="48"/>
  <c r="DO19" i="48"/>
  <c r="DP19" i="48"/>
  <c r="DQ19" i="48"/>
  <c r="DO20" i="48"/>
  <c r="DP20" i="48"/>
  <c r="DQ20" i="48"/>
  <c r="DO21" i="48"/>
  <c r="DP21" i="48"/>
  <c r="DQ21" i="48"/>
  <c r="DO22" i="48"/>
  <c r="DP22" i="48"/>
  <c r="DQ22" i="48"/>
  <c r="DO23" i="48"/>
  <c r="DP23" i="48"/>
  <c r="DQ23" i="48"/>
  <c r="DO24" i="48"/>
  <c r="DP24" i="48"/>
  <c r="DQ24" i="48"/>
  <c r="DO25" i="48"/>
  <c r="DP25" i="48"/>
  <c r="DQ25" i="48"/>
  <c r="DO26" i="48"/>
  <c r="DP26" i="48"/>
  <c r="DQ26" i="48"/>
  <c r="DO27" i="48"/>
  <c r="DP27" i="48"/>
  <c r="DQ27" i="48"/>
  <c r="DO28" i="48"/>
  <c r="DP28" i="48"/>
  <c r="DQ28" i="48"/>
  <c r="DO29" i="48"/>
  <c r="DP29" i="48"/>
  <c r="DQ29" i="48"/>
  <c r="DO30" i="48"/>
  <c r="DP30" i="48"/>
  <c r="DQ30" i="48"/>
  <c r="DO31" i="48"/>
  <c r="DP31" i="48"/>
  <c r="DQ31" i="48"/>
  <c r="DO32" i="48"/>
  <c r="DP32" i="48"/>
  <c r="DQ32" i="48"/>
  <c r="DO33" i="48"/>
  <c r="DP33" i="48"/>
  <c r="DQ33" i="48"/>
  <c r="DO34" i="48"/>
  <c r="DP34" i="48"/>
  <c r="DQ34" i="48"/>
  <c r="DO35" i="48"/>
  <c r="DP35" i="48"/>
  <c r="DQ35" i="48"/>
  <c r="DO36" i="48"/>
  <c r="DP36" i="48"/>
  <c r="DQ36" i="48"/>
  <c r="DO37" i="48"/>
  <c r="DP37" i="48"/>
  <c r="DQ37" i="48"/>
  <c r="DO38" i="48"/>
  <c r="DP38" i="48"/>
  <c r="DQ38" i="48"/>
  <c r="DO39" i="48"/>
  <c r="DP39" i="48"/>
  <c r="DQ39" i="48"/>
  <c r="DO40" i="48"/>
  <c r="DP40" i="48"/>
  <c r="DQ40" i="48"/>
  <c r="DO41" i="48"/>
  <c r="DP41" i="48"/>
  <c r="DQ41" i="48"/>
  <c r="DO42" i="48"/>
  <c r="DP42" i="48"/>
  <c r="DQ42" i="48"/>
  <c r="DO43" i="48"/>
  <c r="DP43" i="48"/>
  <c r="DQ43" i="48"/>
  <c r="DO44" i="48"/>
  <c r="DP44" i="48"/>
  <c r="DQ44" i="48"/>
  <c r="DO45" i="48"/>
  <c r="DP45" i="48"/>
  <c r="DQ45" i="48"/>
  <c r="DO46" i="48"/>
  <c r="DP46" i="48"/>
  <c r="DQ46" i="48"/>
  <c r="DO47" i="48"/>
  <c r="DP47" i="48"/>
  <c r="DQ47" i="48"/>
  <c r="DO48" i="48"/>
  <c r="DP48" i="48"/>
  <c r="DQ48" i="48"/>
  <c r="DO49" i="48"/>
  <c r="DP49" i="48"/>
  <c r="DQ49" i="48"/>
  <c r="DO50" i="48"/>
  <c r="DP50" i="48"/>
  <c r="DQ50" i="48"/>
  <c r="DO51" i="48"/>
  <c r="DP51" i="48"/>
  <c r="DQ51" i="48"/>
  <c r="DO52" i="48"/>
  <c r="DP52" i="48"/>
  <c r="DQ52" i="48"/>
  <c r="DO53" i="48"/>
  <c r="DP53" i="48"/>
  <c r="DQ53" i="48"/>
  <c r="DO54" i="48"/>
  <c r="DP54" i="48"/>
  <c r="DQ54" i="48"/>
  <c r="DO55" i="48"/>
  <c r="DP55" i="48"/>
  <c r="DQ55" i="48"/>
  <c r="DO56" i="48"/>
  <c r="DP56" i="48"/>
  <c r="DQ56" i="48"/>
  <c r="DO57" i="48"/>
  <c r="DP57" i="48"/>
  <c r="DQ57" i="48"/>
  <c r="DO58" i="48"/>
  <c r="DP58" i="48"/>
  <c r="DQ58" i="48"/>
  <c r="DO59" i="48"/>
  <c r="DP59" i="48"/>
  <c r="DQ59" i="48"/>
  <c r="DO60" i="48"/>
  <c r="DP60" i="48"/>
  <c r="DQ60" i="48"/>
  <c r="DO61" i="48"/>
  <c r="DP61" i="48"/>
  <c r="DQ61" i="48"/>
  <c r="DO62" i="48"/>
  <c r="DP62" i="48"/>
  <c r="DQ62" i="48"/>
  <c r="DO63" i="48"/>
  <c r="DP63" i="48"/>
  <c r="DQ63" i="48"/>
  <c r="DO64" i="48"/>
  <c r="DP64" i="48"/>
  <c r="DQ64" i="48"/>
  <c r="DO65" i="48"/>
  <c r="DP65" i="48"/>
  <c r="DQ65" i="48"/>
  <c r="DO66" i="48"/>
  <c r="DP66" i="48"/>
  <c r="DQ66" i="48"/>
  <c r="DO67" i="48"/>
  <c r="DP67" i="48"/>
  <c r="DQ67" i="48"/>
  <c r="DO68" i="48"/>
  <c r="DP68" i="48"/>
  <c r="DQ68" i="48"/>
  <c r="DO69" i="48"/>
  <c r="DP69" i="48"/>
  <c r="DQ69" i="48"/>
  <c r="DO70" i="48"/>
  <c r="DP70" i="48"/>
  <c r="DQ70" i="48"/>
  <c r="DO71" i="48"/>
  <c r="DP71" i="48"/>
  <c r="DQ71" i="48"/>
  <c r="DO72" i="48"/>
  <c r="DP72" i="48"/>
  <c r="DQ72" i="48"/>
  <c r="DO73" i="48"/>
  <c r="DP73" i="48"/>
  <c r="DQ73" i="48"/>
  <c r="DO80" i="48"/>
  <c r="DP80" i="48"/>
  <c r="DQ80" i="48"/>
  <c r="DO81" i="48"/>
  <c r="DP81" i="48"/>
  <c r="DQ81" i="48"/>
  <c r="DP8" i="48"/>
  <c r="DQ8" i="48"/>
  <c r="DO8" i="48"/>
  <c r="DJ9" i="48"/>
  <c r="DK9" i="48"/>
  <c r="DL9" i="48"/>
  <c r="DJ10" i="48"/>
  <c r="DK10" i="48"/>
  <c r="DL10" i="48"/>
  <c r="DJ11" i="48"/>
  <c r="DK11" i="48"/>
  <c r="DL11" i="48"/>
  <c r="DJ12" i="48"/>
  <c r="DK12" i="48"/>
  <c r="DL12" i="48"/>
  <c r="DJ13" i="48"/>
  <c r="DK13" i="48"/>
  <c r="DL13" i="48"/>
  <c r="DJ14" i="48"/>
  <c r="DK14" i="48"/>
  <c r="DL14" i="48"/>
  <c r="DJ15" i="48"/>
  <c r="DK15" i="48"/>
  <c r="DL15" i="48"/>
  <c r="DJ16" i="48"/>
  <c r="DK16" i="48"/>
  <c r="DL16" i="48"/>
  <c r="DJ17" i="48"/>
  <c r="DK17" i="48"/>
  <c r="DL17" i="48"/>
  <c r="DJ18" i="48"/>
  <c r="DK18" i="48"/>
  <c r="DL18" i="48"/>
  <c r="DJ19" i="48"/>
  <c r="DK19" i="48"/>
  <c r="DL19" i="48"/>
  <c r="DJ20" i="48"/>
  <c r="DK20" i="48"/>
  <c r="DL20" i="48"/>
  <c r="DJ21" i="48"/>
  <c r="DK21" i="48"/>
  <c r="DL21" i="48"/>
  <c r="DJ22" i="48"/>
  <c r="DK22" i="48"/>
  <c r="DL22" i="48"/>
  <c r="DJ23" i="48"/>
  <c r="DK23" i="48"/>
  <c r="DL23" i="48"/>
  <c r="DJ24" i="48"/>
  <c r="DK24" i="48"/>
  <c r="DL24" i="48"/>
  <c r="DJ25" i="48"/>
  <c r="DK25" i="48"/>
  <c r="DL25" i="48"/>
  <c r="DJ26" i="48"/>
  <c r="DK26" i="48"/>
  <c r="DL26" i="48"/>
  <c r="DJ27" i="48"/>
  <c r="DK27" i="48"/>
  <c r="DL27" i="48"/>
  <c r="DJ28" i="48"/>
  <c r="DK28" i="48"/>
  <c r="DL28" i="48"/>
  <c r="DJ29" i="48"/>
  <c r="DK29" i="48"/>
  <c r="DL29" i="48"/>
  <c r="DJ30" i="48"/>
  <c r="DK30" i="48"/>
  <c r="DL30" i="48"/>
  <c r="DJ31" i="48"/>
  <c r="DK31" i="48"/>
  <c r="DL31" i="48"/>
  <c r="DJ32" i="48"/>
  <c r="DK32" i="48"/>
  <c r="DL32" i="48"/>
  <c r="DJ33" i="48"/>
  <c r="DK33" i="48"/>
  <c r="DL33" i="48"/>
  <c r="DJ34" i="48"/>
  <c r="DK34" i="48"/>
  <c r="DL34" i="48"/>
  <c r="DJ35" i="48"/>
  <c r="DK35" i="48"/>
  <c r="DL35" i="48"/>
  <c r="DJ36" i="48"/>
  <c r="DK36" i="48"/>
  <c r="DL36" i="48"/>
  <c r="DJ37" i="48"/>
  <c r="DK37" i="48"/>
  <c r="DL37" i="48"/>
  <c r="DJ38" i="48"/>
  <c r="DK38" i="48"/>
  <c r="DL38" i="48"/>
  <c r="DJ39" i="48"/>
  <c r="DK39" i="48"/>
  <c r="DL39" i="48"/>
  <c r="DJ40" i="48"/>
  <c r="DK40" i="48"/>
  <c r="DL40" i="48"/>
  <c r="DJ41" i="48"/>
  <c r="DK41" i="48"/>
  <c r="DL41" i="48"/>
  <c r="DJ42" i="48"/>
  <c r="DK42" i="48"/>
  <c r="DL42" i="48"/>
  <c r="DJ43" i="48"/>
  <c r="DK43" i="48"/>
  <c r="DL43" i="48"/>
  <c r="DJ44" i="48"/>
  <c r="DK44" i="48"/>
  <c r="DL44" i="48"/>
  <c r="DJ45" i="48"/>
  <c r="DK45" i="48"/>
  <c r="DL45" i="48"/>
  <c r="DJ46" i="48"/>
  <c r="DK46" i="48"/>
  <c r="DL46" i="48"/>
  <c r="DJ47" i="48"/>
  <c r="DK47" i="48"/>
  <c r="DL47" i="48"/>
  <c r="DJ48" i="48"/>
  <c r="DK48" i="48"/>
  <c r="DL48" i="48"/>
  <c r="DJ49" i="48"/>
  <c r="DK49" i="48"/>
  <c r="DL49" i="48"/>
  <c r="DJ50" i="48"/>
  <c r="DK50" i="48"/>
  <c r="DL50" i="48"/>
  <c r="DJ51" i="48"/>
  <c r="DK51" i="48"/>
  <c r="DL51" i="48"/>
  <c r="DJ52" i="48"/>
  <c r="DK52" i="48"/>
  <c r="DL52" i="48"/>
  <c r="DJ53" i="48"/>
  <c r="DK53" i="48"/>
  <c r="DL53" i="48"/>
  <c r="DJ54" i="48"/>
  <c r="DK54" i="48"/>
  <c r="DL54" i="48"/>
  <c r="DJ55" i="48"/>
  <c r="DK55" i="48"/>
  <c r="DL55" i="48"/>
  <c r="DJ56" i="48"/>
  <c r="DK56" i="48"/>
  <c r="DL56" i="48"/>
  <c r="DJ57" i="48"/>
  <c r="DK57" i="48"/>
  <c r="DL57" i="48"/>
  <c r="DJ58" i="48"/>
  <c r="DK58" i="48"/>
  <c r="DL58" i="48"/>
  <c r="DJ59" i="48"/>
  <c r="DK59" i="48"/>
  <c r="DL59" i="48"/>
  <c r="DJ60" i="48"/>
  <c r="DK60" i="48"/>
  <c r="DL60" i="48"/>
  <c r="DJ61" i="48"/>
  <c r="DK61" i="48"/>
  <c r="DL61" i="48"/>
  <c r="DJ62" i="48"/>
  <c r="DK62" i="48"/>
  <c r="DL62" i="48"/>
  <c r="DJ63" i="48"/>
  <c r="DK63" i="48"/>
  <c r="DL63" i="48"/>
  <c r="DJ64" i="48"/>
  <c r="DK64" i="48"/>
  <c r="DL64" i="48"/>
  <c r="DJ65" i="48"/>
  <c r="DK65" i="48"/>
  <c r="DL65" i="48"/>
  <c r="DJ66" i="48"/>
  <c r="DK66" i="48"/>
  <c r="DL66" i="48"/>
  <c r="DJ67" i="48"/>
  <c r="DK67" i="48"/>
  <c r="DL67" i="48"/>
  <c r="DJ68" i="48"/>
  <c r="DK68" i="48"/>
  <c r="DL68" i="48"/>
  <c r="DJ69" i="48"/>
  <c r="DK69" i="48"/>
  <c r="DL69" i="48"/>
  <c r="DJ70" i="48"/>
  <c r="DK70" i="48"/>
  <c r="DL70" i="48"/>
  <c r="DJ71" i="48"/>
  <c r="DK71" i="48"/>
  <c r="DL71" i="48"/>
  <c r="DJ72" i="48"/>
  <c r="EL72" i="48" s="1"/>
  <c r="DK72" i="48"/>
  <c r="EM72" i="48" s="1"/>
  <c r="DL72" i="48"/>
  <c r="EN72" i="48" s="1"/>
  <c r="DJ73" i="48"/>
  <c r="EL73" i="48" s="1"/>
  <c r="DK73" i="48"/>
  <c r="EM73" i="48" s="1"/>
  <c r="DL73" i="48"/>
  <c r="EN73" i="48" s="1"/>
  <c r="DK8" i="48"/>
  <c r="DL8" i="48"/>
  <c r="DJ8" i="48"/>
  <c r="BQ9" i="48"/>
  <c r="BR9" i="48"/>
  <c r="BQ10" i="48"/>
  <c r="BR10" i="48"/>
  <c r="BQ11" i="48"/>
  <c r="BR11" i="48"/>
  <c r="BQ12" i="48"/>
  <c r="BR12" i="48"/>
  <c r="BQ13" i="48"/>
  <c r="BR13" i="48"/>
  <c r="BQ14" i="48"/>
  <c r="BR14" i="48"/>
  <c r="BQ15" i="48"/>
  <c r="BR15" i="48"/>
  <c r="BQ16" i="48"/>
  <c r="BR16" i="48"/>
  <c r="BQ17" i="48"/>
  <c r="BR17" i="48"/>
  <c r="BQ18" i="48"/>
  <c r="BR18" i="48"/>
  <c r="BQ19" i="48"/>
  <c r="BR19" i="48"/>
  <c r="BQ20" i="48"/>
  <c r="BR20" i="48"/>
  <c r="BQ21" i="48"/>
  <c r="BR21" i="48"/>
  <c r="BQ22" i="48"/>
  <c r="BR22" i="48"/>
  <c r="BQ23" i="48"/>
  <c r="BR23" i="48"/>
  <c r="BQ24" i="48"/>
  <c r="BR24" i="48"/>
  <c r="BQ25" i="48"/>
  <c r="BR25" i="48"/>
  <c r="BQ26" i="48"/>
  <c r="BR26" i="48"/>
  <c r="BQ27" i="48"/>
  <c r="BR27" i="48"/>
  <c r="BQ28" i="48"/>
  <c r="BR28" i="48"/>
  <c r="BQ29" i="48"/>
  <c r="BR29" i="48"/>
  <c r="BQ30" i="48"/>
  <c r="BR30" i="48"/>
  <c r="BQ31" i="48"/>
  <c r="BR31" i="48"/>
  <c r="BQ32" i="48"/>
  <c r="BR32" i="48"/>
  <c r="BQ33" i="48"/>
  <c r="BR33" i="48"/>
  <c r="BQ34" i="48"/>
  <c r="BR34" i="48"/>
  <c r="BQ35" i="48"/>
  <c r="BR35" i="48"/>
  <c r="BQ36" i="48"/>
  <c r="BR36" i="48"/>
  <c r="BQ37" i="48"/>
  <c r="BR37" i="48"/>
  <c r="BQ38" i="48"/>
  <c r="BR38" i="48"/>
  <c r="BQ39" i="48"/>
  <c r="BR39" i="48"/>
  <c r="BQ40" i="48"/>
  <c r="BR40" i="48"/>
  <c r="BQ41" i="48"/>
  <c r="BR41" i="48"/>
  <c r="BQ42" i="48"/>
  <c r="BR42" i="48"/>
  <c r="BQ43" i="48"/>
  <c r="BR43" i="48"/>
  <c r="BQ44" i="48"/>
  <c r="BR44" i="48"/>
  <c r="BQ45" i="48"/>
  <c r="BR45" i="48"/>
  <c r="BQ46" i="48"/>
  <c r="BR46" i="48"/>
  <c r="BQ47" i="48"/>
  <c r="BR47" i="48"/>
  <c r="BQ48" i="48"/>
  <c r="BR48" i="48"/>
  <c r="BQ49" i="48"/>
  <c r="BR49" i="48"/>
  <c r="BQ50" i="48"/>
  <c r="BR50" i="48"/>
  <c r="BQ51" i="48"/>
  <c r="BR51" i="48"/>
  <c r="BQ52" i="48"/>
  <c r="BR52" i="48"/>
  <c r="BQ53" i="48"/>
  <c r="BR53" i="48"/>
  <c r="BQ54" i="48"/>
  <c r="BR54" i="48"/>
  <c r="BQ55" i="48"/>
  <c r="BR55" i="48"/>
  <c r="BQ56" i="48"/>
  <c r="BR56" i="48"/>
  <c r="BQ57" i="48"/>
  <c r="BR57" i="48"/>
  <c r="BQ58" i="48"/>
  <c r="BR58" i="48"/>
  <c r="BQ59" i="48"/>
  <c r="BR59" i="48"/>
  <c r="BQ60" i="48"/>
  <c r="BR60" i="48"/>
  <c r="BQ61" i="48"/>
  <c r="BR61" i="48"/>
  <c r="BQ62" i="48"/>
  <c r="BR62" i="48"/>
  <c r="BQ63" i="48"/>
  <c r="BR63" i="48"/>
  <c r="BQ64" i="48"/>
  <c r="BR64" i="48"/>
  <c r="BQ65" i="48"/>
  <c r="BR65" i="48"/>
  <c r="BQ66" i="48"/>
  <c r="BR66" i="48"/>
  <c r="BQ67" i="48"/>
  <c r="BR67" i="48"/>
  <c r="BQ68" i="48"/>
  <c r="BR68" i="48"/>
  <c r="BQ69" i="48"/>
  <c r="BR69" i="48"/>
  <c r="BQ70" i="48"/>
  <c r="BR70" i="48"/>
  <c r="BQ71" i="48"/>
  <c r="BR71" i="48"/>
  <c r="BQ72" i="48"/>
  <c r="BR72" i="48"/>
  <c r="BQ73" i="48"/>
  <c r="BR73" i="48"/>
  <c r="BQ80" i="48"/>
  <c r="BR80" i="48"/>
  <c r="BQ81" i="48"/>
  <c r="BR81" i="48"/>
  <c r="BR8" i="48"/>
  <c r="BQ8" i="48"/>
  <c r="BM9" i="48"/>
  <c r="BN9" i="48"/>
  <c r="BM10" i="48"/>
  <c r="BN10" i="48"/>
  <c r="BM11" i="48"/>
  <c r="BN11" i="48"/>
  <c r="BM12" i="48"/>
  <c r="BN12" i="48"/>
  <c r="BM13" i="48"/>
  <c r="BN13" i="48"/>
  <c r="BM14" i="48"/>
  <c r="BN14" i="48"/>
  <c r="BM15" i="48"/>
  <c r="BN15" i="48"/>
  <c r="BM16" i="48"/>
  <c r="BN16" i="48"/>
  <c r="BM17" i="48"/>
  <c r="BN17" i="48"/>
  <c r="BM18" i="48"/>
  <c r="BN18" i="48"/>
  <c r="BM19" i="48"/>
  <c r="BN19" i="48"/>
  <c r="BM20" i="48"/>
  <c r="BN20" i="48"/>
  <c r="BM21" i="48"/>
  <c r="BN21" i="48"/>
  <c r="BM22" i="48"/>
  <c r="BN22" i="48"/>
  <c r="BM23" i="48"/>
  <c r="BN23" i="48"/>
  <c r="BM24" i="48"/>
  <c r="BN24" i="48"/>
  <c r="BM25" i="48"/>
  <c r="BN25" i="48"/>
  <c r="BM26" i="48"/>
  <c r="BN26" i="48"/>
  <c r="BM27" i="48"/>
  <c r="BN27" i="48"/>
  <c r="BM28" i="48"/>
  <c r="BN28" i="48"/>
  <c r="BM29" i="48"/>
  <c r="BN29" i="48"/>
  <c r="BM30" i="48"/>
  <c r="BN30" i="48"/>
  <c r="BM31" i="48"/>
  <c r="BN31" i="48"/>
  <c r="BM32" i="48"/>
  <c r="BN32" i="48"/>
  <c r="BM33" i="48"/>
  <c r="BN33" i="48"/>
  <c r="BM34" i="48"/>
  <c r="BN34" i="48"/>
  <c r="BM35" i="48"/>
  <c r="BN35" i="48"/>
  <c r="BM36" i="48"/>
  <c r="BN36" i="48"/>
  <c r="BM37" i="48"/>
  <c r="BN37" i="48"/>
  <c r="BM38" i="48"/>
  <c r="BN38" i="48"/>
  <c r="BM39" i="48"/>
  <c r="BN39" i="48"/>
  <c r="BM40" i="48"/>
  <c r="BN40" i="48"/>
  <c r="BM41" i="48"/>
  <c r="BN41" i="48"/>
  <c r="BM42" i="48"/>
  <c r="BN42" i="48"/>
  <c r="BM43" i="48"/>
  <c r="BN43" i="48"/>
  <c r="BM44" i="48"/>
  <c r="BN44" i="48"/>
  <c r="BM45" i="48"/>
  <c r="BN45" i="48"/>
  <c r="BM46" i="48"/>
  <c r="BN46" i="48"/>
  <c r="BM47" i="48"/>
  <c r="BN47" i="48"/>
  <c r="BM48" i="48"/>
  <c r="BN48" i="48"/>
  <c r="BM49" i="48"/>
  <c r="BN49" i="48"/>
  <c r="BM50" i="48"/>
  <c r="BN50" i="48"/>
  <c r="BM51" i="48"/>
  <c r="BN51" i="48"/>
  <c r="BM52" i="48"/>
  <c r="BN52" i="48"/>
  <c r="BM53" i="48"/>
  <c r="BN53" i="48"/>
  <c r="BM54" i="48"/>
  <c r="BN54" i="48"/>
  <c r="BM55" i="48"/>
  <c r="BN55" i="48"/>
  <c r="BM56" i="48"/>
  <c r="BN56" i="48"/>
  <c r="BM57" i="48"/>
  <c r="BN57" i="48"/>
  <c r="BM58" i="48"/>
  <c r="BN58" i="48"/>
  <c r="BM59" i="48"/>
  <c r="BN59" i="48"/>
  <c r="BM60" i="48"/>
  <c r="BN60" i="48"/>
  <c r="BM61" i="48"/>
  <c r="BN61" i="48"/>
  <c r="BM62" i="48"/>
  <c r="BN62" i="48"/>
  <c r="BM63" i="48"/>
  <c r="BN63" i="48"/>
  <c r="BM64" i="48"/>
  <c r="BN64" i="48"/>
  <c r="BM65" i="48"/>
  <c r="BN65" i="48"/>
  <c r="BM66" i="48"/>
  <c r="BN66" i="48"/>
  <c r="BM67" i="48"/>
  <c r="BN67" i="48"/>
  <c r="BM68" i="48"/>
  <c r="BN68" i="48"/>
  <c r="BM69" i="48"/>
  <c r="BN69" i="48"/>
  <c r="BM70" i="48"/>
  <c r="BN70" i="48"/>
  <c r="BM71" i="48"/>
  <c r="CM71" i="48" s="1"/>
  <c r="BN71" i="48"/>
  <c r="BM72" i="48"/>
  <c r="CM72" i="48" s="1"/>
  <c r="BN72" i="48"/>
  <c r="CN72" i="48" s="1"/>
  <c r="BM73" i="48"/>
  <c r="CM73" i="48" s="1"/>
  <c r="BN73" i="48"/>
  <c r="CN73" i="48" s="1"/>
  <c r="BN8" i="48"/>
  <c r="BM8" i="48"/>
  <c r="T9" i="48"/>
  <c r="U9" i="48"/>
  <c r="T10" i="48"/>
  <c r="U10" i="48"/>
  <c r="T11" i="48"/>
  <c r="U11" i="48"/>
  <c r="T12" i="48"/>
  <c r="U12" i="48"/>
  <c r="T13" i="48"/>
  <c r="U13" i="48"/>
  <c r="T14" i="48"/>
  <c r="U14" i="48"/>
  <c r="T15" i="48"/>
  <c r="U15" i="48"/>
  <c r="T16" i="48"/>
  <c r="U16" i="48"/>
  <c r="T17" i="48"/>
  <c r="U17" i="48"/>
  <c r="T18" i="48"/>
  <c r="U18" i="48"/>
  <c r="T19" i="48"/>
  <c r="U19" i="48"/>
  <c r="T20" i="48"/>
  <c r="U20" i="48"/>
  <c r="T21" i="48"/>
  <c r="U21" i="48"/>
  <c r="T22" i="48"/>
  <c r="U22" i="48"/>
  <c r="T23" i="48"/>
  <c r="U23" i="48"/>
  <c r="T24" i="48"/>
  <c r="U24" i="48"/>
  <c r="T25" i="48"/>
  <c r="U25" i="48"/>
  <c r="T26" i="48"/>
  <c r="U26" i="48"/>
  <c r="T27" i="48"/>
  <c r="U27" i="48"/>
  <c r="T28" i="48"/>
  <c r="U28" i="48"/>
  <c r="T29" i="48"/>
  <c r="U29" i="48"/>
  <c r="T30" i="48"/>
  <c r="U30" i="48"/>
  <c r="T31" i="48"/>
  <c r="U31" i="48"/>
  <c r="T32" i="48"/>
  <c r="U32" i="48"/>
  <c r="T33" i="48"/>
  <c r="U33" i="48"/>
  <c r="T34" i="48"/>
  <c r="U34" i="48"/>
  <c r="T35" i="48"/>
  <c r="U35" i="48"/>
  <c r="T36" i="48"/>
  <c r="U36" i="48"/>
  <c r="T37" i="48"/>
  <c r="U37" i="48"/>
  <c r="T38" i="48"/>
  <c r="U38" i="48"/>
  <c r="T39" i="48"/>
  <c r="U39" i="48"/>
  <c r="T40" i="48"/>
  <c r="U40" i="48"/>
  <c r="T41" i="48"/>
  <c r="U41" i="48"/>
  <c r="T42" i="48"/>
  <c r="U42" i="48"/>
  <c r="T43" i="48"/>
  <c r="U43" i="48"/>
  <c r="T44" i="48"/>
  <c r="U44" i="48"/>
  <c r="T45" i="48"/>
  <c r="U45" i="48"/>
  <c r="T46" i="48"/>
  <c r="U46" i="48"/>
  <c r="T47" i="48"/>
  <c r="U47" i="48"/>
  <c r="T48" i="48"/>
  <c r="U48" i="48"/>
  <c r="T49" i="48"/>
  <c r="U49" i="48"/>
  <c r="T50" i="48"/>
  <c r="U50" i="48"/>
  <c r="T51" i="48"/>
  <c r="U51" i="48"/>
  <c r="T52" i="48"/>
  <c r="U52" i="48"/>
  <c r="T53" i="48"/>
  <c r="U53" i="48"/>
  <c r="T54" i="48"/>
  <c r="U54" i="48"/>
  <c r="T55" i="48"/>
  <c r="U55" i="48"/>
  <c r="T56" i="48"/>
  <c r="U56" i="48"/>
  <c r="T57" i="48"/>
  <c r="U57" i="48"/>
  <c r="T58" i="48"/>
  <c r="U58" i="48"/>
  <c r="T59" i="48"/>
  <c r="U59" i="48"/>
  <c r="T60" i="48"/>
  <c r="U60" i="48"/>
  <c r="T61" i="48"/>
  <c r="U61" i="48"/>
  <c r="T62" i="48"/>
  <c r="U62" i="48"/>
  <c r="T63" i="48"/>
  <c r="U63" i="48"/>
  <c r="T64" i="48"/>
  <c r="U64" i="48"/>
  <c r="T65" i="48"/>
  <c r="U65" i="48"/>
  <c r="T66" i="48"/>
  <c r="U66" i="48"/>
  <c r="T67" i="48"/>
  <c r="U67" i="48"/>
  <c r="T68" i="48"/>
  <c r="U68" i="48"/>
  <c r="T69" i="48"/>
  <c r="U69" i="48"/>
  <c r="T70" i="48"/>
  <c r="U70" i="48"/>
  <c r="T71" i="48"/>
  <c r="U71" i="48"/>
  <c r="T72" i="48"/>
  <c r="U72" i="48"/>
  <c r="T73" i="48"/>
  <c r="U73" i="48"/>
  <c r="T80" i="48"/>
  <c r="U80" i="48"/>
  <c r="T81" i="48"/>
  <c r="U81" i="48"/>
  <c r="U8" i="48"/>
  <c r="T8" i="48"/>
  <c r="Q73" i="48"/>
  <c r="AO73" i="48" s="1"/>
  <c r="Q9" i="48"/>
  <c r="Q10" i="48"/>
  <c r="Q11" i="48"/>
  <c r="Q12" i="48"/>
  <c r="Q13" i="48"/>
  <c r="Q14" i="48"/>
  <c r="Q15" i="48"/>
  <c r="Q16" i="48"/>
  <c r="Q17" i="48"/>
  <c r="Q18" i="48"/>
  <c r="Q19" i="48"/>
  <c r="Q20" i="48"/>
  <c r="Q21" i="48"/>
  <c r="Q22" i="48"/>
  <c r="Q23" i="48"/>
  <c r="Q24" i="48"/>
  <c r="Q25" i="48"/>
  <c r="Q26" i="48"/>
  <c r="Q27" i="48"/>
  <c r="Q28" i="48"/>
  <c r="Q29" i="48"/>
  <c r="Q30" i="48"/>
  <c r="Q31" i="48"/>
  <c r="Q32" i="48"/>
  <c r="Q33" i="48"/>
  <c r="Q34" i="48"/>
  <c r="Q35" i="48"/>
  <c r="Q36" i="48"/>
  <c r="Q37" i="48"/>
  <c r="Q38" i="48"/>
  <c r="Q39" i="48"/>
  <c r="Q40" i="48"/>
  <c r="Q41" i="48"/>
  <c r="Q42" i="48"/>
  <c r="Q43" i="48"/>
  <c r="Q44" i="48"/>
  <c r="Q45" i="48"/>
  <c r="Q46" i="48"/>
  <c r="Q47" i="48"/>
  <c r="Q48" i="48"/>
  <c r="Q49" i="48"/>
  <c r="Q50" i="48"/>
  <c r="Q51" i="48"/>
  <c r="Q52" i="48"/>
  <c r="Q53" i="48"/>
  <c r="Q54" i="48"/>
  <c r="Q55" i="48"/>
  <c r="Q56" i="48"/>
  <c r="Q57" i="48"/>
  <c r="Q58" i="48"/>
  <c r="Q59" i="48"/>
  <c r="Q60" i="48"/>
  <c r="Q61" i="48"/>
  <c r="Q62" i="48"/>
  <c r="Q63" i="48"/>
  <c r="Q64" i="48"/>
  <c r="Q65" i="48"/>
  <c r="Q66" i="48"/>
  <c r="Q67" i="48"/>
  <c r="Q68" i="48"/>
  <c r="Q69" i="48"/>
  <c r="Q70" i="48"/>
  <c r="Q71" i="48"/>
  <c r="Q72" i="48"/>
  <c r="AO72" i="48" s="1"/>
  <c r="Q8" i="48"/>
  <c r="P9" i="48"/>
  <c r="P10" i="48"/>
  <c r="P11" i="48"/>
  <c r="P12" i="48"/>
  <c r="P13" i="48"/>
  <c r="P14" i="48"/>
  <c r="P15" i="48"/>
  <c r="P16" i="48"/>
  <c r="P17" i="48"/>
  <c r="P18" i="48"/>
  <c r="AN18" i="48" s="1"/>
  <c r="P19" i="48"/>
  <c r="P20" i="48"/>
  <c r="P21" i="48"/>
  <c r="P22" i="48"/>
  <c r="P23" i="48"/>
  <c r="P24" i="48"/>
  <c r="P25" i="48"/>
  <c r="P26" i="48"/>
  <c r="P27" i="48"/>
  <c r="P28" i="48"/>
  <c r="P29" i="48"/>
  <c r="P30" i="48"/>
  <c r="P31" i="48"/>
  <c r="P32" i="48"/>
  <c r="P33" i="48"/>
  <c r="P34" i="48"/>
  <c r="P35" i="48"/>
  <c r="P36" i="48"/>
  <c r="P37" i="48"/>
  <c r="P38" i="48"/>
  <c r="P39" i="48"/>
  <c r="P40" i="48"/>
  <c r="P41" i="48"/>
  <c r="P42" i="48"/>
  <c r="P43" i="48"/>
  <c r="P44" i="48"/>
  <c r="P45" i="48"/>
  <c r="P46" i="48"/>
  <c r="P47" i="48"/>
  <c r="P48" i="48"/>
  <c r="P49" i="48"/>
  <c r="P50" i="48"/>
  <c r="P51" i="48"/>
  <c r="P52" i="48"/>
  <c r="P53" i="48"/>
  <c r="P54" i="48"/>
  <c r="P55" i="48"/>
  <c r="P56" i="48"/>
  <c r="P57" i="48"/>
  <c r="P58" i="48"/>
  <c r="P59" i="48"/>
  <c r="P60" i="48"/>
  <c r="P61" i="48"/>
  <c r="P62" i="48"/>
  <c r="P63" i="48"/>
  <c r="P64" i="48"/>
  <c r="P65" i="48"/>
  <c r="P66" i="48"/>
  <c r="P67" i="48"/>
  <c r="P68" i="48"/>
  <c r="P69" i="48"/>
  <c r="P70" i="48"/>
  <c r="P71" i="48"/>
  <c r="AN71" i="48" s="1"/>
  <c r="P72" i="48"/>
  <c r="P73" i="48"/>
  <c r="P8" i="48"/>
  <c r="AN8" i="48" s="1"/>
  <c r="BL73" i="48"/>
  <c r="DI73" i="48"/>
  <c r="EK73" i="48" s="1"/>
  <c r="FI73" i="48"/>
  <c r="GJ73" i="48" s="1"/>
  <c r="BL72" i="48"/>
  <c r="DI72" i="48"/>
  <c r="EK72" i="48" s="1"/>
  <c r="FI72" i="48"/>
  <c r="GJ72" i="48" s="1"/>
  <c r="C85" i="63"/>
  <c r="Q80" i="48" s="1"/>
  <c r="D85" i="63"/>
  <c r="BM80" i="48" s="1"/>
  <c r="E85" i="63"/>
  <c r="BN80" i="48" s="1"/>
  <c r="F85" i="63"/>
  <c r="DJ80" i="48" s="1"/>
  <c r="G85" i="63"/>
  <c r="DK80" i="48" s="1"/>
  <c r="H85" i="63"/>
  <c r="DL80" i="48" s="1"/>
  <c r="I85" i="63"/>
  <c r="FJ80" i="48" s="1"/>
  <c r="J85" i="63"/>
  <c r="FK80" i="48" s="1"/>
  <c r="K85" i="63"/>
  <c r="C86" i="63"/>
  <c r="Q81" i="48" s="1"/>
  <c r="AO81" i="48" s="1"/>
  <c r="BM81" i="48"/>
  <c r="CM81" i="48" s="1"/>
  <c r="E86" i="63"/>
  <c r="BN81" i="48" s="1"/>
  <c r="CN81" i="48" s="1"/>
  <c r="F86" i="63"/>
  <c r="DJ81" i="48" s="1"/>
  <c r="EL81" i="48" s="1"/>
  <c r="G86" i="63"/>
  <c r="DK81" i="48" s="1"/>
  <c r="EM81" i="48" s="1"/>
  <c r="H86" i="63"/>
  <c r="DL81" i="48" s="1"/>
  <c r="EN81" i="48" s="1"/>
  <c r="I86" i="63"/>
  <c r="FJ81" i="48" s="1"/>
  <c r="GK81" i="48" s="1"/>
  <c r="J86" i="63"/>
  <c r="FK81" i="48" s="1"/>
  <c r="GL81" i="48" s="1"/>
  <c r="K86" i="63"/>
  <c r="B86" i="63"/>
  <c r="P81" i="48" s="1"/>
  <c r="AN81" i="48" s="1"/>
  <c r="B85" i="63"/>
  <c r="P80" i="48" s="1"/>
  <c r="AN73" i="48" l="1"/>
  <c r="AN72" i="48"/>
  <c r="AE406" i="4"/>
  <c r="AE405" i="4"/>
  <c r="F80" i="51"/>
  <c r="EE80" i="51"/>
  <c r="EH81" i="51" s="1"/>
  <c r="EF80" i="51"/>
  <c r="EI81" i="51" s="1"/>
  <c r="BK54" i="66"/>
  <c r="BK55" i="66" s="1"/>
  <c r="BN54" i="66"/>
  <c r="BN55" i="66" s="1"/>
  <c r="AF55" i="66"/>
  <c r="BF54" i="66"/>
  <c r="BF55" i="66" s="1"/>
  <c r="F79" i="51"/>
  <c r="EF79" i="51"/>
  <c r="EE79" i="51"/>
  <c r="EI80" i="51" l="1"/>
  <c r="EH80" i="51"/>
  <c r="H80" i="51"/>
  <c r="EO81" i="51" s="1"/>
  <c r="G80" i="51"/>
  <c r="DP80" i="51" s="1"/>
  <c r="DS81" i="51" s="1"/>
  <c r="H79" i="51"/>
  <c r="G79" i="51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C7" i="61"/>
  <c r="C8" i="61"/>
  <c r="C9" i="61"/>
  <c r="C10" i="61"/>
  <c r="C11" i="61"/>
  <c r="C12" i="61"/>
  <c r="C13" i="61"/>
  <c r="C14" i="61"/>
  <c r="C15" i="61"/>
  <c r="C16" i="61"/>
  <c r="C17" i="61"/>
  <c r="C18" i="61"/>
  <c r="C19" i="61"/>
  <c r="C20" i="61"/>
  <c r="C21" i="61"/>
  <c r="C22" i="61"/>
  <c r="C23" i="61"/>
  <c r="C24" i="61"/>
  <c r="C25" i="61"/>
  <c r="C26" i="61"/>
  <c r="C27" i="61"/>
  <c r="C28" i="61"/>
  <c r="C29" i="61"/>
  <c r="C30" i="61"/>
  <c r="C31" i="61"/>
  <c r="C32" i="61"/>
  <c r="C33" i="61"/>
  <c r="C34" i="61"/>
  <c r="C35" i="61"/>
  <c r="C36" i="61"/>
  <c r="C37" i="61"/>
  <c r="C38" i="61"/>
  <c r="C39" i="61"/>
  <c r="C40" i="61"/>
  <c r="C41" i="61"/>
  <c r="C42" i="61"/>
  <c r="C43" i="61"/>
  <c r="C44" i="61"/>
  <c r="C45" i="61"/>
  <c r="C46" i="61"/>
  <c r="C47" i="61"/>
  <c r="J17" i="61"/>
  <c r="J18" i="61" s="1"/>
  <c r="J19" i="61" s="1"/>
  <c r="J20" i="61" s="1"/>
  <c r="J21" i="61" s="1"/>
  <c r="J22" i="61" s="1"/>
  <c r="J23" i="61" s="1"/>
  <c r="J24" i="61" s="1"/>
  <c r="J25" i="61" s="1"/>
  <c r="J26" i="61" s="1"/>
  <c r="J27" i="61" s="1"/>
  <c r="J28" i="61" s="1"/>
  <c r="J29" i="61" s="1"/>
  <c r="J30" i="61" s="1"/>
  <c r="J31" i="61" s="1"/>
  <c r="J32" i="61" s="1"/>
  <c r="J33" i="61" s="1"/>
  <c r="J34" i="61" s="1"/>
  <c r="J35" i="61" s="1"/>
  <c r="J36" i="61" s="1"/>
  <c r="J37" i="61" s="1"/>
  <c r="J38" i="61" s="1"/>
  <c r="J39" i="61" s="1"/>
  <c r="J40" i="61" s="1"/>
  <c r="J41" i="61" s="1"/>
  <c r="J42" i="61" s="1"/>
  <c r="J43" i="61" s="1"/>
  <c r="J44" i="61" s="1"/>
  <c r="J45" i="61" s="1"/>
  <c r="J46" i="61" s="1"/>
  <c r="J47" i="61" s="1"/>
  <c r="J48" i="61" s="1"/>
  <c r="J49" i="61" s="1"/>
  <c r="B17" i="61"/>
  <c r="B18" i="61" s="1"/>
  <c r="B19" i="61" s="1"/>
  <c r="B20" i="61" s="1"/>
  <c r="B21" i="61" s="1"/>
  <c r="B22" i="61" s="1"/>
  <c r="B23" i="61" s="1"/>
  <c r="B24" i="61" s="1"/>
  <c r="B25" i="61" s="1"/>
  <c r="B26" i="61" s="1"/>
  <c r="B27" i="61" s="1"/>
  <c r="B28" i="61" s="1"/>
  <c r="B29" i="61" s="1"/>
  <c r="B30" i="61" s="1"/>
  <c r="B31" i="61" s="1"/>
  <c r="B32" i="61" s="1"/>
  <c r="B33" i="61" s="1"/>
  <c r="B34" i="61" s="1"/>
  <c r="B35" i="61" s="1"/>
  <c r="B36" i="61" s="1"/>
  <c r="B37" i="61" s="1"/>
  <c r="B38" i="61" s="1"/>
  <c r="B39" i="61" s="1"/>
  <c r="B40" i="61" s="1"/>
  <c r="B41" i="61" s="1"/>
  <c r="B42" i="61" s="1"/>
  <c r="B43" i="61" s="1"/>
  <c r="B44" i="61" s="1"/>
  <c r="B45" i="61" s="1"/>
  <c r="B46" i="61" s="1"/>
  <c r="B47" i="61" s="1"/>
  <c r="B48" i="61" s="1"/>
  <c r="B49" i="61" s="1"/>
  <c r="EO80" i="51" l="1"/>
  <c r="DO80" i="51"/>
  <c r="DR81" i="51" s="1"/>
  <c r="DO79" i="51"/>
  <c r="DP79" i="51"/>
  <c r="DS80" i="51" s="1"/>
  <c r="DT81" i="51" l="1"/>
  <c r="DW81" i="51" s="1"/>
  <c r="DV81" i="51"/>
  <c r="DR80" i="51"/>
  <c r="DT80" i="51" s="1"/>
  <c r="DW80" i="51" s="1"/>
  <c r="GL71" i="48"/>
  <c r="EL71" i="48"/>
  <c r="EM71" i="48"/>
  <c r="EN71" i="48"/>
  <c r="CN71" i="48"/>
  <c r="AO71" i="48"/>
  <c r="FK81" i="51" l="1"/>
  <c r="FA81" i="51"/>
  <c r="DV80" i="51"/>
  <c r="FK80" i="51" l="1"/>
  <c r="FA80" i="51"/>
  <c r="BL71" i="48"/>
  <c r="DI71" i="48"/>
  <c r="EK71" i="48" s="1"/>
  <c r="FI71" i="48"/>
  <c r="GJ71" i="48" s="1"/>
  <c r="I29" i="48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AC64" i="54" l="1"/>
  <c r="AC65" i="54"/>
  <c r="AC66" i="54"/>
  <c r="AC67" i="54"/>
  <c r="AC68" i="54"/>
  <c r="AC69" i="54"/>
  <c r="AC70" i="54"/>
  <c r="AC71" i="54"/>
  <c r="AC72" i="54"/>
  <c r="AC73" i="54"/>
  <c r="AC74" i="54"/>
  <c r="AC75" i="54"/>
  <c r="C49" i="61"/>
  <c r="C48" i="61"/>
  <c r="K46" i="61"/>
  <c r="K47" i="61"/>
  <c r="K48" i="61"/>
  <c r="K49" i="61"/>
  <c r="K45" i="61"/>
  <c r="A4" i="58"/>
  <c r="AP107" i="51" l="1"/>
  <c r="AQ107" i="51"/>
  <c r="DI298" i="4" l="1"/>
  <c r="B411" i="4"/>
  <c r="B412" i="4"/>
  <c r="HY70" i="48"/>
  <c r="HZ70" i="48"/>
  <c r="GL70" i="48"/>
  <c r="GK70" i="48"/>
  <c r="EN70" i="48"/>
  <c r="EM70" i="48"/>
  <c r="EL70" i="48"/>
  <c r="CN70" i="48"/>
  <c r="CM70" i="48"/>
  <c r="AO70" i="48"/>
  <c r="BL70" i="48"/>
  <c r="DI70" i="48"/>
  <c r="EK70" i="48" s="1"/>
  <c r="FI70" i="48"/>
  <c r="GJ70" i="48" s="1"/>
  <c r="AN70" i="48" l="1"/>
  <c r="J49" i="45" l="1"/>
  <c r="N7" i="61" l="1"/>
  <c r="N8" i="61"/>
  <c r="O8" i="61" s="1"/>
  <c r="D279" i="4" s="1"/>
  <c r="N9" i="61"/>
  <c r="O9" i="61" s="1"/>
  <c r="D280" i="4" s="1"/>
  <c r="N10" i="61"/>
  <c r="O10" i="61" s="1"/>
  <c r="D281" i="4" s="1"/>
  <c r="N11" i="61"/>
  <c r="O11" i="61" s="1"/>
  <c r="D282" i="4" s="1"/>
  <c r="N12" i="61"/>
  <c r="O12" i="61" s="1"/>
  <c r="D283" i="4" s="1"/>
  <c r="N13" i="61"/>
  <c r="O13" i="61" s="1"/>
  <c r="D284" i="4" s="1"/>
  <c r="N14" i="61"/>
  <c r="O14" i="61" s="1"/>
  <c r="D285" i="4" s="1"/>
  <c r="N15" i="61"/>
  <c r="O15" i="61" s="1"/>
  <c r="D286" i="4" s="1"/>
  <c r="N16" i="61"/>
  <c r="O16" i="61" s="1"/>
  <c r="D287" i="4" s="1"/>
  <c r="N17" i="61"/>
  <c r="O17" i="61" s="1"/>
  <c r="D288" i="4" s="1"/>
  <c r="N18" i="61"/>
  <c r="O18" i="61" s="1"/>
  <c r="D289" i="4" s="1"/>
  <c r="N19" i="61"/>
  <c r="O19" i="61" s="1"/>
  <c r="D290" i="4" s="1"/>
  <c r="N20" i="61"/>
  <c r="O20" i="61" s="1"/>
  <c r="D291" i="4" s="1"/>
  <c r="N21" i="61"/>
  <c r="O21" i="61" s="1"/>
  <c r="D292" i="4" s="1"/>
  <c r="N22" i="61"/>
  <c r="O22" i="61" s="1"/>
  <c r="D293" i="4" s="1"/>
  <c r="N23" i="61"/>
  <c r="O23" i="61" s="1"/>
  <c r="D294" i="4" s="1"/>
  <c r="N24" i="61"/>
  <c r="O24" i="61" s="1"/>
  <c r="D295" i="4" s="1"/>
  <c r="N25" i="61"/>
  <c r="O25" i="61" s="1"/>
  <c r="D296" i="4" s="1"/>
  <c r="N26" i="61"/>
  <c r="O26" i="61" s="1"/>
  <c r="D297" i="4" s="1"/>
  <c r="N27" i="61"/>
  <c r="O27" i="61" s="1"/>
  <c r="D298" i="4" s="1"/>
  <c r="N28" i="61"/>
  <c r="O28" i="61" s="1"/>
  <c r="D299" i="4" s="1"/>
  <c r="N29" i="61"/>
  <c r="O29" i="61" s="1"/>
  <c r="D300" i="4" s="1"/>
  <c r="N30" i="61"/>
  <c r="O30" i="61" s="1"/>
  <c r="D301" i="4" s="1"/>
  <c r="N31" i="61"/>
  <c r="O31" i="61" s="1"/>
  <c r="D302" i="4" s="1"/>
  <c r="N32" i="61"/>
  <c r="O32" i="61" s="1"/>
  <c r="D303" i="4" s="1"/>
  <c r="N33" i="61"/>
  <c r="O33" i="61" s="1"/>
  <c r="D304" i="4" s="1"/>
  <c r="N34" i="61"/>
  <c r="O34" i="61" s="1"/>
  <c r="D305" i="4" s="1"/>
  <c r="N35" i="61"/>
  <c r="O35" i="61" s="1"/>
  <c r="D306" i="4" s="1"/>
  <c r="N36" i="61"/>
  <c r="O36" i="61" s="1"/>
  <c r="D307" i="4" s="1"/>
  <c r="N37" i="61"/>
  <c r="O37" i="61" s="1"/>
  <c r="D308" i="4" s="1"/>
  <c r="N38" i="61"/>
  <c r="O38" i="61" s="1"/>
  <c r="D309" i="4" s="1"/>
  <c r="N39" i="61"/>
  <c r="O39" i="61" s="1"/>
  <c r="D310" i="4" s="1"/>
  <c r="N40" i="61"/>
  <c r="O40" i="61" s="1"/>
  <c r="D311" i="4" s="1"/>
  <c r="N41" i="61"/>
  <c r="O41" i="61" s="1"/>
  <c r="D312" i="4" s="1"/>
  <c r="N42" i="61"/>
  <c r="O42" i="61" s="1"/>
  <c r="D313" i="4" s="1"/>
  <c r="N43" i="61"/>
  <c r="O43" i="61" s="1"/>
  <c r="D314" i="4" s="1"/>
  <c r="N44" i="61"/>
  <c r="O44" i="61" s="1"/>
  <c r="D315" i="4" s="1"/>
  <c r="N45" i="61"/>
  <c r="O45" i="61" s="1"/>
  <c r="D316" i="4" s="1"/>
  <c r="N46" i="61"/>
  <c r="O46" i="61" s="1"/>
  <c r="D317" i="4" s="1"/>
  <c r="N47" i="61"/>
  <c r="O47" i="61" s="1"/>
  <c r="D318" i="4" s="1"/>
  <c r="F7" i="61"/>
  <c r="G7" i="61" s="1"/>
  <c r="B37" i="29" s="1"/>
  <c r="F8" i="61"/>
  <c r="G8" i="61" s="1"/>
  <c r="B38" i="29" s="1"/>
  <c r="F9" i="61"/>
  <c r="G9" i="61" s="1"/>
  <c r="B39" i="29" s="1"/>
  <c r="F10" i="61"/>
  <c r="G10" i="61" s="1"/>
  <c r="B40" i="29" s="1"/>
  <c r="F11" i="61"/>
  <c r="G11" i="61" s="1"/>
  <c r="B41" i="29" s="1"/>
  <c r="F12" i="61"/>
  <c r="G12" i="61" s="1"/>
  <c r="B42" i="29" s="1"/>
  <c r="F13" i="61"/>
  <c r="G13" i="61" s="1"/>
  <c r="B43" i="29" s="1"/>
  <c r="F14" i="61"/>
  <c r="G14" i="61" s="1"/>
  <c r="B44" i="29" s="1"/>
  <c r="F15" i="61"/>
  <c r="G15" i="61" s="1"/>
  <c r="B45" i="29" s="1"/>
  <c r="F16" i="61"/>
  <c r="G16" i="61" s="1"/>
  <c r="B46" i="29" s="1"/>
  <c r="F17" i="61"/>
  <c r="G17" i="61" s="1"/>
  <c r="B47" i="29" s="1"/>
  <c r="F18" i="61"/>
  <c r="G18" i="61" s="1"/>
  <c r="B48" i="29" s="1"/>
  <c r="F19" i="61"/>
  <c r="G19" i="61" s="1"/>
  <c r="B49" i="29" s="1"/>
  <c r="F20" i="61"/>
  <c r="G20" i="61" s="1"/>
  <c r="B50" i="29" s="1"/>
  <c r="F21" i="61"/>
  <c r="G21" i="61" s="1"/>
  <c r="B51" i="29" s="1"/>
  <c r="F22" i="61"/>
  <c r="G22" i="61" s="1"/>
  <c r="B52" i="29" s="1"/>
  <c r="F23" i="61"/>
  <c r="G23" i="61" s="1"/>
  <c r="B53" i="29" s="1"/>
  <c r="F24" i="61"/>
  <c r="G24" i="61" s="1"/>
  <c r="B54" i="29" s="1"/>
  <c r="F25" i="61"/>
  <c r="G25" i="61" s="1"/>
  <c r="B55" i="29" s="1"/>
  <c r="F26" i="61"/>
  <c r="G26" i="61" s="1"/>
  <c r="B56" i="29" s="1"/>
  <c r="F27" i="61"/>
  <c r="G27" i="61" s="1"/>
  <c r="B57" i="29" s="1"/>
  <c r="F28" i="61"/>
  <c r="G28" i="61" s="1"/>
  <c r="B58" i="29" s="1"/>
  <c r="F29" i="61"/>
  <c r="G29" i="61" s="1"/>
  <c r="B59" i="29" s="1"/>
  <c r="F30" i="61"/>
  <c r="G30" i="61" s="1"/>
  <c r="B60" i="29" s="1"/>
  <c r="F31" i="61"/>
  <c r="G31" i="61" s="1"/>
  <c r="B61" i="29" s="1"/>
  <c r="F32" i="61"/>
  <c r="G32" i="61" s="1"/>
  <c r="B62" i="29" s="1"/>
  <c r="F33" i="61"/>
  <c r="G33" i="61" s="1"/>
  <c r="B63" i="29" s="1"/>
  <c r="F34" i="61"/>
  <c r="G34" i="61" s="1"/>
  <c r="B64" i="29" s="1"/>
  <c r="F35" i="61"/>
  <c r="G35" i="61" s="1"/>
  <c r="B65" i="29" s="1"/>
  <c r="F36" i="61"/>
  <c r="G36" i="61" s="1"/>
  <c r="B66" i="29" s="1"/>
  <c r="F37" i="61"/>
  <c r="G37" i="61" s="1"/>
  <c r="B67" i="29" s="1"/>
  <c r="F38" i="61"/>
  <c r="G38" i="61" s="1"/>
  <c r="B68" i="29" s="1"/>
  <c r="F39" i="61"/>
  <c r="G39" i="61" s="1"/>
  <c r="B69" i="29" s="1"/>
  <c r="F40" i="61"/>
  <c r="G40" i="61" s="1"/>
  <c r="B70" i="29" s="1"/>
  <c r="F41" i="61"/>
  <c r="G41" i="61" s="1"/>
  <c r="B71" i="29" s="1"/>
  <c r="F42" i="61"/>
  <c r="G42" i="61" s="1"/>
  <c r="B72" i="29" s="1"/>
  <c r="F43" i="61"/>
  <c r="G43" i="61" s="1"/>
  <c r="B73" i="29" s="1"/>
  <c r="F44" i="61"/>
  <c r="G44" i="61" s="1"/>
  <c r="B74" i="29" s="1"/>
  <c r="F45" i="61"/>
  <c r="G45" i="61" s="1"/>
  <c r="B75" i="29" s="1"/>
  <c r="F46" i="61"/>
  <c r="G46" i="61" s="1"/>
  <c r="B76" i="29" s="1"/>
  <c r="F47" i="61"/>
  <c r="G47" i="61" s="1"/>
  <c r="B77" i="29" s="1"/>
  <c r="O7" i="61" l="1"/>
  <c r="D278" i="4" s="1"/>
  <c r="F49" i="61"/>
  <c r="G49" i="61" s="1"/>
  <c r="B79" i="29" s="1"/>
  <c r="F48" i="61"/>
  <c r="G48" i="61" s="1"/>
  <c r="B78" i="29" s="1"/>
  <c r="N49" i="61"/>
  <c r="O49" i="61" s="1"/>
  <c r="D320" i="4" s="1"/>
  <c r="N48" i="61"/>
  <c r="O48" i="61" s="1"/>
  <c r="D319" i="4" s="1"/>
  <c r="IR70" i="48"/>
  <c r="JM70" i="48"/>
  <c r="JK70" i="48"/>
  <c r="IP70" i="48"/>
  <c r="IS70" i="48"/>
  <c r="IQ70" i="48"/>
  <c r="JL70" i="48"/>
  <c r="JJ70" i="48"/>
  <c r="F73" i="7"/>
  <c r="G73" i="7" s="1"/>
  <c r="O73" i="7" s="1"/>
  <c r="F74" i="7"/>
  <c r="G74" i="7" s="1"/>
  <c r="O74" i="7" s="1"/>
  <c r="N57" i="61" l="1"/>
  <c r="D78" i="51"/>
  <c r="JN70" i="48"/>
  <c r="JY70" i="48" s="1"/>
  <c r="IT70" i="48"/>
  <c r="JE70" i="48" s="1"/>
  <c r="HV70" i="48"/>
  <c r="D77" i="51"/>
  <c r="C79" i="29"/>
  <c r="O547" i="55"/>
  <c r="N547" i="55"/>
  <c r="M547" i="55"/>
  <c r="L547" i="55"/>
  <c r="D328" i="4" s="1"/>
  <c r="K547" i="55"/>
  <c r="J547" i="55"/>
  <c r="I547" i="55"/>
  <c r="H547" i="55"/>
  <c r="G547" i="55"/>
  <c r="F547" i="55"/>
  <c r="E547" i="55"/>
  <c r="D547" i="55"/>
  <c r="C547" i="55"/>
  <c r="O546" i="55"/>
  <c r="N546" i="55"/>
  <c r="M546" i="55"/>
  <c r="L546" i="55"/>
  <c r="K546" i="55"/>
  <c r="J546" i="55"/>
  <c r="I546" i="55"/>
  <c r="H546" i="55"/>
  <c r="G546" i="55"/>
  <c r="F546" i="55"/>
  <c r="E546" i="55"/>
  <c r="D546" i="55"/>
  <c r="C546" i="55"/>
  <c r="O545" i="55"/>
  <c r="N545" i="55"/>
  <c r="M545" i="55"/>
  <c r="L545" i="55"/>
  <c r="K545" i="55"/>
  <c r="J545" i="55"/>
  <c r="I545" i="55"/>
  <c r="H545" i="55"/>
  <c r="G545" i="55"/>
  <c r="F545" i="55"/>
  <c r="E545" i="55"/>
  <c r="D545" i="55"/>
  <c r="C545" i="55"/>
  <c r="O544" i="55"/>
  <c r="N544" i="55"/>
  <c r="M544" i="55"/>
  <c r="L544" i="55"/>
  <c r="K544" i="55"/>
  <c r="J544" i="55"/>
  <c r="I544" i="55"/>
  <c r="H544" i="55"/>
  <c r="G544" i="55"/>
  <c r="F544" i="55"/>
  <c r="E544" i="55"/>
  <c r="D544" i="55"/>
  <c r="C544" i="55"/>
  <c r="O543" i="55"/>
  <c r="N543" i="55"/>
  <c r="M543" i="55"/>
  <c r="L543" i="55"/>
  <c r="K543" i="55"/>
  <c r="J543" i="55"/>
  <c r="I543" i="55"/>
  <c r="H543" i="55"/>
  <c r="G543" i="55"/>
  <c r="F543" i="55"/>
  <c r="E543" i="55"/>
  <c r="D543" i="55"/>
  <c r="C543" i="55"/>
  <c r="O542" i="55"/>
  <c r="N542" i="55"/>
  <c r="M542" i="55"/>
  <c r="L542" i="55"/>
  <c r="K542" i="55"/>
  <c r="J542" i="55"/>
  <c r="I542" i="55"/>
  <c r="H542" i="55"/>
  <c r="G542" i="55"/>
  <c r="F542" i="55"/>
  <c r="E542" i="55"/>
  <c r="D542" i="55"/>
  <c r="C542" i="55"/>
  <c r="O541" i="55"/>
  <c r="N541" i="55"/>
  <c r="L541" i="55"/>
  <c r="K541" i="55"/>
  <c r="J541" i="55"/>
  <c r="I541" i="55"/>
  <c r="H541" i="55"/>
  <c r="G541" i="55"/>
  <c r="F541" i="55"/>
  <c r="E541" i="55"/>
  <c r="D541" i="55"/>
  <c r="C541" i="55"/>
  <c r="E79" i="29" l="1"/>
  <c r="N119" i="29"/>
  <c r="IE70" i="48"/>
  <c r="D79" i="29"/>
  <c r="D238" i="4" s="1"/>
  <c r="AE78" i="4" l="1"/>
  <c r="D78" i="4"/>
  <c r="E78" i="51"/>
  <c r="D158" i="4"/>
  <c r="C78" i="29"/>
  <c r="N118" i="29" l="1"/>
  <c r="E78" i="29"/>
  <c r="D78" i="29"/>
  <c r="D237" i="4" s="1"/>
  <c r="E77" i="51" s="1"/>
  <c r="EE78" i="51"/>
  <c r="EH79" i="51" s="1"/>
  <c r="EF78" i="51"/>
  <c r="EI79" i="51" s="1"/>
  <c r="F78" i="51"/>
  <c r="AE404" i="4"/>
  <c r="HT70" i="48"/>
  <c r="IC70" i="48" s="1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157" i="4" l="1"/>
  <c r="AE77" i="4"/>
  <c r="D77" i="4"/>
  <c r="AE403" i="4" s="1"/>
  <c r="H78" i="51"/>
  <c r="EO79" i="51" s="1"/>
  <c r="G78" i="51"/>
  <c r="F77" i="51"/>
  <c r="EE77" i="51"/>
  <c r="EH78" i="51" s="1"/>
  <c r="EF77" i="51"/>
  <c r="EI78" i="51" s="1"/>
  <c r="AB15" i="51"/>
  <c r="AM109" i="51"/>
  <c r="AM110" i="51" s="1"/>
  <c r="AM111" i="51" s="1"/>
  <c r="AM112" i="51" s="1"/>
  <c r="AM113" i="51" s="1"/>
  <c r="AM114" i="51" s="1"/>
  <c r="AM115" i="51" s="1"/>
  <c r="AM116" i="51" s="1"/>
  <c r="AM117" i="51" s="1"/>
  <c r="AM118" i="51" s="1"/>
  <c r="AM119" i="51" s="1"/>
  <c r="AM120" i="51" s="1"/>
  <c r="AM121" i="51" s="1"/>
  <c r="AM122" i="51" s="1"/>
  <c r="AM123" i="51" s="1"/>
  <c r="AM124" i="51" s="1"/>
  <c r="AM125" i="51" s="1"/>
  <c r="AM126" i="51" s="1"/>
  <c r="AM127" i="51" s="1"/>
  <c r="AM128" i="51" s="1"/>
  <c r="AM129" i="51" s="1"/>
  <c r="AM130" i="51" s="1"/>
  <c r="AM131" i="51" s="1"/>
  <c r="AM132" i="51" s="1"/>
  <c r="AM133" i="51" s="1"/>
  <c r="AM134" i="51" s="1"/>
  <c r="AM135" i="51" s="1"/>
  <c r="AM136" i="51" s="1"/>
  <c r="AM137" i="51" s="1"/>
  <c r="AM138" i="51" s="1"/>
  <c r="AM139" i="51" s="1"/>
  <c r="AM140" i="51" s="1"/>
  <c r="AM141" i="51" s="1"/>
  <c r="AM142" i="51" s="1"/>
  <c r="AM143" i="51" s="1"/>
  <c r="AM144" i="51" s="1"/>
  <c r="AM145" i="51" s="1"/>
  <c r="AM146" i="51" s="1"/>
  <c r="AM147" i="51" s="1"/>
  <c r="AM148" i="51" s="1"/>
  <c r="AM149" i="51" s="1"/>
  <c r="AM150" i="51" s="1"/>
  <c r="AM151" i="51" s="1"/>
  <c r="AM152" i="51" s="1"/>
  <c r="AM153" i="51" s="1"/>
  <c r="AM154" i="51" s="1"/>
  <c r="AM155" i="51" s="1"/>
  <c r="AM156" i="51" s="1"/>
  <c r="AM157" i="51" s="1"/>
  <c r="AM158" i="51" s="1"/>
  <c r="AM159" i="51" s="1"/>
  <c r="AM160" i="51" s="1"/>
  <c r="AM161" i="51" s="1"/>
  <c r="AM162" i="51" s="1"/>
  <c r="AM163" i="51" s="1"/>
  <c r="AM164" i="51" s="1"/>
  <c r="AM165" i="51" s="1"/>
  <c r="AO107" i="51"/>
  <c r="AN107" i="51"/>
  <c r="DO78" i="51" l="1"/>
  <c r="DR79" i="51" s="1"/>
  <c r="DP78" i="51"/>
  <c r="DS79" i="51" s="1"/>
  <c r="H77" i="51"/>
  <c r="EO78" i="51" s="1"/>
  <c r="G77" i="51"/>
  <c r="DP77" i="51" s="1"/>
  <c r="DT79" i="51" l="1"/>
  <c r="DV79" i="51" s="1"/>
  <c r="DS78" i="51"/>
  <c r="DO77" i="51"/>
  <c r="DR78" i="51" s="1"/>
  <c r="K13" i="51"/>
  <c r="K14" i="51"/>
  <c r="DW79" i="51" l="1"/>
  <c r="FK79" i="51" s="1"/>
  <c r="DT78" i="51"/>
  <c r="DV78" i="51" s="1"/>
  <c r="FA79" i="51" l="1"/>
  <c r="DW78" i="51"/>
  <c r="FA78" i="51" s="1"/>
  <c r="B87" i="51"/>
  <c r="B86" i="51"/>
  <c r="BU76" i="51"/>
  <c r="BT76" i="51"/>
  <c r="BS76" i="51"/>
  <c r="BP76" i="51"/>
  <c r="BO76" i="51"/>
  <c r="BN76" i="51"/>
  <c r="AY76" i="51"/>
  <c r="AX76" i="51"/>
  <c r="AW76" i="51"/>
  <c r="BU75" i="51"/>
  <c r="BT75" i="51"/>
  <c r="BS75" i="51"/>
  <c r="BP75" i="51"/>
  <c r="BO75" i="51"/>
  <c r="BN75" i="51"/>
  <c r="AY75" i="51"/>
  <c r="AX75" i="51"/>
  <c r="AW75" i="51"/>
  <c r="BU74" i="51"/>
  <c r="BT74" i="51"/>
  <c r="BS74" i="51"/>
  <c r="BP74" i="51"/>
  <c r="BO74" i="51"/>
  <c r="BN74" i="51"/>
  <c r="AY74" i="51"/>
  <c r="AX74" i="51"/>
  <c r="AW74" i="51"/>
  <c r="BU73" i="51"/>
  <c r="BT73" i="51"/>
  <c r="BS73" i="51"/>
  <c r="BP73" i="51"/>
  <c r="BO73" i="51"/>
  <c r="BN73" i="51"/>
  <c r="AY73" i="51"/>
  <c r="AX73" i="51"/>
  <c r="AW73" i="51"/>
  <c r="BU72" i="51"/>
  <c r="BT72" i="51"/>
  <c r="BS72" i="51"/>
  <c r="BP72" i="51"/>
  <c r="BO72" i="51"/>
  <c r="BN72" i="51"/>
  <c r="AY72" i="51"/>
  <c r="AX72" i="51"/>
  <c r="AW72" i="51"/>
  <c r="BU71" i="51"/>
  <c r="BT71" i="51"/>
  <c r="BS71" i="51"/>
  <c r="BP71" i="51"/>
  <c r="BO71" i="51"/>
  <c r="BN71" i="51"/>
  <c r="AY71" i="51"/>
  <c r="AX71" i="51"/>
  <c r="AW71" i="51"/>
  <c r="BU70" i="51"/>
  <c r="BT70" i="51"/>
  <c r="BS70" i="51"/>
  <c r="BP70" i="51"/>
  <c r="BO70" i="51"/>
  <c r="BN70" i="51"/>
  <c r="AY70" i="51"/>
  <c r="AX70" i="51"/>
  <c r="AW70" i="51"/>
  <c r="BU69" i="51"/>
  <c r="BT69" i="51"/>
  <c r="BS69" i="51"/>
  <c r="BP69" i="51"/>
  <c r="BO69" i="51"/>
  <c r="BN69" i="51"/>
  <c r="AY69" i="51"/>
  <c r="AX69" i="51"/>
  <c r="AW69" i="51"/>
  <c r="BU68" i="51"/>
  <c r="BT68" i="51"/>
  <c r="BS68" i="51"/>
  <c r="BP68" i="51"/>
  <c r="BO68" i="51"/>
  <c r="BN68" i="51"/>
  <c r="AY68" i="51"/>
  <c r="AX68" i="51"/>
  <c r="AW68" i="51"/>
  <c r="CP67" i="51"/>
  <c r="CO67" i="51"/>
  <c r="CN67" i="51"/>
  <c r="CM67" i="51"/>
  <c r="CK67" i="51"/>
  <c r="CJ67" i="51"/>
  <c r="CI67" i="51"/>
  <c r="CH67" i="51"/>
  <c r="CF67" i="51"/>
  <c r="CE67" i="51"/>
  <c r="CD67" i="51"/>
  <c r="CC67" i="51"/>
  <c r="BU67" i="51"/>
  <c r="BT67" i="51"/>
  <c r="BS67" i="51"/>
  <c r="BP67" i="51"/>
  <c r="BO67" i="51"/>
  <c r="BN67" i="51"/>
  <c r="BM67" i="51"/>
  <c r="AY67" i="51"/>
  <c r="AX67" i="51"/>
  <c r="AW67" i="51"/>
  <c r="CP66" i="51"/>
  <c r="CO66" i="51"/>
  <c r="CN66" i="51"/>
  <c r="CM66" i="51"/>
  <c r="CK66" i="51"/>
  <c r="CJ66" i="51"/>
  <c r="CI66" i="51"/>
  <c r="CH66" i="51"/>
  <c r="CF66" i="51"/>
  <c r="CE66" i="51"/>
  <c r="CD66" i="51"/>
  <c r="CC66" i="51"/>
  <c r="BU66" i="51"/>
  <c r="BT66" i="51"/>
  <c r="BS66" i="51"/>
  <c r="BP66" i="51"/>
  <c r="BO66" i="51"/>
  <c r="BN66" i="51"/>
  <c r="BM66" i="51"/>
  <c r="AY66" i="51"/>
  <c r="AX66" i="51"/>
  <c r="AW66" i="51"/>
  <c r="CP65" i="51"/>
  <c r="CO65" i="51"/>
  <c r="CN65" i="51"/>
  <c r="CM65" i="51"/>
  <c r="CK65" i="51"/>
  <c r="CJ65" i="51"/>
  <c r="CI65" i="51"/>
  <c r="CH65" i="51"/>
  <c r="CF65" i="51"/>
  <c r="CE65" i="51"/>
  <c r="CD65" i="51"/>
  <c r="CC65" i="51"/>
  <c r="BU65" i="51"/>
  <c r="BT65" i="51"/>
  <c r="BS65" i="51"/>
  <c r="BP65" i="51"/>
  <c r="BO65" i="51"/>
  <c r="BN65" i="51"/>
  <c r="BM65" i="51"/>
  <c r="AY65" i="51"/>
  <c r="AX65" i="51"/>
  <c r="AW65" i="51"/>
  <c r="CP64" i="51"/>
  <c r="CO64" i="51"/>
  <c r="CN64" i="51"/>
  <c r="CM64" i="51"/>
  <c r="CK64" i="51"/>
  <c r="CJ64" i="51"/>
  <c r="CI64" i="51"/>
  <c r="CH64" i="51"/>
  <c r="CF64" i="51"/>
  <c r="CE64" i="51"/>
  <c r="CD64" i="51"/>
  <c r="CC64" i="51"/>
  <c r="BU64" i="51"/>
  <c r="BT64" i="51"/>
  <c r="BS64" i="51"/>
  <c r="BP64" i="51"/>
  <c r="BO64" i="51"/>
  <c r="BN64" i="51"/>
  <c r="BM64" i="51"/>
  <c r="AY64" i="51"/>
  <c r="AX64" i="51"/>
  <c r="AW64" i="51"/>
  <c r="CP63" i="51"/>
  <c r="CO63" i="51"/>
  <c r="CN63" i="51"/>
  <c r="CM63" i="51"/>
  <c r="CK63" i="51"/>
  <c r="CJ63" i="51"/>
  <c r="CI63" i="51"/>
  <c r="CH63" i="51"/>
  <c r="CF63" i="51"/>
  <c r="CE63" i="51"/>
  <c r="CD63" i="51"/>
  <c r="CC63" i="51"/>
  <c r="BU63" i="51"/>
  <c r="BT63" i="51"/>
  <c r="BS63" i="51"/>
  <c r="BP63" i="51"/>
  <c r="BO63" i="51"/>
  <c r="BN63" i="51"/>
  <c r="BM63" i="51"/>
  <c r="AY63" i="51"/>
  <c r="AX63" i="51"/>
  <c r="AW63" i="51"/>
  <c r="CP62" i="51"/>
  <c r="CO62" i="51"/>
  <c r="CN62" i="51"/>
  <c r="CM62" i="51"/>
  <c r="CK62" i="51"/>
  <c r="CJ62" i="51"/>
  <c r="CI62" i="51"/>
  <c r="CH62" i="51"/>
  <c r="CF62" i="51"/>
  <c r="CE62" i="51"/>
  <c r="CD62" i="51"/>
  <c r="CC62" i="51"/>
  <c r="BU62" i="51"/>
  <c r="BT62" i="51"/>
  <c r="BS62" i="51"/>
  <c r="BP62" i="51"/>
  <c r="BO62" i="51"/>
  <c r="BN62" i="51"/>
  <c r="BM62" i="51"/>
  <c r="AY62" i="51"/>
  <c r="AX62" i="51"/>
  <c r="AW62" i="51"/>
  <c r="CP61" i="51"/>
  <c r="CO61" i="51"/>
  <c r="CN61" i="51"/>
  <c r="CM61" i="51"/>
  <c r="CK61" i="51"/>
  <c r="CJ61" i="51"/>
  <c r="CI61" i="51"/>
  <c r="CH61" i="51"/>
  <c r="CF61" i="51"/>
  <c r="CE61" i="51"/>
  <c r="CD61" i="51"/>
  <c r="CC61" i="51"/>
  <c r="BU61" i="51"/>
  <c r="BT61" i="51"/>
  <c r="BS61" i="51"/>
  <c r="BP61" i="51"/>
  <c r="BO61" i="51"/>
  <c r="BN61" i="51"/>
  <c r="BM61" i="51"/>
  <c r="AY61" i="51"/>
  <c r="AX61" i="51"/>
  <c r="AW61" i="51"/>
  <c r="CP60" i="51"/>
  <c r="CO60" i="51"/>
  <c r="CN60" i="51"/>
  <c r="CM60" i="51"/>
  <c r="CK60" i="51"/>
  <c r="CJ60" i="51"/>
  <c r="CI60" i="51"/>
  <c r="CH60" i="51"/>
  <c r="CF60" i="51"/>
  <c r="CE60" i="51"/>
  <c r="CD60" i="51"/>
  <c r="CC60" i="51"/>
  <c r="BU60" i="51"/>
  <c r="BT60" i="51"/>
  <c r="BS60" i="51"/>
  <c r="BP60" i="51"/>
  <c r="BO60" i="51"/>
  <c r="BN60" i="51"/>
  <c r="BM60" i="51"/>
  <c r="AY60" i="51"/>
  <c r="AX60" i="51"/>
  <c r="AW60" i="51"/>
  <c r="CP59" i="51"/>
  <c r="CO59" i="51"/>
  <c r="CN59" i="51"/>
  <c r="CM59" i="51"/>
  <c r="CK59" i="51"/>
  <c r="CJ59" i="51"/>
  <c r="CI59" i="51"/>
  <c r="CH59" i="51"/>
  <c r="CF59" i="51"/>
  <c r="CE59" i="51"/>
  <c r="CD59" i="51"/>
  <c r="CC59" i="51"/>
  <c r="BU59" i="51"/>
  <c r="BT59" i="51"/>
  <c r="BS59" i="51"/>
  <c r="BP59" i="51"/>
  <c r="BO59" i="51"/>
  <c r="BN59" i="51"/>
  <c r="BM59" i="51"/>
  <c r="AY59" i="51"/>
  <c r="AX59" i="51"/>
  <c r="AW59" i="51"/>
  <c r="CP58" i="51"/>
  <c r="CO58" i="51"/>
  <c r="CN58" i="51"/>
  <c r="CM58" i="51"/>
  <c r="CK58" i="51"/>
  <c r="CJ58" i="51"/>
  <c r="CI58" i="51"/>
  <c r="CH58" i="51"/>
  <c r="CF58" i="51"/>
  <c r="CE58" i="51"/>
  <c r="CD58" i="51"/>
  <c r="CC58" i="51"/>
  <c r="BU58" i="51"/>
  <c r="BT58" i="51"/>
  <c r="BS58" i="51"/>
  <c r="BP58" i="51"/>
  <c r="BO58" i="51"/>
  <c r="BN58" i="51"/>
  <c r="BM58" i="51"/>
  <c r="AY58" i="51"/>
  <c r="AX58" i="51"/>
  <c r="AW58" i="51"/>
  <c r="CP57" i="51"/>
  <c r="CO57" i="51"/>
  <c r="CN57" i="51"/>
  <c r="CM57" i="51"/>
  <c r="CK57" i="51"/>
  <c r="CJ57" i="51"/>
  <c r="CI57" i="51"/>
  <c r="CH57" i="51"/>
  <c r="CF57" i="51"/>
  <c r="CE57" i="51"/>
  <c r="CD57" i="51"/>
  <c r="CC57" i="51"/>
  <c r="BU57" i="51"/>
  <c r="BT57" i="51"/>
  <c r="BS57" i="51"/>
  <c r="BP57" i="51"/>
  <c r="BO57" i="51"/>
  <c r="BN57" i="51"/>
  <c r="BM57" i="51"/>
  <c r="AY57" i="51"/>
  <c r="AX57" i="51"/>
  <c r="AW57" i="51"/>
  <c r="CP56" i="51"/>
  <c r="CO56" i="51"/>
  <c r="CN56" i="51"/>
  <c r="CM56" i="51"/>
  <c r="CK56" i="51"/>
  <c r="CJ56" i="51"/>
  <c r="CI56" i="51"/>
  <c r="CH56" i="51"/>
  <c r="CF56" i="51"/>
  <c r="CE56" i="51"/>
  <c r="CD56" i="51"/>
  <c r="CC56" i="51"/>
  <c r="BU56" i="51"/>
  <c r="BT56" i="51"/>
  <c r="BS56" i="51"/>
  <c r="BP56" i="51"/>
  <c r="BO56" i="51"/>
  <c r="BN56" i="51"/>
  <c r="BM56" i="51"/>
  <c r="AY56" i="51"/>
  <c r="AX56" i="51"/>
  <c r="AW56" i="51"/>
  <c r="CP55" i="51"/>
  <c r="CO55" i="51"/>
  <c r="CN55" i="51"/>
  <c r="CM55" i="51"/>
  <c r="CK55" i="51"/>
  <c r="CJ55" i="51"/>
  <c r="CI55" i="51"/>
  <c r="CH55" i="51"/>
  <c r="CF55" i="51"/>
  <c r="CE55" i="51"/>
  <c r="CD55" i="51"/>
  <c r="CC55" i="51"/>
  <c r="BU55" i="51"/>
  <c r="BT55" i="51"/>
  <c r="BS55" i="51"/>
  <c r="BP55" i="51"/>
  <c r="BO55" i="51"/>
  <c r="BN55" i="51"/>
  <c r="BM55" i="51"/>
  <c r="AY55" i="51"/>
  <c r="AX55" i="51"/>
  <c r="AW55" i="51"/>
  <c r="CP54" i="51"/>
  <c r="CO54" i="51"/>
  <c r="CN54" i="51"/>
  <c r="CM54" i="51"/>
  <c r="CK54" i="51"/>
  <c r="CJ54" i="51"/>
  <c r="CI54" i="51"/>
  <c r="CH54" i="51"/>
  <c r="CF54" i="51"/>
  <c r="CE54" i="51"/>
  <c r="CD54" i="51"/>
  <c r="CC54" i="51"/>
  <c r="BU54" i="51"/>
  <c r="BT54" i="51"/>
  <c r="BS54" i="51"/>
  <c r="BP54" i="51"/>
  <c r="BO54" i="51"/>
  <c r="BN54" i="51"/>
  <c r="BM54" i="51"/>
  <c r="AY54" i="51"/>
  <c r="AX54" i="51"/>
  <c r="AW54" i="51"/>
  <c r="CP53" i="51"/>
  <c r="CO53" i="51"/>
  <c r="CN53" i="51"/>
  <c r="CM53" i="51"/>
  <c r="CK53" i="51"/>
  <c r="CJ53" i="51"/>
  <c r="CI53" i="51"/>
  <c r="CH53" i="51"/>
  <c r="CF53" i="51"/>
  <c r="CE53" i="51"/>
  <c r="CD53" i="51"/>
  <c r="CC53" i="51"/>
  <c r="BU53" i="51"/>
  <c r="BT53" i="51"/>
  <c r="BS53" i="51"/>
  <c r="BP53" i="51"/>
  <c r="BO53" i="51"/>
  <c r="BN53" i="51"/>
  <c r="BM53" i="51"/>
  <c r="AY53" i="51"/>
  <c r="AX53" i="51"/>
  <c r="AW53" i="51"/>
  <c r="CP52" i="51"/>
  <c r="CO52" i="51"/>
  <c r="CN52" i="51"/>
  <c r="CM52" i="51"/>
  <c r="CK52" i="51"/>
  <c r="CJ52" i="51"/>
  <c r="CI52" i="51"/>
  <c r="CH52" i="51"/>
  <c r="CF52" i="51"/>
  <c r="CE52" i="51"/>
  <c r="CD52" i="51"/>
  <c r="CC52" i="51"/>
  <c r="BU52" i="51"/>
  <c r="BT52" i="51"/>
  <c r="BS52" i="51"/>
  <c r="BP52" i="51"/>
  <c r="BO52" i="51"/>
  <c r="BN52" i="51"/>
  <c r="BM52" i="51"/>
  <c r="AY52" i="51"/>
  <c r="AX52" i="51"/>
  <c r="AW52" i="51"/>
  <c r="CP51" i="51"/>
  <c r="CO51" i="51"/>
  <c r="CN51" i="51"/>
  <c r="CM51" i="51"/>
  <c r="CK51" i="51"/>
  <c r="CJ51" i="51"/>
  <c r="CI51" i="51"/>
  <c r="CH51" i="51"/>
  <c r="CF51" i="51"/>
  <c r="CE51" i="51"/>
  <c r="CD51" i="51"/>
  <c r="CC51" i="51"/>
  <c r="BU51" i="51"/>
  <c r="BT51" i="51"/>
  <c r="BS51" i="51"/>
  <c r="BP51" i="51"/>
  <c r="BO51" i="51"/>
  <c r="BN51" i="51"/>
  <c r="BM51" i="51"/>
  <c r="AY51" i="51"/>
  <c r="AX51" i="51"/>
  <c r="AW51" i="51"/>
  <c r="CP50" i="51"/>
  <c r="CO50" i="51"/>
  <c r="CN50" i="51"/>
  <c r="CM50" i="51"/>
  <c r="CK50" i="51"/>
  <c r="CJ50" i="51"/>
  <c r="CI50" i="51"/>
  <c r="CH50" i="51"/>
  <c r="CF50" i="51"/>
  <c r="CE50" i="51"/>
  <c r="CD50" i="51"/>
  <c r="CC50" i="51"/>
  <c r="BU50" i="51"/>
  <c r="BT50" i="51"/>
  <c r="BS50" i="51"/>
  <c r="BP50" i="51"/>
  <c r="BO50" i="51"/>
  <c r="BN50" i="51"/>
  <c r="BM50" i="51"/>
  <c r="AY50" i="51"/>
  <c r="AX50" i="51"/>
  <c r="AW50" i="51"/>
  <c r="CP49" i="51"/>
  <c r="CO49" i="51"/>
  <c r="CN49" i="51"/>
  <c r="CM49" i="51"/>
  <c r="CK49" i="51"/>
  <c r="CJ49" i="51"/>
  <c r="CI49" i="51"/>
  <c r="CH49" i="51"/>
  <c r="CF49" i="51"/>
  <c r="CE49" i="51"/>
  <c r="CD49" i="51"/>
  <c r="CC49" i="51"/>
  <c r="BU49" i="51"/>
  <c r="BT49" i="51"/>
  <c r="BS49" i="51"/>
  <c r="BP49" i="51"/>
  <c r="BO49" i="51"/>
  <c r="BN49" i="51"/>
  <c r="BM49" i="51"/>
  <c r="AY49" i="51"/>
  <c r="AX49" i="51"/>
  <c r="AW49" i="51"/>
  <c r="CP48" i="51"/>
  <c r="CO48" i="51"/>
  <c r="CN48" i="51"/>
  <c r="CM48" i="51"/>
  <c r="CK48" i="51"/>
  <c r="CJ48" i="51"/>
  <c r="CI48" i="51"/>
  <c r="CH48" i="51"/>
  <c r="CF48" i="51"/>
  <c r="CE48" i="51"/>
  <c r="CD48" i="51"/>
  <c r="CC48" i="51"/>
  <c r="BU48" i="51"/>
  <c r="BT48" i="51"/>
  <c r="BS48" i="51"/>
  <c r="BP48" i="51"/>
  <c r="BO48" i="51"/>
  <c r="BN48" i="51"/>
  <c r="BM48" i="51"/>
  <c r="AY48" i="51"/>
  <c r="AX48" i="51"/>
  <c r="AW48" i="51"/>
  <c r="CP47" i="51"/>
  <c r="CO47" i="51"/>
  <c r="CN47" i="51"/>
  <c r="CM47" i="51"/>
  <c r="CK47" i="51"/>
  <c r="CJ47" i="51"/>
  <c r="CI47" i="51"/>
  <c r="CH47" i="51"/>
  <c r="CF47" i="51"/>
  <c r="CE47" i="51"/>
  <c r="CD47" i="51"/>
  <c r="CC47" i="51"/>
  <c r="BU47" i="51"/>
  <c r="BT47" i="51"/>
  <c r="BS47" i="51"/>
  <c r="BP47" i="51"/>
  <c r="BO47" i="51"/>
  <c r="BN47" i="51"/>
  <c r="BM47" i="51"/>
  <c r="AY47" i="51"/>
  <c r="AX47" i="51"/>
  <c r="AW47" i="51"/>
  <c r="CP46" i="51"/>
  <c r="CO46" i="51"/>
  <c r="CN46" i="51"/>
  <c r="CM46" i="51"/>
  <c r="CK46" i="51"/>
  <c r="CJ46" i="51"/>
  <c r="CI46" i="51"/>
  <c r="CH46" i="51"/>
  <c r="CF46" i="51"/>
  <c r="CE46" i="51"/>
  <c r="CD46" i="51"/>
  <c r="CC46" i="51"/>
  <c r="BU46" i="51"/>
  <c r="BT46" i="51"/>
  <c r="BS46" i="51"/>
  <c r="BP46" i="51"/>
  <c r="BO46" i="51"/>
  <c r="BN46" i="51"/>
  <c r="BM46" i="51"/>
  <c r="AY46" i="51"/>
  <c r="AX46" i="51"/>
  <c r="AW46" i="51"/>
  <c r="CP45" i="51"/>
  <c r="CO45" i="51"/>
  <c r="CN45" i="51"/>
  <c r="CM45" i="51"/>
  <c r="CK45" i="51"/>
  <c r="CJ45" i="51"/>
  <c r="CI45" i="51"/>
  <c r="CH45" i="51"/>
  <c r="CF45" i="51"/>
  <c r="CE45" i="51"/>
  <c r="CD45" i="51"/>
  <c r="CC45" i="51"/>
  <c r="BU45" i="51"/>
  <c r="BT45" i="51"/>
  <c r="BS45" i="51"/>
  <c r="BP45" i="51"/>
  <c r="BO45" i="51"/>
  <c r="BN45" i="51"/>
  <c r="BM45" i="51"/>
  <c r="AY45" i="51"/>
  <c r="AX45" i="51"/>
  <c r="AW45" i="51"/>
  <c r="CP44" i="51"/>
  <c r="CO44" i="51"/>
  <c r="CN44" i="51"/>
  <c r="CM44" i="51"/>
  <c r="CK44" i="51"/>
  <c r="CJ44" i="51"/>
  <c r="CI44" i="51"/>
  <c r="CH44" i="51"/>
  <c r="CF44" i="51"/>
  <c r="CE44" i="51"/>
  <c r="CD44" i="51"/>
  <c r="CC44" i="51"/>
  <c r="BU44" i="51"/>
  <c r="BT44" i="51"/>
  <c r="BS44" i="51"/>
  <c r="BP44" i="51"/>
  <c r="BO44" i="51"/>
  <c r="BN44" i="51"/>
  <c r="BM44" i="51"/>
  <c r="AY44" i="51"/>
  <c r="AX44" i="51"/>
  <c r="AW44" i="51"/>
  <c r="CP43" i="51"/>
  <c r="CO43" i="51"/>
  <c r="CN43" i="51"/>
  <c r="CM43" i="51"/>
  <c r="CK43" i="51"/>
  <c r="CJ43" i="51"/>
  <c r="CI43" i="51"/>
  <c r="CH43" i="51"/>
  <c r="CF43" i="51"/>
  <c r="CE43" i="51"/>
  <c r="CD43" i="51"/>
  <c r="CC43" i="51"/>
  <c r="BU43" i="51"/>
  <c r="BT43" i="51"/>
  <c r="BS43" i="51"/>
  <c r="BP43" i="51"/>
  <c r="BO43" i="51"/>
  <c r="BN43" i="51"/>
  <c r="BM43" i="51"/>
  <c r="AY43" i="51"/>
  <c r="AX43" i="51"/>
  <c r="AW43" i="51"/>
  <c r="CP42" i="51"/>
  <c r="CO42" i="51"/>
  <c r="CN42" i="51"/>
  <c r="CM42" i="51"/>
  <c r="CK42" i="51"/>
  <c r="CJ42" i="51"/>
  <c r="CI42" i="51"/>
  <c r="CH42" i="51"/>
  <c r="CF42" i="51"/>
  <c r="CE42" i="51"/>
  <c r="CD42" i="51"/>
  <c r="CC42" i="51"/>
  <c r="BU42" i="51"/>
  <c r="BT42" i="51"/>
  <c r="BS42" i="51"/>
  <c r="BP42" i="51"/>
  <c r="BO42" i="51"/>
  <c r="BN42" i="51"/>
  <c r="BM42" i="51"/>
  <c r="AY42" i="51"/>
  <c r="AX42" i="51"/>
  <c r="AW42" i="51"/>
  <c r="CP41" i="51"/>
  <c r="CO41" i="51"/>
  <c r="CN41" i="51"/>
  <c r="CM41" i="51"/>
  <c r="CK41" i="51"/>
  <c r="CJ41" i="51"/>
  <c r="CI41" i="51"/>
  <c r="CH41" i="51"/>
  <c r="CF41" i="51"/>
  <c r="CE41" i="51"/>
  <c r="CD41" i="51"/>
  <c r="CC41" i="51"/>
  <c r="BU41" i="51"/>
  <c r="BT41" i="51"/>
  <c r="BS41" i="51"/>
  <c r="BP41" i="51"/>
  <c r="BO41" i="51"/>
  <c r="BN41" i="51"/>
  <c r="BM41" i="51"/>
  <c r="AY41" i="51"/>
  <c r="AX41" i="51"/>
  <c r="AW41" i="51"/>
  <c r="CP40" i="51"/>
  <c r="CO40" i="51"/>
  <c r="CN40" i="51"/>
  <c r="CM40" i="51"/>
  <c r="CK40" i="51"/>
  <c r="CJ40" i="51"/>
  <c r="CI40" i="51"/>
  <c r="CH40" i="51"/>
  <c r="CF40" i="51"/>
  <c r="CE40" i="51"/>
  <c r="CD40" i="51"/>
  <c r="CC40" i="51"/>
  <c r="BU40" i="51"/>
  <c r="BT40" i="51"/>
  <c r="BS40" i="51"/>
  <c r="BP40" i="51"/>
  <c r="BO40" i="51"/>
  <c r="BN40" i="51"/>
  <c r="BM40" i="51"/>
  <c r="AY40" i="51"/>
  <c r="AX40" i="51"/>
  <c r="AW40" i="51"/>
  <c r="CP39" i="51"/>
  <c r="CO39" i="51"/>
  <c r="CN39" i="51"/>
  <c r="CM39" i="51"/>
  <c r="CK39" i="51"/>
  <c r="CJ39" i="51"/>
  <c r="CI39" i="51"/>
  <c r="CH39" i="51"/>
  <c r="CF39" i="51"/>
  <c r="CE39" i="51"/>
  <c r="CD39" i="51"/>
  <c r="CC39" i="51"/>
  <c r="BU39" i="51"/>
  <c r="BT39" i="51"/>
  <c r="BS39" i="51"/>
  <c r="BP39" i="51"/>
  <c r="BO39" i="51"/>
  <c r="BN39" i="51"/>
  <c r="BM39" i="51"/>
  <c r="AY39" i="51"/>
  <c r="AX39" i="51"/>
  <c r="AW39" i="51"/>
  <c r="CP38" i="51"/>
  <c r="CO38" i="51"/>
  <c r="CN38" i="51"/>
  <c r="CM38" i="51"/>
  <c r="CK38" i="51"/>
  <c r="CJ38" i="51"/>
  <c r="CI38" i="51"/>
  <c r="CH38" i="51"/>
  <c r="CF38" i="51"/>
  <c r="CE38" i="51"/>
  <c r="CD38" i="51"/>
  <c r="CC38" i="51"/>
  <c r="BU38" i="51"/>
  <c r="BT38" i="51"/>
  <c r="BS38" i="51"/>
  <c r="BP38" i="51"/>
  <c r="BO38" i="51"/>
  <c r="BN38" i="51"/>
  <c r="BM38" i="51"/>
  <c r="AY38" i="51"/>
  <c r="AX38" i="51"/>
  <c r="AW38" i="51"/>
  <c r="CP37" i="51"/>
  <c r="CO37" i="51"/>
  <c r="CN37" i="51"/>
  <c r="CM37" i="51"/>
  <c r="CK37" i="51"/>
  <c r="CJ37" i="51"/>
  <c r="CI37" i="51"/>
  <c r="CH37" i="51"/>
  <c r="CF37" i="51"/>
  <c r="CE37" i="51"/>
  <c r="CD37" i="51"/>
  <c r="CC37" i="51"/>
  <c r="BU37" i="51"/>
  <c r="BT37" i="51"/>
  <c r="BS37" i="51"/>
  <c r="BP37" i="51"/>
  <c r="BO37" i="51"/>
  <c r="BN37" i="51"/>
  <c r="BM37" i="51"/>
  <c r="AY37" i="51"/>
  <c r="AX37" i="51"/>
  <c r="AW37" i="51"/>
  <c r="CP36" i="51"/>
  <c r="CO36" i="51"/>
  <c r="CN36" i="51"/>
  <c r="CM36" i="51"/>
  <c r="CK36" i="51"/>
  <c r="CJ36" i="51"/>
  <c r="CI36" i="51"/>
  <c r="CH36" i="51"/>
  <c r="CF36" i="51"/>
  <c r="CE36" i="51"/>
  <c r="CD36" i="51"/>
  <c r="CC36" i="51"/>
  <c r="BU36" i="51"/>
  <c r="BT36" i="51"/>
  <c r="BS36" i="51"/>
  <c r="BP36" i="51"/>
  <c r="BO36" i="51"/>
  <c r="BN36" i="51"/>
  <c r="BM36" i="51"/>
  <c r="AY36" i="51"/>
  <c r="AX36" i="51"/>
  <c r="AW36" i="51"/>
  <c r="CP35" i="51"/>
  <c r="CO35" i="51"/>
  <c r="CN35" i="51"/>
  <c r="CM35" i="51"/>
  <c r="CK35" i="51"/>
  <c r="CJ35" i="51"/>
  <c r="CI35" i="51"/>
  <c r="CH35" i="51"/>
  <c r="CF35" i="51"/>
  <c r="CE35" i="51"/>
  <c r="CD35" i="51"/>
  <c r="CC35" i="51"/>
  <c r="BU35" i="51"/>
  <c r="BT35" i="51"/>
  <c r="BS35" i="51"/>
  <c r="BP35" i="51"/>
  <c r="BO35" i="51"/>
  <c r="BN35" i="51"/>
  <c r="BM35" i="51"/>
  <c r="AY35" i="51"/>
  <c r="AX35" i="51"/>
  <c r="AW35" i="51"/>
  <c r="CP34" i="51"/>
  <c r="CO34" i="51"/>
  <c r="CN34" i="51"/>
  <c r="CM34" i="51"/>
  <c r="CK34" i="51"/>
  <c r="CJ34" i="51"/>
  <c r="CI34" i="51"/>
  <c r="CH34" i="51"/>
  <c r="CF34" i="51"/>
  <c r="CE34" i="51"/>
  <c r="CD34" i="51"/>
  <c r="CC34" i="51"/>
  <c r="BU34" i="51"/>
  <c r="BT34" i="51"/>
  <c r="BS34" i="51"/>
  <c r="BP34" i="51"/>
  <c r="BO34" i="51"/>
  <c r="BN34" i="51"/>
  <c r="BM34" i="51"/>
  <c r="AY34" i="51"/>
  <c r="AX34" i="51"/>
  <c r="AW34" i="51"/>
  <c r="CP33" i="51"/>
  <c r="CO33" i="51"/>
  <c r="CN33" i="51"/>
  <c r="CM33" i="51"/>
  <c r="CK33" i="51"/>
  <c r="CJ33" i="51"/>
  <c r="CI33" i="51"/>
  <c r="CH33" i="51"/>
  <c r="CF33" i="51"/>
  <c r="CE33" i="51"/>
  <c r="CD33" i="51"/>
  <c r="CC33" i="51"/>
  <c r="BU33" i="51"/>
  <c r="BT33" i="51"/>
  <c r="BS33" i="51"/>
  <c r="BP33" i="51"/>
  <c r="BO33" i="51"/>
  <c r="BN33" i="51"/>
  <c r="BM33" i="51"/>
  <c r="AY33" i="51"/>
  <c r="AX33" i="51"/>
  <c r="AW33" i="51"/>
  <c r="CP32" i="51"/>
  <c r="CO32" i="51"/>
  <c r="CN32" i="51"/>
  <c r="CM32" i="51"/>
  <c r="CK32" i="51"/>
  <c r="CJ32" i="51"/>
  <c r="CI32" i="51"/>
  <c r="CH32" i="51"/>
  <c r="CF32" i="51"/>
  <c r="CE32" i="51"/>
  <c r="CD32" i="51"/>
  <c r="CC32" i="51"/>
  <c r="BU32" i="51"/>
  <c r="BT32" i="51"/>
  <c r="BS32" i="51"/>
  <c r="BP32" i="51"/>
  <c r="BO32" i="51"/>
  <c r="BN32" i="51"/>
  <c r="BM32" i="51"/>
  <c r="AY32" i="51"/>
  <c r="AX32" i="51"/>
  <c r="AW32" i="51"/>
  <c r="CP31" i="51"/>
  <c r="CO31" i="51"/>
  <c r="CN31" i="51"/>
  <c r="CM31" i="51"/>
  <c r="CK31" i="51"/>
  <c r="CJ31" i="51"/>
  <c r="CI31" i="51"/>
  <c r="CH31" i="51"/>
  <c r="CF31" i="51"/>
  <c r="CE31" i="51"/>
  <c r="CD31" i="51"/>
  <c r="CC31" i="51"/>
  <c r="BU31" i="51"/>
  <c r="BT31" i="51"/>
  <c r="BS31" i="51"/>
  <c r="BP31" i="51"/>
  <c r="BO31" i="51"/>
  <c r="BN31" i="51"/>
  <c r="BM31" i="51"/>
  <c r="AY31" i="51"/>
  <c r="AX31" i="51"/>
  <c r="AW31" i="51"/>
  <c r="CP30" i="51"/>
  <c r="CO30" i="51"/>
  <c r="CN30" i="51"/>
  <c r="CM30" i="51"/>
  <c r="CK30" i="51"/>
  <c r="CJ30" i="51"/>
  <c r="CI30" i="51"/>
  <c r="CH30" i="51"/>
  <c r="CF30" i="51"/>
  <c r="CE30" i="51"/>
  <c r="CD30" i="51"/>
  <c r="CC30" i="51"/>
  <c r="BU30" i="51"/>
  <c r="BT30" i="51"/>
  <c r="BS30" i="51"/>
  <c r="BP30" i="51"/>
  <c r="BO30" i="51"/>
  <c r="BN30" i="51"/>
  <c r="BM30" i="51"/>
  <c r="AY30" i="51"/>
  <c r="AX30" i="51"/>
  <c r="AW30" i="51"/>
  <c r="CP29" i="51"/>
  <c r="CO29" i="51"/>
  <c r="CN29" i="51"/>
  <c r="CM29" i="51"/>
  <c r="CK29" i="51"/>
  <c r="CJ29" i="51"/>
  <c r="CI29" i="51"/>
  <c r="CH29" i="51"/>
  <c r="CF29" i="51"/>
  <c r="CE29" i="51"/>
  <c r="CD29" i="51"/>
  <c r="CC29" i="51"/>
  <c r="BU29" i="51"/>
  <c r="BT29" i="51"/>
  <c r="BS29" i="51"/>
  <c r="BP29" i="51"/>
  <c r="BO29" i="51"/>
  <c r="BN29" i="51"/>
  <c r="BM29" i="51"/>
  <c r="AY29" i="51"/>
  <c r="AX29" i="51"/>
  <c r="AW29" i="51"/>
  <c r="CP28" i="51"/>
  <c r="CO28" i="51"/>
  <c r="CN28" i="51"/>
  <c r="CM28" i="51"/>
  <c r="CK28" i="51"/>
  <c r="CJ28" i="51"/>
  <c r="CI28" i="51"/>
  <c r="CH28" i="51"/>
  <c r="CF28" i="51"/>
  <c r="CE28" i="51"/>
  <c r="CD28" i="51"/>
  <c r="CC28" i="51"/>
  <c r="BU28" i="51"/>
  <c r="BT28" i="51"/>
  <c r="BS28" i="51"/>
  <c r="BP28" i="51"/>
  <c r="BO28" i="51"/>
  <c r="BN28" i="51"/>
  <c r="BM28" i="51"/>
  <c r="AY28" i="51"/>
  <c r="AX28" i="51"/>
  <c r="AW28" i="51"/>
  <c r="CP27" i="51"/>
  <c r="CO27" i="51"/>
  <c r="CN27" i="51"/>
  <c r="CM27" i="51"/>
  <c r="CK27" i="51"/>
  <c r="CJ27" i="51"/>
  <c r="CI27" i="51"/>
  <c r="CH27" i="51"/>
  <c r="CF27" i="51"/>
  <c r="CE27" i="51"/>
  <c r="CD27" i="51"/>
  <c r="CC27" i="51"/>
  <c r="BU27" i="51"/>
  <c r="BT27" i="51"/>
  <c r="BS27" i="51"/>
  <c r="BP27" i="51"/>
  <c r="BO27" i="51"/>
  <c r="BN27" i="51"/>
  <c r="BM27" i="51"/>
  <c r="AY27" i="51"/>
  <c r="AX27" i="51"/>
  <c r="AW27" i="51"/>
  <c r="CP26" i="51"/>
  <c r="CO26" i="51"/>
  <c r="CN26" i="51"/>
  <c r="CM26" i="51"/>
  <c r="CK26" i="51"/>
  <c r="CJ26" i="51"/>
  <c r="CI26" i="51"/>
  <c r="CH26" i="51"/>
  <c r="CF26" i="51"/>
  <c r="CE26" i="51"/>
  <c r="CD26" i="51"/>
  <c r="CC26" i="51"/>
  <c r="BU26" i="51"/>
  <c r="BT26" i="51"/>
  <c r="BS26" i="51"/>
  <c r="BP26" i="51"/>
  <c r="BO26" i="51"/>
  <c r="BN26" i="51"/>
  <c r="BM26" i="51"/>
  <c r="AY26" i="51"/>
  <c r="AX26" i="51"/>
  <c r="AW26" i="51"/>
  <c r="CP25" i="51"/>
  <c r="CO25" i="51"/>
  <c r="CN25" i="51"/>
  <c r="CM25" i="51"/>
  <c r="CK25" i="51"/>
  <c r="CJ25" i="51"/>
  <c r="CI25" i="51"/>
  <c r="CH25" i="51"/>
  <c r="CF25" i="51"/>
  <c r="CE25" i="51"/>
  <c r="CD25" i="51"/>
  <c r="CC25" i="51"/>
  <c r="BU25" i="51"/>
  <c r="BT25" i="51"/>
  <c r="BS25" i="51"/>
  <c r="BP25" i="51"/>
  <c r="BO25" i="51"/>
  <c r="BN25" i="51"/>
  <c r="BM25" i="51"/>
  <c r="AY25" i="51"/>
  <c r="AX25" i="51"/>
  <c r="AW25" i="51"/>
  <c r="CP24" i="51"/>
  <c r="CO24" i="51"/>
  <c r="CN24" i="51"/>
  <c r="CM24" i="51"/>
  <c r="CK24" i="51"/>
  <c r="CJ24" i="51"/>
  <c r="CI24" i="51"/>
  <c r="CH24" i="51"/>
  <c r="CF24" i="51"/>
  <c r="CE24" i="51"/>
  <c r="CD24" i="51"/>
  <c r="CC24" i="51"/>
  <c r="BU24" i="51"/>
  <c r="BT24" i="51"/>
  <c r="BS24" i="51"/>
  <c r="BP24" i="51"/>
  <c r="BO24" i="51"/>
  <c r="BN24" i="51"/>
  <c r="BM24" i="51"/>
  <c r="AY24" i="51"/>
  <c r="AX24" i="51"/>
  <c r="AW24" i="51"/>
  <c r="CP23" i="51"/>
  <c r="CO23" i="51"/>
  <c r="CN23" i="51"/>
  <c r="CM23" i="51"/>
  <c r="CK23" i="51"/>
  <c r="CJ23" i="51"/>
  <c r="CI23" i="51"/>
  <c r="CH23" i="51"/>
  <c r="CF23" i="51"/>
  <c r="CE23" i="51"/>
  <c r="CD23" i="51"/>
  <c r="CC23" i="51"/>
  <c r="BU23" i="51"/>
  <c r="BT23" i="51"/>
  <c r="BS23" i="51"/>
  <c r="BP23" i="51"/>
  <c r="BO23" i="51"/>
  <c r="BN23" i="51"/>
  <c r="BM23" i="51"/>
  <c r="AY23" i="51"/>
  <c r="AX23" i="51"/>
  <c r="AW23" i="51"/>
  <c r="CP22" i="51"/>
  <c r="CO22" i="51"/>
  <c r="CN22" i="51"/>
  <c r="CM22" i="51"/>
  <c r="CK22" i="51"/>
  <c r="CJ22" i="51"/>
  <c r="CI22" i="51"/>
  <c r="CH22" i="51"/>
  <c r="CF22" i="51"/>
  <c r="CE22" i="51"/>
  <c r="CD22" i="51"/>
  <c r="CC22" i="51"/>
  <c r="BU22" i="51"/>
  <c r="BT22" i="51"/>
  <c r="BS22" i="51"/>
  <c r="BP22" i="51"/>
  <c r="BO22" i="51"/>
  <c r="BN22" i="51"/>
  <c r="BM22" i="51"/>
  <c r="AY22" i="51"/>
  <c r="AX22" i="51"/>
  <c r="AW22" i="51"/>
  <c r="CP21" i="51"/>
  <c r="CO21" i="51"/>
  <c r="CN21" i="51"/>
  <c r="CM21" i="51"/>
  <c r="CK21" i="51"/>
  <c r="CJ21" i="51"/>
  <c r="CI21" i="51"/>
  <c r="CH21" i="51"/>
  <c r="CF21" i="51"/>
  <c r="CE21" i="51"/>
  <c r="CD21" i="51"/>
  <c r="CC21" i="51"/>
  <c r="BU21" i="51"/>
  <c r="BT21" i="51"/>
  <c r="BS21" i="51"/>
  <c r="BP21" i="51"/>
  <c r="BO21" i="51"/>
  <c r="BN21" i="51"/>
  <c r="BM21" i="51"/>
  <c r="AY21" i="51"/>
  <c r="AX21" i="51"/>
  <c r="AW21" i="51"/>
  <c r="CP20" i="51"/>
  <c r="CO20" i="51"/>
  <c r="CN20" i="51"/>
  <c r="CM20" i="51"/>
  <c r="CK20" i="51"/>
  <c r="CJ20" i="51"/>
  <c r="CI20" i="51"/>
  <c r="CH20" i="51"/>
  <c r="CF20" i="51"/>
  <c r="CE20" i="51"/>
  <c r="CD20" i="51"/>
  <c r="CC20" i="51"/>
  <c r="BU20" i="51"/>
  <c r="BT20" i="51"/>
  <c r="BS20" i="51"/>
  <c r="BP20" i="51"/>
  <c r="BO20" i="51"/>
  <c r="BN20" i="51"/>
  <c r="BM20" i="51"/>
  <c r="AY20" i="51"/>
  <c r="AX20" i="51"/>
  <c r="AW20" i="51"/>
  <c r="CP19" i="51"/>
  <c r="CO19" i="51"/>
  <c r="CN19" i="51"/>
  <c r="CM19" i="51"/>
  <c r="CK19" i="51"/>
  <c r="CJ19" i="51"/>
  <c r="CI19" i="51"/>
  <c r="CH19" i="51"/>
  <c r="CF19" i="51"/>
  <c r="CE19" i="51"/>
  <c r="CD19" i="51"/>
  <c r="CC19" i="51"/>
  <c r="BU19" i="51"/>
  <c r="BT19" i="51"/>
  <c r="BS19" i="51"/>
  <c r="BP19" i="51"/>
  <c r="BO19" i="51"/>
  <c r="BN19" i="51"/>
  <c r="BM19" i="51"/>
  <c r="AY19" i="51"/>
  <c r="AX19" i="51"/>
  <c r="AW19" i="51"/>
  <c r="CP18" i="51"/>
  <c r="CO18" i="51"/>
  <c r="CN18" i="51"/>
  <c r="CM18" i="51"/>
  <c r="CK18" i="51"/>
  <c r="CJ18" i="51"/>
  <c r="CI18" i="51"/>
  <c r="CH18" i="51"/>
  <c r="CF18" i="51"/>
  <c r="CE18" i="51"/>
  <c r="CD18" i="51"/>
  <c r="CC18" i="51"/>
  <c r="BU18" i="51"/>
  <c r="BT18" i="51"/>
  <c r="BS18" i="51"/>
  <c r="BP18" i="51"/>
  <c r="BO18" i="51"/>
  <c r="BN18" i="51"/>
  <c r="BM18" i="51"/>
  <c r="AY18" i="51"/>
  <c r="AX18" i="51"/>
  <c r="AW18" i="51"/>
  <c r="CP17" i="51"/>
  <c r="CO17" i="51"/>
  <c r="CN17" i="51"/>
  <c r="CM17" i="51"/>
  <c r="CK17" i="51"/>
  <c r="CJ17" i="51"/>
  <c r="CI17" i="51"/>
  <c r="CH17" i="51"/>
  <c r="CF17" i="51"/>
  <c r="CE17" i="51"/>
  <c r="CD17" i="51"/>
  <c r="CC17" i="51"/>
  <c r="BU17" i="51"/>
  <c r="BT17" i="51"/>
  <c r="BS17" i="51"/>
  <c r="BP17" i="51"/>
  <c r="BO17" i="51"/>
  <c r="BN17" i="51"/>
  <c r="BM17" i="51"/>
  <c r="AY17" i="51"/>
  <c r="AX17" i="51"/>
  <c r="AW17" i="51"/>
  <c r="CP16" i="51"/>
  <c r="CO16" i="51"/>
  <c r="CN16" i="51"/>
  <c r="CM16" i="51"/>
  <c r="CK16" i="51"/>
  <c r="CJ16" i="51"/>
  <c r="CI16" i="51"/>
  <c r="CH16" i="51"/>
  <c r="CF16" i="51"/>
  <c r="CE16" i="51"/>
  <c r="CD16" i="51"/>
  <c r="CC16" i="51"/>
  <c r="BU16" i="51"/>
  <c r="BT16" i="51"/>
  <c r="BS16" i="51"/>
  <c r="BP16" i="51"/>
  <c r="BO16" i="51"/>
  <c r="BN16" i="51"/>
  <c r="BM16" i="51"/>
  <c r="AY16" i="51"/>
  <c r="AX16" i="51"/>
  <c r="AW16" i="51"/>
  <c r="B16" i="51"/>
  <c r="BU15" i="51"/>
  <c r="BT15" i="51"/>
  <c r="BS15" i="51"/>
  <c r="AY15" i="51"/>
  <c r="AX15" i="51"/>
  <c r="AW15" i="51"/>
  <c r="Z7" i="51"/>
  <c r="CK12" i="51"/>
  <c r="CJ12" i="51"/>
  <c r="CI12" i="51"/>
  <c r="CH12" i="51"/>
  <c r="CA12" i="51"/>
  <c r="BZ12" i="51"/>
  <c r="BY12" i="51"/>
  <c r="BX12" i="51"/>
  <c r="BU12" i="51"/>
  <c r="BT12" i="51"/>
  <c r="BS12" i="51"/>
  <c r="BR12" i="51"/>
  <c r="BP12" i="51"/>
  <c r="BO12" i="51"/>
  <c r="BN12" i="51"/>
  <c r="BM12" i="51"/>
  <c r="BJ12" i="51"/>
  <c r="BI12" i="51"/>
  <c r="BH12" i="51"/>
  <c r="BG12" i="51"/>
  <c r="BD12" i="51"/>
  <c r="BC12" i="51"/>
  <c r="BB12" i="51"/>
  <c r="BA12" i="51"/>
  <c r="AY12" i="51"/>
  <c r="AX12" i="51"/>
  <c r="AW12" i="51"/>
  <c r="AK12" i="51"/>
  <c r="AJ12" i="51"/>
  <c r="AI12" i="51"/>
  <c r="AH12" i="51"/>
  <c r="AG12" i="51"/>
  <c r="AE12" i="51"/>
  <c r="AD12" i="51"/>
  <c r="AC12" i="51"/>
  <c r="Z12" i="51"/>
  <c r="Z5" i="51" s="1"/>
  <c r="W12" i="51"/>
  <c r="Q12" i="51"/>
  <c r="AV12" i="51" s="1"/>
  <c r="M12" i="51"/>
  <c r="W7" i="51"/>
  <c r="Q7" i="51"/>
  <c r="M7" i="51"/>
  <c r="D7" i="51"/>
  <c r="CK5" i="51"/>
  <c r="CJ5" i="51"/>
  <c r="CI5" i="51"/>
  <c r="CH5" i="51"/>
  <c r="CF5" i="51"/>
  <c r="CE5" i="51"/>
  <c r="CD5" i="51"/>
  <c r="CC5" i="51"/>
  <c r="CA5" i="51"/>
  <c r="BZ5" i="51"/>
  <c r="BY5" i="51"/>
  <c r="BX5" i="51"/>
  <c r="BU5" i="51"/>
  <c r="BT5" i="51"/>
  <c r="BS5" i="51"/>
  <c r="BR5" i="51"/>
  <c r="BP5" i="51"/>
  <c r="BO5" i="51"/>
  <c r="BN5" i="51"/>
  <c r="BM5" i="51"/>
  <c r="BJ5" i="51"/>
  <c r="BI5" i="51"/>
  <c r="BH5" i="51"/>
  <c r="BG5" i="51"/>
  <c r="BD5" i="51"/>
  <c r="BC5" i="51"/>
  <c r="BB5" i="51"/>
  <c r="BA5" i="51"/>
  <c r="AY5" i="51"/>
  <c r="AX5" i="51"/>
  <c r="AW5" i="51"/>
  <c r="AV5" i="51"/>
  <c r="M5" i="51"/>
  <c r="Q5" i="51" s="1"/>
  <c r="FK78" i="51" l="1"/>
  <c r="B17" i="51"/>
  <c r="AB16" i="51"/>
  <c r="BB69" i="51"/>
  <c r="BD69" i="51"/>
  <c r="BY69" i="51"/>
  <c r="CA69" i="51"/>
  <c r="BB73" i="51"/>
  <c r="BD73" i="51"/>
  <c r="BY73" i="51"/>
  <c r="CA73" i="51"/>
  <c r="BC74" i="51"/>
  <c r="BZ74" i="51"/>
  <c r="BB75" i="51"/>
  <c r="BD75" i="51"/>
  <c r="BY75" i="51"/>
  <c r="CA75" i="51"/>
  <c r="BC71" i="51"/>
  <c r="BZ71" i="51"/>
  <c r="BC76" i="51"/>
  <c r="BZ76" i="51"/>
  <c r="BC68" i="51"/>
  <c r="BC16" i="51"/>
  <c r="BY16" i="51"/>
  <c r="CA16" i="51"/>
  <c r="BC17" i="51"/>
  <c r="BY17" i="51"/>
  <c r="CA17" i="51"/>
  <c r="BC18" i="51"/>
  <c r="BY18" i="51"/>
  <c r="CA18" i="51"/>
  <c r="BC19" i="51"/>
  <c r="BY19" i="51"/>
  <c r="CA19" i="51"/>
  <c r="BC20" i="51"/>
  <c r="BY20" i="51"/>
  <c r="CA20" i="51"/>
  <c r="BC21" i="51"/>
  <c r="BY21" i="51"/>
  <c r="CA21" i="51"/>
  <c r="BC22" i="51"/>
  <c r="BY22" i="51"/>
  <c r="CA22" i="51"/>
  <c r="BC23" i="51"/>
  <c r="BY23" i="51"/>
  <c r="CA23" i="51"/>
  <c r="BC24" i="51"/>
  <c r="BY24" i="51"/>
  <c r="CA24" i="51"/>
  <c r="BC25" i="51"/>
  <c r="BY25" i="51"/>
  <c r="CA25" i="51"/>
  <c r="BC26" i="51"/>
  <c r="BY26" i="51"/>
  <c r="CA26" i="51"/>
  <c r="BC27" i="51"/>
  <c r="BY27" i="51"/>
  <c r="CA27" i="51"/>
  <c r="BC28" i="51"/>
  <c r="BY28" i="51"/>
  <c r="CA28" i="51"/>
  <c r="BB29" i="51"/>
  <c r="BD29" i="51"/>
  <c r="BZ29" i="51"/>
  <c r="BB30" i="51"/>
  <c r="BD30" i="51"/>
  <c r="BZ30" i="51"/>
  <c r="BB31" i="51"/>
  <c r="BD31" i="51"/>
  <c r="BZ31" i="51"/>
  <c r="BB32" i="51"/>
  <c r="BD32" i="51"/>
  <c r="BZ32" i="51"/>
  <c r="BB33" i="51"/>
  <c r="BD33" i="51"/>
  <c r="BZ33" i="51"/>
  <c r="BC34" i="51"/>
  <c r="BY34" i="51"/>
  <c r="CA34" i="51"/>
  <c r="BB35" i="51"/>
  <c r="BD35" i="51"/>
  <c r="BZ35" i="51"/>
  <c r="BC36" i="51"/>
  <c r="BY36" i="51"/>
  <c r="CA36" i="51"/>
  <c r="BB37" i="51"/>
  <c r="BD37" i="51"/>
  <c r="BZ37" i="51"/>
  <c r="BC38" i="51"/>
  <c r="BY38" i="51"/>
  <c r="CA38" i="51"/>
  <c r="BB39" i="51"/>
  <c r="BD39" i="51"/>
  <c r="BZ39" i="51"/>
  <c r="BC40" i="51"/>
  <c r="BY40" i="51"/>
  <c r="CA40" i="51"/>
  <c r="BB41" i="51"/>
  <c r="BD41" i="51"/>
  <c r="BZ41" i="51"/>
  <c r="BC42" i="51"/>
  <c r="BY42" i="51"/>
  <c r="CA42" i="51"/>
  <c r="BB43" i="51"/>
  <c r="BD43" i="51"/>
  <c r="BZ43" i="51"/>
  <c r="BC44" i="51"/>
  <c r="BY44" i="51"/>
  <c r="CA44" i="51"/>
  <c r="BB45" i="51"/>
  <c r="BD45" i="51"/>
  <c r="BZ45" i="51"/>
  <c r="BC46" i="51"/>
  <c r="BY46" i="51"/>
  <c r="CA46" i="51"/>
  <c r="BB47" i="51"/>
  <c r="BD47" i="51"/>
  <c r="BZ47" i="51"/>
  <c r="BC48" i="51"/>
  <c r="BY48" i="51"/>
  <c r="CA48" i="51"/>
  <c r="BB49" i="51"/>
  <c r="BD49" i="51"/>
  <c r="BZ49" i="51"/>
  <c r="BC50" i="51"/>
  <c r="BY50" i="51"/>
  <c r="CA50" i="51"/>
  <c r="BB51" i="51"/>
  <c r="BD51" i="51"/>
  <c r="BZ51" i="51"/>
  <c r="BC52" i="51"/>
  <c r="BY52" i="51"/>
  <c r="CA52" i="51"/>
  <c r="BB53" i="51"/>
  <c r="BD53" i="51"/>
  <c r="BZ53" i="51"/>
  <c r="BC54" i="51"/>
  <c r="BY54" i="51"/>
  <c r="CA54" i="51"/>
  <c r="BC55" i="51"/>
  <c r="BC56" i="51"/>
  <c r="BY56" i="51"/>
  <c r="CA56" i="51"/>
  <c r="BB16" i="51"/>
  <c r="BD16" i="51"/>
  <c r="BZ16" i="51"/>
  <c r="BB17" i="51"/>
  <c r="BD17" i="51"/>
  <c r="BZ17" i="51"/>
  <c r="BB18" i="51"/>
  <c r="BD18" i="51"/>
  <c r="BZ18" i="51"/>
  <c r="BB19" i="51"/>
  <c r="BD19" i="51"/>
  <c r="BZ19" i="51"/>
  <c r="BB20" i="51"/>
  <c r="BD20" i="51"/>
  <c r="BZ20" i="51"/>
  <c r="BB21" i="51"/>
  <c r="BD21" i="51"/>
  <c r="BZ21" i="51"/>
  <c r="BB22" i="51"/>
  <c r="BD22" i="51"/>
  <c r="BZ22" i="51"/>
  <c r="BB23" i="51"/>
  <c r="BD23" i="51"/>
  <c r="BZ23" i="51"/>
  <c r="BB24" i="51"/>
  <c r="BD24" i="51"/>
  <c r="BZ24" i="51"/>
  <c r="BB25" i="51"/>
  <c r="BD25" i="51"/>
  <c r="BZ25" i="51"/>
  <c r="BB26" i="51"/>
  <c r="BD26" i="51"/>
  <c r="BZ26" i="51"/>
  <c r="BB27" i="51"/>
  <c r="BD27" i="51"/>
  <c r="BZ27" i="51"/>
  <c r="BB28" i="51"/>
  <c r="BD28" i="51"/>
  <c r="BZ28" i="51"/>
  <c r="BC29" i="51"/>
  <c r="BY29" i="51"/>
  <c r="CA29" i="51"/>
  <c r="BC30" i="51"/>
  <c r="BY30" i="51"/>
  <c r="CA30" i="51"/>
  <c r="BC31" i="51"/>
  <c r="BY31" i="51"/>
  <c r="CA31" i="51"/>
  <c r="BC32" i="51"/>
  <c r="BY32" i="51"/>
  <c r="CA32" i="51"/>
  <c r="BC33" i="51"/>
  <c r="BY33" i="51"/>
  <c r="CA33" i="51"/>
  <c r="BB34" i="51"/>
  <c r="BD34" i="51"/>
  <c r="BZ34" i="51"/>
  <c r="BC35" i="51"/>
  <c r="BY35" i="51"/>
  <c r="CA35" i="51"/>
  <c r="BB36" i="51"/>
  <c r="BD36" i="51"/>
  <c r="BZ36" i="51"/>
  <c r="BC37" i="51"/>
  <c r="BY37" i="51"/>
  <c r="CA37" i="51"/>
  <c r="BB38" i="51"/>
  <c r="BD38" i="51"/>
  <c r="BZ38" i="51"/>
  <c r="BC39" i="51"/>
  <c r="BY39" i="51"/>
  <c r="CA39" i="51"/>
  <c r="BB40" i="51"/>
  <c r="BD40" i="51"/>
  <c r="BZ40" i="51"/>
  <c r="BC41" i="51"/>
  <c r="BY41" i="51"/>
  <c r="CA41" i="51"/>
  <c r="BB42" i="51"/>
  <c r="BD42" i="51"/>
  <c r="BZ42" i="51"/>
  <c r="BC43" i="51"/>
  <c r="BY43" i="51"/>
  <c r="CA43" i="51"/>
  <c r="BB44" i="51"/>
  <c r="BD44" i="51"/>
  <c r="BZ44" i="51"/>
  <c r="BC45" i="51"/>
  <c r="BY45" i="51"/>
  <c r="CA45" i="51"/>
  <c r="BB46" i="51"/>
  <c r="BD46" i="51"/>
  <c r="BZ46" i="51"/>
  <c r="BC47" i="51"/>
  <c r="BY47" i="51"/>
  <c r="CA47" i="51"/>
  <c r="BB48" i="51"/>
  <c r="BD48" i="51"/>
  <c r="BZ48" i="51"/>
  <c r="BC49" i="51"/>
  <c r="BY49" i="51"/>
  <c r="CA49" i="51"/>
  <c r="BB50" i="51"/>
  <c r="BD50" i="51"/>
  <c r="BZ50" i="51"/>
  <c r="BC51" i="51"/>
  <c r="BY51" i="51"/>
  <c r="CA51" i="51"/>
  <c r="BB52" i="51"/>
  <c r="BD52" i="51"/>
  <c r="BZ52" i="51"/>
  <c r="BC53" i="51"/>
  <c r="BY53" i="51"/>
  <c r="CA53" i="51"/>
  <c r="BB54" i="51"/>
  <c r="BD54" i="51"/>
  <c r="BZ54" i="51"/>
  <c r="BB55" i="51"/>
  <c r="BD55" i="51"/>
  <c r="BZ56" i="51"/>
  <c r="BB57" i="51"/>
  <c r="BD57" i="51"/>
  <c r="BZ57" i="51"/>
  <c r="BC57" i="51"/>
  <c r="BY57" i="51"/>
  <c r="CA57" i="51"/>
  <c r="BC58" i="51"/>
  <c r="BY58" i="51"/>
  <c r="CA58" i="51"/>
  <c r="BC59" i="51"/>
  <c r="BY59" i="51"/>
  <c r="CA59" i="51"/>
  <c r="BC60" i="51"/>
  <c r="BY60" i="51"/>
  <c r="CA60" i="51"/>
  <c r="BC61" i="51"/>
  <c r="BY61" i="51"/>
  <c r="CA61" i="51"/>
  <c r="BC62" i="51"/>
  <c r="BY62" i="51"/>
  <c r="CA62" i="51"/>
  <c r="BC63" i="51"/>
  <c r="BY63" i="51"/>
  <c r="CA63" i="51"/>
  <c r="BC64" i="51"/>
  <c r="BY64" i="51"/>
  <c r="CA64" i="51"/>
  <c r="BC65" i="51"/>
  <c r="BY65" i="51"/>
  <c r="CA65" i="51"/>
  <c r="BC66" i="51"/>
  <c r="BY66" i="51"/>
  <c r="CA66" i="51"/>
  <c r="BC67" i="51"/>
  <c r="BY67" i="51"/>
  <c r="CA67" i="51"/>
  <c r="BB68" i="51"/>
  <c r="BD68" i="51"/>
  <c r="BY68" i="51"/>
  <c r="CA68" i="51"/>
  <c r="BC69" i="51"/>
  <c r="BZ69" i="51"/>
  <c r="BC70" i="51"/>
  <c r="BZ70" i="51"/>
  <c r="BB71" i="51"/>
  <c r="BD71" i="51"/>
  <c r="BY71" i="51"/>
  <c r="CA71" i="51"/>
  <c r="BB72" i="51"/>
  <c r="BD72" i="51"/>
  <c r="BY72" i="51"/>
  <c r="CA72" i="51"/>
  <c r="BC73" i="51"/>
  <c r="BZ73" i="51"/>
  <c r="BB74" i="51"/>
  <c r="BD74" i="51"/>
  <c r="BY74" i="51"/>
  <c r="CA74" i="51"/>
  <c r="BC75" i="51"/>
  <c r="BZ75" i="51"/>
  <c r="BB76" i="51"/>
  <c r="BD76" i="51"/>
  <c r="BY76" i="51"/>
  <c r="CA76" i="51"/>
  <c r="BB58" i="51"/>
  <c r="BD58" i="51"/>
  <c r="BZ58" i="51"/>
  <c r="BB59" i="51"/>
  <c r="BD59" i="51"/>
  <c r="BZ59" i="51"/>
  <c r="BB60" i="51"/>
  <c r="BD60" i="51"/>
  <c r="BZ60" i="51"/>
  <c r="BB61" i="51"/>
  <c r="BD61" i="51"/>
  <c r="BZ61" i="51"/>
  <c r="BB62" i="51"/>
  <c r="BD62" i="51"/>
  <c r="BZ62" i="51"/>
  <c r="BB63" i="51"/>
  <c r="BD63" i="51"/>
  <c r="BZ63" i="51"/>
  <c r="BB64" i="51"/>
  <c r="BD64" i="51"/>
  <c r="BZ64" i="51"/>
  <c r="BB65" i="51"/>
  <c r="BD65" i="51"/>
  <c r="BZ65" i="51"/>
  <c r="BB66" i="51"/>
  <c r="BD66" i="51"/>
  <c r="BZ66" i="51"/>
  <c r="BB67" i="51"/>
  <c r="BD67" i="51"/>
  <c r="BZ67" i="51"/>
  <c r="BZ68" i="51"/>
  <c r="BB70" i="51"/>
  <c r="BD70" i="51"/>
  <c r="BY70" i="51"/>
  <c r="CA70" i="51"/>
  <c r="BC72" i="51"/>
  <c r="BZ72" i="51"/>
  <c r="BZ55" i="51"/>
  <c r="BB56" i="51"/>
  <c r="BD56" i="51"/>
  <c r="BY55" i="51"/>
  <c r="CA55" i="51"/>
  <c r="N108" i="29"/>
  <c r="N109" i="29"/>
  <c r="N110" i="29"/>
  <c r="N111" i="29"/>
  <c r="N112" i="29"/>
  <c r="N113" i="29"/>
  <c r="N114" i="29"/>
  <c r="N115" i="29"/>
  <c r="N116" i="29"/>
  <c r="K113" i="29"/>
  <c r="K114" i="29"/>
  <c r="K115" i="29"/>
  <c r="K116" i="29"/>
  <c r="K117" i="29"/>
  <c r="K118" i="29"/>
  <c r="K119" i="29"/>
  <c r="K120" i="29"/>
  <c r="K121" i="29"/>
  <c r="K122" i="29"/>
  <c r="K123" i="29"/>
  <c r="M109" i="29"/>
  <c r="M110" i="29" s="1"/>
  <c r="M111" i="29" s="1"/>
  <c r="M112" i="29" s="1"/>
  <c r="M113" i="29" s="1"/>
  <c r="M114" i="29" s="1"/>
  <c r="M115" i="29" s="1"/>
  <c r="M116" i="29" s="1"/>
  <c r="M117" i="29" s="1"/>
  <c r="J109" i="29"/>
  <c r="J110" i="29" s="1"/>
  <c r="J111" i="29" s="1"/>
  <c r="J112" i="29" s="1"/>
  <c r="J113" i="29" s="1"/>
  <c r="J114" i="29" s="1"/>
  <c r="J115" i="29" s="1"/>
  <c r="J116" i="29" s="1"/>
  <c r="J117" i="29" s="1"/>
  <c r="J118" i="29" s="1"/>
  <c r="J119" i="29" s="1"/>
  <c r="J120" i="29" s="1"/>
  <c r="J121" i="29" s="1"/>
  <c r="J122" i="29" s="1"/>
  <c r="C77" i="29"/>
  <c r="N117" i="29" s="1"/>
  <c r="B18" i="51" l="1"/>
  <c r="AB17" i="51"/>
  <c r="K47" i="49"/>
  <c r="L47" i="49" s="1"/>
  <c r="J44" i="49"/>
  <c r="B19" i="51" l="1"/>
  <c r="AB18" i="51"/>
  <c r="B20" i="51" l="1"/>
  <c r="AB19" i="51"/>
  <c r="B21" i="51" l="1"/>
  <c r="AB20" i="51"/>
  <c r="B22" i="51" l="1"/>
  <c r="AB21" i="51"/>
  <c r="B23" i="51" l="1"/>
  <c r="AB22" i="51"/>
  <c r="JI30" i="48"/>
  <c r="JI31" i="48" s="1"/>
  <c r="JI32" i="48" s="1"/>
  <c r="JI33" i="48" s="1"/>
  <c r="JI34" i="48" s="1"/>
  <c r="JI35" i="48" s="1"/>
  <c r="JI36" i="48" s="1"/>
  <c r="JI37" i="48" s="1"/>
  <c r="JI38" i="48" s="1"/>
  <c r="JI39" i="48" s="1"/>
  <c r="JI40" i="48" s="1"/>
  <c r="JI41" i="48" s="1"/>
  <c r="JI42" i="48" s="1"/>
  <c r="JI43" i="48" s="1"/>
  <c r="JI44" i="48" s="1"/>
  <c r="JI45" i="48" s="1"/>
  <c r="JI46" i="48" s="1"/>
  <c r="JI47" i="48" s="1"/>
  <c r="JI48" i="48" s="1"/>
  <c r="JI49" i="48" s="1"/>
  <c r="JI50" i="48" s="1"/>
  <c r="JI51" i="48" s="1"/>
  <c r="JI52" i="48" s="1"/>
  <c r="JI53" i="48" s="1"/>
  <c r="JI54" i="48" s="1"/>
  <c r="JI55" i="48" s="1"/>
  <c r="JI56" i="48" s="1"/>
  <c r="JI57" i="48" s="1"/>
  <c r="JI58" i="48" s="1"/>
  <c r="JI59" i="48" s="1"/>
  <c r="JI60" i="48" s="1"/>
  <c r="JI61" i="48" s="1"/>
  <c r="JI62" i="48" s="1"/>
  <c r="JI63" i="48" s="1"/>
  <c r="JI64" i="48" s="1"/>
  <c r="JI65" i="48" s="1"/>
  <c r="JI66" i="48" s="1"/>
  <c r="JI67" i="48" s="1"/>
  <c r="JI68" i="48" s="1"/>
  <c r="JI69" i="48" s="1"/>
  <c r="JX29" i="48"/>
  <c r="JD29" i="48"/>
  <c r="IO30" i="48"/>
  <c r="IO31" i="48" s="1"/>
  <c r="IO32" i="48" s="1"/>
  <c r="IO33" i="48" s="1"/>
  <c r="IO34" i="48" s="1"/>
  <c r="IO35" i="48" s="1"/>
  <c r="IO36" i="48" s="1"/>
  <c r="IO37" i="48" s="1"/>
  <c r="IO38" i="48" s="1"/>
  <c r="IO39" i="48" s="1"/>
  <c r="IO40" i="48" s="1"/>
  <c r="IO41" i="48" s="1"/>
  <c r="IO42" i="48" s="1"/>
  <c r="IO43" i="48" s="1"/>
  <c r="IO44" i="48" s="1"/>
  <c r="IO45" i="48" s="1"/>
  <c r="IO46" i="48" s="1"/>
  <c r="IO47" i="48" s="1"/>
  <c r="IO48" i="48" s="1"/>
  <c r="IO49" i="48" s="1"/>
  <c r="IO50" i="48" s="1"/>
  <c r="IO51" i="48" s="1"/>
  <c r="IO52" i="48" s="1"/>
  <c r="IO53" i="48" s="1"/>
  <c r="IO54" i="48" s="1"/>
  <c r="IO55" i="48" s="1"/>
  <c r="IO56" i="48" s="1"/>
  <c r="IO57" i="48" s="1"/>
  <c r="IO58" i="48" s="1"/>
  <c r="IO59" i="48" s="1"/>
  <c r="IO60" i="48" s="1"/>
  <c r="IO61" i="48" s="1"/>
  <c r="IO62" i="48" s="1"/>
  <c r="IO63" i="48" s="1"/>
  <c r="IO64" i="48" s="1"/>
  <c r="IO65" i="48" s="1"/>
  <c r="IO66" i="48" s="1"/>
  <c r="IO67" i="48" s="1"/>
  <c r="IO68" i="48" s="1"/>
  <c r="IO69" i="48" s="1"/>
  <c r="GQ44" i="48"/>
  <c r="GQ45" i="48" s="1"/>
  <c r="GQ30" i="48"/>
  <c r="GW30" i="48" s="1"/>
  <c r="GW29" i="48"/>
  <c r="GT29" i="48"/>
  <c r="FT44" i="48"/>
  <c r="FT45" i="48" s="1"/>
  <c r="FX29" i="48"/>
  <c r="FT29" i="48"/>
  <c r="FT30" i="48" s="1"/>
  <c r="ES44" i="48"/>
  <c r="ES30" i="48"/>
  <c r="ES31" i="48" s="1"/>
  <c r="EY29" i="48"/>
  <c r="EV29" i="48"/>
  <c r="FI8" i="48"/>
  <c r="GJ8" i="48" s="1"/>
  <c r="GK8" i="48"/>
  <c r="HO8" i="48"/>
  <c r="HO9" i="48" s="1"/>
  <c r="HO10" i="48" s="1"/>
  <c r="HO11" i="48" s="1"/>
  <c r="HO12" i="48" s="1"/>
  <c r="HO13" i="48" s="1"/>
  <c r="HO14" i="48" s="1"/>
  <c r="HO15" i="48" s="1"/>
  <c r="HO16" i="48" s="1"/>
  <c r="HO17" i="48" s="1"/>
  <c r="HO18" i="48" s="1"/>
  <c r="HO19" i="48" s="1"/>
  <c r="HO20" i="48" s="1"/>
  <c r="HO21" i="48" s="1"/>
  <c r="HO22" i="48" s="1"/>
  <c r="HO23" i="48" s="1"/>
  <c r="HO24" i="48" s="1"/>
  <c r="HO25" i="48" s="1"/>
  <c r="HO26" i="48" s="1"/>
  <c r="HO27" i="48" s="1"/>
  <c r="HO28" i="48" s="1"/>
  <c r="HO29" i="48" s="1"/>
  <c r="HO30" i="48" s="1"/>
  <c r="HO31" i="48" s="1"/>
  <c r="HO32" i="48" s="1"/>
  <c r="HO33" i="48" s="1"/>
  <c r="HO34" i="48" s="1"/>
  <c r="HO35" i="48" s="1"/>
  <c r="HO36" i="48" s="1"/>
  <c r="HO37" i="48" s="1"/>
  <c r="HY8" i="48"/>
  <c r="HZ8" i="48"/>
  <c r="FI9" i="48"/>
  <c r="GJ9" i="48" s="1"/>
  <c r="GK9" i="48"/>
  <c r="GL9" i="48"/>
  <c r="HS9" i="48"/>
  <c r="HS10" i="48" s="1"/>
  <c r="HS11" i="48" s="1"/>
  <c r="HS12" i="48" s="1"/>
  <c r="HS13" i="48" s="1"/>
  <c r="HS14" i="48" s="1"/>
  <c r="HS15" i="48" s="1"/>
  <c r="HS16" i="48" s="1"/>
  <c r="HS17" i="48" s="1"/>
  <c r="HS18" i="48" s="1"/>
  <c r="HS19" i="48" s="1"/>
  <c r="HS20" i="48" s="1"/>
  <c r="HS21" i="48" s="1"/>
  <c r="HS22" i="48" s="1"/>
  <c r="HS23" i="48" s="1"/>
  <c r="HS24" i="48" s="1"/>
  <c r="HS25" i="48" s="1"/>
  <c r="HS26" i="48" s="1"/>
  <c r="HS27" i="48" s="1"/>
  <c r="HS28" i="48" s="1"/>
  <c r="HS29" i="48" s="1"/>
  <c r="HY9" i="48"/>
  <c r="HZ9" i="48"/>
  <c r="FI10" i="48"/>
  <c r="GJ10" i="48" s="1"/>
  <c r="GK10" i="48"/>
  <c r="HY10" i="48"/>
  <c r="HZ10" i="48"/>
  <c r="FI11" i="48"/>
  <c r="GJ11" i="48" s="1"/>
  <c r="GK11" i="48"/>
  <c r="GL11" i="48"/>
  <c r="HY11" i="48"/>
  <c r="HZ11" i="48"/>
  <c r="FI12" i="48"/>
  <c r="GJ12" i="48" s="1"/>
  <c r="GK12" i="48"/>
  <c r="HY12" i="48"/>
  <c r="HZ12" i="48"/>
  <c r="DV44" i="48"/>
  <c r="DV45" i="48" s="1"/>
  <c r="DV30" i="48"/>
  <c r="DV31" i="48" s="1"/>
  <c r="EC29" i="48"/>
  <c r="DZ29" i="48"/>
  <c r="DZ30" i="48" s="1"/>
  <c r="CS29" i="48"/>
  <c r="CY29" i="48"/>
  <c r="CV29" i="48"/>
  <c r="CV30" i="48" s="1"/>
  <c r="DI8" i="48"/>
  <c r="EK8" i="48" s="1"/>
  <c r="EM8" i="48"/>
  <c r="EL8" i="48"/>
  <c r="EN8" i="48"/>
  <c r="DI9" i="48"/>
  <c r="EK9" i="48" s="1"/>
  <c r="EM9" i="48"/>
  <c r="EN9" i="48"/>
  <c r="DI10" i="48"/>
  <c r="EK10" i="48" s="1"/>
  <c r="EL10" i="48"/>
  <c r="EM10" i="48"/>
  <c r="EN10" i="48"/>
  <c r="DI11" i="48"/>
  <c r="EK11" i="48" s="1"/>
  <c r="EL11" i="48"/>
  <c r="EM11" i="48"/>
  <c r="EN11" i="48"/>
  <c r="DI12" i="48"/>
  <c r="EK12" i="48" s="1"/>
  <c r="EM12" i="48"/>
  <c r="EN12" i="48"/>
  <c r="BW44" i="48"/>
  <c r="BW45" i="48" s="1"/>
  <c r="CS45" i="48" s="1"/>
  <c r="BW30" i="48"/>
  <c r="BW31" i="48" s="1"/>
  <c r="CC29" i="48"/>
  <c r="BZ29" i="48"/>
  <c r="BZ30" i="48" s="1"/>
  <c r="AT44" i="48"/>
  <c r="AW29" i="48"/>
  <c r="AX29" i="48" s="1"/>
  <c r="AT29" i="48"/>
  <c r="AT30" i="48" s="1"/>
  <c r="BL8" i="48"/>
  <c r="CL8" i="48" s="1"/>
  <c r="CM8" i="48"/>
  <c r="CN8" i="48"/>
  <c r="BL9" i="48"/>
  <c r="CL9" i="48" s="1"/>
  <c r="CM9" i="48"/>
  <c r="CN9" i="48"/>
  <c r="BL10" i="48"/>
  <c r="CL10" i="48" s="1"/>
  <c r="CM10" i="48"/>
  <c r="CN10" i="48"/>
  <c r="BL11" i="48"/>
  <c r="CL11" i="48" s="1"/>
  <c r="CM11" i="48"/>
  <c r="CN11" i="48"/>
  <c r="BL12" i="48"/>
  <c r="CL12" i="48" s="1"/>
  <c r="CM12" i="48"/>
  <c r="Z44" i="48"/>
  <c r="Z45" i="48" s="1"/>
  <c r="Z46" i="48" s="1"/>
  <c r="Z47" i="48" s="1"/>
  <c r="Z48" i="48" s="1"/>
  <c r="Z49" i="48" s="1"/>
  <c r="Z50" i="48" s="1"/>
  <c r="Z51" i="48" s="1"/>
  <c r="Z52" i="48" s="1"/>
  <c r="Z53" i="48" s="1"/>
  <c r="Z54" i="48" s="1"/>
  <c r="Z55" i="48" s="1"/>
  <c r="Z56" i="48" s="1"/>
  <c r="Z57" i="48" s="1"/>
  <c r="Z58" i="48" s="1"/>
  <c r="Z59" i="48" s="1"/>
  <c r="Z60" i="48" s="1"/>
  <c r="Z61" i="48" s="1"/>
  <c r="Z62" i="48" s="1"/>
  <c r="Z63" i="48" s="1"/>
  <c r="Z64" i="48" s="1"/>
  <c r="Z65" i="48" s="1"/>
  <c r="Z66" i="48" s="1"/>
  <c r="Z67" i="48" s="1"/>
  <c r="Z68" i="48" s="1"/>
  <c r="Z69" i="48" s="1"/>
  <c r="Z70" i="48" s="1"/>
  <c r="Z71" i="48" s="1"/>
  <c r="Z30" i="48"/>
  <c r="Z31" i="48" s="1"/>
  <c r="Z32" i="48" s="1"/>
  <c r="Z33" i="48" s="1"/>
  <c r="Z34" i="48" s="1"/>
  <c r="Z35" i="48" s="1"/>
  <c r="Z36" i="48" s="1"/>
  <c r="Z37" i="48" s="1"/>
  <c r="Z38" i="48" s="1"/>
  <c r="Z39" i="48" s="1"/>
  <c r="Z40" i="48" s="1"/>
  <c r="Z41" i="48" s="1"/>
  <c r="Z42" i="48" s="1"/>
  <c r="Z43" i="48" s="1"/>
  <c r="AC29" i="48"/>
  <c r="AC30" i="48" s="1"/>
  <c r="AN7" i="48"/>
  <c r="AO7" i="48"/>
  <c r="AM8" i="48"/>
  <c r="AM9" i="48"/>
  <c r="AM10" i="48"/>
  <c r="AM11" i="48"/>
  <c r="D102" i="48"/>
  <c r="E102" i="48" s="1"/>
  <c r="D101" i="48"/>
  <c r="E101" i="48" s="1"/>
  <c r="C100" i="48"/>
  <c r="D99" i="48"/>
  <c r="E99" i="48" s="1"/>
  <c r="D98" i="48"/>
  <c r="E98" i="48" s="1"/>
  <c r="D97" i="48"/>
  <c r="E97" i="48" s="1"/>
  <c r="C96" i="48"/>
  <c r="D95" i="48"/>
  <c r="E95" i="48" s="1"/>
  <c r="D94" i="48"/>
  <c r="E94" i="48" s="1"/>
  <c r="C93" i="48"/>
  <c r="D92" i="48"/>
  <c r="E92" i="48" s="1"/>
  <c r="D91" i="48"/>
  <c r="E91" i="48" s="1"/>
  <c r="C90" i="48"/>
  <c r="GL80" i="48"/>
  <c r="GK80" i="48"/>
  <c r="FI80" i="48"/>
  <c r="GJ80" i="48" s="1"/>
  <c r="EN80" i="48"/>
  <c r="EM80" i="48"/>
  <c r="EL80" i="48"/>
  <c r="DI80" i="48"/>
  <c r="EK80" i="48" s="1"/>
  <c r="CN80" i="48"/>
  <c r="CM80" i="48"/>
  <c r="BL80" i="48"/>
  <c r="AM80" i="48"/>
  <c r="CL80" i="48" s="1"/>
  <c r="AO80" i="48"/>
  <c r="AN80" i="48"/>
  <c r="HZ69" i="48"/>
  <c r="HY69" i="48"/>
  <c r="GL69" i="48"/>
  <c r="GK69" i="48"/>
  <c r="FI69" i="48"/>
  <c r="GJ69" i="48" s="1"/>
  <c r="EN69" i="48"/>
  <c r="EM69" i="48"/>
  <c r="EL69" i="48"/>
  <c r="DI69" i="48"/>
  <c r="EK69" i="48" s="1"/>
  <c r="CL69" i="48"/>
  <c r="CN69" i="48"/>
  <c r="CM69" i="48"/>
  <c r="BL69" i="48"/>
  <c r="AO69" i="48"/>
  <c r="AN69" i="48"/>
  <c r="HZ68" i="48"/>
  <c r="HY68" i="48"/>
  <c r="GL68" i="48"/>
  <c r="GK68" i="48"/>
  <c r="FI68" i="48"/>
  <c r="GJ68" i="48" s="1"/>
  <c r="EN68" i="48"/>
  <c r="EM68" i="48"/>
  <c r="EL68" i="48"/>
  <c r="DI68" i="48"/>
  <c r="EK68" i="48" s="1"/>
  <c r="CL68" i="48"/>
  <c r="CN68" i="48"/>
  <c r="CM68" i="48"/>
  <c r="BL68" i="48"/>
  <c r="AO68" i="48"/>
  <c r="AN68" i="48"/>
  <c r="HZ67" i="48"/>
  <c r="HY67" i="48"/>
  <c r="GL67" i="48"/>
  <c r="GK67" i="48"/>
  <c r="FI67" i="48"/>
  <c r="GJ67" i="48" s="1"/>
  <c r="EN67" i="48"/>
  <c r="EM67" i="48"/>
  <c r="EL67" i="48"/>
  <c r="DI67" i="48"/>
  <c r="EK67" i="48" s="1"/>
  <c r="CN67" i="48"/>
  <c r="CM67" i="48"/>
  <c r="BL67" i="48"/>
  <c r="AM67" i="48"/>
  <c r="CL67" i="48" s="1"/>
  <c r="AO67" i="48"/>
  <c r="AN67" i="48"/>
  <c r="HZ66" i="48"/>
  <c r="HY66" i="48"/>
  <c r="GL66" i="48"/>
  <c r="GK66" i="48"/>
  <c r="FI66" i="48"/>
  <c r="GJ66" i="48" s="1"/>
  <c r="EN66" i="48"/>
  <c r="EM66" i="48"/>
  <c r="EL66" i="48"/>
  <c r="DI66" i="48"/>
  <c r="EK66" i="48" s="1"/>
  <c r="CN66" i="48"/>
  <c r="CM66" i="48"/>
  <c r="BL66" i="48"/>
  <c r="AM66" i="48"/>
  <c r="CL66" i="48" s="1"/>
  <c r="AO66" i="48"/>
  <c r="AN66" i="48"/>
  <c r="HZ65" i="48"/>
  <c r="HY65" i="48"/>
  <c r="GL65" i="48"/>
  <c r="GK65" i="48"/>
  <c r="FI65" i="48"/>
  <c r="GJ65" i="48" s="1"/>
  <c r="EN65" i="48"/>
  <c r="EM65" i="48"/>
  <c r="EL65" i="48"/>
  <c r="DI65" i="48"/>
  <c r="EK65" i="48" s="1"/>
  <c r="CN65" i="48"/>
  <c r="CM65" i="48"/>
  <c r="BL65" i="48"/>
  <c r="AM65" i="48"/>
  <c r="CL65" i="48" s="1"/>
  <c r="AO65" i="48"/>
  <c r="AN65" i="48"/>
  <c r="HZ64" i="48"/>
  <c r="HY64" i="48"/>
  <c r="GL64" i="48"/>
  <c r="GK64" i="48"/>
  <c r="FI64" i="48"/>
  <c r="GJ64" i="48" s="1"/>
  <c r="EN64" i="48"/>
  <c r="EM64" i="48"/>
  <c r="EL64" i="48"/>
  <c r="DI64" i="48"/>
  <c r="EK64" i="48" s="1"/>
  <c r="CN64" i="48"/>
  <c r="CM64" i="48"/>
  <c r="BL64" i="48"/>
  <c r="AM64" i="48"/>
  <c r="CL64" i="48" s="1"/>
  <c r="AO64" i="48"/>
  <c r="AN64" i="48"/>
  <c r="HZ63" i="48"/>
  <c r="HY63" i="48"/>
  <c r="GL63" i="48"/>
  <c r="GK63" i="48"/>
  <c r="FI63" i="48"/>
  <c r="GJ63" i="48" s="1"/>
  <c r="EN63" i="48"/>
  <c r="EM63" i="48"/>
  <c r="EL63" i="48"/>
  <c r="DI63" i="48"/>
  <c r="EK63" i="48" s="1"/>
  <c r="CN63" i="48"/>
  <c r="CM63" i="48"/>
  <c r="BL63" i="48"/>
  <c r="AM63" i="48"/>
  <c r="CL63" i="48" s="1"/>
  <c r="AO63" i="48"/>
  <c r="AN63" i="48"/>
  <c r="HZ62" i="48"/>
  <c r="HY62" i="48"/>
  <c r="GL62" i="48"/>
  <c r="GK62" i="48"/>
  <c r="FI62" i="48"/>
  <c r="GJ62" i="48" s="1"/>
  <c r="EN62" i="48"/>
  <c r="EM62" i="48"/>
  <c r="EL62" i="48"/>
  <c r="DI62" i="48"/>
  <c r="EK62" i="48" s="1"/>
  <c r="CN62" i="48"/>
  <c r="CM62" i="48"/>
  <c r="BL62" i="48"/>
  <c r="AM62" i="48"/>
  <c r="CL62" i="48" s="1"/>
  <c r="AO62" i="48"/>
  <c r="AN62" i="48"/>
  <c r="HZ61" i="48"/>
  <c r="HY61" i="48"/>
  <c r="GL61" i="48"/>
  <c r="GK61" i="48"/>
  <c r="FI61" i="48"/>
  <c r="GJ61" i="48" s="1"/>
  <c r="EN61" i="48"/>
  <c r="EM61" i="48"/>
  <c r="EL61" i="48"/>
  <c r="DI61" i="48"/>
  <c r="EK61" i="48" s="1"/>
  <c r="CN61" i="48"/>
  <c r="CM61" i="48"/>
  <c r="BL61" i="48"/>
  <c r="AM61" i="48"/>
  <c r="CL61" i="48" s="1"/>
  <c r="AO61" i="48"/>
  <c r="AN61" i="48"/>
  <c r="HZ60" i="48"/>
  <c r="HY60" i="48"/>
  <c r="GL60" i="48"/>
  <c r="GK60" i="48"/>
  <c r="FI60" i="48"/>
  <c r="GJ60" i="48" s="1"/>
  <c r="EN60" i="48"/>
  <c r="EM60" i="48"/>
  <c r="EL60" i="48"/>
  <c r="DI60" i="48"/>
  <c r="EK60" i="48" s="1"/>
  <c r="CN60" i="48"/>
  <c r="CM60" i="48"/>
  <c r="BL60" i="48"/>
  <c r="AM60" i="48"/>
  <c r="CL60" i="48" s="1"/>
  <c r="AO60" i="48"/>
  <c r="AN60" i="48"/>
  <c r="E60" i="48"/>
  <c r="F62" i="48" s="1"/>
  <c r="FO83" i="48" s="1"/>
  <c r="C60" i="48"/>
  <c r="D100" i="48" s="1"/>
  <c r="HZ59" i="48"/>
  <c r="HY59" i="48"/>
  <c r="GL59" i="48"/>
  <c r="GK59" i="48"/>
  <c r="FI59" i="48"/>
  <c r="GJ59" i="48" s="1"/>
  <c r="EN59" i="48"/>
  <c r="EM59" i="48"/>
  <c r="EL59" i="48"/>
  <c r="DI59" i="48"/>
  <c r="EK59" i="48" s="1"/>
  <c r="CN59" i="48"/>
  <c r="CM59" i="48"/>
  <c r="BL59" i="48"/>
  <c r="CL59" i="48" s="1"/>
  <c r="AM59" i="48"/>
  <c r="AO59" i="48"/>
  <c r="AN59" i="48"/>
  <c r="HZ58" i="48"/>
  <c r="HY58" i="48"/>
  <c r="GL58" i="48"/>
  <c r="GK58" i="48"/>
  <c r="FI58" i="48"/>
  <c r="GJ58" i="48" s="1"/>
  <c r="EN58" i="48"/>
  <c r="EM58" i="48"/>
  <c r="EL58" i="48"/>
  <c r="DI58" i="48"/>
  <c r="EK58" i="48" s="1"/>
  <c r="CN58" i="48"/>
  <c r="CM58" i="48"/>
  <c r="BL58" i="48"/>
  <c r="CL58" i="48" s="1"/>
  <c r="AM58" i="48"/>
  <c r="AO58" i="48"/>
  <c r="AN58" i="48"/>
  <c r="HZ57" i="48"/>
  <c r="HY57" i="48"/>
  <c r="GL57" i="48"/>
  <c r="GK57" i="48"/>
  <c r="FI57" i="48"/>
  <c r="GJ57" i="48" s="1"/>
  <c r="EN57" i="48"/>
  <c r="EM57" i="48"/>
  <c r="EL57" i="48"/>
  <c r="DI57" i="48"/>
  <c r="EK57" i="48" s="1"/>
  <c r="CN57" i="48"/>
  <c r="CM57" i="48"/>
  <c r="BL57" i="48"/>
  <c r="CL57" i="48" s="1"/>
  <c r="AM57" i="48"/>
  <c r="AO57" i="48"/>
  <c r="AN57" i="48"/>
  <c r="HZ56" i="48"/>
  <c r="HY56" i="48"/>
  <c r="GL56" i="48"/>
  <c r="GK56" i="48"/>
  <c r="FI56" i="48"/>
  <c r="GJ56" i="48" s="1"/>
  <c r="EN56" i="48"/>
  <c r="EM56" i="48"/>
  <c r="EL56" i="48"/>
  <c r="DI56" i="48"/>
  <c r="EK56" i="48" s="1"/>
  <c r="CN56" i="48"/>
  <c r="CM56" i="48"/>
  <c r="BL56" i="48"/>
  <c r="CL56" i="48" s="1"/>
  <c r="AM56" i="48"/>
  <c r="AO56" i="48"/>
  <c r="AN56" i="48"/>
  <c r="E56" i="48"/>
  <c r="C56" i="48"/>
  <c r="D57" i="48" s="1"/>
  <c r="DJ83" i="48" s="1"/>
  <c r="HZ55" i="48"/>
  <c r="HY55" i="48"/>
  <c r="GL55" i="48"/>
  <c r="GK55" i="48"/>
  <c r="FI55" i="48"/>
  <c r="GJ55" i="48" s="1"/>
  <c r="EN55" i="48"/>
  <c r="EM55" i="48"/>
  <c r="EL55" i="48"/>
  <c r="DI55" i="48"/>
  <c r="EK55" i="48" s="1"/>
  <c r="CN55" i="48"/>
  <c r="CM55" i="48"/>
  <c r="BL55" i="48"/>
  <c r="CL55" i="48" s="1"/>
  <c r="AM55" i="48"/>
  <c r="AO55" i="48"/>
  <c r="AN55" i="48"/>
  <c r="HZ54" i="48"/>
  <c r="HY54" i="48"/>
  <c r="GL54" i="48"/>
  <c r="GK54" i="48"/>
  <c r="FI54" i="48"/>
  <c r="GJ54" i="48" s="1"/>
  <c r="EN54" i="48"/>
  <c r="EM54" i="48"/>
  <c r="EL54" i="48"/>
  <c r="DI54" i="48"/>
  <c r="EK54" i="48" s="1"/>
  <c r="CN54" i="48"/>
  <c r="CM54" i="48"/>
  <c r="BL54" i="48"/>
  <c r="CL54" i="48" s="1"/>
  <c r="AM54" i="48"/>
  <c r="AO54" i="48"/>
  <c r="AN54" i="48"/>
  <c r="HZ53" i="48"/>
  <c r="HY53" i="48"/>
  <c r="GL53" i="48"/>
  <c r="GK53" i="48"/>
  <c r="FI53" i="48"/>
  <c r="GJ53" i="48" s="1"/>
  <c r="EN53" i="48"/>
  <c r="EM53" i="48"/>
  <c r="EL53" i="48"/>
  <c r="DI53" i="48"/>
  <c r="EK53" i="48" s="1"/>
  <c r="CN53" i="48"/>
  <c r="CM53" i="48"/>
  <c r="BL53" i="48"/>
  <c r="CL53" i="48" s="1"/>
  <c r="AM53" i="48"/>
  <c r="AO53" i="48"/>
  <c r="AN53" i="48"/>
  <c r="E53" i="48"/>
  <c r="F55" i="48" s="1"/>
  <c r="BR83" i="48" s="1"/>
  <c r="C53" i="48"/>
  <c r="D93" i="48" s="1"/>
  <c r="HZ52" i="48"/>
  <c r="HY52" i="48"/>
  <c r="GL52" i="48"/>
  <c r="GK52" i="48"/>
  <c r="FI52" i="48"/>
  <c r="GJ52" i="48" s="1"/>
  <c r="EN52" i="48"/>
  <c r="EM52" i="48"/>
  <c r="EL52" i="48"/>
  <c r="DI52" i="48"/>
  <c r="EK52" i="48" s="1"/>
  <c r="CN52" i="48"/>
  <c r="CM52" i="48"/>
  <c r="BL52" i="48"/>
  <c r="CL52" i="48" s="1"/>
  <c r="AM52" i="48"/>
  <c r="AO52" i="48"/>
  <c r="AN52" i="48"/>
  <c r="E52" i="48"/>
  <c r="HZ51" i="48"/>
  <c r="HY51" i="48"/>
  <c r="GL51" i="48"/>
  <c r="GK51" i="48"/>
  <c r="FI51" i="48"/>
  <c r="GJ51" i="48" s="1"/>
  <c r="EN51" i="48"/>
  <c r="EM51" i="48"/>
  <c r="EL51" i="48"/>
  <c r="DI51" i="48"/>
  <c r="EK51" i="48" s="1"/>
  <c r="CN51" i="48"/>
  <c r="CM51" i="48"/>
  <c r="BL51" i="48"/>
  <c r="CL51" i="48" s="1"/>
  <c r="AM51" i="48"/>
  <c r="AO51" i="48"/>
  <c r="AN51" i="48"/>
  <c r="E51" i="48"/>
  <c r="E50" i="48" s="1"/>
  <c r="F52" i="48" s="1"/>
  <c r="U83" i="48" s="1"/>
  <c r="HZ50" i="48"/>
  <c r="HY50" i="48"/>
  <c r="GL50" i="48"/>
  <c r="GK50" i="48"/>
  <c r="FI50" i="48"/>
  <c r="GJ50" i="48" s="1"/>
  <c r="EN50" i="48"/>
  <c r="EM50" i="48"/>
  <c r="EL50" i="48"/>
  <c r="DI50" i="48"/>
  <c r="EK50" i="48" s="1"/>
  <c r="CN50" i="48"/>
  <c r="CM50" i="48"/>
  <c r="BL50" i="48"/>
  <c r="CL50" i="48" s="1"/>
  <c r="AM50" i="48"/>
  <c r="AO50" i="48"/>
  <c r="AN50" i="48"/>
  <c r="C50" i="48"/>
  <c r="D90" i="48" s="1"/>
  <c r="HZ49" i="48"/>
  <c r="HY49" i="48"/>
  <c r="GL49" i="48"/>
  <c r="GK49" i="48"/>
  <c r="FI49" i="48"/>
  <c r="GJ49" i="48" s="1"/>
  <c r="EN49" i="48"/>
  <c r="EM49" i="48"/>
  <c r="EL49" i="48"/>
  <c r="DI49" i="48"/>
  <c r="EK49" i="48" s="1"/>
  <c r="CN49" i="48"/>
  <c r="CM49" i="48"/>
  <c r="BL49" i="48"/>
  <c r="CL49" i="48" s="1"/>
  <c r="AM49" i="48"/>
  <c r="AO49" i="48"/>
  <c r="AN49" i="48"/>
  <c r="HZ48" i="48"/>
  <c r="HY48" i="48"/>
  <c r="GL48" i="48"/>
  <c r="GK48" i="48"/>
  <c r="FI48" i="48"/>
  <c r="GJ48" i="48" s="1"/>
  <c r="EN48" i="48"/>
  <c r="EM48" i="48"/>
  <c r="EL48" i="48"/>
  <c r="DI48" i="48"/>
  <c r="EK48" i="48" s="1"/>
  <c r="CN48" i="48"/>
  <c r="CM48" i="48"/>
  <c r="BL48" i="48"/>
  <c r="CL48" i="48" s="1"/>
  <c r="AM48" i="48"/>
  <c r="AO48" i="48"/>
  <c r="AN48" i="48"/>
  <c r="HZ47" i="48"/>
  <c r="HY47" i="48"/>
  <c r="GL47" i="48"/>
  <c r="GK47" i="48"/>
  <c r="FI47" i="48"/>
  <c r="GJ47" i="48" s="1"/>
  <c r="EN47" i="48"/>
  <c r="EM47" i="48"/>
  <c r="DI47" i="48"/>
  <c r="EK47" i="48" s="1"/>
  <c r="CN47" i="48"/>
  <c r="CM47" i="48"/>
  <c r="BL47" i="48"/>
  <c r="CL47" i="48" s="1"/>
  <c r="AM47" i="48"/>
  <c r="AO47" i="48"/>
  <c r="AN47" i="48"/>
  <c r="HZ46" i="48"/>
  <c r="HY46" i="48"/>
  <c r="GL46" i="48"/>
  <c r="GK46" i="48"/>
  <c r="FI46" i="48"/>
  <c r="GJ46" i="48" s="1"/>
  <c r="EN46" i="48"/>
  <c r="EM46" i="48"/>
  <c r="EL46" i="48"/>
  <c r="DI46" i="48"/>
  <c r="EK46" i="48" s="1"/>
  <c r="CN46" i="48"/>
  <c r="CM46" i="48"/>
  <c r="BL46" i="48"/>
  <c r="CL46" i="48" s="1"/>
  <c r="AM46" i="48"/>
  <c r="AO46" i="48"/>
  <c r="AN46" i="48"/>
  <c r="HZ45" i="48"/>
  <c r="HY45" i="48"/>
  <c r="GL45" i="48"/>
  <c r="GK45" i="48"/>
  <c r="FI45" i="48"/>
  <c r="GJ45" i="48" s="1"/>
  <c r="EN45" i="48"/>
  <c r="EM45" i="48"/>
  <c r="DI45" i="48"/>
  <c r="EK45" i="48" s="1"/>
  <c r="CN45" i="48"/>
  <c r="CM45" i="48"/>
  <c r="BL45" i="48"/>
  <c r="CL45" i="48" s="1"/>
  <c r="AM45" i="48"/>
  <c r="AO45" i="48"/>
  <c r="AN45" i="48"/>
  <c r="HZ44" i="48"/>
  <c r="HY44" i="48"/>
  <c r="GL44" i="48"/>
  <c r="GK44" i="48"/>
  <c r="FI44" i="48"/>
  <c r="GJ44" i="48" s="1"/>
  <c r="EN44" i="48"/>
  <c r="EM44" i="48"/>
  <c r="EL44" i="48"/>
  <c r="DI44" i="48"/>
  <c r="EK44" i="48" s="1"/>
  <c r="CN44" i="48"/>
  <c r="CM44" i="48"/>
  <c r="BL44" i="48"/>
  <c r="CL44" i="48" s="1"/>
  <c r="AM44" i="48"/>
  <c r="AO44" i="48"/>
  <c r="AN44" i="48"/>
  <c r="HZ43" i="48"/>
  <c r="HY43" i="48"/>
  <c r="GL43" i="48"/>
  <c r="GK43" i="48"/>
  <c r="FI43" i="48"/>
  <c r="GJ43" i="48" s="1"/>
  <c r="EN43" i="48"/>
  <c r="EM43" i="48"/>
  <c r="DI43" i="48"/>
  <c r="EK43" i="48" s="1"/>
  <c r="CN43" i="48"/>
  <c r="CM43" i="48"/>
  <c r="BL43" i="48"/>
  <c r="CL43" i="48" s="1"/>
  <c r="AM43" i="48"/>
  <c r="AO43" i="48"/>
  <c r="AN43" i="48"/>
  <c r="HZ42" i="48"/>
  <c r="HY42" i="48"/>
  <c r="GL42" i="48"/>
  <c r="GK42" i="48"/>
  <c r="FI42" i="48"/>
  <c r="GJ42" i="48" s="1"/>
  <c r="EN42" i="48"/>
  <c r="EM42" i="48"/>
  <c r="EL42" i="48"/>
  <c r="DI42" i="48"/>
  <c r="EK42" i="48" s="1"/>
  <c r="CN42" i="48"/>
  <c r="CM42" i="48"/>
  <c r="BL42" i="48"/>
  <c r="CL42" i="48" s="1"/>
  <c r="AM42" i="48"/>
  <c r="AO42" i="48"/>
  <c r="AN42" i="48"/>
  <c r="HZ41" i="48"/>
  <c r="HY41" i="48"/>
  <c r="GL41" i="48"/>
  <c r="GK41" i="48"/>
  <c r="FI41" i="48"/>
  <c r="GJ41" i="48" s="1"/>
  <c r="EN41" i="48"/>
  <c r="EM41" i="48"/>
  <c r="DI41" i="48"/>
  <c r="EK41" i="48" s="1"/>
  <c r="CN41" i="48"/>
  <c r="CM41" i="48"/>
  <c r="BL41" i="48"/>
  <c r="CL41" i="48" s="1"/>
  <c r="AM41" i="48"/>
  <c r="AO41" i="48"/>
  <c r="AN41" i="48"/>
  <c r="HZ40" i="48"/>
  <c r="HY40" i="48"/>
  <c r="GL40" i="48"/>
  <c r="GK40" i="48"/>
  <c r="FI40" i="48"/>
  <c r="GJ40" i="48" s="1"/>
  <c r="EN40" i="48"/>
  <c r="EM40" i="48"/>
  <c r="EL40" i="48"/>
  <c r="DI40" i="48"/>
  <c r="EK40" i="48" s="1"/>
  <c r="CN40" i="48"/>
  <c r="CM40" i="48"/>
  <c r="BL40" i="48"/>
  <c r="CL40" i="48" s="1"/>
  <c r="AM40" i="48"/>
  <c r="AO40" i="48"/>
  <c r="AN40" i="48"/>
  <c r="HZ39" i="48"/>
  <c r="HY39" i="48"/>
  <c r="GL39" i="48"/>
  <c r="GK39" i="48"/>
  <c r="FI39" i="48"/>
  <c r="GJ39" i="48" s="1"/>
  <c r="EN39" i="48"/>
  <c r="EM39" i="48"/>
  <c r="DI39" i="48"/>
  <c r="EK39" i="48" s="1"/>
  <c r="CN39" i="48"/>
  <c r="CM39" i="48"/>
  <c r="BL39" i="48"/>
  <c r="CL39" i="48" s="1"/>
  <c r="AM39" i="48"/>
  <c r="AO39" i="48"/>
  <c r="AN39" i="48"/>
  <c r="HZ38" i="48"/>
  <c r="HY38" i="48"/>
  <c r="GL38" i="48"/>
  <c r="GK38" i="48"/>
  <c r="FI38" i="48"/>
  <c r="GJ38" i="48" s="1"/>
  <c r="EN38" i="48"/>
  <c r="EM38" i="48"/>
  <c r="EL38" i="48"/>
  <c r="DI38" i="48"/>
  <c r="EK38" i="48" s="1"/>
  <c r="CN38" i="48"/>
  <c r="CM38" i="48"/>
  <c r="BL38" i="48"/>
  <c r="CL38" i="48" s="1"/>
  <c r="AM38" i="48"/>
  <c r="AO38" i="48"/>
  <c r="AN38" i="48"/>
  <c r="HZ37" i="48"/>
  <c r="HY37" i="48"/>
  <c r="GL37" i="48"/>
  <c r="GK37" i="48"/>
  <c r="FI37" i="48"/>
  <c r="GJ37" i="48" s="1"/>
  <c r="EN37" i="48"/>
  <c r="EM37" i="48"/>
  <c r="DI37" i="48"/>
  <c r="EK37" i="48" s="1"/>
  <c r="CN37" i="48"/>
  <c r="CM37" i="48"/>
  <c r="BL37" i="48"/>
  <c r="CL37" i="48" s="1"/>
  <c r="AM37" i="48"/>
  <c r="AO37" i="48"/>
  <c r="AN37" i="48"/>
  <c r="HZ36" i="48"/>
  <c r="HY36" i="48"/>
  <c r="GL36" i="48"/>
  <c r="GK36" i="48"/>
  <c r="FI36" i="48"/>
  <c r="GJ36" i="48" s="1"/>
  <c r="EN36" i="48"/>
  <c r="EM36" i="48"/>
  <c r="EL36" i="48"/>
  <c r="DI36" i="48"/>
  <c r="EK36" i="48" s="1"/>
  <c r="CN36" i="48"/>
  <c r="CM36" i="48"/>
  <c r="BL36" i="48"/>
  <c r="CL36" i="48" s="1"/>
  <c r="AM36" i="48"/>
  <c r="AO36" i="48"/>
  <c r="AN36" i="48"/>
  <c r="HZ35" i="48"/>
  <c r="HY35" i="48"/>
  <c r="GL35" i="48"/>
  <c r="GK35" i="48"/>
  <c r="FI35" i="48"/>
  <c r="GJ35" i="48" s="1"/>
  <c r="EN35" i="48"/>
  <c r="EM35" i="48"/>
  <c r="DI35" i="48"/>
  <c r="EK35" i="48" s="1"/>
  <c r="CN35" i="48"/>
  <c r="CM35" i="48"/>
  <c r="BL35" i="48"/>
  <c r="CL35" i="48" s="1"/>
  <c r="AM35" i="48"/>
  <c r="AO35" i="48"/>
  <c r="AN35" i="48"/>
  <c r="HZ34" i="48"/>
  <c r="HY34" i="48"/>
  <c r="GL34" i="48"/>
  <c r="GK34" i="48"/>
  <c r="FI34" i="48"/>
  <c r="GJ34" i="48" s="1"/>
  <c r="EN34" i="48"/>
  <c r="EM34" i="48"/>
  <c r="EL34" i="48"/>
  <c r="DI34" i="48"/>
  <c r="EK34" i="48" s="1"/>
  <c r="CN34" i="48"/>
  <c r="CM34" i="48"/>
  <c r="BL34" i="48"/>
  <c r="CL34" i="48" s="1"/>
  <c r="AM34" i="48"/>
  <c r="AO34" i="48"/>
  <c r="AN34" i="48"/>
  <c r="HZ33" i="48"/>
  <c r="HY33" i="48"/>
  <c r="GL33" i="48"/>
  <c r="GK33" i="48"/>
  <c r="FI33" i="48"/>
  <c r="GJ33" i="48" s="1"/>
  <c r="EN33" i="48"/>
  <c r="EM33" i="48"/>
  <c r="EL33" i="48"/>
  <c r="DI33" i="48"/>
  <c r="EK33" i="48" s="1"/>
  <c r="CN33" i="48"/>
  <c r="CM33" i="48"/>
  <c r="BL33" i="48"/>
  <c r="CL33" i="48" s="1"/>
  <c r="AM33" i="48"/>
  <c r="AO33" i="48"/>
  <c r="AN33" i="48"/>
  <c r="HZ32" i="48"/>
  <c r="HY32" i="48"/>
  <c r="GL32" i="48"/>
  <c r="GK32" i="48"/>
  <c r="FI32" i="48"/>
  <c r="GJ32" i="48" s="1"/>
  <c r="EN32" i="48"/>
  <c r="EM32" i="48"/>
  <c r="EL32" i="48"/>
  <c r="DI32" i="48"/>
  <c r="EK32" i="48" s="1"/>
  <c r="CN32" i="48"/>
  <c r="CM32" i="48"/>
  <c r="BL32" i="48"/>
  <c r="CL32" i="48" s="1"/>
  <c r="AM32" i="48"/>
  <c r="AO32" i="48"/>
  <c r="AN32" i="48"/>
  <c r="G32" i="48"/>
  <c r="D32" i="48"/>
  <c r="E32" i="48" s="1"/>
  <c r="HZ31" i="48"/>
  <c r="HY31" i="48"/>
  <c r="GL31" i="48"/>
  <c r="GK31" i="48"/>
  <c r="FI31" i="48"/>
  <c r="GJ31" i="48" s="1"/>
  <c r="EN31" i="48"/>
  <c r="EM31" i="48"/>
  <c r="EL31" i="48"/>
  <c r="DI31" i="48"/>
  <c r="EK31" i="48" s="1"/>
  <c r="CN31" i="48"/>
  <c r="CM31" i="48"/>
  <c r="BL31" i="48"/>
  <c r="CL31" i="48" s="1"/>
  <c r="AM31" i="48"/>
  <c r="AO31" i="48"/>
  <c r="AN31" i="48"/>
  <c r="G31" i="48"/>
  <c r="D31" i="48"/>
  <c r="E31" i="48" s="1"/>
  <c r="HZ30" i="48"/>
  <c r="HY30" i="48"/>
  <c r="GL30" i="48"/>
  <c r="GK30" i="48"/>
  <c r="FI30" i="48"/>
  <c r="GJ30" i="48" s="1"/>
  <c r="EN30" i="48"/>
  <c r="EM30" i="48"/>
  <c r="DI30" i="48"/>
  <c r="EK30" i="48" s="1"/>
  <c r="CN30" i="48"/>
  <c r="CM30" i="48"/>
  <c r="BL30" i="48"/>
  <c r="CL30" i="48" s="1"/>
  <c r="AM30" i="48"/>
  <c r="AO30" i="48"/>
  <c r="AN30" i="48"/>
  <c r="G30" i="48"/>
  <c r="D30" i="48"/>
  <c r="E30" i="48" s="1"/>
  <c r="HZ29" i="48"/>
  <c r="HY29" i="48"/>
  <c r="GL29" i="48"/>
  <c r="GK29" i="48"/>
  <c r="FI29" i="48"/>
  <c r="GJ29" i="48" s="1"/>
  <c r="EN29" i="48"/>
  <c r="EM29" i="48"/>
  <c r="EL29" i="48"/>
  <c r="DI29" i="48"/>
  <c r="EK29" i="48" s="1"/>
  <c r="CN29" i="48"/>
  <c r="CM29" i="48"/>
  <c r="BL29" i="48"/>
  <c r="CL29" i="48" s="1"/>
  <c r="AM29" i="48"/>
  <c r="AO29" i="48"/>
  <c r="AN29" i="48"/>
  <c r="G29" i="48"/>
  <c r="D29" i="48"/>
  <c r="E29" i="48" s="1"/>
  <c r="HZ28" i="48"/>
  <c r="HY28" i="48"/>
  <c r="GL28" i="48"/>
  <c r="GK28" i="48"/>
  <c r="FI28" i="48"/>
  <c r="GJ28" i="48" s="1"/>
  <c r="EN28" i="48"/>
  <c r="EM28" i="48"/>
  <c r="EL28" i="48"/>
  <c r="DI28" i="48"/>
  <c r="EK28" i="48" s="1"/>
  <c r="CN28" i="48"/>
  <c r="CM28" i="48"/>
  <c r="BL28" i="48"/>
  <c r="CL28" i="48" s="1"/>
  <c r="AM28" i="48"/>
  <c r="AO28" i="48"/>
  <c r="AN28" i="48"/>
  <c r="HZ27" i="48"/>
  <c r="HY27" i="48"/>
  <c r="GL27" i="48"/>
  <c r="GK27" i="48"/>
  <c r="FI27" i="48"/>
  <c r="GJ27" i="48" s="1"/>
  <c r="EN27" i="48"/>
  <c r="EM27" i="48"/>
  <c r="EL27" i="48"/>
  <c r="DI27" i="48"/>
  <c r="EK27" i="48" s="1"/>
  <c r="CN27" i="48"/>
  <c r="CM27" i="48"/>
  <c r="BL27" i="48"/>
  <c r="CL27" i="48" s="1"/>
  <c r="AM27" i="48"/>
  <c r="AO27" i="48"/>
  <c r="AN27" i="48"/>
  <c r="HZ26" i="48"/>
  <c r="HY26" i="48"/>
  <c r="GL26" i="48"/>
  <c r="GK26" i="48"/>
  <c r="FI26" i="48"/>
  <c r="GJ26" i="48" s="1"/>
  <c r="EN26" i="48"/>
  <c r="EM26" i="48"/>
  <c r="EL26" i="48"/>
  <c r="DI26" i="48"/>
  <c r="EK26" i="48" s="1"/>
  <c r="CN26" i="48"/>
  <c r="CM26" i="48"/>
  <c r="BL26" i="48"/>
  <c r="CL26" i="48" s="1"/>
  <c r="AM26" i="48"/>
  <c r="AO26" i="48"/>
  <c r="AN26" i="48"/>
  <c r="HZ25" i="48"/>
  <c r="HY25" i="48"/>
  <c r="GL25" i="48"/>
  <c r="GK25" i="48"/>
  <c r="FI25" i="48"/>
  <c r="GJ25" i="48" s="1"/>
  <c r="EN25" i="48"/>
  <c r="EM25" i="48"/>
  <c r="EL25" i="48"/>
  <c r="DI25" i="48"/>
  <c r="EK25" i="48" s="1"/>
  <c r="CN25" i="48"/>
  <c r="CM25" i="48"/>
  <c r="BL25" i="48"/>
  <c r="CL25" i="48" s="1"/>
  <c r="AM25" i="48"/>
  <c r="AO25" i="48"/>
  <c r="AN25" i="48"/>
  <c r="HZ24" i="48"/>
  <c r="HY24" i="48"/>
  <c r="GL24" i="48"/>
  <c r="GK24" i="48"/>
  <c r="FI24" i="48"/>
  <c r="GJ24" i="48" s="1"/>
  <c r="EN24" i="48"/>
  <c r="EM24" i="48"/>
  <c r="EL24" i="48"/>
  <c r="DI24" i="48"/>
  <c r="EK24" i="48" s="1"/>
  <c r="CN24" i="48"/>
  <c r="CM24" i="48"/>
  <c r="BL24" i="48"/>
  <c r="CL24" i="48" s="1"/>
  <c r="AM24" i="48"/>
  <c r="AO24" i="48"/>
  <c r="AN24" i="48"/>
  <c r="HZ23" i="48"/>
  <c r="HY23" i="48"/>
  <c r="GL23" i="48"/>
  <c r="GK23" i="48"/>
  <c r="FI23" i="48"/>
  <c r="GJ23" i="48" s="1"/>
  <c r="EN23" i="48"/>
  <c r="EM23" i="48"/>
  <c r="EL23" i="48"/>
  <c r="DI23" i="48"/>
  <c r="EK23" i="48" s="1"/>
  <c r="CN23" i="48"/>
  <c r="CM23" i="48"/>
  <c r="BL23" i="48"/>
  <c r="CL23" i="48" s="1"/>
  <c r="AM23" i="48"/>
  <c r="AO23" i="48"/>
  <c r="AN23" i="48"/>
  <c r="HZ22" i="48"/>
  <c r="HY22" i="48"/>
  <c r="GL22" i="48"/>
  <c r="GK22" i="48"/>
  <c r="FI22" i="48"/>
  <c r="GJ22" i="48" s="1"/>
  <c r="EN22" i="48"/>
  <c r="EM22" i="48"/>
  <c r="EL22" i="48"/>
  <c r="DI22" i="48"/>
  <c r="EK22" i="48" s="1"/>
  <c r="CN22" i="48"/>
  <c r="CM22" i="48"/>
  <c r="BL22" i="48"/>
  <c r="CL22" i="48" s="1"/>
  <c r="AM22" i="48"/>
  <c r="AO22" i="48"/>
  <c r="AN22" i="48"/>
  <c r="HZ21" i="48"/>
  <c r="HY21" i="48"/>
  <c r="GL21" i="48"/>
  <c r="GK21" i="48"/>
  <c r="FI21" i="48"/>
  <c r="GJ21" i="48" s="1"/>
  <c r="EN21" i="48"/>
  <c r="EM21" i="48"/>
  <c r="EL21" i="48"/>
  <c r="DI21" i="48"/>
  <c r="EK21" i="48" s="1"/>
  <c r="CN21" i="48"/>
  <c r="CM21" i="48"/>
  <c r="BL21" i="48"/>
  <c r="CL21" i="48" s="1"/>
  <c r="AM21" i="48"/>
  <c r="AO21" i="48"/>
  <c r="AN21" i="48"/>
  <c r="HZ20" i="48"/>
  <c r="HY20" i="48"/>
  <c r="GL20" i="48"/>
  <c r="GK20" i="48"/>
  <c r="FI20" i="48"/>
  <c r="GJ20" i="48" s="1"/>
  <c r="EN20" i="48"/>
  <c r="EM20" i="48"/>
  <c r="EL20" i="48"/>
  <c r="DI20" i="48"/>
  <c r="EK20" i="48" s="1"/>
  <c r="CN20" i="48"/>
  <c r="CM20" i="48"/>
  <c r="BL20" i="48"/>
  <c r="CL20" i="48" s="1"/>
  <c r="AM20" i="48"/>
  <c r="AO20" i="48"/>
  <c r="AN20" i="48"/>
  <c r="HZ19" i="48"/>
  <c r="HY19" i="48"/>
  <c r="GL19" i="48"/>
  <c r="GK19" i="48"/>
  <c r="FI19" i="48"/>
  <c r="GJ19" i="48" s="1"/>
  <c r="EN19" i="48"/>
  <c r="EM19" i="48"/>
  <c r="EL19" i="48"/>
  <c r="DI19" i="48"/>
  <c r="EK19" i="48" s="1"/>
  <c r="CN19" i="48"/>
  <c r="CM19" i="48"/>
  <c r="BL19" i="48"/>
  <c r="CL19" i="48" s="1"/>
  <c r="AM19" i="48"/>
  <c r="AO19" i="48"/>
  <c r="AN19" i="48"/>
  <c r="HZ18" i="48"/>
  <c r="HY18" i="48"/>
  <c r="GL18" i="48"/>
  <c r="GK18" i="48"/>
  <c r="FI18" i="48"/>
  <c r="GJ18" i="48" s="1"/>
  <c r="EN18" i="48"/>
  <c r="EM18" i="48"/>
  <c r="EL18" i="48"/>
  <c r="DI18" i="48"/>
  <c r="EK18" i="48" s="1"/>
  <c r="CN18" i="48"/>
  <c r="CM18" i="48"/>
  <c r="BL18" i="48"/>
  <c r="CL18" i="48" s="1"/>
  <c r="AM18" i="48"/>
  <c r="AO18" i="48"/>
  <c r="HZ17" i="48"/>
  <c r="HY17" i="48"/>
  <c r="HJ17" i="48"/>
  <c r="HK16" i="48" s="1"/>
  <c r="GL17" i="48"/>
  <c r="GK17" i="48"/>
  <c r="FI17" i="48"/>
  <c r="GJ17" i="48" s="1"/>
  <c r="EN17" i="48"/>
  <c r="EM17" i="48"/>
  <c r="EL17" i="48"/>
  <c r="DI17" i="48"/>
  <c r="EK17" i="48" s="1"/>
  <c r="CN17" i="48"/>
  <c r="CM17" i="48"/>
  <c r="BL17" i="48"/>
  <c r="CL17" i="48" s="1"/>
  <c r="AM17" i="48"/>
  <c r="AO17" i="48"/>
  <c r="AN17" i="48"/>
  <c r="HZ16" i="48"/>
  <c r="HY16" i="48"/>
  <c r="HL16" i="48"/>
  <c r="GL16" i="48"/>
  <c r="GK16" i="48"/>
  <c r="FI16" i="48"/>
  <c r="GJ16" i="48" s="1"/>
  <c r="EN16" i="48"/>
  <c r="EM16" i="48"/>
  <c r="EL16" i="48"/>
  <c r="DI16" i="48"/>
  <c r="EK16" i="48" s="1"/>
  <c r="CN16" i="48"/>
  <c r="CM16" i="48"/>
  <c r="BL16" i="48"/>
  <c r="CL16" i="48" s="1"/>
  <c r="AM16" i="48"/>
  <c r="AO16" i="48"/>
  <c r="AN16" i="48"/>
  <c r="HZ15" i="48"/>
  <c r="HY15" i="48"/>
  <c r="HL15" i="48"/>
  <c r="GL15" i="48"/>
  <c r="GK15" i="48"/>
  <c r="FI15" i="48"/>
  <c r="GJ15" i="48" s="1"/>
  <c r="EN15" i="48"/>
  <c r="EM15" i="48"/>
  <c r="DI15" i="48"/>
  <c r="EK15" i="48" s="1"/>
  <c r="CN15" i="48"/>
  <c r="CM15" i="48"/>
  <c r="BL15" i="48"/>
  <c r="CL15" i="48" s="1"/>
  <c r="AM15" i="48"/>
  <c r="AO15" i="48"/>
  <c r="AN15" i="48"/>
  <c r="HZ14" i="48"/>
  <c r="HY14" i="48"/>
  <c r="HL14" i="48"/>
  <c r="GL14" i="48"/>
  <c r="GK14" i="48"/>
  <c r="FI14" i="48"/>
  <c r="GJ14" i="48" s="1"/>
  <c r="EN14" i="48"/>
  <c r="EM14" i="48"/>
  <c r="EL14" i="48"/>
  <c r="DI14" i="48"/>
  <c r="EK14" i="48" s="1"/>
  <c r="CN14" i="48"/>
  <c r="CM14" i="48"/>
  <c r="BL14" i="48"/>
  <c r="CL14" i="48" s="1"/>
  <c r="AM14" i="48"/>
  <c r="AO14" i="48"/>
  <c r="AN14" i="48"/>
  <c r="E14" i="48"/>
  <c r="D14" i="48"/>
  <c r="C14" i="48"/>
  <c r="HZ13" i="48"/>
  <c r="HY13" i="48"/>
  <c r="HL13" i="48"/>
  <c r="GL13" i="48"/>
  <c r="GK13" i="48"/>
  <c r="FI13" i="48"/>
  <c r="GJ13" i="48" s="1"/>
  <c r="EN13" i="48"/>
  <c r="EM13" i="48"/>
  <c r="DI13" i="48"/>
  <c r="EK13" i="48" s="1"/>
  <c r="CN13" i="48"/>
  <c r="CM13" i="48"/>
  <c r="BL13" i="48"/>
  <c r="CL13" i="48" s="1"/>
  <c r="AM13" i="48"/>
  <c r="AO13" i="48"/>
  <c r="AN13" i="48"/>
  <c r="H13" i="48"/>
  <c r="G13" i="48"/>
  <c r="F13" i="48"/>
  <c r="AM12" i="48"/>
  <c r="AO12" i="48"/>
  <c r="AN12" i="48"/>
  <c r="H12" i="48"/>
  <c r="G12" i="48"/>
  <c r="F12" i="48"/>
  <c r="AO11" i="48"/>
  <c r="AN11" i="48"/>
  <c r="H11" i="48"/>
  <c r="G11" i="48"/>
  <c r="F11" i="48"/>
  <c r="AO10" i="48"/>
  <c r="AN10" i="48"/>
  <c r="H10" i="48"/>
  <c r="G10" i="48"/>
  <c r="F10" i="48"/>
  <c r="AO9" i="48"/>
  <c r="AN9" i="48"/>
  <c r="AO8" i="48"/>
  <c r="DD339" i="4"/>
  <c r="A22" i="47"/>
  <c r="A33" i="47"/>
  <c r="AV6" i="47"/>
  <c r="AV7" i="47" s="1"/>
  <c r="AV8" i="47" s="1"/>
  <c r="AV9" i="47" s="1"/>
  <c r="AV10" i="47" s="1"/>
  <c r="AV11" i="47" s="1"/>
  <c r="AV12" i="47" s="1"/>
  <c r="AV13" i="47" s="1"/>
  <c r="AV14" i="47" s="1"/>
  <c r="AV15" i="47" s="1"/>
  <c r="AV16" i="47" s="1"/>
  <c r="AV17" i="47" s="1"/>
  <c r="AV18" i="47" s="1"/>
  <c r="AV19" i="47" s="1"/>
  <c r="AV20" i="47" s="1"/>
  <c r="AV21" i="47" s="1"/>
  <c r="AV22" i="47" s="1"/>
  <c r="AV23" i="47" s="1"/>
  <c r="AV24" i="47" s="1"/>
  <c r="AV25" i="47" s="1"/>
  <c r="AV26" i="47" s="1"/>
  <c r="AV27" i="47" s="1"/>
  <c r="AV28" i="47" s="1"/>
  <c r="AV29" i="47" s="1"/>
  <c r="AV30" i="47" s="1"/>
  <c r="AV31" i="47" s="1"/>
  <c r="AV32" i="47" s="1"/>
  <c r="AV33" i="47" s="1"/>
  <c r="AV34" i="47" s="1"/>
  <c r="AV35" i="47" s="1"/>
  <c r="AV36" i="47" s="1"/>
  <c r="AV37" i="47" s="1"/>
  <c r="AV38" i="47" s="1"/>
  <c r="AV39" i="47" s="1"/>
  <c r="AV40" i="47" s="1"/>
  <c r="AV41" i="47" s="1"/>
  <c r="AV42" i="47" s="1"/>
  <c r="AV43" i="47" s="1"/>
  <c r="AV44" i="47" s="1"/>
  <c r="AV45" i="47" s="1"/>
  <c r="AV46" i="47" s="1"/>
  <c r="AV47" i="47" s="1"/>
  <c r="AV48" i="47" s="1"/>
  <c r="AV49" i="47" s="1"/>
  <c r="AV50" i="47" s="1"/>
  <c r="AI6" i="47"/>
  <c r="AI7" i="47" s="1"/>
  <c r="AI8" i="47" s="1"/>
  <c r="AI9" i="47" s="1"/>
  <c r="AI10" i="47" s="1"/>
  <c r="AI11" i="47" s="1"/>
  <c r="AI12" i="47" s="1"/>
  <c r="AI13" i="47" s="1"/>
  <c r="AI14" i="47" s="1"/>
  <c r="AI15" i="47" s="1"/>
  <c r="AI16" i="47" s="1"/>
  <c r="AI17" i="47" s="1"/>
  <c r="AI18" i="47" s="1"/>
  <c r="AI19" i="47" s="1"/>
  <c r="AI20" i="47" s="1"/>
  <c r="AI21" i="47" s="1"/>
  <c r="AI22" i="47" s="1"/>
  <c r="AI23" i="47" s="1"/>
  <c r="AI24" i="47" s="1"/>
  <c r="AI25" i="47" s="1"/>
  <c r="AI26" i="47" s="1"/>
  <c r="AI27" i="47" s="1"/>
  <c r="AI28" i="47" s="1"/>
  <c r="AI29" i="47" s="1"/>
  <c r="AI30" i="47" s="1"/>
  <c r="AI31" i="47" s="1"/>
  <c r="AI32" i="47" s="1"/>
  <c r="AI33" i="47" s="1"/>
  <c r="AI34" i="47" s="1"/>
  <c r="AI35" i="47" s="1"/>
  <c r="AI36" i="47" s="1"/>
  <c r="AI37" i="47" s="1"/>
  <c r="AI38" i="47" s="1"/>
  <c r="AI39" i="47" s="1"/>
  <c r="AI40" i="47" s="1"/>
  <c r="AI41" i="47" s="1"/>
  <c r="AI42" i="47" s="1"/>
  <c r="AI43" i="47" s="1"/>
  <c r="AI44" i="47" s="1"/>
  <c r="AI45" i="47" s="1"/>
  <c r="AI46" i="47" s="1"/>
  <c r="AI47" i="47" s="1"/>
  <c r="AI48" i="47" s="1"/>
  <c r="AI49" i="47" s="1"/>
  <c r="AI50" i="47" s="1"/>
  <c r="U6" i="47"/>
  <c r="U7" i="47" s="1"/>
  <c r="U8" i="47" s="1"/>
  <c r="U9" i="47" s="1"/>
  <c r="U10" i="47" s="1"/>
  <c r="U11" i="47" s="1"/>
  <c r="U12" i="47" s="1"/>
  <c r="U13" i="47" s="1"/>
  <c r="U14" i="47" s="1"/>
  <c r="U15" i="47" s="1"/>
  <c r="U16" i="47" s="1"/>
  <c r="U17" i="47" s="1"/>
  <c r="U18" i="47" s="1"/>
  <c r="U19" i="47" s="1"/>
  <c r="U20" i="47" s="1"/>
  <c r="U21" i="47" s="1"/>
  <c r="U22" i="47" s="1"/>
  <c r="U23" i="47" s="1"/>
  <c r="U24" i="47" s="1"/>
  <c r="U25" i="47" s="1"/>
  <c r="U26" i="47" s="1"/>
  <c r="U27" i="47" s="1"/>
  <c r="U28" i="47" s="1"/>
  <c r="U29" i="47" s="1"/>
  <c r="U30" i="47" s="1"/>
  <c r="U31" i="47" s="1"/>
  <c r="U32" i="47" s="1"/>
  <c r="U33" i="47" s="1"/>
  <c r="U34" i="47" s="1"/>
  <c r="U35" i="47" s="1"/>
  <c r="U36" i="47" s="1"/>
  <c r="U37" i="47" s="1"/>
  <c r="U38" i="47" s="1"/>
  <c r="U39" i="47" s="1"/>
  <c r="U40" i="47" s="1"/>
  <c r="U41" i="47" s="1"/>
  <c r="U42" i="47" s="1"/>
  <c r="U43" i="47" s="1"/>
  <c r="U44" i="47" s="1"/>
  <c r="U45" i="47" s="1"/>
  <c r="U46" i="47" s="1"/>
  <c r="U47" i="47" s="1"/>
  <c r="U48" i="47" s="1"/>
  <c r="U49" i="47" s="1"/>
  <c r="U50" i="47" s="1"/>
  <c r="G6" i="47"/>
  <c r="G7" i="47" s="1"/>
  <c r="G8" i="47" s="1"/>
  <c r="G9" i="47" s="1"/>
  <c r="G10" i="47" s="1"/>
  <c r="G11" i="47" s="1"/>
  <c r="G12" i="47" s="1"/>
  <c r="G13" i="47" s="1"/>
  <c r="G14" i="47" s="1"/>
  <c r="G15" i="47" s="1"/>
  <c r="G16" i="47" s="1"/>
  <c r="G17" i="47" s="1"/>
  <c r="G18" i="47" s="1"/>
  <c r="G19" i="47" s="1"/>
  <c r="G20" i="47" s="1"/>
  <c r="G21" i="47" s="1"/>
  <c r="G22" i="47" s="1"/>
  <c r="G23" i="47" s="1"/>
  <c r="G24" i="47" s="1"/>
  <c r="G25" i="47" s="1"/>
  <c r="G26" i="47" s="1"/>
  <c r="G27" i="47" s="1"/>
  <c r="G28" i="47" s="1"/>
  <c r="G29" i="47" s="1"/>
  <c r="G30" i="47" s="1"/>
  <c r="G31" i="47" s="1"/>
  <c r="G32" i="47" s="1"/>
  <c r="G33" i="47" s="1"/>
  <c r="G34" i="47" s="1"/>
  <c r="G35" i="47" s="1"/>
  <c r="G36" i="47" s="1"/>
  <c r="G37" i="47" s="1"/>
  <c r="G38" i="47" s="1"/>
  <c r="G39" i="47" s="1"/>
  <c r="G40" i="47" s="1"/>
  <c r="G41" i="47" s="1"/>
  <c r="G42" i="47" s="1"/>
  <c r="G43" i="47" s="1"/>
  <c r="G44" i="47" s="1"/>
  <c r="G45" i="47" s="1"/>
  <c r="G46" i="47" s="1"/>
  <c r="G47" i="47" s="1"/>
  <c r="A47" i="47" s="1"/>
  <c r="J48" i="45"/>
  <c r="J8" i="45"/>
  <c r="D9" i="45"/>
  <c r="J9" i="45" s="1"/>
  <c r="A21" i="47" l="1"/>
  <c r="A10" i="47"/>
  <c r="A9" i="47"/>
  <c r="A8" i="47"/>
  <c r="A45" i="47"/>
  <c r="A46" i="47"/>
  <c r="A34" i="47"/>
  <c r="D10" i="45"/>
  <c r="A6" i="47"/>
  <c r="A35" i="47"/>
  <c r="A23" i="47"/>
  <c r="A11" i="47"/>
  <c r="A44" i="47"/>
  <c r="A32" i="47"/>
  <c r="A20" i="47"/>
  <c r="A43" i="47"/>
  <c r="A31" i="47"/>
  <c r="A19" i="47"/>
  <c r="A7" i="47"/>
  <c r="A42" i="47"/>
  <c r="A30" i="47"/>
  <c r="A18" i="47"/>
  <c r="A41" i="47"/>
  <c r="A29" i="47"/>
  <c r="A17" i="47"/>
  <c r="A40" i="47"/>
  <c r="A28" i="47"/>
  <c r="A16" i="47"/>
  <c r="JD30" i="48"/>
  <c r="A39" i="47"/>
  <c r="A27" i="47"/>
  <c r="A15" i="47"/>
  <c r="A38" i="47"/>
  <c r="A26" i="47"/>
  <c r="A14" i="47"/>
  <c r="A37" i="47"/>
  <c r="A25" i="47"/>
  <c r="A13" i="47"/>
  <c r="A36" i="47"/>
  <c r="A24" i="47"/>
  <c r="A12" i="47"/>
  <c r="HK13" i="48"/>
  <c r="H32" i="48"/>
  <c r="CS44" i="48"/>
  <c r="G14" i="48"/>
  <c r="H14" i="48"/>
  <c r="H31" i="48"/>
  <c r="EA29" i="48"/>
  <c r="EB29" i="48" s="1"/>
  <c r="HK14" i="48"/>
  <c r="HK15" i="48"/>
  <c r="CY45" i="48"/>
  <c r="CW29" i="48"/>
  <c r="CS30" i="48"/>
  <c r="GA44" i="48"/>
  <c r="H30" i="48"/>
  <c r="EV30" i="48"/>
  <c r="EW30" i="48" s="1"/>
  <c r="EW29" i="48"/>
  <c r="CY44" i="48"/>
  <c r="CY30" i="48"/>
  <c r="JX30" i="48"/>
  <c r="H29" i="48"/>
  <c r="HL17" i="48"/>
  <c r="HM15" i="48" s="1"/>
  <c r="AD29" i="48"/>
  <c r="AE29" i="48" s="1"/>
  <c r="L29" i="48" s="1"/>
  <c r="CA29" i="48"/>
  <c r="CB29" i="48" s="1"/>
  <c r="F51" i="48"/>
  <c r="T83" i="48" s="1"/>
  <c r="JX69" i="48"/>
  <c r="JI70" i="48"/>
  <c r="JI71" i="48" s="1"/>
  <c r="JD69" i="48"/>
  <c r="IO70" i="48"/>
  <c r="B24" i="51"/>
  <c r="AB23" i="51"/>
  <c r="CS31" i="48"/>
  <c r="CY31" i="48"/>
  <c r="GL10" i="48"/>
  <c r="GL8" i="48"/>
  <c r="JD68" i="48"/>
  <c r="JD66" i="48"/>
  <c r="JD64" i="48"/>
  <c r="JD62" i="48"/>
  <c r="JD60" i="48"/>
  <c r="JD58" i="48"/>
  <c r="JD56" i="48"/>
  <c r="JD54" i="48"/>
  <c r="JD52" i="48"/>
  <c r="JD50" i="48"/>
  <c r="JD48" i="48"/>
  <c r="JD46" i="48"/>
  <c r="JD44" i="48"/>
  <c r="JD42" i="48"/>
  <c r="JD40" i="48"/>
  <c r="JD38" i="48"/>
  <c r="JD36" i="48"/>
  <c r="JD34" i="48"/>
  <c r="JD32" i="48"/>
  <c r="JX67" i="48"/>
  <c r="JX65" i="48"/>
  <c r="JX63" i="48"/>
  <c r="JX61" i="48"/>
  <c r="JX59" i="48"/>
  <c r="JX57" i="48"/>
  <c r="JX55" i="48"/>
  <c r="JX53" i="48"/>
  <c r="JX51" i="48"/>
  <c r="JX49" i="48"/>
  <c r="JX47" i="48"/>
  <c r="JX45" i="48"/>
  <c r="JX43" i="48"/>
  <c r="JX41" i="48"/>
  <c r="JX39" i="48"/>
  <c r="JX37" i="48"/>
  <c r="JX35" i="48"/>
  <c r="JX33" i="48"/>
  <c r="JX31" i="48"/>
  <c r="JD67" i="48"/>
  <c r="JD65" i="48"/>
  <c r="JD63" i="48"/>
  <c r="JD61" i="48"/>
  <c r="JD59" i="48"/>
  <c r="JD57" i="48"/>
  <c r="JD55" i="48"/>
  <c r="JD53" i="48"/>
  <c r="JD51" i="48"/>
  <c r="JD49" i="48"/>
  <c r="JD47" i="48"/>
  <c r="JD45" i="48"/>
  <c r="JD43" i="48"/>
  <c r="JD41" i="48"/>
  <c r="JD39" i="48"/>
  <c r="JD37" i="48"/>
  <c r="JD35" i="48"/>
  <c r="JD33" i="48"/>
  <c r="JD31" i="48"/>
  <c r="JX68" i="48"/>
  <c r="JX66" i="48"/>
  <c r="JX64" i="48"/>
  <c r="JX62" i="48"/>
  <c r="JX60" i="48"/>
  <c r="JX58" i="48"/>
  <c r="JX56" i="48"/>
  <c r="JX54" i="48"/>
  <c r="JX52" i="48"/>
  <c r="JX50" i="48"/>
  <c r="JX48" i="48"/>
  <c r="JX46" i="48"/>
  <c r="JX44" i="48"/>
  <c r="JX42" i="48"/>
  <c r="JX40" i="48"/>
  <c r="JX38" i="48"/>
  <c r="JX36" i="48"/>
  <c r="JX34" i="48"/>
  <c r="JX32" i="48"/>
  <c r="GL12" i="48"/>
  <c r="IQ29" i="48"/>
  <c r="IS29" i="48"/>
  <c r="JJ29" i="48"/>
  <c r="JL29" i="48"/>
  <c r="IQ30" i="48"/>
  <c r="IS30" i="48"/>
  <c r="JJ30" i="48"/>
  <c r="JL30" i="48"/>
  <c r="IQ31" i="48"/>
  <c r="IS31" i="48"/>
  <c r="JJ31" i="48"/>
  <c r="JL31" i="48"/>
  <c r="IQ32" i="48"/>
  <c r="IS32" i="48"/>
  <c r="JJ32" i="48"/>
  <c r="JL32" i="48"/>
  <c r="IQ33" i="48"/>
  <c r="IS33" i="48"/>
  <c r="JJ33" i="48"/>
  <c r="JL33" i="48"/>
  <c r="IQ34" i="48"/>
  <c r="IS34" i="48"/>
  <c r="JJ34" i="48"/>
  <c r="JL34" i="48"/>
  <c r="IQ35" i="48"/>
  <c r="IS35" i="48"/>
  <c r="JJ35" i="48"/>
  <c r="JL35" i="48"/>
  <c r="IQ36" i="48"/>
  <c r="IS36" i="48"/>
  <c r="JJ36" i="48"/>
  <c r="JL36" i="48"/>
  <c r="IQ37" i="48"/>
  <c r="IS37" i="48"/>
  <c r="JJ37" i="48"/>
  <c r="JL37" i="48"/>
  <c r="IQ38" i="48"/>
  <c r="IS38" i="48"/>
  <c r="JJ38" i="48"/>
  <c r="JL38" i="48"/>
  <c r="IQ39" i="48"/>
  <c r="IS39" i="48"/>
  <c r="JJ39" i="48"/>
  <c r="JL39" i="48"/>
  <c r="IQ40" i="48"/>
  <c r="IS40" i="48"/>
  <c r="JJ40" i="48"/>
  <c r="JL40" i="48"/>
  <c r="IQ41" i="48"/>
  <c r="IS41" i="48"/>
  <c r="JJ41" i="48"/>
  <c r="JL41" i="48"/>
  <c r="IQ42" i="48"/>
  <c r="IS42" i="48"/>
  <c r="JJ42" i="48"/>
  <c r="JL42" i="48"/>
  <c r="IQ43" i="48"/>
  <c r="IS43" i="48"/>
  <c r="JJ43" i="48"/>
  <c r="JL43" i="48"/>
  <c r="IQ44" i="48"/>
  <c r="IS44" i="48"/>
  <c r="JJ44" i="48"/>
  <c r="JL44" i="48"/>
  <c r="IQ45" i="48"/>
  <c r="IS45" i="48"/>
  <c r="JJ45" i="48"/>
  <c r="JL45" i="48"/>
  <c r="IQ46" i="48"/>
  <c r="IS46" i="48"/>
  <c r="JJ46" i="48"/>
  <c r="JL46" i="48"/>
  <c r="IQ47" i="48"/>
  <c r="IS47" i="48"/>
  <c r="JJ47" i="48"/>
  <c r="JL47" i="48"/>
  <c r="IQ48" i="48"/>
  <c r="IS48" i="48"/>
  <c r="JJ48" i="48"/>
  <c r="JL48" i="48"/>
  <c r="IQ49" i="48"/>
  <c r="IS49" i="48"/>
  <c r="JJ49" i="48"/>
  <c r="JL49" i="48"/>
  <c r="IQ50" i="48"/>
  <c r="IS50" i="48"/>
  <c r="JJ50" i="48"/>
  <c r="JL50" i="48"/>
  <c r="IQ51" i="48"/>
  <c r="IS51" i="48"/>
  <c r="JJ51" i="48"/>
  <c r="JL51" i="48"/>
  <c r="IQ52" i="48"/>
  <c r="IS52" i="48"/>
  <c r="JJ52" i="48"/>
  <c r="JL52" i="48"/>
  <c r="IQ53" i="48"/>
  <c r="IS53" i="48"/>
  <c r="JJ53" i="48"/>
  <c r="JL53" i="48"/>
  <c r="IQ54" i="48"/>
  <c r="IS54" i="48"/>
  <c r="JJ54" i="48"/>
  <c r="JL54" i="48"/>
  <c r="IQ55" i="48"/>
  <c r="IS55" i="48"/>
  <c r="JJ55" i="48"/>
  <c r="JL55" i="48"/>
  <c r="IQ56" i="48"/>
  <c r="IS56" i="48"/>
  <c r="JJ56" i="48"/>
  <c r="JL56" i="48"/>
  <c r="IQ57" i="48"/>
  <c r="IS57" i="48"/>
  <c r="JJ57" i="48"/>
  <c r="JL57" i="48"/>
  <c r="IQ58" i="48"/>
  <c r="IS58" i="48"/>
  <c r="JJ58" i="48"/>
  <c r="JL58" i="48"/>
  <c r="IQ59" i="48"/>
  <c r="IS59" i="48"/>
  <c r="JJ59" i="48"/>
  <c r="JL59" i="48"/>
  <c r="IQ60" i="48"/>
  <c r="IS60" i="48"/>
  <c r="JJ60" i="48"/>
  <c r="JL60" i="48"/>
  <c r="IQ61" i="48"/>
  <c r="IS61" i="48"/>
  <c r="JJ61" i="48"/>
  <c r="JL61" i="48"/>
  <c r="IQ62" i="48"/>
  <c r="IS62" i="48"/>
  <c r="JJ62" i="48"/>
  <c r="JL62" i="48"/>
  <c r="IQ63" i="48"/>
  <c r="IS63" i="48"/>
  <c r="JJ63" i="48"/>
  <c r="JL63" i="48"/>
  <c r="IQ64" i="48"/>
  <c r="IS64" i="48"/>
  <c r="JJ64" i="48"/>
  <c r="JL64" i="48"/>
  <c r="IQ65" i="48"/>
  <c r="IS65" i="48"/>
  <c r="JJ65" i="48"/>
  <c r="JL65" i="48"/>
  <c r="IQ66" i="48"/>
  <c r="IS66" i="48"/>
  <c r="JJ66" i="48"/>
  <c r="JL66" i="48"/>
  <c r="IQ67" i="48"/>
  <c r="IS67" i="48"/>
  <c r="JJ67" i="48"/>
  <c r="JL67" i="48"/>
  <c r="IQ68" i="48"/>
  <c r="IS68" i="48"/>
  <c r="JJ68" i="48"/>
  <c r="JL68" i="48"/>
  <c r="IQ69" i="48"/>
  <c r="IS69" i="48"/>
  <c r="JJ69" i="48"/>
  <c r="JL69" i="48"/>
  <c r="IP29" i="48"/>
  <c r="IR29" i="48"/>
  <c r="JK29" i="48"/>
  <c r="JM29" i="48"/>
  <c r="IP30" i="48"/>
  <c r="IR30" i="48"/>
  <c r="JK30" i="48"/>
  <c r="JM30" i="48"/>
  <c r="IP31" i="48"/>
  <c r="IR31" i="48"/>
  <c r="JK31" i="48"/>
  <c r="JM31" i="48"/>
  <c r="IP32" i="48"/>
  <c r="IR32" i="48"/>
  <c r="JK32" i="48"/>
  <c r="JM32" i="48"/>
  <c r="IP33" i="48"/>
  <c r="IR33" i="48"/>
  <c r="JK33" i="48"/>
  <c r="JM33" i="48"/>
  <c r="IP34" i="48"/>
  <c r="IR34" i="48"/>
  <c r="JK34" i="48"/>
  <c r="JM34" i="48"/>
  <c r="IP35" i="48"/>
  <c r="IR35" i="48"/>
  <c r="JK35" i="48"/>
  <c r="JM35" i="48"/>
  <c r="IP36" i="48"/>
  <c r="IR36" i="48"/>
  <c r="JK36" i="48"/>
  <c r="JM36" i="48"/>
  <c r="IP37" i="48"/>
  <c r="IR37" i="48"/>
  <c r="JK37" i="48"/>
  <c r="JM37" i="48"/>
  <c r="IP38" i="48"/>
  <c r="IR38" i="48"/>
  <c r="JK38" i="48"/>
  <c r="JM38" i="48"/>
  <c r="IP39" i="48"/>
  <c r="IR39" i="48"/>
  <c r="JK39" i="48"/>
  <c r="JM39" i="48"/>
  <c r="IP40" i="48"/>
  <c r="IR40" i="48"/>
  <c r="JK40" i="48"/>
  <c r="JM40" i="48"/>
  <c r="IP41" i="48"/>
  <c r="IR41" i="48"/>
  <c r="JK41" i="48"/>
  <c r="JM41" i="48"/>
  <c r="IP42" i="48"/>
  <c r="IR42" i="48"/>
  <c r="JK42" i="48"/>
  <c r="JM42" i="48"/>
  <c r="IP43" i="48"/>
  <c r="IR43" i="48"/>
  <c r="JK43" i="48"/>
  <c r="JM43" i="48"/>
  <c r="IP44" i="48"/>
  <c r="IR44" i="48"/>
  <c r="JK44" i="48"/>
  <c r="JM44" i="48"/>
  <c r="IP45" i="48"/>
  <c r="IR45" i="48"/>
  <c r="JK45" i="48"/>
  <c r="JM45" i="48"/>
  <c r="IP46" i="48"/>
  <c r="IR46" i="48"/>
  <c r="JK46" i="48"/>
  <c r="JM46" i="48"/>
  <c r="IP47" i="48"/>
  <c r="IR47" i="48"/>
  <c r="JK47" i="48"/>
  <c r="JM47" i="48"/>
  <c r="IP48" i="48"/>
  <c r="IR48" i="48"/>
  <c r="JK48" i="48"/>
  <c r="JM48" i="48"/>
  <c r="IP49" i="48"/>
  <c r="IR49" i="48"/>
  <c r="JK49" i="48"/>
  <c r="JM49" i="48"/>
  <c r="IP50" i="48"/>
  <c r="IR50" i="48"/>
  <c r="JK50" i="48"/>
  <c r="JM50" i="48"/>
  <c r="IP51" i="48"/>
  <c r="IR51" i="48"/>
  <c r="JK51" i="48"/>
  <c r="JM51" i="48"/>
  <c r="IP52" i="48"/>
  <c r="IR52" i="48"/>
  <c r="JK52" i="48"/>
  <c r="JM52" i="48"/>
  <c r="IP53" i="48"/>
  <c r="IR53" i="48"/>
  <c r="JK53" i="48"/>
  <c r="JM53" i="48"/>
  <c r="IP54" i="48"/>
  <c r="IR54" i="48"/>
  <c r="JK54" i="48"/>
  <c r="JM54" i="48"/>
  <c r="IP55" i="48"/>
  <c r="IR55" i="48"/>
  <c r="JK55" i="48"/>
  <c r="JM55" i="48"/>
  <c r="IP56" i="48"/>
  <c r="IR56" i="48"/>
  <c r="JK56" i="48"/>
  <c r="JM56" i="48"/>
  <c r="IP57" i="48"/>
  <c r="IR57" i="48"/>
  <c r="JK57" i="48"/>
  <c r="JM57" i="48"/>
  <c r="IP58" i="48"/>
  <c r="IR58" i="48"/>
  <c r="JK58" i="48"/>
  <c r="JM58" i="48"/>
  <c r="IP59" i="48"/>
  <c r="IR59" i="48"/>
  <c r="JK59" i="48"/>
  <c r="JM59" i="48"/>
  <c r="IP60" i="48"/>
  <c r="IR60" i="48"/>
  <c r="JK60" i="48"/>
  <c r="JM60" i="48"/>
  <c r="IP61" i="48"/>
  <c r="IR61" i="48"/>
  <c r="JK61" i="48"/>
  <c r="JM61" i="48"/>
  <c r="IP62" i="48"/>
  <c r="IR62" i="48"/>
  <c r="JK62" i="48"/>
  <c r="JM62" i="48"/>
  <c r="IP63" i="48"/>
  <c r="IR63" i="48"/>
  <c r="JK63" i="48"/>
  <c r="JM63" i="48"/>
  <c r="IP64" i="48"/>
  <c r="IR64" i="48"/>
  <c r="JK64" i="48"/>
  <c r="JM64" i="48"/>
  <c r="IP65" i="48"/>
  <c r="IR65" i="48"/>
  <c r="JK65" i="48"/>
  <c r="JM65" i="48"/>
  <c r="IP66" i="48"/>
  <c r="IR66" i="48"/>
  <c r="JK66" i="48"/>
  <c r="JM66" i="48"/>
  <c r="IP67" i="48"/>
  <c r="IR67" i="48"/>
  <c r="JK67" i="48"/>
  <c r="JM67" i="48"/>
  <c r="IP68" i="48"/>
  <c r="IR68" i="48"/>
  <c r="JK68" i="48"/>
  <c r="JM68" i="48"/>
  <c r="IP69" i="48"/>
  <c r="IR69" i="48"/>
  <c r="JK69" i="48"/>
  <c r="JM69" i="48"/>
  <c r="EL12" i="48"/>
  <c r="GU29" i="48"/>
  <c r="GT30" i="48"/>
  <c r="GQ31" i="48"/>
  <c r="GQ46" i="48"/>
  <c r="GW45" i="48"/>
  <c r="GW44" i="48"/>
  <c r="FT31" i="48"/>
  <c r="GA30" i="48"/>
  <c r="FY29" i="48"/>
  <c r="FZ29" i="48" s="1"/>
  <c r="GA29" i="48"/>
  <c r="FX30" i="48"/>
  <c r="FT46" i="48"/>
  <c r="GA45" i="48"/>
  <c r="EL9" i="48"/>
  <c r="EV31" i="48"/>
  <c r="EW31" i="48" s="1"/>
  <c r="ES32" i="48"/>
  <c r="EY31" i="48"/>
  <c r="EY30" i="48"/>
  <c r="ES45" i="48"/>
  <c r="EY44" i="48"/>
  <c r="DZ31" i="48"/>
  <c r="EA30" i="48"/>
  <c r="EB30" i="48" s="1"/>
  <c r="DV32" i="48"/>
  <c r="EC31" i="48"/>
  <c r="EC30" i="48"/>
  <c r="DV46" i="48"/>
  <c r="EC45" i="48"/>
  <c r="EC44" i="48"/>
  <c r="CV31" i="48"/>
  <c r="CW30" i="48"/>
  <c r="BZ31" i="48"/>
  <c r="CA30" i="48"/>
  <c r="CB30" i="48" s="1"/>
  <c r="CC31" i="48"/>
  <c r="BW32" i="48"/>
  <c r="CC30" i="48"/>
  <c r="BW46" i="48"/>
  <c r="CC45" i="48"/>
  <c r="CC44" i="48"/>
  <c r="CN12" i="48"/>
  <c r="AT31" i="48"/>
  <c r="AZ30" i="48"/>
  <c r="AW30" i="48"/>
  <c r="AZ29" i="48"/>
  <c r="AT45" i="48"/>
  <c r="AZ44" i="48"/>
  <c r="AC31" i="48"/>
  <c r="AD30" i="48"/>
  <c r="AE30" i="48" s="1"/>
  <c r="L30" i="48" s="1"/>
  <c r="HS30" i="48"/>
  <c r="IB29" i="48"/>
  <c r="HO38" i="48"/>
  <c r="HS37" i="48"/>
  <c r="IB37" i="48" s="1"/>
  <c r="EL13" i="48"/>
  <c r="F14" i="48"/>
  <c r="EL15" i="48"/>
  <c r="EL30" i="48"/>
  <c r="EL35" i="48"/>
  <c r="EL37" i="48"/>
  <c r="EL39" i="48"/>
  <c r="EL41" i="48"/>
  <c r="EL43" i="48"/>
  <c r="EL45" i="48"/>
  <c r="EL47" i="48"/>
  <c r="D51" i="48"/>
  <c r="P83" i="48" s="1"/>
  <c r="D52" i="48"/>
  <c r="Q83" i="48" s="1"/>
  <c r="F54" i="48"/>
  <c r="BQ83" i="48" s="1"/>
  <c r="D55" i="48"/>
  <c r="BN83" i="48" s="1"/>
  <c r="F58" i="48"/>
  <c r="DP83" i="48" s="1"/>
  <c r="F59" i="48"/>
  <c r="DQ83" i="48" s="1"/>
  <c r="D54" i="48"/>
  <c r="BM83" i="48" s="1"/>
  <c r="D96" i="48"/>
  <c r="E96" i="48" s="1"/>
  <c r="D59" i="48"/>
  <c r="DL83" i="48" s="1"/>
  <c r="D58" i="48"/>
  <c r="DK83" i="48" s="1"/>
  <c r="DM73" i="48" s="1"/>
  <c r="DW73" i="48" s="1"/>
  <c r="F57" i="48"/>
  <c r="DO83" i="48" s="1"/>
  <c r="F61" i="48"/>
  <c r="FN83" i="48" s="1"/>
  <c r="D62" i="48"/>
  <c r="FK83" i="48" s="1"/>
  <c r="D61" i="48"/>
  <c r="FJ83" i="48" s="1"/>
  <c r="E90" i="48"/>
  <c r="F92" i="48" s="1"/>
  <c r="AO83" i="48" s="1"/>
  <c r="E93" i="48"/>
  <c r="F94" i="48" s="1"/>
  <c r="CM83" i="48" s="1"/>
  <c r="E100" i="48"/>
  <c r="F101" i="48" s="1"/>
  <c r="GK83" i="48" s="1"/>
  <c r="FP75" i="48" l="1"/>
  <c r="FV75" i="48" s="1"/>
  <c r="FP74" i="48"/>
  <c r="FV74" i="48" s="1"/>
  <c r="FP77" i="48"/>
  <c r="FV77" i="48" s="1"/>
  <c r="FP76" i="48"/>
  <c r="FV76" i="48" s="1"/>
  <c r="DR77" i="48"/>
  <c r="DX77" i="48" s="1"/>
  <c r="DR74" i="48"/>
  <c r="DX74" i="48" s="1"/>
  <c r="DR76" i="48"/>
  <c r="DX76" i="48" s="1"/>
  <c r="DR75" i="48"/>
  <c r="DX75" i="48" s="1"/>
  <c r="DM75" i="48"/>
  <c r="DW75" i="48" s="1"/>
  <c r="BS76" i="48"/>
  <c r="BY76" i="48" s="1"/>
  <c r="BS74" i="48"/>
  <c r="BY74" i="48" s="1"/>
  <c r="BS77" i="48"/>
  <c r="BY77" i="48" s="1"/>
  <c r="BS75" i="48"/>
  <c r="BY75" i="48" s="1"/>
  <c r="DM77" i="48"/>
  <c r="DW77" i="48" s="1"/>
  <c r="V77" i="48"/>
  <c r="AB77" i="48" s="1"/>
  <c r="V74" i="48"/>
  <c r="AB74" i="48" s="1"/>
  <c r="V75" i="48"/>
  <c r="AB75" i="48" s="1"/>
  <c r="V76" i="48"/>
  <c r="AB76" i="48" s="1"/>
  <c r="DM81" i="48"/>
  <c r="DM76" i="48"/>
  <c r="DW76" i="48" s="1"/>
  <c r="BO74" i="48"/>
  <c r="BX74" i="48" s="1"/>
  <c r="BO76" i="48"/>
  <c r="BX76" i="48" s="1"/>
  <c r="BO77" i="48"/>
  <c r="BX77" i="48" s="1"/>
  <c r="BO75" i="48"/>
  <c r="BX75" i="48" s="1"/>
  <c r="FL77" i="48"/>
  <c r="FU77" i="48" s="1"/>
  <c r="FL75" i="48"/>
  <c r="FU75" i="48" s="1"/>
  <c r="FL76" i="48"/>
  <c r="FU76" i="48" s="1"/>
  <c r="FL74" i="48"/>
  <c r="FU74" i="48" s="1"/>
  <c r="R77" i="48"/>
  <c r="AA77" i="48" s="1"/>
  <c r="R75" i="48"/>
  <c r="AA75" i="48" s="1"/>
  <c r="R76" i="48"/>
  <c r="AA76" i="48" s="1"/>
  <c r="R74" i="48"/>
  <c r="AA74" i="48" s="1"/>
  <c r="DM74" i="48"/>
  <c r="DW74" i="48" s="1"/>
  <c r="JI72" i="48"/>
  <c r="JX71" i="48"/>
  <c r="BS10" i="48"/>
  <c r="BS81" i="48"/>
  <c r="BS72" i="48"/>
  <c r="BY72" i="48" s="1"/>
  <c r="BS73" i="48"/>
  <c r="BY73" i="48" s="1"/>
  <c r="DM72" i="48"/>
  <c r="DW72" i="48" s="1"/>
  <c r="FP12" i="48"/>
  <c r="FP72" i="48"/>
  <c r="FV72" i="48" s="1"/>
  <c r="FP73" i="48"/>
  <c r="FV73" i="48" s="1"/>
  <c r="FP81" i="48"/>
  <c r="DR73" i="48"/>
  <c r="DX73" i="48" s="1"/>
  <c r="DR81" i="48"/>
  <c r="DR72" i="48"/>
  <c r="DX72" i="48" s="1"/>
  <c r="FL72" i="48"/>
  <c r="FU72" i="48" s="1"/>
  <c r="FL73" i="48"/>
  <c r="FU73" i="48" s="1"/>
  <c r="FL81" i="48"/>
  <c r="V17" i="48"/>
  <c r="V72" i="48"/>
  <c r="AB72" i="48" s="1"/>
  <c r="V73" i="48"/>
  <c r="AB73" i="48" s="1"/>
  <c r="V81" i="48"/>
  <c r="R81" i="48"/>
  <c r="R73" i="48"/>
  <c r="AA73" i="48" s="1"/>
  <c r="R72" i="48"/>
  <c r="AA72" i="48" s="1"/>
  <c r="BO73" i="48"/>
  <c r="BX73" i="48" s="1"/>
  <c r="BO81" i="48"/>
  <c r="BO72" i="48"/>
  <c r="BX72" i="48" s="1"/>
  <c r="D11" i="45"/>
  <c r="J10" i="45"/>
  <c r="FL12" i="48"/>
  <c r="V12" i="48"/>
  <c r="DR10" i="48"/>
  <c r="V52" i="48"/>
  <c r="AB52" i="48" s="1"/>
  <c r="BO9" i="48"/>
  <c r="V57" i="48"/>
  <c r="AB57" i="48" s="1"/>
  <c r="V8" i="48"/>
  <c r="V63" i="48"/>
  <c r="AB63" i="48" s="1"/>
  <c r="V65" i="48"/>
  <c r="AB65" i="48" s="1"/>
  <c r="HK17" i="48"/>
  <c r="DR12" i="48"/>
  <c r="V68" i="48"/>
  <c r="AB68" i="48" s="1"/>
  <c r="BS12" i="48"/>
  <c r="F91" i="48"/>
  <c r="AN83" i="48" s="1"/>
  <c r="DM59" i="48"/>
  <c r="DW59" i="48" s="1"/>
  <c r="BS9" i="48"/>
  <c r="IT35" i="48"/>
  <c r="JE35" i="48" s="1"/>
  <c r="V50" i="48"/>
  <c r="AB50" i="48" s="1"/>
  <c r="V59" i="48"/>
  <c r="AB59" i="48" s="1"/>
  <c r="V67" i="48"/>
  <c r="AB67" i="48" s="1"/>
  <c r="V11" i="48"/>
  <c r="V16" i="48"/>
  <c r="V51" i="48"/>
  <c r="AB51" i="48" s="1"/>
  <c r="V61" i="48"/>
  <c r="AB61" i="48" s="1"/>
  <c r="V66" i="48"/>
  <c r="AB66" i="48" s="1"/>
  <c r="V9" i="48"/>
  <c r="V15" i="48"/>
  <c r="V14" i="48"/>
  <c r="FP10" i="48"/>
  <c r="V58" i="48"/>
  <c r="AB58" i="48" s="1"/>
  <c r="V46" i="48"/>
  <c r="AB46" i="48" s="1"/>
  <c r="V56" i="48"/>
  <c r="AB56" i="48" s="1"/>
  <c r="V60" i="48"/>
  <c r="AB60" i="48" s="1"/>
  <c r="V13" i="48"/>
  <c r="V26" i="48"/>
  <c r="V54" i="48"/>
  <c r="AB54" i="48" s="1"/>
  <c r="DR9" i="48"/>
  <c r="V53" i="48"/>
  <c r="AB53" i="48" s="1"/>
  <c r="V62" i="48"/>
  <c r="AB62" i="48" s="1"/>
  <c r="V28" i="48"/>
  <c r="FL9" i="48"/>
  <c r="V69" i="48"/>
  <c r="AB69" i="48" s="1"/>
  <c r="V32" i="48"/>
  <c r="AB32" i="48" s="1"/>
  <c r="DM8" i="48"/>
  <c r="V55" i="48"/>
  <c r="AB55" i="48" s="1"/>
  <c r="V64" i="48"/>
  <c r="AB64" i="48" s="1"/>
  <c r="DR11" i="48"/>
  <c r="FL71" i="48"/>
  <c r="FU71" i="48" s="1"/>
  <c r="FL70" i="48"/>
  <c r="FU70" i="48" s="1"/>
  <c r="FL10" i="48"/>
  <c r="FL8" i="48"/>
  <c r="BO12" i="48"/>
  <c r="DM11" i="48"/>
  <c r="JN43" i="48"/>
  <c r="JY43" i="48" s="1"/>
  <c r="V80" i="48"/>
  <c r="V71" i="48"/>
  <c r="AB71" i="48" s="1"/>
  <c r="V70" i="48"/>
  <c r="AB70" i="48" s="1"/>
  <c r="V37" i="48"/>
  <c r="AB37" i="48" s="1"/>
  <c r="V36" i="48"/>
  <c r="AB36" i="48" s="1"/>
  <c r="V42" i="48"/>
  <c r="AB42" i="48" s="1"/>
  <c r="V39" i="48"/>
  <c r="AB39" i="48" s="1"/>
  <c r="V38" i="48"/>
  <c r="AB38" i="48" s="1"/>
  <c r="V31" i="48"/>
  <c r="AB31" i="48" s="1"/>
  <c r="V29" i="48"/>
  <c r="AB29" i="48" s="1"/>
  <c r="V41" i="48"/>
  <c r="AB41" i="48" s="1"/>
  <c r="V40" i="48"/>
  <c r="AB40" i="48" s="1"/>
  <c r="V30" i="48"/>
  <c r="AB30" i="48" s="1"/>
  <c r="V43" i="48"/>
  <c r="AB43" i="48" s="1"/>
  <c r="V45" i="48"/>
  <c r="AB45" i="48" s="1"/>
  <c r="V44" i="48"/>
  <c r="AB44" i="48" s="1"/>
  <c r="V35" i="48"/>
  <c r="AB35" i="48" s="1"/>
  <c r="V33" i="48"/>
  <c r="AB33" i="48" s="1"/>
  <c r="V25" i="48"/>
  <c r="V24" i="48"/>
  <c r="V23" i="48"/>
  <c r="V22" i="48"/>
  <c r="V21" i="48"/>
  <c r="V20" i="48"/>
  <c r="V19" i="48"/>
  <c r="V18" i="48"/>
  <c r="V10" i="48"/>
  <c r="V47" i="48"/>
  <c r="AB47" i="48" s="1"/>
  <c r="V27" i="48"/>
  <c r="V49" i="48"/>
  <c r="AB49" i="48" s="1"/>
  <c r="V48" i="48"/>
  <c r="AB48" i="48" s="1"/>
  <c r="V34" i="48"/>
  <c r="AB34" i="48" s="1"/>
  <c r="DM12" i="48"/>
  <c r="BO10" i="48"/>
  <c r="FP71" i="48"/>
  <c r="FV71" i="48" s="1"/>
  <c r="FP70" i="48"/>
  <c r="FV70" i="48" s="1"/>
  <c r="FP8" i="48"/>
  <c r="FP11" i="48"/>
  <c r="FP9" i="48"/>
  <c r="DM71" i="48"/>
  <c r="DW71" i="48" s="1"/>
  <c r="DM10" i="48"/>
  <c r="DR71" i="48"/>
  <c r="DX71" i="48" s="1"/>
  <c r="DR70" i="48"/>
  <c r="DX70" i="48" s="1"/>
  <c r="DR8" i="48"/>
  <c r="BS71" i="48"/>
  <c r="BY71" i="48" s="1"/>
  <c r="BS70" i="48"/>
  <c r="BY70" i="48" s="1"/>
  <c r="BS8" i="48"/>
  <c r="BS11" i="48"/>
  <c r="FL11" i="48"/>
  <c r="R80" i="48"/>
  <c r="R71" i="48"/>
  <c r="AA71" i="48" s="1"/>
  <c r="R70" i="48"/>
  <c r="AA70" i="48" s="1"/>
  <c r="DM9" i="48"/>
  <c r="HM16" i="48"/>
  <c r="HM13" i="48"/>
  <c r="BO71" i="48"/>
  <c r="BX71" i="48" s="1"/>
  <c r="BO70" i="48"/>
  <c r="BX70" i="48" s="1"/>
  <c r="BO8" i="48"/>
  <c r="BO11" i="48"/>
  <c r="HM14" i="48"/>
  <c r="DM70" i="48"/>
  <c r="DW70" i="48" s="1"/>
  <c r="JN38" i="48"/>
  <c r="JY38" i="48" s="1"/>
  <c r="IT43" i="48"/>
  <c r="JE43" i="48" s="1"/>
  <c r="JD70" i="48"/>
  <c r="IO71" i="48"/>
  <c r="JD71" i="48" s="1"/>
  <c r="JX70" i="48"/>
  <c r="IT49" i="48"/>
  <c r="JE49" i="48" s="1"/>
  <c r="IT39" i="48"/>
  <c r="JE39" i="48" s="1"/>
  <c r="IT31" i="48"/>
  <c r="JE31" i="48" s="1"/>
  <c r="JN46" i="48"/>
  <c r="JY46" i="48" s="1"/>
  <c r="JN35" i="48"/>
  <c r="JY35" i="48" s="1"/>
  <c r="JN67" i="48"/>
  <c r="JY67" i="48" s="1"/>
  <c r="JN66" i="48"/>
  <c r="JY66" i="48" s="1"/>
  <c r="JN63" i="48"/>
  <c r="JY63" i="48" s="1"/>
  <c r="JN62" i="48"/>
  <c r="JY62" i="48" s="1"/>
  <c r="JN59" i="48"/>
  <c r="JY59" i="48" s="1"/>
  <c r="JN58" i="48"/>
  <c r="JY58" i="48" s="1"/>
  <c r="JN55" i="48"/>
  <c r="JY55" i="48" s="1"/>
  <c r="JN54" i="48"/>
  <c r="JY54" i="48" s="1"/>
  <c r="JN51" i="48"/>
  <c r="JY51" i="48" s="1"/>
  <c r="JN50" i="48"/>
  <c r="JY50" i="48" s="1"/>
  <c r="IT68" i="48"/>
  <c r="JE68" i="48" s="1"/>
  <c r="IT63" i="48"/>
  <c r="JE63" i="48" s="1"/>
  <c r="IT62" i="48"/>
  <c r="JE62" i="48" s="1"/>
  <c r="IT61" i="48"/>
  <c r="JE61" i="48" s="1"/>
  <c r="IT60" i="48"/>
  <c r="JE60" i="48" s="1"/>
  <c r="IT58" i="48"/>
  <c r="JE58" i="48" s="1"/>
  <c r="IT57" i="48"/>
  <c r="JE57" i="48" s="1"/>
  <c r="IT56" i="48"/>
  <c r="JE56" i="48" s="1"/>
  <c r="IT55" i="48"/>
  <c r="JE55" i="48" s="1"/>
  <c r="IT54" i="48"/>
  <c r="JE54" i="48" s="1"/>
  <c r="IT53" i="48"/>
  <c r="JE53" i="48" s="1"/>
  <c r="IT52" i="48"/>
  <c r="JE52" i="48" s="1"/>
  <c r="IT51" i="48"/>
  <c r="JE51" i="48" s="1"/>
  <c r="IT50" i="48"/>
  <c r="JE50" i="48" s="1"/>
  <c r="IT48" i="48"/>
  <c r="JE48" i="48" s="1"/>
  <c r="IT47" i="48"/>
  <c r="JE47" i="48" s="1"/>
  <c r="IT46" i="48"/>
  <c r="JE46" i="48" s="1"/>
  <c r="IT45" i="48"/>
  <c r="JE45" i="48" s="1"/>
  <c r="IT44" i="48"/>
  <c r="JE44" i="48" s="1"/>
  <c r="IT42" i="48"/>
  <c r="JE42" i="48" s="1"/>
  <c r="IT41" i="48"/>
  <c r="JE41" i="48" s="1"/>
  <c r="IT40" i="48"/>
  <c r="JE40" i="48" s="1"/>
  <c r="IT38" i="48"/>
  <c r="JE38" i="48" s="1"/>
  <c r="IT37" i="48"/>
  <c r="JE37" i="48" s="1"/>
  <c r="IT36" i="48"/>
  <c r="JE36" i="48" s="1"/>
  <c r="IT34" i="48"/>
  <c r="JE34" i="48" s="1"/>
  <c r="IT33" i="48"/>
  <c r="JE33" i="48" s="1"/>
  <c r="IT32" i="48"/>
  <c r="JE32" i="48" s="1"/>
  <c r="IT30" i="48"/>
  <c r="JE30" i="48" s="1"/>
  <c r="IT29" i="48"/>
  <c r="JE29" i="48" s="1"/>
  <c r="IT69" i="48"/>
  <c r="JE69" i="48" s="1"/>
  <c r="IT67" i="48"/>
  <c r="JE67" i="48" s="1"/>
  <c r="IT66" i="48"/>
  <c r="JE66" i="48" s="1"/>
  <c r="IT65" i="48"/>
  <c r="JE65" i="48" s="1"/>
  <c r="IT64" i="48"/>
  <c r="JE64" i="48" s="1"/>
  <c r="IT59" i="48"/>
  <c r="JE59" i="48" s="1"/>
  <c r="F99" i="48"/>
  <c r="EN83" i="48" s="1"/>
  <c r="F97" i="48"/>
  <c r="EL83" i="48" s="1"/>
  <c r="JN47" i="48"/>
  <c r="JY47" i="48" s="1"/>
  <c r="JN42" i="48"/>
  <c r="JY42" i="48" s="1"/>
  <c r="JN39" i="48"/>
  <c r="JY39" i="48" s="1"/>
  <c r="JN34" i="48"/>
  <c r="JY34" i="48" s="1"/>
  <c r="JN31" i="48"/>
  <c r="JY31" i="48" s="1"/>
  <c r="B25" i="51"/>
  <c r="AB24" i="51"/>
  <c r="F102" i="48"/>
  <c r="GL83" i="48" s="1"/>
  <c r="GM12" i="48" s="1"/>
  <c r="F98" i="48"/>
  <c r="EM83" i="48" s="1"/>
  <c r="F95" i="48"/>
  <c r="CN83" i="48" s="1"/>
  <c r="CO11" i="48" s="1"/>
  <c r="CY32" i="48"/>
  <c r="CS32" i="48"/>
  <c r="CY46" i="48"/>
  <c r="CS46" i="48"/>
  <c r="JN69" i="48"/>
  <c r="JY69" i="48" s="1"/>
  <c r="JN68" i="48"/>
  <c r="JY68" i="48" s="1"/>
  <c r="JN65" i="48"/>
  <c r="JY65" i="48" s="1"/>
  <c r="JN64" i="48"/>
  <c r="JY64" i="48" s="1"/>
  <c r="JN61" i="48"/>
  <c r="JY61" i="48" s="1"/>
  <c r="JN60" i="48"/>
  <c r="JY60" i="48" s="1"/>
  <c r="JN57" i="48"/>
  <c r="JY57" i="48" s="1"/>
  <c r="JN56" i="48"/>
  <c r="JY56" i="48" s="1"/>
  <c r="JN53" i="48"/>
  <c r="JY53" i="48" s="1"/>
  <c r="JN52" i="48"/>
  <c r="JY52" i="48" s="1"/>
  <c r="JN49" i="48"/>
  <c r="JY49" i="48" s="1"/>
  <c r="JN48" i="48"/>
  <c r="JY48" i="48" s="1"/>
  <c r="JN45" i="48"/>
  <c r="JY45" i="48" s="1"/>
  <c r="JN44" i="48"/>
  <c r="JY44" i="48" s="1"/>
  <c r="JN41" i="48"/>
  <c r="JY41" i="48" s="1"/>
  <c r="JN40" i="48"/>
  <c r="JY40" i="48" s="1"/>
  <c r="JN37" i="48"/>
  <c r="JY37" i="48" s="1"/>
  <c r="JN36" i="48"/>
  <c r="JY36" i="48" s="1"/>
  <c r="JN33" i="48"/>
  <c r="JY33" i="48" s="1"/>
  <c r="JN32" i="48"/>
  <c r="JY32" i="48" s="1"/>
  <c r="JN30" i="48"/>
  <c r="JY30" i="48" s="1"/>
  <c r="JN29" i="48"/>
  <c r="JY29" i="48" s="1"/>
  <c r="GT31" i="48"/>
  <c r="GU30" i="48"/>
  <c r="GQ47" i="48"/>
  <c r="GW46" i="48"/>
  <c r="GQ32" i="48"/>
  <c r="GW31" i="48"/>
  <c r="FT47" i="48"/>
  <c r="GA46" i="48"/>
  <c r="FX31" i="48"/>
  <c r="FY30" i="48"/>
  <c r="FZ30" i="48" s="1"/>
  <c r="FT32" i="48"/>
  <c r="GA31" i="48"/>
  <c r="ES46" i="48"/>
  <c r="EY45" i="48"/>
  <c r="ES33" i="48"/>
  <c r="EY32" i="48"/>
  <c r="EV32" i="48"/>
  <c r="EW32" i="48" s="1"/>
  <c r="DZ32" i="48"/>
  <c r="EA31" i="48"/>
  <c r="EB31" i="48" s="1"/>
  <c r="DV47" i="48"/>
  <c r="EC46" i="48"/>
  <c r="DV33" i="48"/>
  <c r="EC32" i="48"/>
  <c r="CV32" i="48"/>
  <c r="CW31" i="48"/>
  <c r="BW33" i="48"/>
  <c r="CC32" i="48"/>
  <c r="BZ32" i="48"/>
  <c r="CA31" i="48"/>
  <c r="CB31" i="48" s="1"/>
  <c r="BW47" i="48"/>
  <c r="CC46" i="48"/>
  <c r="AT32" i="48"/>
  <c r="AZ31" i="48"/>
  <c r="AT46" i="48"/>
  <c r="AZ45" i="48"/>
  <c r="AX30" i="48"/>
  <c r="AW31" i="48"/>
  <c r="AC32" i="48"/>
  <c r="AD31" i="48"/>
  <c r="AE31" i="48" s="1"/>
  <c r="L31" i="48" s="1"/>
  <c r="DR80" i="48"/>
  <c r="DR69" i="48"/>
  <c r="DX69" i="48" s="1"/>
  <c r="DR68" i="48"/>
  <c r="DX68" i="48" s="1"/>
  <c r="DR66" i="48"/>
  <c r="DX66" i="48" s="1"/>
  <c r="DR67" i="48"/>
  <c r="DX67" i="48" s="1"/>
  <c r="DR65" i="48"/>
  <c r="DX65" i="48" s="1"/>
  <c r="DR64" i="48"/>
  <c r="DX64" i="48" s="1"/>
  <c r="DR62" i="48"/>
  <c r="DX62" i="48" s="1"/>
  <c r="DR60" i="48"/>
  <c r="DX60" i="48" s="1"/>
  <c r="DR58" i="48"/>
  <c r="DX58" i="48" s="1"/>
  <c r="DR63" i="48"/>
  <c r="DX63" i="48" s="1"/>
  <c r="DR61" i="48"/>
  <c r="DX61" i="48" s="1"/>
  <c r="DR59" i="48"/>
  <c r="DX59" i="48" s="1"/>
  <c r="DR57" i="48"/>
  <c r="DX57" i="48" s="1"/>
  <c r="DR55" i="48"/>
  <c r="DX55" i="48" s="1"/>
  <c r="DR53" i="48"/>
  <c r="DX53" i="48" s="1"/>
  <c r="DR49" i="48"/>
  <c r="DX49" i="48" s="1"/>
  <c r="DR56" i="48"/>
  <c r="DX56" i="48" s="1"/>
  <c r="DR54" i="48"/>
  <c r="DX54" i="48" s="1"/>
  <c r="DR52" i="48"/>
  <c r="DX52" i="48" s="1"/>
  <c r="DR51" i="48"/>
  <c r="DX51" i="48" s="1"/>
  <c r="DR50" i="48"/>
  <c r="DX50" i="48" s="1"/>
  <c r="DR47" i="48"/>
  <c r="DX47" i="48" s="1"/>
  <c r="DR45" i="48"/>
  <c r="DX45" i="48" s="1"/>
  <c r="DR43" i="48"/>
  <c r="DX43" i="48" s="1"/>
  <c r="DR41" i="48"/>
  <c r="DX41" i="48" s="1"/>
  <c r="DR39" i="48"/>
  <c r="DX39" i="48" s="1"/>
  <c r="DR37" i="48"/>
  <c r="DX37" i="48" s="1"/>
  <c r="DR35" i="48"/>
  <c r="DX35" i="48" s="1"/>
  <c r="DR48" i="48"/>
  <c r="DX48" i="48" s="1"/>
  <c r="DR46" i="48"/>
  <c r="DX46" i="48" s="1"/>
  <c r="DR44" i="48"/>
  <c r="DX44" i="48" s="1"/>
  <c r="DR42" i="48"/>
  <c r="DX42" i="48" s="1"/>
  <c r="DR40" i="48"/>
  <c r="DX40" i="48" s="1"/>
  <c r="DR38" i="48"/>
  <c r="DX38" i="48" s="1"/>
  <c r="DR36" i="48"/>
  <c r="DX36" i="48" s="1"/>
  <c r="DR34" i="48"/>
  <c r="DX34" i="48" s="1"/>
  <c r="DR32" i="48"/>
  <c r="DX32" i="48" s="1"/>
  <c r="DR30" i="48"/>
  <c r="DX30" i="48" s="1"/>
  <c r="DY30" i="48" s="1"/>
  <c r="DR33" i="48"/>
  <c r="DX33" i="48" s="1"/>
  <c r="DR31" i="48"/>
  <c r="DX31" i="48" s="1"/>
  <c r="DY31" i="48" s="1"/>
  <c r="DR29" i="48"/>
  <c r="DX29" i="48" s="1"/>
  <c r="DY29" i="48" s="1"/>
  <c r="DR28" i="48"/>
  <c r="DR27" i="48"/>
  <c r="DR26" i="48"/>
  <c r="DR25" i="48"/>
  <c r="DR24" i="48"/>
  <c r="DR23" i="48"/>
  <c r="DR22" i="48"/>
  <c r="DR21" i="48"/>
  <c r="DR20" i="48"/>
  <c r="DR19" i="48"/>
  <c r="DR18" i="48"/>
  <c r="DR17" i="48"/>
  <c r="DR15" i="48"/>
  <c r="DR13" i="48"/>
  <c r="DR16" i="48"/>
  <c r="DR14" i="48"/>
  <c r="BO80" i="48"/>
  <c r="BO69" i="48"/>
  <c r="BX69" i="48" s="1"/>
  <c r="BO68" i="48"/>
  <c r="BX68" i="48" s="1"/>
  <c r="BO66" i="48"/>
  <c r="BX66" i="48" s="1"/>
  <c r="BO67" i="48"/>
  <c r="BX67" i="48" s="1"/>
  <c r="BO65" i="48"/>
  <c r="BX65" i="48" s="1"/>
  <c r="BO64" i="48"/>
  <c r="BX64" i="48" s="1"/>
  <c r="BO62" i="48"/>
  <c r="BX62" i="48" s="1"/>
  <c r="BO60" i="48"/>
  <c r="BX60" i="48" s="1"/>
  <c r="BO58" i="48"/>
  <c r="BX58" i="48" s="1"/>
  <c r="BO63" i="48"/>
  <c r="BX63" i="48" s="1"/>
  <c r="BO61" i="48"/>
  <c r="BX61" i="48" s="1"/>
  <c r="BO59" i="48"/>
  <c r="BX59" i="48" s="1"/>
  <c r="BO57" i="48"/>
  <c r="BX57" i="48" s="1"/>
  <c r="BO55" i="48"/>
  <c r="BX55" i="48" s="1"/>
  <c r="BO53" i="48"/>
  <c r="BX53" i="48" s="1"/>
  <c r="BO56" i="48"/>
  <c r="BX56" i="48" s="1"/>
  <c r="BO54" i="48"/>
  <c r="BX54" i="48" s="1"/>
  <c r="BO52" i="48"/>
  <c r="BX52" i="48" s="1"/>
  <c r="BO51" i="48"/>
  <c r="BX51" i="48" s="1"/>
  <c r="BO50" i="48"/>
  <c r="BX50" i="48" s="1"/>
  <c r="BO49" i="48"/>
  <c r="BX49" i="48" s="1"/>
  <c r="BO47" i="48"/>
  <c r="BX47" i="48" s="1"/>
  <c r="BO45" i="48"/>
  <c r="BX45" i="48" s="1"/>
  <c r="BO43" i="48"/>
  <c r="BX43" i="48" s="1"/>
  <c r="BO41" i="48"/>
  <c r="BX41" i="48" s="1"/>
  <c r="BO39" i="48"/>
  <c r="BX39" i="48" s="1"/>
  <c r="BO37" i="48"/>
  <c r="BX37" i="48" s="1"/>
  <c r="BO35" i="48"/>
  <c r="BX35" i="48" s="1"/>
  <c r="BO48" i="48"/>
  <c r="BX48" i="48" s="1"/>
  <c r="BO46" i="48"/>
  <c r="BX46" i="48" s="1"/>
  <c r="BO44" i="48"/>
  <c r="BX44" i="48" s="1"/>
  <c r="BO42" i="48"/>
  <c r="BX42" i="48" s="1"/>
  <c r="BO40" i="48"/>
  <c r="BX40" i="48" s="1"/>
  <c r="BO38" i="48"/>
  <c r="BX38" i="48" s="1"/>
  <c r="BO36" i="48"/>
  <c r="BX36" i="48" s="1"/>
  <c r="BO34" i="48"/>
  <c r="BX34" i="48" s="1"/>
  <c r="BO32" i="48"/>
  <c r="BX32" i="48" s="1"/>
  <c r="BO30" i="48"/>
  <c r="BX30" i="48" s="1"/>
  <c r="BO33" i="48"/>
  <c r="BX33" i="48" s="1"/>
  <c r="BO31" i="48"/>
  <c r="BX31" i="48" s="1"/>
  <c r="BO29" i="48"/>
  <c r="BX29" i="48" s="1"/>
  <c r="BO28" i="48"/>
  <c r="BO27" i="48"/>
  <c r="BO26" i="48"/>
  <c r="BO25" i="48"/>
  <c r="BO24" i="48"/>
  <c r="BO23" i="48"/>
  <c r="BO22" i="48"/>
  <c r="BO21" i="48"/>
  <c r="BO20" i="48"/>
  <c r="BO19" i="48"/>
  <c r="BO18" i="48"/>
  <c r="BO17" i="48"/>
  <c r="BO15" i="48"/>
  <c r="BO13" i="48"/>
  <c r="BO16" i="48"/>
  <c r="BO14" i="48"/>
  <c r="BS69" i="48"/>
  <c r="BY69" i="48" s="1"/>
  <c r="BS80" i="48"/>
  <c r="BS68" i="48"/>
  <c r="BY68" i="48" s="1"/>
  <c r="BS67" i="48"/>
  <c r="BY67" i="48" s="1"/>
  <c r="BS65" i="48"/>
  <c r="BY65" i="48" s="1"/>
  <c r="BS66" i="48"/>
  <c r="BY66" i="48" s="1"/>
  <c r="BS63" i="48"/>
  <c r="BY63" i="48" s="1"/>
  <c r="BS61" i="48"/>
  <c r="BY61" i="48" s="1"/>
  <c r="BS59" i="48"/>
  <c r="BY59" i="48" s="1"/>
  <c r="BS57" i="48"/>
  <c r="BY57" i="48" s="1"/>
  <c r="BS64" i="48"/>
  <c r="BY64" i="48" s="1"/>
  <c r="BS62" i="48"/>
  <c r="BY62" i="48" s="1"/>
  <c r="BS60" i="48"/>
  <c r="BY60" i="48" s="1"/>
  <c r="BS58" i="48"/>
  <c r="BY58" i="48" s="1"/>
  <c r="BS56" i="48"/>
  <c r="BY56" i="48" s="1"/>
  <c r="BS54" i="48"/>
  <c r="BY54" i="48" s="1"/>
  <c r="BS52" i="48"/>
  <c r="BY52" i="48" s="1"/>
  <c r="BS51" i="48"/>
  <c r="BY51" i="48" s="1"/>
  <c r="BS50" i="48"/>
  <c r="BY50" i="48" s="1"/>
  <c r="BS55" i="48"/>
  <c r="BY55" i="48" s="1"/>
  <c r="BS53" i="48"/>
  <c r="BY53" i="48" s="1"/>
  <c r="BS48" i="48"/>
  <c r="BY48" i="48" s="1"/>
  <c r="BS46" i="48"/>
  <c r="BY46" i="48" s="1"/>
  <c r="BS44" i="48"/>
  <c r="BY44" i="48" s="1"/>
  <c r="BS42" i="48"/>
  <c r="BY42" i="48" s="1"/>
  <c r="BS40" i="48"/>
  <c r="BY40" i="48" s="1"/>
  <c r="BS38" i="48"/>
  <c r="BY38" i="48" s="1"/>
  <c r="BS36" i="48"/>
  <c r="BY36" i="48" s="1"/>
  <c r="BS34" i="48"/>
  <c r="BY34" i="48" s="1"/>
  <c r="BS49" i="48"/>
  <c r="BY49" i="48" s="1"/>
  <c r="BS47" i="48"/>
  <c r="BY47" i="48" s="1"/>
  <c r="BS45" i="48"/>
  <c r="BY45" i="48" s="1"/>
  <c r="BS43" i="48"/>
  <c r="BY43" i="48" s="1"/>
  <c r="BS41" i="48"/>
  <c r="BY41" i="48" s="1"/>
  <c r="BS39" i="48"/>
  <c r="BY39" i="48" s="1"/>
  <c r="BS37" i="48"/>
  <c r="BY37" i="48" s="1"/>
  <c r="BS35" i="48"/>
  <c r="BY35" i="48" s="1"/>
  <c r="BS33" i="48"/>
  <c r="BY33" i="48" s="1"/>
  <c r="BS31" i="48"/>
  <c r="BY31" i="48" s="1"/>
  <c r="BS29" i="48"/>
  <c r="BY29" i="48" s="1"/>
  <c r="BS28" i="48"/>
  <c r="BS27" i="48"/>
  <c r="BS26" i="48"/>
  <c r="BS25" i="48"/>
  <c r="BS24" i="48"/>
  <c r="BS23" i="48"/>
  <c r="BS22" i="48"/>
  <c r="BS21" i="48"/>
  <c r="BS20" i="48"/>
  <c r="BS19" i="48"/>
  <c r="BS18" i="48"/>
  <c r="BS32" i="48"/>
  <c r="BY32" i="48" s="1"/>
  <c r="BS30" i="48"/>
  <c r="BY30" i="48" s="1"/>
  <c r="BS16" i="48"/>
  <c r="BS14" i="48"/>
  <c r="BS17" i="48"/>
  <c r="BS15" i="48"/>
  <c r="BS13" i="48"/>
  <c r="R69" i="48"/>
  <c r="AA69" i="48" s="1"/>
  <c r="R67" i="48"/>
  <c r="AA67" i="48" s="1"/>
  <c r="R65" i="48"/>
  <c r="AA65" i="48" s="1"/>
  <c r="R68" i="48"/>
  <c r="AA68" i="48" s="1"/>
  <c r="R66" i="48"/>
  <c r="AA66" i="48" s="1"/>
  <c r="R63" i="48"/>
  <c r="AA63" i="48" s="1"/>
  <c r="R61" i="48"/>
  <c r="AA61" i="48" s="1"/>
  <c r="R59" i="48"/>
  <c r="AA59" i="48" s="1"/>
  <c r="R64" i="48"/>
  <c r="AA64" i="48" s="1"/>
  <c r="R62" i="48"/>
  <c r="AA62" i="48" s="1"/>
  <c r="R60" i="48"/>
  <c r="AA60" i="48" s="1"/>
  <c r="R58" i="48"/>
  <c r="AA58" i="48" s="1"/>
  <c r="R56" i="48"/>
  <c r="AA56" i="48" s="1"/>
  <c r="R54" i="48"/>
  <c r="AA54" i="48" s="1"/>
  <c r="R52" i="48"/>
  <c r="AA52" i="48" s="1"/>
  <c r="R51" i="48"/>
  <c r="AA51" i="48" s="1"/>
  <c r="R50" i="48"/>
  <c r="AA50" i="48" s="1"/>
  <c r="R57" i="48"/>
  <c r="AA57" i="48" s="1"/>
  <c r="R55" i="48"/>
  <c r="AA55" i="48" s="1"/>
  <c r="R53" i="48"/>
  <c r="AA53" i="48" s="1"/>
  <c r="R48" i="48"/>
  <c r="AA48" i="48" s="1"/>
  <c r="R46" i="48"/>
  <c r="AA46" i="48" s="1"/>
  <c r="R44" i="48"/>
  <c r="AA44" i="48" s="1"/>
  <c r="R42" i="48"/>
  <c r="AA42" i="48" s="1"/>
  <c r="R40" i="48"/>
  <c r="AA40" i="48" s="1"/>
  <c r="R38" i="48"/>
  <c r="AA38" i="48" s="1"/>
  <c r="R36" i="48"/>
  <c r="AA36" i="48" s="1"/>
  <c r="R34" i="48"/>
  <c r="AA34" i="48" s="1"/>
  <c r="R49" i="48"/>
  <c r="AA49" i="48" s="1"/>
  <c r="R47" i="48"/>
  <c r="AA47" i="48" s="1"/>
  <c r="R45" i="48"/>
  <c r="AA45" i="48" s="1"/>
  <c r="R43" i="48"/>
  <c r="AA43" i="48" s="1"/>
  <c r="R41" i="48"/>
  <c r="AA41" i="48" s="1"/>
  <c r="R39" i="48"/>
  <c r="AA39" i="48" s="1"/>
  <c r="R37" i="48"/>
  <c r="AA37" i="48" s="1"/>
  <c r="R35" i="48"/>
  <c r="AA35" i="48" s="1"/>
  <c r="R33" i="48"/>
  <c r="AA33" i="48" s="1"/>
  <c r="R31" i="48"/>
  <c r="AA31" i="48" s="1"/>
  <c r="R29" i="48"/>
  <c r="AA29" i="48" s="1"/>
  <c r="R28" i="48"/>
  <c r="R27" i="48"/>
  <c r="R26" i="48"/>
  <c r="R25" i="48"/>
  <c r="R24" i="48"/>
  <c r="R23" i="48"/>
  <c r="R22" i="48"/>
  <c r="R21" i="48"/>
  <c r="R20" i="48"/>
  <c r="R19" i="48"/>
  <c r="R18" i="48"/>
  <c r="R32" i="48"/>
  <c r="AA32" i="48" s="1"/>
  <c r="R30" i="48"/>
  <c r="AA30" i="48" s="1"/>
  <c r="R16" i="48"/>
  <c r="R14" i="48"/>
  <c r="R12" i="48"/>
  <c r="R10" i="48"/>
  <c r="R8" i="48"/>
  <c r="R17" i="48"/>
  <c r="R15" i="48"/>
  <c r="R13" i="48"/>
  <c r="R11" i="48"/>
  <c r="R9" i="48"/>
  <c r="DM51" i="48"/>
  <c r="DW51" i="48" s="1"/>
  <c r="DM54" i="48"/>
  <c r="DW54" i="48" s="1"/>
  <c r="DM49" i="48"/>
  <c r="DW49" i="48" s="1"/>
  <c r="DM55" i="48"/>
  <c r="DW55" i="48" s="1"/>
  <c r="DM63" i="48"/>
  <c r="DW63" i="48" s="1"/>
  <c r="DM60" i="48"/>
  <c r="DW60" i="48" s="1"/>
  <c r="DM64" i="48"/>
  <c r="DW64" i="48" s="1"/>
  <c r="DM67" i="48"/>
  <c r="DW67" i="48" s="1"/>
  <c r="DM68" i="48"/>
  <c r="DW68" i="48" s="1"/>
  <c r="DM80" i="48"/>
  <c r="DM47" i="48"/>
  <c r="DW47" i="48" s="1"/>
  <c r="DM43" i="48"/>
  <c r="DW43" i="48" s="1"/>
  <c r="DM39" i="48"/>
  <c r="DW39" i="48" s="1"/>
  <c r="DM35" i="48"/>
  <c r="DW35" i="48" s="1"/>
  <c r="DM31" i="48"/>
  <c r="DW31" i="48" s="1"/>
  <c r="DM29" i="48"/>
  <c r="DW29" i="48" s="1"/>
  <c r="DM27" i="48"/>
  <c r="DM25" i="48"/>
  <c r="DM23" i="48"/>
  <c r="DM21" i="48"/>
  <c r="DM19" i="48"/>
  <c r="DM30" i="48"/>
  <c r="DW30" i="48" s="1"/>
  <c r="DM16" i="48"/>
  <c r="DM13" i="48"/>
  <c r="HS31" i="48"/>
  <c r="IB30" i="48"/>
  <c r="FL69" i="48"/>
  <c r="FU69" i="48" s="1"/>
  <c r="FL68" i="48"/>
  <c r="FU68" i="48" s="1"/>
  <c r="FL80" i="48"/>
  <c r="FL67" i="48"/>
  <c r="FU67" i="48" s="1"/>
  <c r="FL65" i="48"/>
  <c r="FU65" i="48" s="1"/>
  <c r="FL66" i="48"/>
  <c r="FU66" i="48" s="1"/>
  <c r="FL63" i="48"/>
  <c r="FU63" i="48" s="1"/>
  <c r="FL61" i="48"/>
  <c r="FU61" i="48" s="1"/>
  <c r="FL59" i="48"/>
  <c r="FU59" i="48" s="1"/>
  <c r="FL57" i="48"/>
  <c r="FU57" i="48" s="1"/>
  <c r="FL64" i="48"/>
  <c r="FU64" i="48" s="1"/>
  <c r="FL62" i="48"/>
  <c r="FU62" i="48" s="1"/>
  <c r="FL60" i="48"/>
  <c r="FU60" i="48" s="1"/>
  <c r="FL58" i="48"/>
  <c r="FU58" i="48" s="1"/>
  <c r="FL56" i="48"/>
  <c r="FU56" i="48" s="1"/>
  <c r="FL54" i="48"/>
  <c r="FU54" i="48" s="1"/>
  <c r="FL52" i="48"/>
  <c r="FU52" i="48" s="1"/>
  <c r="FL51" i="48"/>
  <c r="FU51" i="48" s="1"/>
  <c r="FL50" i="48"/>
  <c r="FU50" i="48" s="1"/>
  <c r="FL55" i="48"/>
  <c r="FU55" i="48" s="1"/>
  <c r="FL53" i="48"/>
  <c r="FU53" i="48" s="1"/>
  <c r="FL49" i="48"/>
  <c r="FU49" i="48" s="1"/>
  <c r="FL48" i="48"/>
  <c r="FU48" i="48" s="1"/>
  <c r="FL46" i="48"/>
  <c r="FU46" i="48" s="1"/>
  <c r="FL44" i="48"/>
  <c r="FU44" i="48" s="1"/>
  <c r="FL42" i="48"/>
  <c r="FU42" i="48" s="1"/>
  <c r="FL40" i="48"/>
  <c r="FU40" i="48" s="1"/>
  <c r="FL38" i="48"/>
  <c r="FU38" i="48" s="1"/>
  <c r="FL36" i="48"/>
  <c r="FU36" i="48" s="1"/>
  <c r="FL34" i="48"/>
  <c r="FU34" i="48" s="1"/>
  <c r="FL47" i="48"/>
  <c r="FU47" i="48" s="1"/>
  <c r="FL45" i="48"/>
  <c r="FU45" i="48" s="1"/>
  <c r="FL43" i="48"/>
  <c r="FU43" i="48" s="1"/>
  <c r="FL41" i="48"/>
  <c r="FU41" i="48" s="1"/>
  <c r="FL39" i="48"/>
  <c r="FU39" i="48" s="1"/>
  <c r="FL37" i="48"/>
  <c r="FU37" i="48" s="1"/>
  <c r="FL35" i="48"/>
  <c r="FU35" i="48" s="1"/>
  <c r="FL33" i="48"/>
  <c r="FU33" i="48" s="1"/>
  <c r="FL31" i="48"/>
  <c r="FU31" i="48" s="1"/>
  <c r="FL29" i="48"/>
  <c r="FU29" i="48" s="1"/>
  <c r="FL28" i="48"/>
  <c r="FL27" i="48"/>
  <c r="FL26" i="48"/>
  <c r="FL25" i="48"/>
  <c r="FL24" i="48"/>
  <c r="FL23" i="48"/>
  <c r="FL22" i="48"/>
  <c r="FL21" i="48"/>
  <c r="FL20" i="48"/>
  <c r="FL19" i="48"/>
  <c r="FL18" i="48"/>
  <c r="FL17" i="48"/>
  <c r="FL32" i="48"/>
  <c r="FU32" i="48" s="1"/>
  <c r="FL30" i="48"/>
  <c r="FU30" i="48" s="1"/>
  <c r="FL16" i="48"/>
  <c r="FL14" i="48"/>
  <c r="FL15" i="48"/>
  <c r="FL13" i="48"/>
  <c r="FP80" i="48"/>
  <c r="FP69" i="48"/>
  <c r="FV69" i="48" s="1"/>
  <c r="FP68" i="48"/>
  <c r="FV68" i="48" s="1"/>
  <c r="FP66" i="48"/>
  <c r="FV66" i="48" s="1"/>
  <c r="FP64" i="48"/>
  <c r="FV64" i="48" s="1"/>
  <c r="FP67" i="48"/>
  <c r="FV67" i="48" s="1"/>
  <c r="FP65" i="48"/>
  <c r="FV65" i="48" s="1"/>
  <c r="FP62" i="48"/>
  <c r="FV62" i="48" s="1"/>
  <c r="FP60" i="48"/>
  <c r="FV60" i="48" s="1"/>
  <c r="FP58" i="48"/>
  <c r="FV58" i="48" s="1"/>
  <c r="FP63" i="48"/>
  <c r="FV63" i="48" s="1"/>
  <c r="FP61" i="48"/>
  <c r="FV61" i="48" s="1"/>
  <c r="FP59" i="48"/>
  <c r="FV59" i="48" s="1"/>
  <c r="FP57" i="48"/>
  <c r="FV57" i="48" s="1"/>
  <c r="FP55" i="48"/>
  <c r="FV55" i="48" s="1"/>
  <c r="FP53" i="48"/>
  <c r="FV53" i="48" s="1"/>
  <c r="FP49" i="48"/>
  <c r="FV49" i="48" s="1"/>
  <c r="FP56" i="48"/>
  <c r="FV56" i="48" s="1"/>
  <c r="FP54" i="48"/>
  <c r="FV54" i="48" s="1"/>
  <c r="FP52" i="48"/>
  <c r="FV52" i="48" s="1"/>
  <c r="FP51" i="48"/>
  <c r="FV51" i="48" s="1"/>
  <c r="FP50" i="48"/>
  <c r="FV50" i="48" s="1"/>
  <c r="FP47" i="48"/>
  <c r="FV47" i="48" s="1"/>
  <c r="FP45" i="48"/>
  <c r="FV45" i="48" s="1"/>
  <c r="FP43" i="48"/>
  <c r="FV43" i="48" s="1"/>
  <c r="FP41" i="48"/>
  <c r="FV41" i="48" s="1"/>
  <c r="FP39" i="48"/>
  <c r="FV39" i="48" s="1"/>
  <c r="FP37" i="48"/>
  <c r="FV37" i="48" s="1"/>
  <c r="FP35" i="48"/>
  <c r="FV35" i="48" s="1"/>
  <c r="FP33" i="48"/>
  <c r="FV33" i="48" s="1"/>
  <c r="FP48" i="48"/>
  <c r="FV48" i="48" s="1"/>
  <c r="FP46" i="48"/>
  <c r="FV46" i="48" s="1"/>
  <c r="FP44" i="48"/>
  <c r="FV44" i="48" s="1"/>
  <c r="FP42" i="48"/>
  <c r="FV42" i="48" s="1"/>
  <c r="FP40" i="48"/>
  <c r="FV40" i="48" s="1"/>
  <c r="FP38" i="48"/>
  <c r="FV38" i="48" s="1"/>
  <c r="FP36" i="48"/>
  <c r="FV36" i="48" s="1"/>
  <c r="FP34" i="48"/>
  <c r="FV34" i="48" s="1"/>
  <c r="FP32" i="48"/>
  <c r="FV32" i="48" s="1"/>
  <c r="FP30" i="48"/>
  <c r="FV30" i="48" s="1"/>
  <c r="FW30" i="48" s="1"/>
  <c r="FP31" i="48"/>
  <c r="FV31" i="48" s="1"/>
  <c r="FP29" i="48"/>
  <c r="FV29" i="48" s="1"/>
  <c r="FW29" i="48" s="1"/>
  <c r="FP28" i="48"/>
  <c r="FP27" i="48"/>
  <c r="FP26" i="48"/>
  <c r="FP25" i="48"/>
  <c r="FP24" i="48"/>
  <c r="FP23" i="48"/>
  <c r="FP22" i="48"/>
  <c r="FP21" i="48"/>
  <c r="FP20" i="48"/>
  <c r="FP19" i="48"/>
  <c r="FP18" i="48"/>
  <c r="FP17" i="48"/>
  <c r="FP15" i="48"/>
  <c r="FP13" i="48"/>
  <c r="FP16" i="48"/>
  <c r="FP14" i="48"/>
  <c r="DM32" i="48"/>
  <c r="DW32" i="48" s="1"/>
  <c r="DM17" i="48"/>
  <c r="DM14" i="48"/>
  <c r="DM50" i="48"/>
  <c r="DW50" i="48" s="1"/>
  <c r="DM52" i="48"/>
  <c r="DW52" i="48" s="1"/>
  <c r="DM56" i="48"/>
  <c r="DW56" i="48" s="1"/>
  <c r="DM53" i="48"/>
  <c r="DW53" i="48" s="1"/>
  <c r="DM57" i="48"/>
  <c r="DW57" i="48" s="1"/>
  <c r="DM61" i="48"/>
  <c r="DW61" i="48" s="1"/>
  <c r="DM58" i="48"/>
  <c r="DW58" i="48" s="1"/>
  <c r="DM62" i="48"/>
  <c r="DW62" i="48" s="1"/>
  <c r="DM65" i="48"/>
  <c r="DW65" i="48" s="1"/>
  <c r="DM66" i="48"/>
  <c r="DW66" i="48" s="1"/>
  <c r="DM69" i="48"/>
  <c r="DW69" i="48" s="1"/>
  <c r="DM48" i="48"/>
  <c r="DW48" i="48" s="1"/>
  <c r="DM46" i="48"/>
  <c r="DW46" i="48" s="1"/>
  <c r="DM44" i="48"/>
  <c r="DW44" i="48" s="1"/>
  <c r="DM42" i="48"/>
  <c r="DW42" i="48" s="1"/>
  <c r="DM40" i="48"/>
  <c r="DW40" i="48" s="1"/>
  <c r="DM38" i="48"/>
  <c r="DW38" i="48" s="1"/>
  <c r="DM36" i="48"/>
  <c r="DW36" i="48" s="1"/>
  <c r="DM34" i="48"/>
  <c r="DW34" i="48" s="1"/>
  <c r="DM45" i="48"/>
  <c r="DW45" i="48" s="1"/>
  <c r="DM41" i="48"/>
  <c r="DW41" i="48" s="1"/>
  <c r="DM37" i="48"/>
  <c r="DW37" i="48" s="1"/>
  <c r="DM33" i="48"/>
  <c r="DW33" i="48" s="1"/>
  <c r="DM28" i="48"/>
  <c r="DM26" i="48"/>
  <c r="DM24" i="48"/>
  <c r="DM22" i="48"/>
  <c r="DM20" i="48"/>
  <c r="DM18" i="48"/>
  <c r="DM15" i="48"/>
  <c r="HO39" i="48"/>
  <c r="HS38" i="48"/>
  <c r="IB38" i="48" s="1"/>
  <c r="GM75" i="48" l="1"/>
  <c r="GR75" i="48" s="1"/>
  <c r="CO81" i="48"/>
  <c r="GM77" i="48"/>
  <c r="GR77" i="48" s="1"/>
  <c r="CO77" i="48"/>
  <c r="CT77" i="48" s="1"/>
  <c r="GM76" i="48"/>
  <c r="GR76" i="48" s="1"/>
  <c r="CO75" i="48"/>
  <c r="CT75" i="48" s="1"/>
  <c r="GM74" i="48"/>
  <c r="GR74" i="48" s="1"/>
  <c r="FR74" i="48"/>
  <c r="FR75" i="48"/>
  <c r="FR77" i="48"/>
  <c r="FR76" i="48"/>
  <c r="CO76" i="48"/>
  <c r="CT76" i="48" s="1"/>
  <c r="X77" i="48"/>
  <c r="X76" i="48"/>
  <c r="X74" i="48"/>
  <c r="X75" i="48"/>
  <c r="CO74" i="48"/>
  <c r="CT74" i="48" s="1"/>
  <c r="BU75" i="48"/>
  <c r="BU76" i="48"/>
  <c r="BU74" i="48"/>
  <c r="BU77" i="48"/>
  <c r="EO76" i="48"/>
  <c r="EO74" i="48"/>
  <c r="EO77" i="48"/>
  <c r="EO75" i="48"/>
  <c r="DT74" i="48"/>
  <c r="DT77" i="48"/>
  <c r="DT75" i="48"/>
  <c r="DT76" i="48"/>
  <c r="AP77" i="48"/>
  <c r="AU77" i="48" s="1"/>
  <c r="AP75" i="48"/>
  <c r="AU75" i="48" s="1"/>
  <c r="AP76" i="48"/>
  <c r="AU76" i="48" s="1"/>
  <c r="AP74" i="48"/>
  <c r="AU74" i="48" s="1"/>
  <c r="GM21" i="48"/>
  <c r="GM22" i="48"/>
  <c r="GM72" i="48"/>
  <c r="GR72" i="48" s="1"/>
  <c r="AP71" i="48"/>
  <c r="AP81" i="48"/>
  <c r="AP72" i="48"/>
  <c r="AU72" i="48" s="1"/>
  <c r="AP73" i="48"/>
  <c r="AU73" i="48" s="1"/>
  <c r="FR72" i="48"/>
  <c r="FR73" i="48"/>
  <c r="D12" i="45"/>
  <c r="J11" i="45"/>
  <c r="BU73" i="48"/>
  <c r="BU72" i="48"/>
  <c r="CO73" i="48"/>
  <c r="CT73" i="48" s="1"/>
  <c r="JX72" i="48"/>
  <c r="JI73" i="48"/>
  <c r="X24" i="48"/>
  <c r="X73" i="48"/>
  <c r="X72" i="48"/>
  <c r="CO72" i="48"/>
  <c r="CT72" i="48" s="1"/>
  <c r="GM73" i="48"/>
  <c r="GR73" i="48" s="1"/>
  <c r="EO81" i="48"/>
  <c r="EO72" i="48"/>
  <c r="ET72" i="48" s="1"/>
  <c r="EO73" i="48"/>
  <c r="ET73" i="48" s="1"/>
  <c r="DT73" i="48"/>
  <c r="DT72" i="48"/>
  <c r="GM81" i="48"/>
  <c r="GM45" i="48"/>
  <c r="GR45" i="48" s="1"/>
  <c r="GM47" i="48"/>
  <c r="GR47" i="48" s="1"/>
  <c r="CO19" i="48"/>
  <c r="GM54" i="48"/>
  <c r="GR54" i="48" s="1"/>
  <c r="AP22" i="48"/>
  <c r="GM56" i="48"/>
  <c r="GR56" i="48" s="1"/>
  <c r="EO56" i="48"/>
  <c r="ET56" i="48" s="1"/>
  <c r="AP47" i="48"/>
  <c r="AU47" i="48" s="1"/>
  <c r="AP56" i="48"/>
  <c r="AU56" i="48" s="1"/>
  <c r="AP24" i="48"/>
  <c r="AP34" i="48"/>
  <c r="AU34" i="48" s="1"/>
  <c r="AP60" i="48"/>
  <c r="AU60" i="48" s="1"/>
  <c r="CO52" i="48"/>
  <c r="CT52" i="48" s="1"/>
  <c r="AP25" i="48"/>
  <c r="AP36" i="48"/>
  <c r="AU36" i="48" s="1"/>
  <c r="AP62" i="48"/>
  <c r="AU62" i="48" s="1"/>
  <c r="AP10" i="48"/>
  <c r="AP30" i="48"/>
  <c r="AU30" i="48" s="1"/>
  <c r="AV30" i="48" s="1"/>
  <c r="AP35" i="48"/>
  <c r="AU35" i="48" s="1"/>
  <c r="AP53" i="48"/>
  <c r="AU53" i="48" s="1"/>
  <c r="AP65" i="48"/>
  <c r="AU65" i="48" s="1"/>
  <c r="AP12" i="48"/>
  <c r="AP44" i="48"/>
  <c r="AU44" i="48" s="1"/>
  <c r="AP14" i="48"/>
  <c r="AP31" i="48"/>
  <c r="AU31" i="48" s="1"/>
  <c r="AV31" i="48" s="1"/>
  <c r="AP46" i="48"/>
  <c r="AU46" i="48" s="1"/>
  <c r="AP63" i="48"/>
  <c r="AU63" i="48" s="1"/>
  <c r="AP32" i="48"/>
  <c r="AU32" i="48" s="1"/>
  <c r="AP37" i="48"/>
  <c r="AU37" i="48" s="1"/>
  <c r="AP55" i="48"/>
  <c r="AU55" i="48" s="1"/>
  <c r="AP67" i="48"/>
  <c r="AU67" i="48" s="1"/>
  <c r="EO54" i="48"/>
  <c r="ET54" i="48" s="1"/>
  <c r="AP29" i="48"/>
  <c r="AU29" i="48" s="1"/>
  <c r="AV29" i="48" s="1"/>
  <c r="AP61" i="48"/>
  <c r="AU61" i="48" s="1"/>
  <c r="AP21" i="48"/>
  <c r="AP45" i="48"/>
  <c r="AU45" i="48" s="1"/>
  <c r="AP54" i="48"/>
  <c r="AU54" i="48" s="1"/>
  <c r="AP8" i="48"/>
  <c r="AP9" i="48"/>
  <c r="CO26" i="48"/>
  <c r="CO59" i="48"/>
  <c r="CT59" i="48" s="1"/>
  <c r="CO27" i="48"/>
  <c r="CO61" i="48"/>
  <c r="CT61" i="48" s="1"/>
  <c r="AP16" i="48"/>
  <c r="AP23" i="48"/>
  <c r="AP33" i="48"/>
  <c r="AU33" i="48" s="1"/>
  <c r="AP49" i="48"/>
  <c r="AU49" i="48" s="1"/>
  <c r="AP48" i="48"/>
  <c r="AU48" i="48" s="1"/>
  <c r="AP58" i="48"/>
  <c r="AU58" i="48" s="1"/>
  <c r="AP66" i="48"/>
  <c r="AU66" i="48" s="1"/>
  <c r="AP70" i="48"/>
  <c r="AU70" i="48" s="1"/>
  <c r="CO36" i="48"/>
  <c r="CT36" i="48" s="1"/>
  <c r="CO35" i="48"/>
  <c r="CT35" i="48" s="1"/>
  <c r="AP13" i="48"/>
  <c r="AP18" i="48"/>
  <c r="AP26" i="48"/>
  <c r="AP39" i="48"/>
  <c r="AU39" i="48" s="1"/>
  <c r="AP38" i="48"/>
  <c r="AU38" i="48" s="1"/>
  <c r="AP50" i="48"/>
  <c r="AU50" i="48" s="1"/>
  <c r="AP64" i="48"/>
  <c r="AU64" i="48" s="1"/>
  <c r="AP68" i="48"/>
  <c r="AU68" i="48" s="1"/>
  <c r="CO37" i="48"/>
  <c r="CT37" i="48" s="1"/>
  <c r="AP15" i="48"/>
  <c r="AP19" i="48"/>
  <c r="AP27" i="48"/>
  <c r="AP41" i="48"/>
  <c r="AU41" i="48" s="1"/>
  <c r="AP40" i="48"/>
  <c r="AU40" i="48" s="1"/>
  <c r="AP51" i="48"/>
  <c r="AU51" i="48" s="1"/>
  <c r="AP57" i="48"/>
  <c r="AU57" i="48" s="1"/>
  <c r="AP80" i="48"/>
  <c r="CO34" i="48"/>
  <c r="CT34" i="48" s="1"/>
  <c r="CO67" i="48"/>
  <c r="CT67" i="48" s="1"/>
  <c r="CO66" i="48"/>
  <c r="CT66" i="48" s="1"/>
  <c r="CO18" i="48"/>
  <c r="CO51" i="48"/>
  <c r="CT51" i="48" s="1"/>
  <c r="AP17" i="48"/>
  <c r="AP20" i="48"/>
  <c r="AP28" i="48"/>
  <c r="AP43" i="48"/>
  <c r="AU43" i="48" s="1"/>
  <c r="AP42" i="48"/>
  <c r="AU42" i="48" s="1"/>
  <c r="AP52" i="48"/>
  <c r="AU52" i="48" s="1"/>
  <c r="AP59" i="48"/>
  <c r="AU59" i="48" s="1"/>
  <c r="AP69" i="48"/>
  <c r="AU69" i="48" s="1"/>
  <c r="AP11" i="48"/>
  <c r="EO68" i="48"/>
  <c r="ET68" i="48" s="1"/>
  <c r="GM13" i="48"/>
  <c r="GM27" i="48"/>
  <c r="GM42" i="48"/>
  <c r="GR42" i="48" s="1"/>
  <c r="GM59" i="48"/>
  <c r="GR59" i="48" s="1"/>
  <c r="GM9" i="48"/>
  <c r="X70" i="48"/>
  <c r="EO29" i="48"/>
  <c r="ET29" i="48" s="1"/>
  <c r="EU29" i="48" s="1"/>
  <c r="GM15" i="48"/>
  <c r="GM28" i="48"/>
  <c r="GM44" i="48"/>
  <c r="GM61" i="48"/>
  <c r="GR61" i="48" s="1"/>
  <c r="GM8" i="48"/>
  <c r="EO58" i="48"/>
  <c r="ET58" i="48" s="1"/>
  <c r="EO66" i="48"/>
  <c r="ET66" i="48" s="1"/>
  <c r="EO38" i="48"/>
  <c r="ET38" i="48" s="1"/>
  <c r="GM29" i="48"/>
  <c r="GR29" i="48" s="1"/>
  <c r="GS29" i="48" s="1"/>
  <c r="EO39" i="48"/>
  <c r="ET39" i="48" s="1"/>
  <c r="GM16" i="48"/>
  <c r="GM31" i="48"/>
  <c r="GR31" i="48" s="1"/>
  <c r="GS31" i="48" s="1"/>
  <c r="GM48" i="48"/>
  <c r="GR48" i="48" s="1"/>
  <c r="GM64" i="48"/>
  <c r="GR64" i="48" s="1"/>
  <c r="GM11" i="48"/>
  <c r="EO21" i="48"/>
  <c r="GM14" i="48"/>
  <c r="GM63" i="48"/>
  <c r="GR63" i="48" s="1"/>
  <c r="EO41" i="48"/>
  <c r="ET41" i="48" s="1"/>
  <c r="GM19" i="48"/>
  <c r="GM41" i="48"/>
  <c r="GR41" i="48" s="1"/>
  <c r="GM51" i="48"/>
  <c r="GR51" i="48" s="1"/>
  <c r="GM68" i="48"/>
  <c r="GR68" i="48" s="1"/>
  <c r="EO27" i="48"/>
  <c r="GM46" i="48"/>
  <c r="GR46" i="48" s="1"/>
  <c r="GM20" i="48"/>
  <c r="GM43" i="48"/>
  <c r="GR43" i="48" s="1"/>
  <c r="GM52" i="48"/>
  <c r="GR52" i="48" s="1"/>
  <c r="GM69" i="48"/>
  <c r="GR69" i="48" s="1"/>
  <c r="EO28" i="48"/>
  <c r="EO52" i="48"/>
  <c r="ET52" i="48" s="1"/>
  <c r="EO69" i="48"/>
  <c r="ET69" i="48" s="1"/>
  <c r="HM17" i="48"/>
  <c r="EO14" i="48"/>
  <c r="EO40" i="48"/>
  <c r="ET40" i="48" s="1"/>
  <c r="EO61" i="48"/>
  <c r="ET61" i="48" s="1"/>
  <c r="EO19" i="48"/>
  <c r="EO42" i="48"/>
  <c r="ET42" i="48" s="1"/>
  <c r="EO63" i="48"/>
  <c r="ET63" i="48" s="1"/>
  <c r="EO11" i="48"/>
  <c r="EO20" i="48"/>
  <c r="EO37" i="48"/>
  <c r="ET37" i="48" s="1"/>
  <c r="X71" i="48"/>
  <c r="CO28" i="48"/>
  <c r="CO54" i="48"/>
  <c r="CT54" i="48" s="1"/>
  <c r="EO9" i="48"/>
  <c r="EO22" i="48"/>
  <c r="EO43" i="48"/>
  <c r="ET43" i="48" s="1"/>
  <c r="EO49" i="48"/>
  <c r="ET49" i="48" s="1"/>
  <c r="CO21" i="48"/>
  <c r="CO41" i="48"/>
  <c r="CT41" i="48" s="1"/>
  <c r="CO58" i="48"/>
  <c r="CT58" i="48" s="1"/>
  <c r="EO30" i="48"/>
  <c r="ET30" i="48" s="1"/>
  <c r="EU30" i="48" s="1"/>
  <c r="EO62" i="48"/>
  <c r="ET62" i="48" s="1"/>
  <c r="CO31" i="48"/>
  <c r="CT31" i="48" s="1"/>
  <c r="CU31" i="48" s="1"/>
  <c r="CO43" i="48"/>
  <c r="CT43" i="48" s="1"/>
  <c r="CO60" i="48"/>
  <c r="CT60" i="48" s="1"/>
  <c r="GM30" i="48"/>
  <c r="GR30" i="48" s="1"/>
  <c r="GS30" i="48" s="1"/>
  <c r="GM49" i="48"/>
  <c r="GR49" i="48" s="1"/>
  <c r="EO12" i="48"/>
  <c r="EO15" i="48"/>
  <c r="EO24" i="48"/>
  <c r="EO32" i="48"/>
  <c r="ET32" i="48" s="1"/>
  <c r="EU32" i="48" s="1"/>
  <c r="EO48" i="48"/>
  <c r="ET48" i="48" s="1"/>
  <c r="EO47" i="48"/>
  <c r="ET47" i="48" s="1"/>
  <c r="EO55" i="48"/>
  <c r="ET55" i="48" s="1"/>
  <c r="EO64" i="48"/>
  <c r="ET64" i="48" s="1"/>
  <c r="CO13" i="48"/>
  <c r="CO23" i="48"/>
  <c r="CO33" i="48"/>
  <c r="CT33" i="48" s="1"/>
  <c r="CO44" i="48"/>
  <c r="CT44" i="48" s="1"/>
  <c r="CO45" i="48"/>
  <c r="CT45" i="48" s="1"/>
  <c r="CO53" i="48"/>
  <c r="CT53" i="48" s="1"/>
  <c r="CO62" i="48"/>
  <c r="CT62" i="48" s="1"/>
  <c r="GM32" i="48"/>
  <c r="GR32" i="48" s="1"/>
  <c r="GM24" i="48"/>
  <c r="GM35" i="48"/>
  <c r="GR35" i="48" s="1"/>
  <c r="GM36" i="48"/>
  <c r="GR36" i="48" s="1"/>
  <c r="GM53" i="48"/>
  <c r="GR53" i="48" s="1"/>
  <c r="GM60" i="48"/>
  <c r="GR60" i="48" s="1"/>
  <c r="GM65" i="48"/>
  <c r="GR65" i="48" s="1"/>
  <c r="EO71" i="48"/>
  <c r="ET71" i="48" s="1"/>
  <c r="CO20" i="48"/>
  <c r="CO39" i="48"/>
  <c r="CT39" i="48" s="1"/>
  <c r="CO68" i="48"/>
  <c r="CT68" i="48" s="1"/>
  <c r="EO16" i="48"/>
  <c r="EO44" i="48"/>
  <c r="ET44" i="48" s="1"/>
  <c r="EO80" i="48"/>
  <c r="CO14" i="48"/>
  <c r="CO29" i="48"/>
  <c r="CT29" i="48" s="1"/>
  <c r="CU29" i="48" s="1"/>
  <c r="CO56" i="48"/>
  <c r="CT56" i="48" s="1"/>
  <c r="CO69" i="48"/>
  <c r="CT69" i="48" s="1"/>
  <c r="EO23" i="48"/>
  <c r="EO45" i="48"/>
  <c r="ET45" i="48" s="1"/>
  <c r="CO16" i="48"/>
  <c r="CO42" i="48"/>
  <c r="CT42" i="48" s="1"/>
  <c r="GM33" i="48"/>
  <c r="GR33" i="48" s="1"/>
  <c r="GM58" i="48"/>
  <c r="GR58" i="48" s="1"/>
  <c r="EO17" i="48"/>
  <c r="EO25" i="48"/>
  <c r="EO34" i="48"/>
  <c r="ET34" i="48" s="1"/>
  <c r="EO33" i="48"/>
  <c r="ET33" i="48" s="1"/>
  <c r="EO50" i="48"/>
  <c r="ET50" i="48" s="1"/>
  <c r="EO57" i="48"/>
  <c r="ET57" i="48" s="1"/>
  <c r="EO65" i="48"/>
  <c r="ET65" i="48" s="1"/>
  <c r="CO15" i="48"/>
  <c r="CO24" i="48"/>
  <c r="CO30" i="48"/>
  <c r="CT30" i="48" s="1"/>
  <c r="CU30" i="48" s="1"/>
  <c r="CO46" i="48"/>
  <c r="CT46" i="48" s="1"/>
  <c r="CO47" i="48"/>
  <c r="CT47" i="48" s="1"/>
  <c r="CO55" i="48"/>
  <c r="CT55" i="48" s="1"/>
  <c r="CO64" i="48"/>
  <c r="CT64" i="48" s="1"/>
  <c r="GM17" i="48"/>
  <c r="GM25" i="48"/>
  <c r="GM37" i="48"/>
  <c r="GR37" i="48" s="1"/>
  <c r="GM38" i="48"/>
  <c r="GR38" i="48" s="1"/>
  <c r="GM55" i="48"/>
  <c r="GR55" i="48" s="1"/>
  <c r="GM62" i="48"/>
  <c r="GR62" i="48" s="1"/>
  <c r="GM67" i="48"/>
  <c r="GR67" i="48" s="1"/>
  <c r="GM10" i="48"/>
  <c r="GM71" i="48"/>
  <c r="GR71" i="48" s="1"/>
  <c r="CO38" i="48"/>
  <c r="CT38" i="48" s="1"/>
  <c r="CO63" i="48"/>
  <c r="CT63" i="48" s="1"/>
  <c r="EO31" i="48"/>
  <c r="ET31" i="48" s="1"/>
  <c r="EU31" i="48" s="1"/>
  <c r="EO60" i="48"/>
  <c r="ET60" i="48" s="1"/>
  <c r="CO40" i="48"/>
  <c r="CT40" i="48" s="1"/>
  <c r="EO8" i="48"/>
  <c r="EO13" i="48"/>
  <c r="EO46" i="48"/>
  <c r="ET46" i="48" s="1"/>
  <c r="EO53" i="48"/>
  <c r="ET53" i="48" s="1"/>
  <c r="CO22" i="48"/>
  <c r="CO49" i="48"/>
  <c r="CT49" i="48" s="1"/>
  <c r="CO80" i="48"/>
  <c r="GM23" i="48"/>
  <c r="GM34" i="48"/>
  <c r="GR34" i="48" s="1"/>
  <c r="GM66" i="48"/>
  <c r="GR66" i="48" s="1"/>
  <c r="EO18" i="48"/>
  <c r="EO26" i="48"/>
  <c r="EO36" i="48"/>
  <c r="ET36" i="48" s="1"/>
  <c r="EO35" i="48"/>
  <c r="ET35" i="48" s="1"/>
  <c r="EO51" i="48"/>
  <c r="ET51" i="48" s="1"/>
  <c r="EO59" i="48"/>
  <c r="ET59" i="48" s="1"/>
  <c r="EO67" i="48"/>
  <c r="ET67" i="48" s="1"/>
  <c r="CO17" i="48"/>
  <c r="CO25" i="48"/>
  <c r="CO32" i="48"/>
  <c r="CT32" i="48" s="1"/>
  <c r="CU32" i="48" s="1"/>
  <c r="CO48" i="48"/>
  <c r="CT48" i="48" s="1"/>
  <c r="CO50" i="48"/>
  <c r="CT50" i="48" s="1"/>
  <c r="CO57" i="48"/>
  <c r="CT57" i="48" s="1"/>
  <c r="CO65" i="48"/>
  <c r="CT65" i="48" s="1"/>
  <c r="GM18" i="48"/>
  <c r="GM26" i="48"/>
  <c r="GM39" i="48"/>
  <c r="GR39" i="48" s="1"/>
  <c r="GM40" i="48"/>
  <c r="GR40" i="48" s="1"/>
  <c r="GM50" i="48"/>
  <c r="GR50" i="48" s="1"/>
  <c r="GM57" i="48"/>
  <c r="GR57" i="48" s="1"/>
  <c r="GM80" i="48"/>
  <c r="EO10" i="48"/>
  <c r="CO12" i="48"/>
  <c r="CO71" i="48"/>
  <c r="CT71" i="48" s="1"/>
  <c r="DT70" i="48"/>
  <c r="DT71" i="48"/>
  <c r="BU71" i="48"/>
  <c r="FR71" i="48"/>
  <c r="FR70" i="48"/>
  <c r="EO70" i="48"/>
  <c r="ET70" i="48" s="1"/>
  <c r="BU70" i="48"/>
  <c r="GM70" i="48"/>
  <c r="GR70" i="48" s="1"/>
  <c r="CO70" i="48"/>
  <c r="CT70" i="48" s="1"/>
  <c r="B26" i="51"/>
  <c r="AB25" i="51"/>
  <c r="CO9" i="48"/>
  <c r="CO8" i="48"/>
  <c r="CS47" i="48"/>
  <c r="CY47" i="48"/>
  <c r="CS33" i="48"/>
  <c r="CY33" i="48"/>
  <c r="CO10" i="48"/>
  <c r="GW32" i="48"/>
  <c r="GQ33" i="48"/>
  <c r="GQ48" i="48"/>
  <c r="GW47" i="48"/>
  <c r="GT32" i="48"/>
  <c r="GU31" i="48"/>
  <c r="FT33" i="48"/>
  <c r="GA32" i="48"/>
  <c r="FX32" i="48"/>
  <c r="FY31" i="48"/>
  <c r="FZ31" i="48" s="1"/>
  <c r="FW31" i="48"/>
  <c r="FT48" i="48"/>
  <c r="GA47" i="48"/>
  <c r="FR12" i="48"/>
  <c r="FR10" i="48"/>
  <c r="FR9" i="48"/>
  <c r="FR8" i="48"/>
  <c r="FR11" i="48"/>
  <c r="EV33" i="48"/>
  <c r="EW33" i="48" s="1"/>
  <c r="ES34" i="48"/>
  <c r="EY33" i="48"/>
  <c r="ES47" i="48"/>
  <c r="EY46" i="48"/>
  <c r="DV34" i="48"/>
  <c r="EC33" i="48"/>
  <c r="DV48" i="48"/>
  <c r="EC47" i="48"/>
  <c r="DZ33" i="48"/>
  <c r="EA32" i="48"/>
  <c r="EB32" i="48" s="1"/>
  <c r="DY32" i="48"/>
  <c r="DT8" i="48"/>
  <c r="DT10" i="48"/>
  <c r="DT11" i="48"/>
  <c r="DT9" i="48"/>
  <c r="DT12" i="48"/>
  <c r="CV33" i="48"/>
  <c r="CW32" i="48"/>
  <c r="BU11" i="48"/>
  <c r="BW48" i="48"/>
  <c r="CC47" i="48"/>
  <c r="BZ33" i="48"/>
  <c r="CA32" i="48"/>
  <c r="CB32" i="48" s="1"/>
  <c r="CC33" i="48"/>
  <c r="BW34" i="48"/>
  <c r="BU9" i="48"/>
  <c r="BU8" i="48"/>
  <c r="BU12" i="48"/>
  <c r="BU10" i="48"/>
  <c r="AT47" i="48"/>
  <c r="AZ46" i="48"/>
  <c r="AT33" i="48"/>
  <c r="AZ32" i="48"/>
  <c r="AX31" i="48"/>
  <c r="AW32" i="48"/>
  <c r="AC33" i="48"/>
  <c r="AD32" i="48"/>
  <c r="AE32" i="48" s="1"/>
  <c r="L32" i="48" s="1"/>
  <c r="HO40" i="48"/>
  <c r="HS39" i="48"/>
  <c r="IB39" i="48" s="1"/>
  <c r="HS32" i="48"/>
  <c r="IB31" i="48"/>
  <c r="FR15" i="48"/>
  <c r="FR69" i="48"/>
  <c r="FR80" i="48"/>
  <c r="FR65" i="48"/>
  <c r="FR64" i="48"/>
  <c r="FR61" i="48"/>
  <c r="FR57" i="48"/>
  <c r="FR60" i="48"/>
  <c r="FR56" i="48"/>
  <c r="FR52" i="48"/>
  <c r="FR50" i="48"/>
  <c r="FR53" i="48"/>
  <c r="FR48" i="48"/>
  <c r="FR44" i="48"/>
  <c r="FR40" i="48"/>
  <c r="FR36" i="48"/>
  <c r="FR47" i="48"/>
  <c r="FR43" i="48"/>
  <c r="FR39" i="48"/>
  <c r="FR35" i="48"/>
  <c r="FR31" i="48"/>
  <c r="FR28" i="48"/>
  <c r="FR26" i="48"/>
  <c r="FR24" i="48"/>
  <c r="FR22" i="48"/>
  <c r="FR20" i="48"/>
  <c r="FR18" i="48"/>
  <c r="FR32" i="48"/>
  <c r="FR14" i="48"/>
  <c r="FR16" i="48"/>
  <c r="FR13" i="48"/>
  <c r="FR68" i="48"/>
  <c r="FR67" i="48"/>
  <c r="FR66" i="48"/>
  <c r="FR63" i="48"/>
  <c r="FR59" i="48"/>
  <c r="FR62" i="48"/>
  <c r="FR58" i="48"/>
  <c r="FR54" i="48"/>
  <c r="FR51" i="48"/>
  <c r="FR55" i="48"/>
  <c r="FR49" i="48"/>
  <c r="FR46" i="48"/>
  <c r="FR42" i="48"/>
  <c r="FR38" i="48"/>
  <c r="FR34" i="48"/>
  <c r="FR45" i="48"/>
  <c r="FR41" i="48"/>
  <c r="FR37" i="48"/>
  <c r="FR33" i="48"/>
  <c r="FR29" i="48"/>
  <c r="FR27" i="48"/>
  <c r="FR25" i="48"/>
  <c r="FR23" i="48"/>
  <c r="FR21" i="48"/>
  <c r="FR19" i="48"/>
  <c r="FR17" i="48"/>
  <c r="FR30" i="48"/>
  <c r="DT69" i="48"/>
  <c r="DT80" i="48"/>
  <c r="DT65" i="48"/>
  <c r="DT63" i="48"/>
  <c r="DT59" i="48"/>
  <c r="DT64" i="48"/>
  <c r="DT60" i="48"/>
  <c r="DT56" i="48"/>
  <c r="DT52" i="48"/>
  <c r="DT50" i="48"/>
  <c r="DT53" i="48"/>
  <c r="DT48" i="48"/>
  <c r="DT44" i="48"/>
  <c r="DT40" i="48"/>
  <c r="DT36" i="48"/>
  <c r="DT47" i="48"/>
  <c r="DT43" i="48"/>
  <c r="DT39" i="48"/>
  <c r="DT35" i="48"/>
  <c r="DT31" i="48"/>
  <c r="DT28" i="48"/>
  <c r="DT26" i="48"/>
  <c r="DT24" i="48"/>
  <c r="DT22" i="48"/>
  <c r="DT20" i="48"/>
  <c r="DT18" i="48"/>
  <c r="DT32" i="48"/>
  <c r="DT15" i="48"/>
  <c r="DT68" i="48"/>
  <c r="DT67" i="48"/>
  <c r="DT66" i="48"/>
  <c r="DT61" i="48"/>
  <c r="DT57" i="48"/>
  <c r="DT62" i="48"/>
  <c r="DT58" i="48"/>
  <c r="DT54" i="48"/>
  <c r="DT51" i="48"/>
  <c r="DT55" i="48"/>
  <c r="DT49" i="48"/>
  <c r="DT46" i="48"/>
  <c r="DT42" i="48"/>
  <c r="DT38" i="48"/>
  <c r="DT34" i="48"/>
  <c r="DT45" i="48"/>
  <c r="DT41" i="48"/>
  <c r="DT37" i="48"/>
  <c r="DT33" i="48"/>
  <c r="DT29" i="48"/>
  <c r="DT27" i="48"/>
  <c r="DT25" i="48"/>
  <c r="DT23" i="48"/>
  <c r="DT21" i="48"/>
  <c r="DT19" i="48"/>
  <c r="DT17" i="48"/>
  <c r="DT30" i="48"/>
  <c r="DT13" i="48"/>
  <c r="DT14" i="48"/>
  <c r="DT16" i="48"/>
  <c r="X8" i="48"/>
  <c r="X9" i="48"/>
  <c r="X69" i="48"/>
  <c r="X67" i="48"/>
  <c r="X66" i="48"/>
  <c r="X61" i="48"/>
  <c r="X64" i="48"/>
  <c r="X60" i="48"/>
  <c r="X56" i="48"/>
  <c r="X52" i="48"/>
  <c r="X50" i="48"/>
  <c r="X55" i="48"/>
  <c r="X48" i="48"/>
  <c r="X44" i="48"/>
  <c r="X40" i="48"/>
  <c r="X36" i="48"/>
  <c r="X49" i="48"/>
  <c r="X45" i="48"/>
  <c r="X41" i="48"/>
  <c r="X37" i="48"/>
  <c r="X33" i="48"/>
  <c r="X29" i="48"/>
  <c r="X27" i="48"/>
  <c r="X25" i="48"/>
  <c r="X23" i="48"/>
  <c r="X21" i="48"/>
  <c r="X19" i="48"/>
  <c r="X32" i="48"/>
  <c r="X11" i="48"/>
  <c r="X13" i="48"/>
  <c r="X12" i="48"/>
  <c r="X14" i="48"/>
  <c r="X16" i="48"/>
  <c r="X68" i="48"/>
  <c r="X65" i="48"/>
  <c r="X63" i="48"/>
  <c r="X59" i="48"/>
  <c r="X62" i="48"/>
  <c r="X58" i="48"/>
  <c r="X54" i="48"/>
  <c r="X51" i="48"/>
  <c r="X57" i="48"/>
  <c r="X53" i="48"/>
  <c r="X46" i="48"/>
  <c r="X42" i="48"/>
  <c r="X38" i="48"/>
  <c r="X34" i="48"/>
  <c r="X47" i="48"/>
  <c r="X43" i="48"/>
  <c r="X39" i="48"/>
  <c r="X35" i="48"/>
  <c r="X31" i="48"/>
  <c r="X28" i="48"/>
  <c r="X26" i="48"/>
  <c r="X22" i="48"/>
  <c r="X20" i="48"/>
  <c r="X18" i="48"/>
  <c r="X30" i="48"/>
  <c r="X15" i="48"/>
  <c r="X17" i="48"/>
  <c r="X10" i="48"/>
  <c r="BU16" i="48"/>
  <c r="BU68" i="48"/>
  <c r="BU67" i="48"/>
  <c r="BU64" i="48"/>
  <c r="BU60" i="48"/>
  <c r="BU63" i="48"/>
  <c r="BU59" i="48"/>
  <c r="BU55" i="48"/>
  <c r="BU56" i="48"/>
  <c r="BU52" i="48"/>
  <c r="BU50" i="48"/>
  <c r="BU47" i="48"/>
  <c r="BU43" i="48"/>
  <c r="BU39" i="48"/>
  <c r="BU35" i="48"/>
  <c r="BU46" i="48"/>
  <c r="BU42" i="48"/>
  <c r="BU38" i="48"/>
  <c r="BU34" i="48"/>
  <c r="BU30" i="48"/>
  <c r="BU31" i="48"/>
  <c r="BU28" i="48"/>
  <c r="BU26" i="48"/>
  <c r="BU24" i="48"/>
  <c r="BU22" i="48"/>
  <c r="BU20" i="48"/>
  <c r="BU18" i="48"/>
  <c r="BU13" i="48"/>
  <c r="BU15" i="48"/>
  <c r="BU17" i="48"/>
  <c r="BU14" i="48"/>
  <c r="BU69" i="48"/>
  <c r="BU66" i="48"/>
  <c r="BU65" i="48"/>
  <c r="BU62" i="48"/>
  <c r="BU58" i="48"/>
  <c r="BU61" i="48"/>
  <c r="BU57" i="48"/>
  <c r="BU53" i="48"/>
  <c r="BU54" i="48"/>
  <c r="BU51" i="48"/>
  <c r="BU49" i="48"/>
  <c r="BU45" i="48"/>
  <c r="BU41" i="48"/>
  <c r="BU37" i="48"/>
  <c r="BU48" i="48"/>
  <c r="BU44" i="48"/>
  <c r="BU40" i="48"/>
  <c r="BU36" i="48"/>
  <c r="BU32" i="48"/>
  <c r="BU33" i="48"/>
  <c r="BU29" i="48"/>
  <c r="BU27" i="48"/>
  <c r="BU25" i="48"/>
  <c r="BU23" i="48"/>
  <c r="BU21" i="48"/>
  <c r="BU19" i="48"/>
  <c r="EQ77" i="48" l="1"/>
  <c r="ET77" i="48"/>
  <c r="AR75" i="48"/>
  <c r="AR74" i="48"/>
  <c r="AR76" i="48"/>
  <c r="AR77" i="48"/>
  <c r="EQ76" i="48"/>
  <c r="ET76" i="48"/>
  <c r="GO74" i="48"/>
  <c r="GO75" i="48"/>
  <c r="GO76" i="48"/>
  <c r="GO77" i="48"/>
  <c r="CQ75" i="48"/>
  <c r="CQ74" i="48"/>
  <c r="CQ76" i="48"/>
  <c r="CQ77" i="48"/>
  <c r="EQ74" i="48"/>
  <c r="ET74" i="48"/>
  <c r="JX73" i="48"/>
  <c r="JI74" i="48"/>
  <c r="EQ75" i="48"/>
  <c r="ET75" i="48"/>
  <c r="GO64" i="48"/>
  <c r="CQ8" i="48"/>
  <c r="D13" i="45"/>
  <c r="J12" i="45"/>
  <c r="EQ80" i="48"/>
  <c r="EQ73" i="48"/>
  <c r="EQ72" i="48"/>
  <c r="AR55" i="48"/>
  <c r="AR73" i="48"/>
  <c r="AR71" i="48"/>
  <c r="AR72" i="48"/>
  <c r="AR70" i="48"/>
  <c r="AU71" i="48"/>
  <c r="GO72" i="48"/>
  <c r="GO73" i="48"/>
  <c r="CQ59" i="48"/>
  <c r="CQ71" i="48"/>
  <c r="CQ73" i="48"/>
  <c r="CQ72" i="48"/>
  <c r="EQ21" i="48"/>
  <c r="GO11" i="48"/>
  <c r="EQ32" i="48"/>
  <c r="EQ48" i="48"/>
  <c r="AR21" i="48"/>
  <c r="AR66" i="48"/>
  <c r="GO9" i="48"/>
  <c r="CQ18" i="48"/>
  <c r="AR59" i="48"/>
  <c r="CQ40" i="48"/>
  <c r="CQ67" i="48"/>
  <c r="GO62" i="48"/>
  <c r="GO69" i="48"/>
  <c r="GO68" i="48"/>
  <c r="CQ55" i="48"/>
  <c r="CQ26" i="48"/>
  <c r="CQ14" i="48"/>
  <c r="CQ10" i="48"/>
  <c r="CQ9" i="48"/>
  <c r="GO21" i="48"/>
  <c r="GO22" i="48"/>
  <c r="GO80" i="48"/>
  <c r="AR36" i="48"/>
  <c r="CQ51" i="48"/>
  <c r="CQ31" i="48"/>
  <c r="EQ46" i="48"/>
  <c r="CQ11" i="48"/>
  <c r="CQ22" i="48"/>
  <c r="CQ24" i="48"/>
  <c r="GO16" i="48"/>
  <c r="GO44" i="48"/>
  <c r="GO27" i="48"/>
  <c r="GO29" i="48"/>
  <c r="GO36" i="48"/>
  <c r="CQ57" i="48"/>
  <c r="GO41" i="48"/>
  <c r="AR69" i="48"/>
  <c r="CQ47" i="48"/>
  <c r="CQ25" i="48"/>
  <c r="GO47" i="48"/>
  <c r="CQ19" i="48"/>
  <c r="CQ66" i="48"/>
  <c r="CQ42" i="48"/>
  <c r="GO26" i="48"/>
  <c r="CQ17" i="48"/>
  <c r="GO10" i="48"/>
  <c r="CQ35" i="48"/>
  <c r="GO20" i="48"/>
  <c r="GO28" i="48"/>
  <c r="GO48" i="48"/>
  <c r="CQ61" i="48"/>
  <c r="GO15" i="48"/>
  <c r="GO52" i="48"/>
  <c r="CQ27" i="48"/>
  <c r="CQ12" i="48"/>
  <c r="GO18" i="48"/>
  <c r="GO14" i="48"/>
  <c r="GO13" i="48"/>
  <c r="AR24" i="48"/>
  <c r="GO45" i="48"/>
  <c r="AR26" i="48"/>
  <c r="GO51" i="48"/>
  <c r="AR46" i="48"/>
  <c r="CQ80" i="48"/>
  <c r="CQ52" i="48"/>
  <c r="GO56" i="48"/>
  <c r="GO54" i="48"/>
  <c r="CQ33" i="48"/>
  <c r="CQ30" i="48"/>
  <c r="AR17" i="48"/>
  <c r="AR19" i="48"/>
  <c r="AR11" i="48"/>
  <c r="AR40" i="48"/>
  <c r="AR51" i="48"/>
  <c r="AR35" i="48"/>
  <c r="AR54" i="48"/>
  <c r="AR28" i="48"/>
  <c r="AR44" i="48"/>
  <c r="AR9" i="48"/>
  <c r="AR43" i="48"/>
  <c r="AR57" i="48"/>
  <c r="AR47" i="48"/>
  <c r="AR37" i="48"/>
  <c r="AR61" i="48"/>
  <c r="AR16" i="48"/>
  <c r="CQ36" i="48"/>
  <c r="CQ53" i="48"/>
  <c r="EQ69" i="48"/>
  <c r="CQ16" i="48"/>
  <c r="HP70" i="48"/>
  <c r="HU70" i="48" s="1"/>
  <c r="ID70" i="48" s="1"/>
  <c r="AR23" i="48"/>
  <c r="AR60" i="48"/>
  <c r="AR14" i="48"/>
  <c r="AR8" i="48"/>
  <c r="AR30" i="48"/>
  <c r="AR27" i="48"/>
  <c r="GO63" i="48"/>
  <c r="AR18" i="48"/>
  <c r="AR34" i="48"/>
  <c r="AR50" i="48"/>
  <c r="AR67" i="48"/>
  <c r="AR29" i="48"/>
  <c r="AR41" i="48"/>
  <c r="AR58" i="48"/>
  <c r="AR13" i="48"/>
  <c r="GO23" i="48"/>
  <c r="GO43" i="48"/>
  <c r="AR39" i="48"/>
  <c r="AR12" i="48"/>
  <c r="GO46" i="48"/>
  <c r="AR31" i="48"/>
  <c r="AR48" i="48"/>
  <c r="AR64" i="48"/>
  <c r="GO50" i="48"/>
  <c r="AR20" i="48"/>
  <c r="AR38" i="48"/>
  <c r="AR52" i="48"/>
  <c r="AR68" i="48"/>
  <c r="AR33" i="48"/>
  <c r="AR45" i="48"/>
  <c r="AR62" i="48"/>
  <c r="AR15" i="48"/>
  <c r="GR44" i="48"/>
  <c r="CQ23" i="48"/>
  <c r="GO8" i="48"/>
  <c r="AR63" i="48"/>
  <c r="AR53" i="48"/>
  <c r="CQ34" i="48"/>
  <c r="AR25" i="48"/>
  <c r="CQ37" i="48"/>
  <c r="AR10" i="48"/>
  <c r="AR22" i="48"/>
  <c r="AR42" i="48"/>
  <c r="AR56" i="48"/>
  <c r="AR80" i="48"/>
  <c r="AR32" i="48"/>
  <c r="AR49" i="48"/>
  <c r="AR65" i="48"/>
  <c r="GO24" i="48"/>
  <c r="CQ13" i="48"/>
  <c r="CQ28" i="48"/>
  <c r="GO19" i="48"/>
  <c r="EQ27" i="48"/>
  <c r="EQ49" i="48"/>
  <c r="EQ20" i="48"/>
  <c r="EQ52" i="48"/>
  <c r="EQ13" i="48"/>
  <c r="EQ10" i="48"/>
  <c r="EQ8" i="48"/>
  <c r="EQ29" i="48"/>
  <c r="EQ51" i="48"/>
  <c r="EQ24" i="48"/>
  <c r="EQ56" i="48"/>
  <c r="EQ16" i="48"/>
  <c r="EQ33" i="48"/>
  <c r="EQ28" i="48"/>
  <c r="EQ23" i="48"/>
  <c r="EQ41" i="48"/>
  <c r="EQ62" i="48"/>
  <c r="EQ45" i="48"/>
  <c r="EQ66" i="48"/>
  <c r="EQ43" i="48"/>
  <c r="EQ57" i="48"/>
  <c r="EQ9" i="48"/>
  <c r="EQ26" i="48"/>
  <c r="EQ17" i="48"/>
  <c r="CQ20" i="48"/>
  <c r="CQ64" i="48"/>
  <c r="EQ15" i="48"/>
  <c r="EQ58" i="48"/>
  <c r="EQ12" i="48"/>
  <c r="GO31" i="48"/>
  <c r="GO34" i="48"/>
  <c r="GO61" i="48"/>
  <c r="CQ45" i="48"/>
  <c r="CQ65" i="48"/>
  <c r="EQ38" i="48"/>
  <c r="EQ67" i="48"/>
  <c r="EQ40" i="48"/>
  <c r="EQ63" i="48"/>
  <c r="EQ11" i="48"/>
  <c r="EQ18" i="48"/>
  <c r="GO25" i="48"/>
  <c r="CQ15" i="48"/>
  <c r="CQ21" i="48"/>
  <c r="EQ14" i="48"/>
  <c r="EQ54" i="48"/>
  <c r="EQ59" i="48"/>
  <c r="EQ39" i="48"/>
  <c r="EQ25" i="48"/>
  <c r="GO59" i="48"/>
  <c r="CQ43" i="48"/>
  <c r="GO42" i="48"/>
  <c r="GO60" i="48"/>
  <c r="EQ19" i="48"/>
  <c r="EQ42" i="48"/>
  <c r="EQ68" i="48"/>
  <c r="EQ44" i="48"/>
  <c r="GO17" i="48"/>
  <c r="CQ54" i="48"/>
  <c r="HP12" i="48"/>
  <c r="O179" i="4" s="1"/>
  <c r="EQ61" i="48"/>
  <c r="GO38" i="48"/>
  <c r="CQ46" i="48"/>
  <c r="CQ69" i="48"/>
  <c r="EQ35" i="48"/>
  <c r="EQ34" i="48"/>
  <c r="EQ31" i="48"/>
  <c r="GO35" i="48"/>
  <c r="CQ58" i="48"/>
  <c r="EQ60" i="48"/>
  <c r="CQ48" i="48"/>
  <c r="CQ50" i="48"/>
  <c r="HP39" i="48"/>
  <c r="HP57" i="48"/>
  <c r="HP69" i="48"/>
  <c r="EQ22" i="48"/>
  <c r="CQ68" i="48"/>
  <c r="CQ49" i="48"/>
  <c r="GO57" i="48"/>
  <c r="GO49" i="48"/>
  <c r="GO55" i="48"/>
  <c r="CQ39" i="48"/>
  <c r="HP43" i="48"/>
  <c r="EQ30" i="48"/>
  <c r="EQ37" i="48"/>
  <c r="EQ36" i="48"/>
  <c r="HP68" i="48"/>
  <c r="HP47" i="48"/>
  <c r="GO37" i="48"/>
  <c r="HP27" i="48"/>
  <c r="O194" i="4" s="1"/>
  <c r="HP41" i="48"/>
  <c r="HP9" i="48"/>
  <c r="O176" i="4" s="1"/>
  <c r="HP19" i="48"/>
  <c r="O186" i="4" s="1"/>
  <c r="HP60" i="48"/>
  <c r="GO58" i="48"/>
  <c r="GO67" i="48"/>
  <c r="CQ32" i="48"/>
  <c r="HP50" i="48"/>
  <c r="CQ41" i="48"/>
  <c r="HP52" i="48"/>
  <c r="GO30" i="48"/>
  <c r="HP54" i="48"/>
  <c r="HP56" i="48"/>
  <c r="GO39" i="48"/>
  <c r="HP24" i="48"/>
  <c r="O191" i="4" s="1"/>
  <c r="HP34" i="48"/>
  <c r="HP58" i="48"/>
  <c r="HP14" i="48"/>
  <c r="O181" i="4" s="1"/>
  <c r="HP25" i="48"/>
  <c r="O192" i="4" s="1"/>
  <c r="HP36" i="48"/>
  <c r="EP59" i="48"/>
  <c r="GO81" i="48"/>
  <c r="EQ71" i="48"/>
  <c r="HP21" i="48"/>
  <c r="O188" i="4" s="1"/>
  <c r="HP22" i="48"/>
  <c r="O189" i="4" s="1"/>
  <c r="HP23" i="48"/>
  <c r="O190" i="4" s="1"/>
  <c r="GO66" i="48"/>
  <c r="HP10" i="48"/>
  <c r="O177" i="4" s="1"/>
  <c r="HP38" i="48"/>
  <c r="HP62" i="48"/>
  <c r="HP40" i="48"/>
  <c r="EQ65" i="48"/>
  <c r="GO32" i="48"/>
  <c r="GO65" i="48"/>
  <c r="CQ56" i="48"/>
  <c r="HP17" i="48"/>
  <c r="O184" i="4" s="1"/>
  <c r="HP28" i="48"/>
  <c r="O195" i="4" s="1"/>
  <c r="HP42" i="48"/>
  <c r="HP59" i="48"/>
  <c r="HP13" i="48"/>
  <c r="O180" i="4" s="1"/>
  <c r="HP29" i="48"/>
  <c r="HP44" i="48"/>
  <c r="HP61" i="48"/>
  <c r="EQ50" i="48"/>
  <c r="GO71" i="48"/>
  <c r="CQ63" i="48"/>
  <c r="HP20" i="48"/>
  <c r="O187" i="4" s="1"/>
  <c r="HP49" i="48"/>
  <c r="HP26" i="48"/>
  <c r="O193" i="4" s="1"/>
  <c r="EQ53" i="48"/>
  <c r="CQ29" i="48"/>
  <c r="CQ44" i="48"/>
  <c r="CQ60" i="48"/>
  <c r="HP15" i="48"/>
  <c r="O182" i="4" s="1"/>
  <c r="HP31" i="48"/>
  <c r="HP46" i="48"/>
  <c r="HP63" i="48"/>
  <c r="HP11" i="48"/>
  <c r="O178" i="4" s="1"/>
  <c r="HP33" i="48"/>
  <c r="HP48" i="48"/>
  <c r="HP66" i="48"/>
  <c r="HP18" i="48"/>
  <c r="O185" i="4" s="1"/>
  <c r="HP51" i="48"/>
  <c r="HP45" i="48"/>
  <c r="HP16" i="48"/>
  <c r="O183" i="4" s="1"/>
  <c r="HP8" i="48"/>
  <c r="O175" i="4" s="1"/>
  <c r="EQ55" i="48"/>
  <c r="CQ62" i="48"/>
  <c r="HP64" i="48"/>
  <c r="GO53" i="48"/>
  <c r="GO33" i="48"/>
  <c r="GO40" i="48"/>
  <c r="CQ38" i="48"/>
  <c r="HP30" i="48"/>
  <c r="HP35" i="48"/>
  <c r="HP53" i="48"/>
  <c r="HP65" i="48"/>
  <c r="HP32" i="48"/>
  <c r="HP37" i="48"/>
  <c r="HP55" i="48"/>
  <c r="HP67" i="48"/>
  <c r="EQ64" i="48"/>
  <c r="EQ47" i="48"/>
  <c r="GO12" i="48"/>
  <c r="CQ70" i="48"/>
  <c r="GO70" i="48"/>
  <c r="EQ70" i="48"/>
  <c r="B27" i="51"/>
  <c r="AB26" i="51"/>
  <c r="CY34" i="48"/>
  <c r="CS34" i="48"/>
  <c r="CY48" i="48"/>
  <c r="CS48" i="48"/>
  <c r="GQ34" i="48"/>
  <c r="GW33" i="48"/>
  <c r="GT33" i="48"/>
  <c r="GU32" i="48"/>
  <c r="GS32" i="48"/>
  <c r="GQ49" i="48"/>
  <c r="GW48" i="48"/>
  <c r="FX33" i="48"/>
  <c r="FY32" i="48"/>
  <c r="FZ32" i="48" s="1"/>
  <c r="FW32" i="48"/>
  <c r="FT49" i="48"/>
  <c r="GA48" i="48"/>
  <c r="FT34" i="48"/>
  <c r="GA33" i="48"/>
  <c r="ES48" i="48"/>
  <c r="EY47" i="48"/>
  <c r="ES35" i="48"/>
  <c r="EY34" i="48"/>
  <c r="EV34" i="48"/>
  <c r="EW34" i="48" s="1"/>
  <c r="EU33" i="48"/>
  <c r="DZ34" i="48"/>
  <c r="EA33" i="48"/>
  <c r="EB33" i="48" s="1"/>
  <c r="DY33" i="48"/>
  <c r="DV49" i="48"/>
  <c r="EC48" i="48"/>
  <c r="DV35" i="48"/>
  <c r="EC34" i="48"/>
  <c r="CV34" i="48"/>
  <c r="CW33" i="48"/>
  <c r="CU33" i="48"/>
  <c r="BW35" i="48"/>
  <c r="CC34" i="48"/>
  <c r="BZ34" i="48"/>
  <c r="CA33" i="48"/>
  <c r="CB33" i="48" s="1"/>
  <c r="BW49" i="48"/>
  <c r="CC48" i="48"/>
  <c r="AX32" i="48"/>
  <c r="AW33" i="48"/>
  <c r="AV32" i="48"/>
  <c r="AT34" i="48"/>
  <c r="AZ33" i="48"/>
  <c r="AT48" i="48"/>
  <c r="AZ47" i="48"/>
  <c r="AC34" i="48"/>
  <c r="AD33" i="48"/>
  <c r="AE33" i="48" s="1"/>
  <c r="L33" i="48" s="1"/>
  <c r="HS33" i="48"/>
  <c r="IB32" i="48"/>
  <c r="HO41" i="48"/>
  <c r="HS40" i="48"/>
  <c r="IB40" i="48" s="1"/>
  <c r="JI75" i="48" l="1"/>
  <c r="JX74" i="48"/>
  <c r="D14" i="45"/>
  <c r="J13" i="45"/>
  <c r="HQ16" i="48"/>
  <c r="O265" i="4" s="1"/>
  <c r="HQ54" i="48"/>
  <c r="HQ46" i="48"/>
  <c r="HQ19" i="48"/>
  <c r="O268" i="4" s="1"/>
  <c r="HQ20" i="48"/>
  <c r="O269" i="4" s="1"/>
  <c r="HQ55" i="48"/>
  <c r="HQ66" i="48"/>
  <c r="HQ36" i="48"/>
  <c r="HQ9" i="48"/>
  <c r="O258" i="4" s="1"/>
  <c r="HQ42" i="48"/>
  <c r="HQ58" i="48"/>
  <c r="HQ27" i="48"/>
  <c r="O276" i="4" s="1"/>
  <c r="HQ69" i="48"/>
  <c r="HQ31" i="48"/>
  <c r="HQ59" i="48"/>
  <c r="HQ63" i="48"/>
  <c r="HQ10" i="48"/>
  <c r="O259" i="4" s="1"/>
  <c r="FF59" i="48"/>
  <c r="HQ15" i="48"/>
  <c r="O264" i="4" s="1"/>
  <c r="HQ22" i="48"/>
  <c r="O271" i="4" s="1"/>
  <c r="HQ21" i="48"/>
  <c r="O270" i="4" s="1"/>
  <c r="HQ51" i="48"/>
  <c r="HQ24" i="48"/>
  <c r="O273" i="4" s="1"/>
  <c r="HQ45" i="48"/>
  <c r="HQ65" i="48"/>
  <c r="HQ11" i="48"/>
  <c r="O260" i="4" s="1"/>
  <c r="HQ26" i="48"/>
  <c r="O275" i="4" s="1"/>
  <c r="HQ32" i="48"/>
  <c r="HQ28" i="48"/>
  <c r="O277" i="4" s="1"/>
  <c r="HQ8" i="48"/>
  <c r="O257" i="4" s="1"/>
  <c r="HQ64" i="48"/>
  <c r="HQ13" i="48"/>
  <c r="O262" i="4" s="1"/>
  <c r="HQ68" i="48"/>
  <c r="HQ14" i="48"/>
  <c r="O263" i="4" s="1"/>
  <c r="HQ67" i="48"/>
  <c r="HQ52" i="48"/>
  <c r="HQ39" i="48"/>
  <c r="HQ38" i="48"/>
  <c r="HQ33" i="48"/>
  <c r="HQ43" i="48"/>
  <c r="HQ35" i="48"/>
  <c r="HQ25" i="48"/>
  <c r="O274" i="4" s="1"/>
  <c r="HQ18" i="48"/>
  <c r="O267" i="4" s="1"/>
  <c r="HQ61" i="48"/>
  <c r="HQ17" i="48"/>
  <c r="O266" i="4" s="1"/>
  <c r="HQ41" i="48"/>
  <c r="HQ12" i="48"/>
  <c r="O261" i="4" s="1"/>
  <c r="HQ23" i="48"/>
  <c r="O272" i="4" s="1"/>
  <c r="HQ47" i="48"/>
  <c r="HQ62" i="48"/>
  <c r="HQ56" i="48"/>
  <c r="HQ48" i="48"/>
  <c r="HQ57" i="48"/>
  <c r="HQ49" i="48"/>
  <c r="HQ60" i="48"/>
  <c r="HQ30" i="48"/>
  <c r="HQ44" i="48"/>
  <c r="HQ40" i="48"/>
  <c r="HQ29" i="48"/>
  <c r="HQ34" i="48"/>
  <c r="HQ50" i="48"/>
  <c r="HQ37" i="48"/>
  <c r="HQ53" i="48"/>
  <c r="HQ70" i="48"/>
  <c r="HW70" i="48" s="1"/>
  <c r="IF70" i="48" s="1"/>
  <c r="B28" i="51"/>
  <c r="AB27" i="51"/>
  <c r="CS49" i="48"/>
  <c r="CY49" i="48"/>
  <c r="CS35" i="48"/>
  <c r="CY35" i="48"/>
  <c r="GQ50" i="48"/>
  <c r="GW49" i="48"/>
  <c r="GT34" i="48"/>
  <c r="GU33" i="48"/>
  <c r="GS33" i="48"/>
  <c r="GW34" i="48"/>
  <c r="GQ35" i="48"/>
  <c r="FT35" i="48"/>
  <c r="GA34" i="48"/>
  <c r="FT50" i="48"/>
  <c r="GA49" i="48"/>
  <c r="FX34" i="48"/>
  <c r="FY33" i="48"/>
  <c r="FZ33" i="48" s="1"/>
  <c r="FW33" i="48"/>
  <c r="EV35" i="48"/>
  <c r="EW35" i="48" s="1"/>
  <c r="EU34" i="48"/>
  <c r="ES36" i="48"/>
  <c r="EY35" i="48"/>
  <c r="ES49" i="48"/>
  <c r="EY48" i="48"/>
  <c r="DV36" i="48"/>
  <c r="EC35" i="48"/>
  <c r="DV50" i="48"/>
  <c r="EC49" i="48"/>
  <c r="DZ35" i="48"/>
  <c r="EA34" i="48"/>
  <c r="EB34" i="48" s="1"/>
  <c r="DY34" i="48"/>
  <c r="CV35" i="48"/>
  <c r="CW34" i="48"/>
  <c r="CU34" i="48"/>
  <c r="BW50" i="48"/>
  <c r="CC49" i="48"/>
  <c r="BZ35" i="48"/>
  <c r="CA34" i="48"/>
  <c r="CB34" i="48" s="1"/>
  <c r="CC35" i="48"/>
  <c r="BW36" i="48"/>
  <c r="AT49" i="48"/>
  <c r="AZ48" i="48"/>
  <c r="AT35" i="48"/>
  <c r="AZ34" i="48"/>
  <c r="AX33" i="48"/>
  <c r="AW34" i="48"/>
  <c r="AV33" i="48"/>
  <c r="AC35" i="48"/>
  <c r="AD34" i="48"/>
  <c r="AE34" i="48" s="1"/>
  <c r="L34" i="48" s="1"/>
  <c r="HO42" i="48"/>
  <c r="HS41" i="48"/>
  <c r="IB41" i="48" s="1"/>
  <c r="HS34" i="48"/>
  <c r="IB33" i="48"/>
  <c r="JI76" i="48" l="1"/>
  <c r="JX75" i="48"/>
  <c r="D15" i="45"/>
  <c r="J14" i="45"/>
  <c r="B29" i="51"/>
  <c r="AB28" i="51"/>
  <c r="CY36" i="48"/>
  <c r="CS36" i="48"/>
  <c r="CY50" i="48"/>
  <c r="CS50" i="48"/>
  <c r="GQ36" i="48"/>
  <c r="GW35" i="48"/>
  <c r="GT35" i="48"/>
  <c r="GU34" i="48"/>
  <c r="GS34" i="48"/>
  <c r="GQ51" i="48"/>
  <c r="GW50" i="48"/>
  <c r="FX35" i="48"/>
  <c r="FY34" i="48"/>
  <c r="FZ34" i="48" s="1"/>
  <c r="FW34" i="48"/>
  <c r="FT51" i="48"/>
  <c r="GA50" i="48"/>
  <c r="FT36" i="48"/>
  <c r="GA35" i="48"/>
  <c r="ES50" i="48"/>
  <c r="EY49" i="48"/>
  <c r="ES37" i="48"/>
  <c r="EY36" i="48"/>
  <c r="EV36" i="48"/>
  <c r="EW36" i="48" s="1"/>
  <c r="EU35" i="48"/>
  <c r="DZ36" i="48"/>
  <c r="EA35" i="48"/>
  <c r="EB35" i="48" s="1"/>
  <c r="DY35" i="48"/>
  <c r="DV51" i="48"/>
  <c r="EC50" i="48"/>
  <c r="DV37" i="48"/>
  <c r="EC36" i="48"/>
  <c r="CV36" i="48"/>
  <c r="CW35" i="48"/>
  <c r="CU35" i="48"/>
  <c r="BW37" i="48"/>
  <c r="CC36" i="48"/>
  <c r="BZ36" i="48"/>
  <c r="CA35" i="48"/>
  <c r="CB35" i="48" s="1"/>
  <c r="BW51" i="48"/>
  <c r="CC50" i="48"/>
  <c r="AX34" i="48"/>
  <c r="AW35" i="48"/>
  <c r="AV34" i="48"/>
  <c r="AT36" i="48"/>
  <c r="AZ35" i="48"/>
  <c r="AT50" i="48"/>
  <c r="AZ49" i="48"/>
  <c r="AC36" i="48"/>
  <c r="AD35" i="48"/>
  <c r="AE35" i="48" s="1"/>
  <c r="L35" i="48" s="1"/>
  <c r="HS35" i="48"/>
  <c r="IB34" i="48"/>
  <c r="HO43" i="48"/>
  <c r="HS42" i="48"/>
  <c r="IB42" i="48" s="1"/>
  <c r="JI77" i="48" l="1"/>
  <c r="JX77" i="48" s="1"/>
  <c r="JX76" i="48"/>
  <c r="D16" i="45"/>
  <c r="J15" i="45"/>
  <c r="B30" i="51"/>
  <c r="AB29" i="51"/>
  <c r="CS51" i="48"/>
  <c r="CY51" i="48"/>
  <c r="CS37" i="48"/>
  <c r="CY37" i="48"/>
  <c r="GQ52" i="48"/>
  <c r="GW51" i="48"/>
  <c r="GT36" i="48"/>
  <c r="GU35" i="48"/>
  <c r="GS35" i="48"/>
  <c r="GW36" i="48"/>
  <c r="GQ37" i="48"/>
  <c r="FT37" i="48"/>
  <c r="GA36" i="48"/>
  <c r="FT52" i="48"/>
  <c r="GA51" i="48"/>
  <c r="FX36" i="48"/>
  <c r="FY35" i="48"/>
  <c r="FZ35" i="48" s="1"/>
  <c r="FW35" i="48"/>
  <c r="EV37" i="48"/>
  <c r="EW37" i="48" s="1"/>
  <c r="EU36" i="48"/>
  <c r="ES38" i="48"/>
  <c r="EY37" i="48"/>
  <c r="ES51" i="48"/>
  <c r="EY50" i="48"/>
  <c r="EC37" i="48"/>
  <c r="DV38" i="48"/>
  <c r="DV52" i="48"/>
  <c r="EC51" i="48"/>
  <c r="DZ37" i="48"/>
  <c r="EA36" i="48"/>
  <c r="EB36" i="48" s="1"/>
  <c r="DY36" i="48"/>
  <c r="CV37" i="48"/>
  <c r="CW36" i="48"/>
  <c r="CU36" i="48"/>
  <c r="BW52" i="48"/>
  <c r="CC51" i="48"/>
  <c r="BZ37" i="48"/>
  <c r="CA36" i="48"/>
  <c r="CB36" i="48" s="1"/>
  <c r="BW38" i="48"/>
  <c r="CC37" i="48"/>
  <c r="AX35" i="48"/>
  <c r="AW36" i="48"/>
  <c r="AV35" i="48"/>
  <c r="AT51" i="48"/>
  <c r="AZ50" i="48"/>
  <c r="AT37" i="48"/>
  <c r="AZ36" i="48"/>
  <c r="AC37" i="48"/>
  <c r="AD36" i="48"/>
  <c r="AE36" i="48" s="1"/>
  <c r="L36" i="48" s="1"/>
  <c r="HO44" i="48"/>
  <c r="HS43" i="48"/>
  <c r="IB43" i="48" s="1"/>
  <c r="HS36" i="48"/>
  <c r="IB36" i="48" s="1"/>
  <c r="IB35" i="48"/>
  <c r="D17" i="45" l="1"/>
  <c r="J16" i="45"/>
  <c r="B31" i="51"/>
  <c r="AB30" i="51"/>
  <c r="CY38" i="48"/>
  <c r="CS38" i="48"/>
  <c r="CY52" i="48"/>
  <c r="CS52" i="48"/>
  <c r="GQ38" i="48"/>
  <c r="GW37" i="48"/>
  <c r="GT37" i="48"/>
  <c r="GU36" i="48"/>
  <c r="GS36" i="48"/>
  <c r="GQ53" i="48"/>
  <c r="GW52" i="48"/>
  <c r="FX37" i="48"/>
  <c r="FY36" i="48"/>
  <c r="FZ36" i="48" s="1"/>
  <c r="FW36" i="48"/>
  <c r="FT53" i="48"/>
  <c r="GA52" i="48"/>
  <c r="FT38" i="48"/>
  <c r="GA37" i="48"/>
  <c r="ES52" i="48"/>
  <c r="EY51" i="48"/>
  <c r="ES39" i="48"/>
  <c r="EY38" i="48"/>
  <c r="EV38" i="48"/>
  <c r="EW38" i="48" s="1"/>
  <c r="EU37" i="48"/>
  <c r="DZ38" i="48"/>
  <c r="EA37" i="48"/>
  <c r="EB37" i="48" s="1"/>
  <c r="DY37" i="48"/>
  <c r="DV39" i="48"/>
  <c r="EC38" i="48"/>
  <c r="DV53" i="48"/>
  <c r="EC52" i="48"/>
  <c r="CV38" i="48"/>
  <c r="CW37" i="48"/>
  <c r="CU37" i="48"/>
  <c r="CC38" i="48"/>
  <c r="BW39" i="48"/>
  <c r="BZ38" i="48"/>
  <c r="CA37" i="48"/>
  <c r="CB37" i="48" s="1"/>
  <c r="BW53" i="48"/>
  <c r="CC52" i="48"/>
  <c r="AX36" i="48"/>
  <c r="AW37" i="48"/>
  <c r="AV36" i="48"/>
  <c r="AT38" i="48"/>
  <c r="AZ37" i="48"/>
  <c r="AT52" i="48"/>
  <c r="AZ51" i="48"/>
  <c r="AC38" i="48"/>
  <c r="AD37" i="48"/>
  <c r="AE37" i="48" s="1"/>
  <c r="L37" i="48" s="1"/>
  <c r="HO45" i="48"/>
  <c r="HS44" i="48"/>
  <c r="IB44" i="48" s="1"/>
  <c r="D18" i="45" l="1"/>
  <c r="J17" i="45"/>
  <c r="B32" i="51"/>
  <c r="AB31" i="51"/>
  <c r="CS39" i="48"/>
  <c r="CY39" i="48"/>
  <c r="CS53" i="48"/>
  <c r="CY53" i="48"/>
  <c r="GQ54" i="48"/>
  <c r="GW53" i="48"/>
  <c r="GT38" i="48"/>
  <c r="GU37" i="48"/>
  <c r="GS37" i="48"/>
  <c r="GW38" i="48"/>
  <c r="GQ39" i="48"/>
  <c r="FT39" i="48"/>
  <c r="GA38" i="48"/>
  <c r="FT54" i="48"/>
  <c r="GA53" i="48"/>
  <c r="FX38" i="48"/>
  <c r="FY37" i="48"/>
  <c r="FZ37" i="48" s="1"/>
  <c r="FW37" i="48"/>
  <c r="EV39" i="48"/>
  <c r="EW39" i="48" s="1"/>
  <c r="EU38" i="48"/>
  <c r="ES40" i="48"/>
  <c r="EY39" i="48"/>
  <c r="ES53" i="48"/>
  <c r="EY52" i="48"/>
  <c r="DV54" i="48"/>
  <c r="EC53" i="48"/>
  <c r="DV40" i="48"/>
  <c r="EC39" i="48"/>
  <c r="DZ39" i="48"/>
  <c r="EA38" i="48"/>
  <c r="EB38" i="48" s="1"/>
  <c r="DY38" i="48"/>
  <c r="CV39" i="48"/>
  <c r="CW38" i="48"/>
  <c r="CU38" i="48"/>
  <c r="BW54" i="48"/>
  <c r="CC53" i="48"/>
  <c r="BZ39" i="48"/>
  <c r="CA38" i="48"/>
  <c r="CB38" i="48" s="1"/>
  <c r="BW40" i="48"/>
  <c r="CC39" i="48"/>
  <c r="AX37" i="48"/>
  <c r="AW38" i="48"/>
  <c r="AV37" i="48"/>
  <c r="AT53" i="48"/>
  <c r="AZ52" i="48"/>
  <c r="AT39" i="48"/>
  <c r="AZ38" i="48"/>
  <c r="AC39" i="48"/>
  <c r="AD38" i="48"/>
  <c r="AE38" i="48" s="1"/>
  <c r="L38" i="48" s="1"/>
  <c r="HO46" i="48"/>
  <c r="HS45" i="48"/>
  <c r="IB45" i="48" s="1"/>
  <c r="D19" i="45" l="1"/>
  <c r="J18" i="45"/>
  <c r="B33" i="51"/>
  <c r="AB32" i="51"/>
  <c r="CY54" i="48"/>
  <c r="CS54" i="48"/>
  <c r="CY40" i="48"/>
  <c r="CS40" i="48"/>
  <c r="GQ40" i="48"/>
  <c r="GW39" i="48"/>
  <c r="GT39" i="48"/>
  <c r="GU38" i="48"/>
  <c r="GS38" i="48"/>
  <c r="GQ55" i="48"/>
  <c r="GW54" i="48"/>
  <c r="FX39" i="48"/>
  <c r="FY38" i="48"/>
  <c r="FZ38" i="48" s="1"/>
  <c r="FW38" i="48"/>
  <c r="FT55" i="48"/>
  <c r="GA54" i="48"/>
  <c r="FT40" i="48"/>
  <c r="GA39" i="48"/>
  <c r="ES54" i="48"/>
  <c r="EY53" i="48"/>
  <c r="ES41" i="48"/>
  <c r="EY40" i="48"/>
  <c r="EV40" i="48"/>
  <c r="EW40" i="48" s="1"/>
  <c r="EU39" i="48"/>
  <c r="DZ40" i="48"/>
  <c r="EA39" i="48"/>
  <c r="EB39" i="48" s="1"/>
  <c r="DY39" i="48"/>
  <c r="DV41" i="48"/>
  <c r="EC40" i="48"/>
  <c r="DV55" i="48"/>
  <c r="EC54" i="48"/>
  <c r="CV40" i="48"/>
  <c r="CW39" i="48"/>
  <c r="CU39" i="48"/>
  <c r="CC40" i="48"/>
  <c r="BW41" i="48"/>
  <c r="BZ40" i="48"/>
  <c r="CA39" i="48"/>
  <c r="CB39" i="48" s="1"/>
  <c r="BW55" i="48"/>
  <c r="CC54" i="48"/>
  <c r="AX38" i="48"/>
  <c r="AW39" i="48"/>
  <c r="AV38" i="48"/>
  <c r="AT40" i="48"/>
  <c r="AZ39" i="48"/>
  <c r="AT54" i="48"/>
  <c r="AZ53" i="48"/>
  <c r="AC40" i="48"/>
  <c r="AD39" i="48"/>
  <c r="AE39" i="48" s="1"/>
  <c r="L39" i="48" s="1"/>
  <c r="HO47" i="48"/>
  <c r="HS46" i="48"/>
  <c r="IB46" i="48" s="1"/>
  <c r="D20" i="45" l="1"/>
  <c r="J19" i="45"/>
  <c r="B34" i="51"/>
  <c r="AB33" i="51"/>
  <c r="CS41" i="48"/>
  <c r="CY41" i="48"/>
  <c r="CS55" i="48"/>
  <c r="CY55" i="48"/>
  <c r="GQ56" i="48"/>
  <c r="GW55" i="48"/>
  <c r="GT40" i="48"/>
  <c r="GU39" i="48"/>
  <c r="GS39" i="48"/>
  <c r="GW40" i="48"/>
  <c r="GQ41" i="48"/>
  <c r="FX40" i="48"/>
  <c r="FY39" i="48"/>
  <c r="FZ39" i="48" s="1"/>
  <c r="FW39" i="48"/>
  <c r="FT41" i="48"/>
  <c r="GA40" i="48"/>
  <c r="FT56" i="48"/>
  <c r="GA55" i="48"/>
  <c r="EV41" i="48"/>
  <c r="EW41" i="48" s="1"/>
  <c r="EU40" i="48"/>
  <c r="ES42" i="48"/>
  <c r="EY41" i="48"/>
  <c r="ES55" i="48"/>
  <c r="EY54" i="48"/>
  <c r="DZ41" i="48"/>
  <c r="EA40" i="48"/>
  <c r="EB40" i="48" s="1"/>
  <c r="DY40" i="48"/>
  <c r="DV56" i="48"/>
  <c r="EC55" i="48"/>
  <c r="DV42" i="48"/>
  <c r="EC41" i="48"/>
  <c r="CV41" i="48"/>
  <c r="CW40" i="48"/>
  <c r="CU40" i="48"/>
  <c r="BW56" i="48"/>
  <c r="CC55" i="48"/>
  <c r="BZ41" i="48"/>
  <c r="CA40" i="48"/>
  <c r="CB40" i="48" s="1"/>
  <c r="BW42" i="48"/>
  <c r="CC41" i="48"/>
  <c r="AX39" i="48"/>
  <c r="AW40" i="48"/>
  <c r="AV39" i="48"/>
  <c r="AT55" i="48"/>
  <c r="AZ54" i="48"/>
  <c r="AT41" i="48"/>
  <c r="AZ40" i="48"/>
  <c r="AC41" i="48"/>
  <c r="AD40" i="48"/>
  <c r="AE40" i="48" s="1"/>
  <c r="L40" i="48" s="1"/>
  <c r="HO48" i="48"/>
  <c r="HS47" i="48"/>
  <c r="IB47" i="48" s="1"/>
  <c r="D21" i="45" l="1"/>
  <c r="J20" i="45"/>
  <c r="B35" i="51"/>
  <c r="AB34" i="51"/>
  <c r="CY42" i="48"/>
  <c r="CS42" i="48"/>
  <c r="CY56" i="48"/>
  <c r="CS56" i="48"/>
  <c r="GQ42" i="48"/>
  <c r="GW41" i="48"/>
  <c r="GT41" i="48"/>
  <c r="GU40" i="48"/>
  <c r="GS40" i="48"/>
  <c r="GQ57" i="48"/>
  <c r="GW56" i="48"/>
  <c r="FT57" i="48"/>
  <c r="GA56" i="48"/>
  <c r="FT42" i="48"/>
  <c r="GA41" i="48"/>
  <c r="FX41" i="48"/>
  <c r="FY40" i="48"/>
  <c r="FZ40" i="48" s="1"/>
  <c r="FW40" i="48"/>
  <c r="ES56" i="48"/>
  <c r="EY55" i="48"/>
  <c r="ES43" i="48"/>
  <c r="EY43" i="48" s="1"/>
  <c r="EY42" i="48"/>
  <c r="EV42" i="48"/>
  <c r="EW42" i="48" s="1"/>
  <c r="EU41" i="48"/>
  <c r="DV43" i="48"/>
  <c r="EC43" i="48" s="1"/>
  <c r="EC42" i="48"/>
  <c r="DV57" i="48"/>
  <c r="EC56" i="48"/>
  <c r="DZ42" i="48"/>
  <c r="EA41" i="48"/>
  <c r="EB41" i="48" s="1"/>
  <c r="DY41" i="48"/>
  <c r="CV42" i="48"/>
  <c r="CW41" i="48"/>
  <c r="CU41" i="48"/>
  <c r="CC42" i="48"/>
  <c r="BW43" i="48"/>
  <c r="BZ42" i="48"/>
  <c r="CA41" i="48"/>
  <c r="CB41" i="48" s="1"/>
  <c r="BW57" i="48"/>
  <c r="CC56" i="48"/>
  <c r="AX40" i="48"/>
  <c r="AW41" i="48"/>
  <c r="AV40" i="48"/>
  <c r="AT42" i="48"/>
  <c r="AZ41" i="48"/>
  <c r="AT56" i="48"/>
  <c r="AZ55" i="48"/>
  <c r="AC42" i="48"/>
  <c r="AD41" i="48"/>
  <c r="AE41" i="48" s="1"/>
  <c r="L41" i="48" s="1"/>
  <c r="HO49" i="48"/>
  <c r="HS48" i="48"/>
  <c r="IB48" i="48" s="1"/>
  <c r="D22" i="45" l="1"/>
  <c r="J21" i="45"/>
  <c r="B36" i="51"/>
  <c r="AB35" i="51"/>
  <c r="CC43" i="48"/>
  <c r="CS43" i="48"/>
  <c r="CY43" i="48"/>
  <c r="CS57" i="48"/>
  <c r="CY57" i="48"/>
  <c r="GQ58" i="48"/>
  <c r="GW57" i="48"/>
  <c r="GT42" i="48"/>
  <c r="GU41" i="48"/>
  <c r="GS41" i="48"/>
  <c r="GW42" i="48"/>
  <c r="GQ43" i="48"/>
  <c r="GW43" i="48" s="1"/>
  <c r="FX42" i="48"/>
  <c r="FY41" i="48"/>
  <c r="FZ41" i="48" s="1"/>
  <c r="FW41" i="48"/>
  <c r="FT43" i="48"/>
  <c r="GA43" i="48" s="1"/>
  <c r="GA42" i="48"/>
  <c r="FT58" i="48"/>
  <c r="GA57" i="48"/>
  <c r="EV43" i="48"/>
  <c r="EW43" i="48" s="1"/>
  <c r="EU42" i="48"/>
  <c r="ES57" i="48"/>
  <c r="EY56" i="48"/>
  <c r="DZ43" i="48"/>
  <c r="EA42" i="48"/>
  <c r="EB42" i="48" s="1"/>
  <c r="DY42" i="48"/>
  <c r="DV58" i="48"/>
  <c r="EC57" i="48"/>
  <c r="CV43" i="48"/>
  <c r="CW42" i="48"/>
  <c r="CU42" i="48"/>
  <c r="BW58" i="48"/>
  <c r="CC57" i="48"/>
  <c r="BZ43" i="48"/>
  <c r="CA42" i="48"/>
  <c r="CB42" i="48" s="1"/>
  <c r="AX41" i="48"/>
  <c r="AW42" i="48"/>
  <c r="AV41" i="48"/>
  <c r="AT57" i="48"/>
  <c r="AZ56" i="48"/>
  <c r="AT43" i="48"/>
  <c r="AZ43" i="48" s="1"/>
  <c r="AZ42" i="48"/>
  <c r="AC43" i="48"/>
  <c r="AD42" i="48"/>
  <c r="AE42" i="48" s="1"/>
  <c r="L42" i="48" s="1"/>
  <c r="HO50" i="48"/>
  <c r="HS49" i="48"/>
  <c r="IB49" i="48" s="1"/>
  <c r="D23" i="45" l="1"/>
  <c r="J22" i="45"/>
  <c r="B37" i="51"/>
  <c r="AB36" i="51"/>
  <c r="CY58" i="48"/>
  <c r="CS58" i="48"/>
  <c r="GT43" i="48"/>
  <c r="GU42" i="48"/>
  <c r="GS42" i="48"/>
  <c r="GQ59" i="48"/>
  <c r="GW58" i="48"/>
  <c r="FT59" i="48"/>
  <c r="GA58" i="48"/>
  <c r="FX43" i="48"/>
  <c r="FY42" i="48"/>
  <c r="FZ42" i="48" s="1"/>
  <c r="FW42" i="48"/>
  <c r="ES58" i="48"/>
  <c r="EY57" i="48"/>
  <c r="EV44" i="48"/>
  <c r="EW44" i="48" s="1"/>
  <c r="EU43" i="48"/>
  <c r="DV59" i="48"/>
  <c r="EC58" i="48"/>
  <c r="DZ44" i="48"/>
  <c r="EA43" i="48"/>
  <c r="EB43" i="48" s="1"/>
  <c r="DY43" i="48"/>
  <c r="CV44" i="48"/>
  <c r="CW43" i="48"/>
  <c r="CU43" i="48"/>
  <c r="BZ44" i="48"/>
  <c r="CA43" i="48"/>
  <c r="CB43" i="48" s="1"/>
  <c r="BW59" i="48"/>
  <c r="CC58" i="48"/>
  <c r="AX42" i="48"/>
  <c r="AV42" i="48"/>
  <c r="AW43" i="48"/>
  <c r="AT58" i="48"/>
  <c r="AZ57" i="48"/>
  <c r="AC44" i="48"/>
  <c r="AD43" i="48"/>
  <c r="AE43" i="48" s="1"/>
  <c r="L43" i="48" s="1"/>
  <c r="HO51" i="48"/>
  <c r="HS50" i="48"/>
  <c r="IB50" i="48" s="1"/>
  <c r="D24" i="45" l="1"/>
  <c r="J23" i="45"/>
  <c r="B38" i="51"/>
  <c r="AB37" i="51"/>
  <c r="CS59" i="48"/>
  <c r="CY59" i="48"/>
  <c r="GQ60" i="48"/>
  <c r="GW59" i="48"/>
  <c r="GT44" i="48"/>
  <c r="GU43" i="48"/>
  <c r="GS43" i="48"/>
  <c r="FX44" i="48"/>
  <c r="FY43" i="48"/>
  <c r="FZ43" i="48" s="1"/>
  <c r="FW43" i="48"/>
  <c r="FT60" i="48"/>
  <c r="GA59" i="48"/>
  <c r="EV45" i="48"/>
  <c r="EW45" i="48" s="1"/>
  <c r="EU44" i="48"/>
  <c r="ES59" i="48"/>
  <c r="EY58" i="48"/>
  <c r="DZ45" i="48"/>
  <c r="EA44" i="48"/>
  <c r="EB44" i="48" s="1"/>
  <c r="DY44" i="48"/>
  <c r="DV60" i="48"/>
  <c r="EC59" i="48"/>
  <c r="CW44" i="48"/>
  <c r="CV45" i="48"/>
  <c r="CU44" i="48"/>
  <c r="BW60" i="48"/>
  <c r="CC59" i="48"/>
  <c r="CA44" i="48"/>
  <c r="CB44" i="48" s="1"/>
  <c r="BZ45" i="48"/>
  <c r="AT59" i="48"/>
  <c r="AZ58" i="48"/>
  <c r="AW44" i="48"/>
  <c r="AX43" i="48"/>
  <c r="AV43" i="48"/>
  <c r="AC45" i="48"/>
  <c r="AD44" i="48"/>
  <c r="AE44" i="48" s="1"/>
  <c r="L44" i="48" s="1"/>
  <c r="HO52" i="48"/>
  <c r="HS51" i="48"/>
  <c r="IB51" i="48" s="1"/>
  <c r="D25" i="45" l="1"/>
  <c r="J24" i="45"/>
  <c r="B39" i="51"/>
  <c r="AB38" i="51"/>
  <c r="CY60" i="48"/>
  <c r="CS60" i="48"/>
  <c r="GU44" i="48"/>
  <c r="GS44" i="48"/>
  <c r="GT45" i="48"/>
  <c r="GQ61" i="48"/>
  <c r="GW60" i="48"/>
  <c r="FT61" i="48"/>
  <c r="GA60" i="48"/>
  <c r="FX45" i="48"/>
  <c r="FY44" i="48"/>
  <c r="FZ44" i="48" s="1"/>
  <c r="FW44" i="48"/>
  <c r="EV46" i="48"/>
  <c r="EW46" i="48" s="1"/>
  <c r="EU45" i="48"/>
  <c r="ES60" i="48"/>
  <c r="EY59" i="48"/>
  <c r="DV61" i="48"/>
  <c r="EC60" i="48"/>
  <c r="DZ46" i="48"/>
  <c r="EA45" i="48"/>
  <c r="EB45" i="48" s="1"/>
  <c r="DY45" i="48"/>
  <c r="CW45" i="48"/>
  <c r="CV46" i="48"/>
  <c r="CU45" i="48"/>
  <c r="CA45" i="48"/>
  <c r="CB45" i="48" s="1"/>
  <c r="BZ46" i="48"/>
  <c r="BW61" i="48"/>
  <c r="CC60" i="48"/>
  <c r="AX44" i="48"/>
  <c r="AW45" i="48"/>
  <c r="AV44" i="48"/>
  <c r="AT60" i="48"/>
  <c r="AZ59" i="48"/>
  <c r="AC46" i="48"/>
  <c r="AD45" i="48"/>
  <c r="AE45" i="48" s="1"/>
  <c r="L45" i="48" s="1"/>
  <c r="HO53" i="48"/>
  <c r="HS52" i="48"/>
  <c r="IB52" i="48" s="1"/>
  <c r="D26" i="45" l="1"/>
  <c r="J25" i="45"/>
  <c r="B40" i="51"/>
  <c r="AB39" i="51"/>
  <c r="CS61" i="48"/>
  <c r="CY61" i="48"/>
  <c r="GQ62" i="48"/>
  <c r="GW61" i="48"/>
  <c r="GU45" i="48"/>
  <c r="GS45" i="48"/>
  <c r="GT46" i="48"/>
  <c r="FT62" i="48"/>
  <c r="GA61" i="48"/>
  <c r="FX46" i="48"/>
  <c r="FY45" i="48"/>
  <c r="FZ45" i="48" s="1"/>
  <c r="FW45" i="48"/>
  <c r="ES61" i="48"/>
  <c r="EY60" i="48"/>
  <c r="EV47" i="48"/>
  <c r="EW47" i="48" s="1"/>
  <c r="EU46" i="48"/>
  <c r="DZ47" i="48"/>
  <c r="EA46" i="48"/>
  <c r="EB46" i="48" s="1"/>
  <c r="DY46" i="48"/>
  <c r="DV62" i="48"/>
  <c r="EC61" i="48"/>
  <c r="CW46" i="48"/>
  <c r="CV47" i="48"/>
  <c r="CU46" i="48"/>
  <c r="BW62" i="48"/>
  <c r="CC61" i="48"/>
  <c r="CA46" i="48"/>
  <c r="BZ47" i="48"/>
  <c r="CB46" i="48"/>
  <c r="AX45" i="48"/>
  <c r="AW46" i="48"/>
  <c r="AV45" i="48"/>
  <c r="AT61" i="48"/>
  <c r="AZ60" i="48"/>
  <c r="AC47" i="48"/>
  <c r="AD46" i="48"/>
  <c r="AE46" i="48" s="1"/>
  <c r="L46" i="48" s="1"/>
  <c r="HO54" i="48"/>
  <c r="HS53" i="48"/>
  <c r="IB53" i="48" s="1"/>
  <c r="D27" i="45" l="1"/>
  <c r="J26" i="45"/>
  <c r="B41" i="51"/>
  <c r="AB40" i="51"/>
  <c r="CY62" i="48"/>
  <c r="CS62" i="48"/>
  <c r="GU46" i="48"/>
  <c r="GS46" i="48"/>
  <c r="GT47" i="48"/>
  <c r="GQ63" i="48"/>
  <c r="GW62" i="48"/>
  <c r="FX47" i="48"/>
  <c r="FY46" i="48"/>
  <c r="FZ46" i="48" s="1"/>
  <c r="FW46" i="48"/>
  <c r="FT63" i="48"/>
  <c r="GA62" i="48"/>
  <c r="EV48" i="48"/>
  <c r="EW48" i="48" s="1"/>
  <c r="EU47" i="48"/>
  <c r="ES62" i="48"/>
  <c r="EY61" i="48"/>
  <c r="DV63" i="48"/>
  <c r="EC62" i="48"/>
  <c r="DZ48" i="48"/>
  <c r="EA47" i="48"/>
  <c r="EB47" i="48" s="1"/>
  <c r="DY47" i="48"/>
  <c r="CW47" i="48"/>
  <c r="CV48" i="48"/>
  <c r="CU47" i="48"/>
  <c r="CA47" i="48"/>
  <c r="BZ48" i="48"/>
  <c r="CB47" i="48"/>
  <c r="BW63" i="48"/>
  <c r="CC62" i="48"/>
  <c r="AT62" i="48"/>
  <c r="AZ61" i="48"/>
  <c r="AX46" i="48"/>
  <c r="AW47" i="48"/>
  <c r="AV46" i="48"/>
  <c r="AC48" i="48"/>
  <c r="AD47" i="48"/>
  <c r="AE47" i="48" s="1"/>
  <c r="L47" i="48" s="1"/>
  <c r="HO55" i="48"/>
  <c r="HS54" i="48"/>
  <c r="IB54" i="48" s="1"/>
  <c r="D28" i="45" l="1"/>
  <c r="J27" i="45"/>
  <c r="B42" i="51"/>
  <c r="AB41" i="51"/>
  <c r="CS63" i="48"/>
  <c r="CY63" i="48"/>
  <c r="GQ64" i="48"/>
  <c r="GW63" i="48"/>
  <c r="GU47" i="48"/>
  <c r="GS47" i="48"/>
  <c r="GT48" i="48"/>
  <c r="FX48" i="48"/>
  <c r="FY47" i="48"/>
  <c r="FZ47" i="48" s="1"/>
  <c r="FW47" i="48"/>
  <c r="FT64" i="48"/>
  <c r="GA63" i="48"/>
  <c r="ES63" i="48"/>
  <c r="EY62" i="48"/>
  <c r="EV49" i="48"/>
  <c r="EW49" i="48" s="1"/>
  <c r="EU48" i="48"/>
  <c r="DV64" i="48"/>
  <c r="EC63" i="48"/>
  <c r="DZ49" i="48"/>
  <c r="EA48" i="48"/>
  <c r="EB48" i="48" s="1"/>
  <c r="DY48" i="48"/>
  <c r="CW48" i="48"/>
  <c r="CV49" i="48"/>
  <c r="CU48" i="48"/>
  <c r="BW64" i="48"/>
  <c r="CC63" i="48"/>
  <c r="CA48" i="48"/>
  <c r="CB48" i="48" s="1"/>
  <c r="BZ49" i="48"/>
  <c r="AT63" i="48"/>
  <c r="AZ62" i="48"/>
  <c r="AX47" i="48"/>
  <c r="AW48" i="48"/>
  <c r="AV47" i="48"/>
  <c r="AC49" i="48"/>
  <c r="AD48" i="48"/>
  <c r="AE48" i="48" s="1"/>
  <c r="L48" i="48" s="1"/>
  <c r="HO56" i="48"/>
  <c r="HS55" i="48"/>
  <c r="IB55" i="48" s="1"/>
  <c r="D29" i="45" l="1"/>
  <c r="J28" i="45"/>
  <c r="B43" i="51"/>
  <c r="AB42" i="51"/>
  <c r="CY64" i="48"/>
  <c r="CS64" i="48"/>
  <c r="GU48" i="48"/>
  <c r="GS48" i="48"/>
  <c r="GT49" i="48"/>
  <c r="GQ65" i="48"/>
  <c r="GW64" i="48"/>
  <c r="FT65" i="48"/>
  <c r="GA64" i="48"/>
  <c r="FX49" i="48"/>
  <c r="FY48" i="48"/>
  <c r="FZ48" i="48" s="1"/>
  <c r="FW48" i="48"/>
  <c r="EV50" i="48"/>
  <c r="EW50" i="48" s="1"/>
  <c r="EU49" i="48"/>
  <c r="ES64" i="48"/>
  <c r="EY63" i="48"/>
  <c r="DZ50" i="48"/>
  <c r="EA49" i="48"/>
  <c r="EB49" i="48" s="1"/>
  <c r="DY49" i="48"/>
  <c r="DV65" i="48"/>
  <c r="EC64" i="48"/>
  <c r="CW49" i="48"/>
  <c r="CV50" i="48"/>
  <c r="CU49" i="48"/>
  <c r="CA49" i="48"/>
  <c r="BZ50" i="48"/>
  <c r="CB49" i="48"/>
  <c r="BW65" i="48"/>
  <c r="CC64" i="48"/>
  <c r="AT64" i="48"/>
  <c r="AZ63" i="48"/>
  <c r="AX48" i="48"/>
  <c r="AW49" i="48"/>
  <c r="AV48" i="48"/>
  <c r="AC50" i="48"/>
  <c r="AD49" i="48"/>
  <c r="AE49" i="48" s="1"/>
  <c r="L49" i="48" s="1"/>
  <c r="HO57" i="48"/>
  <c r="HS56" i="48"/>
  <c r="IB56" i="48" s="1"/>
  <c r="D30" i="45" l="1"/>
  <c r="J29" i="45"/>
  <c r="B44" i="51"/>
  <c r="AB43" i="51"/>
  <c r="CS65" i="48"/>
  <c r="CY65" i="48"/>
  <c r="GQ66" i="48"/>
  <c r="GW65" i="48"/>
  <c r="GU49" i="48"/>
  <c r="GS49" i="48"/>
  <c r="GT50" i="48"/>
  <c r="FX50" i="48"/>
  <c r="FY49" i="48"/>
  <c r="FW49" i="48"/>
  <c r="FZ49" i="48"/>
  <c r="FT66" i="48"/>
  <c r="GA65" i="48"/>
  <c r="EV51" i="48"/>
  <c r="EW51" i="48" s="1"/>
  <c r="EU50" i="48"/>
  <c r="ES65" i="48"/>
  <c r="EY64" i="48"/>
  <c r="DZ51" i="48"/>
  <c r="EA50" i="48"/>
  <c r="EB50" i="48" s="1"/>
  <c r="DY50" i="48"/>
  <c r="DV66" i="48"/>
  <c r="EC65" i="48"/>
  <c r="CW50" i="48"/>
  <c r="CV51" i="48"/>
  <c r="CU50" i="48"/>
  <c r="BW66" i="48"/>
  <c r="CC65" i="48"/>
  <c r="CA50" i="48"/>
  <c r="CB50" i="48" s="1"/>
  <c r="BZ51" i="48"/>
  <c r="AX49" i="48"/>
  <c r="AW50" i="48"/>
  <c r="AV49" i="48"/>
  <c r="AT65" i="48"/>
  <c r="AZ64" i="48"/>
  <c r="AC51" i="48"/>
  <c r="AD50" i="48"/>
  <c r="AE50" i="48" s="1"/>
  <c r="L50" i="48" s="1"/>
  <c r="HO58" i="48"/>
  <c r="HS57" i="48"/>
  <c r="IB57" i="48" s="1"/>
  <c r="D31" i="45" l="1"/>
  <c r="J30" i="45"/>
  <c r="B45" i="51"/>
  <c r="AB44" i="51"/>
  <c r="CY66" i="48"/>
  <c r="CS66" i="48"/>
  <c r="GU50" i="48"/>
  <c r="GS50" i="48"/>
  <c r="GT51" i="48"/>
  <c r="GQ67" i="48"/>
  <c r="GW66" i="48"/>
  <c r="FT67" i="48"/>
  <c r="GA66" i="48"/>
  <c r="FX51" i="48"/>
  <c r="FY50" i="48"/>
  <c r="FZ50" i="48" s="1"/>
  <c r="FW50" i="48"/>
  <c r="EV52" i="48"/>
  <c r="EW52" i="48" s="1"/>
  <c r="EU51" i="48"/>
  <c r="ES66" i="48"/>
  <c r="EY65" i="48"/>
  <c r="DV67" i="48"/>
  <c r="EC66" i="48"/>
  <c r="DZ52" i="48"/>
  <c r="EA51" i="48"/>
  <c r="EB51" i="48" s="1"/>
  <c r="DY51" i="48"/>
  <c r="CW51" i="48"/>
  <c r="CV52" i="48"/>
  <c r="CU51" i="48"/>
  <c r="BZ52" i="48"/>
  <c r="CA51" i="48"/>
  <c r="CB51" i="48" s="1"/>
  <c r="BW67" i="48"/>
  <c r="CC66" i="48"/>
  <c r="AX50" i="48"/>
  <c r="AW51" i="48"/>
  <c r="AV50" i="48"/>
  <c r="AT66" i="48"/>
  <c r="AZ65" i="48"/>
  <c r="AC52" i="48"/>
  <c r="AD51" i="48"/>
  <c r="AE51" i="48" s="1"/>
  <c r="L51" i="48" s="1"/>
  <c r="HO59" i="48"/>
  <c r="HS58" i="48"/>
  <c r="IB58" i="48" s="1"/>
  <c r="D32" i="45" l="1"/>
  <c r="J31" i="45"/>
  <c r="B46" i="51"/>
  <c r="AB45" i="51"/>
  <c r="CS67" i="48"/>
  <c r="CY67" i="48"/>
  <c r="GQ68" i="48"/>
  <c r="GW67" i="48"/>
  <c r="GU51" i="48"/>
  <c r="GS51" i="48"/>
  <c r="GT52" i="48"/>
  <c r="FX52" i="48"/>
  <c r="FY51" i="48"/>
  <c r="FZ51" i="48" s="1"/>
  <c r="FW51" i="48"/>
  <c r="FT68" i="48"/>
  <c r="GA67" i="48"/>
  <c r="EV53" i="48"/>
  <c r="EW53" i="48" s="1"/>
  <c r="EU52" i="48"/>
  <c r="ES67" i="48"/>
  <c r="EY66" i="48"/>
  <c r="DZ53" i="48"/>
  <c r="EA52" i="48"/>
  <c r="EB52" i="48" s="1"/>
  <c r="DY52" i="48"/>
  <c r="DV68" i="48"/>
  <c r="EC67" i="48"/>
  <c r="CW52" i="48"/>
  <c r="CV53" i="48"/>
  <c r="CU52" i="48"/>
  <c r="BW68" i="48"/>
  <c r="CC67" i="48"/>
  <c r="BZ53" i="48"/>
  <c r="CA52" i="48"/>
  <c r="CB52" i="48" s="1"/>
  <c r="AX51" i="48"/>
  <c r="AW52" i="48"/>
  <c r="AV51" i="48"/>
  <c r="AT67" i="48"/>
  <c r="AZ66" i="48"/>
  <c r="AC53" i="48"/>
  <c r="AD52" i="48"/>
  <c r="AE52" i="48" s="1"/>
  <c r="L52" i="48" s="1"/>
  <c r="HO60" i="48"/>
  <c r="HS59" i="48"/>
  <c r="IB59" i="48" s="1"/>
  <c r="D33" i="45" l="1"/>
  <c r="J32" i="45"/>
  <c r="B47" i="51"/>
  <c r="AB46" i="51"/>
  <c r="CY68" i="48"/>
  <c r="CS68" i="48"/>
  <c r="GU52" i="48"/>
  <c r="GS52" i="48"/>
  <c r="GT53" i="48"/>
  <c r="GQ69" i="48"/>
  <c r="GW68" i="48"/>
  <c r="FT69" i="48"/>
  <c r="GA68" i="48"/>
  <c r="FX53" i="48"/>
  <c r="FY52" i="48"/>
  <c r="FZ52" i="48" s="1"/>
  <c r="FW52" i="48"/>
  <c r="EV54" i="48"/>
  <c r="EW54" i="48" s="1"/>
  <c r="EU53" i="48"/>
  <c r="ES68" i="48"/>
  <c r="EY67" i="48"/>
  <c r="DV69" i="48"/>
  <c r="EC68" i="48"/>
  <c r="DZ54" i="48"/>
  <c r="EA53" i="48"/>
  <c r="EB53" i="48" s="1"/>
  <c r="DY53" i="48"/>
  <c r="CW53" i="48"/>
  <c r="CV54" i="48"/>
  <c r="CU53" i="48"/>
  <c r="BZ54" i="48"/>
  <c r="CA53" i="48"/>
  <c r="CB53" i="48" s="1"/>
  <c r="BW69" i="48"/>
  <c r="BW70" i="48" s="1"/>
  <c r="BW71" i="48" s="1"/>
  <c r="CC68" i="48"/>
  <c r="AX52" i="48"/>
  <c r="AW53" i="48"/>
  <c r="AV52" i="48"/>
  <c r="AT68" i="48"/>
  <c r="AZ67" i="48"/>
  <c r="AC54" i="48"/>
  <c r="AD53" i="48"/>
  <c r="AE53" i="48" s="1"/>
  <c r="L53" i="48" s="1"/>
  <c r="HO61" i="48"/>
  <c r="HS60" i="48"/>
  <c r="IB60" i="48" s="1"/>
  <c r="D34" i="45" l="1"/>
  <c r="J33" i="45"/>
  <c r="CS71" i="48"/>
  <c r="CC71" i="48"/>
  <c r="CY71" i="48"/>
  <c r="GA69" i="48"/>
  <c r="FT70" i="48"/>
  <c r="GW69" i="48"/>
  <c r="GQ70" i="48"/>
  <c r="GW70" i="48" s="1"/>
  <c r="CS70" i="48"/>
  <c r="CY70" i="48"/>
  <c r="CC70" i="48"/>
  <c r="EC69" i="48"/>
  <c r="DV70" i="48"/>
  <c r="B48" i="51"/>
  <c r="AB47" i="51"/>
  <c r="CC69" i="48"/>
  <c r="CS69" i="48"/>
  <c r="CY69" i="48"/>
  <c r="GU53" i="48"/>
  <c r="GS53" i="48"/>
  <c r="GT54" i="48"/>
  <c r="FX54" i="48"/>
  <c r="FY53" i="48"/>
  <c r="FZ53" i="48" s="1"/>
  <c r="FW53" i="48"/>
  <c r="EV55" i="48"/>
  <c r="EW55" i="48" s="1"/>
  <c r="EU54" i="48"/>
  <c r="ES69" i="48"/>
  <c r="EY68" i="48"/>
  <c r="DZ55" i="48"/>
  <c r="EA54" i="48"/>
  <c r="DY54" i="48"/>
  <c r="EB54" i="48"/>
  <c r="CW54" i="48"/>
  <c r="CV55" i="48"/>
  <c r="CU54" i="48"/>
  <c r="BZ55" i="48"/>
  <c r="CA54" i="48"/>
  <c r="CB54" i="48" s="1"/>
  <c r="AX53" i="48"/>
  <c r="AW54" i="48"/>
  <c r="AV53" i="48"/>
  <c r="AT69" i="48"/>
  <c r="AZ68" i="48"/>
  <c r="AC55" i="48"/>
  <c r="AD54" i="48"/>
  <c r="AE54" i="48" s="1"/>
  <c r="L54" i="48" s="1"/>
  <c r="HO62" i="48"/>
  <c r="HS61" i="48"/>
  <c r="IB61" i="48" s="1"/>
  <c r="D35" i="45" l="1"/>
  <c r="J34" i="45"/>
  <c r="GQ71" i="48"/>
  <c r="GW71" i="48" s="1"/>
  <c r="GA70" i="48"/>
  <c r="FT71" i="48"/>
  <c r="GA71" i="48" s="1"/>
  <c r="EC70" i="48"/>
  <c r="DV71" i="48"/>
  <c r="EC71" i="48" s="1"/>
  <c r="AZ69" i="48"/>
  <c r="AT70" i="48"/>
  <c r="EY69" i="48"/>
  <c r="ES70" i="48"/>
  <c r="B49" i="51"/>
  <c r="AB48" i="51"/>
  <c r="GU54" i="48"/>
  <c r="GS54" i="48"/>
  <c r="GT55" i="48"/>
  <c r="FX55" i="48"/>
  <c r="FY54" i="48"/>
  <c r="FZ54" i="48" s="1"/>
  <c r="FW54" i="48"/>
  <c r="EV56" i="48"/>
  <c r="EW56" i="48" s="1"/>
  <c r="EU55" i="48"/>
  <c r="DZ56" i="48"/>
  <c r="EA55" i="48"/>
  <c r="EB55" i="48" s="1"/>
  <c r="DY55" i="48"/>
  <c r="CV56" i="48"/>
  <c r="CW55" i="48"/>
  <c r="CU55" i="48"/>
  <c r="BZ56" i="48"/>
  <c r="CA55" i="48"/>
  <c r="CB55" i="48" s="1"/>
  <c r="AX54" i="48"/>
  <c r="AW55" i="48"/>
  <c r="AV54" i="48"/>
  <c r="AC56" i="48"/>
  <c r="AD55" i="48"/>
  <c r="AE55" i="48" s="1"/>
  <c r="L55" i="48" s="1"/>
  <c r="HO63" i="48"/>
  <c r="HS62" i="48"/>
  <c r="IB62" i="48" s="1"/>
  <c r="D36" i="45" l="1"/>
  <c r="J35" i="45"/>
  <c r="EY70" i="48"/>
  <c r="ES71" i="48"/>
  <c r="EY71" i="48" s="1"/>
  <c r="AZ70" i="48"/>
  <c r="AT71" i="48"/>
  <c r="AZ71" i="48" s="1"/>
  <c r="B50" i="51"/>
  <c r="AB49" i="51"/>
  <c r="GT56" i="48"/>
  <c r="GU55" i="48"/>
  <c r="GS55" i="48"/>
  <c r="FX56" i="48"/>
  <c r="FY55" i="48"/>
  <c r="FZ55" i="48" s="1"/>
  <c r="FW55" i="48"/>
  <c r="EV57" i="48"/>
  <c r="EW57" i="48" s="1"/>
  <c r="EU56" i="48"/>
  <c r="DZ57" i="48"/>
  <c r="EA56" i="48"/>
  <c r="EB56" i="48" s="1"/>
  <c r="DY56" i="48"/>
  <c r="CV57" i="48"/>
  <c r="CW56" i="48"/>
  <c r="CU56" i="48"/>
  <c r="BZ57" i="48"/>
  <c r="CA56" i="48"/>
  <c r="CB56" i="48" s="1"/>
  <c r="AW56" i="48"/>
  <c r="AX55" i="48"/>
  <c r="AV55" i="48"/>
  <c r="AC57" i="48"/>
  <c r="AD56" i="48"/>
  <c r="AE56" i="48" s="1"/>
  <c r="L56" i="48" s="1"/>
  <c r="HO64" i="48"/>
  <c r="HS63" i="48"/>
  <c r="IB63" i="48" s="1"/>
  <c r="D37" i="45" l="1"/>
  <c r="J36" i="45"/>
  <c r="B51" i="51"/>
  <c r="AB50" i="51"/>
  <c r="GT57" i="48"/>
  <c r="GU56" i="48"/>
  <c r="GS56" i="48"/>
  <c r="FX57" i="48"/>
  <c r="FY56" i="48"/>
  <c r="FZ56" i="48" s="1"/>
  <c r="FW56" i="48"/>
  <c r="EV58" i="48"/>
  <c r="EW58" i="48" s="1"/>
  <c r="EU57" i="48"/>
  <c r="DZ58" i="48"/>
  <c r="EA57" i="48"/>
  <c r="EB57" i="48" s="1"/>
  <c r="DY57" i="48"/>
  <c r="CV58" i="48"/>
  <c r="CW57" i="48"/>
  <c r="CU57" i="48"/>
  <c r="BZ58" i="48"/>
  <c r="CA57" i="48"/>
  <c r="CB57" i="48" s="1"/>
  <c r="AW57" i="48"/>
  <c r="AX56" i="48"/>
  <c r="AV56" i="48"/>
  <c r="AC58" i="48"/>
  <c r="AD57" i="48"/>
  <c r="AE57" i="48" s="1"/>
  <c r="L57" i="48" s="1"/>
  <c r="HO65" i="48"/>
  <c r="HS64" i="48"/>
  <c r="IB64" i="48" s="1"/>
  <c r="D38" i="45" l="1"/>
  <c r="J37" i="45"/>
  <c r="B52" i="51"/>
  <c r="AB51" i="51"/>
  <c r="GT58" i="48"/>
  <c r="GU57" i="48"/>
  <c r="GS57" i="48"/>
  <c r="FX58" i="48"/>
  <c r="FY57" i="48"/>
  <c r="FZ57" i="48" s="1"/>
  <c r="FW57" i="48"/>
  <c r="EV59" i="48"/>
  <c r="EW59" i="48" s="1"/>
  <c r="EU58" i="48"/>
  <c r="DZ59" i="48"/>
  <c r="EA58" i="48"/>
  <c r="EB58" i="48" s="1"/>
  <c r="DY58" i="48"/>
  <c r="CV59" i="48"/>
  <c r="CW58" i="48"/>
  <c r="CU58" i="48"/>
  <c r="BZ59" i="48"/>
  <c r="CA58" i="48"/>
  <c r="CB58" i="48" s="1"/>
  <c r="AW58" i="48"/>
  <c r="AX57" i="48"/>
  <c r="AV57" i="48"/>
  <c r="AC59" i="48"/>
  <c r="AD58" i="48"/>
  <c r="AE58" i="48" s="1"/>
  <c r="L58" i="48" s="1"/>
  <c r="HO66" i="48"/>
  <c r="HS65" i="48"/>
  <c r="IB65" i="48" s="1"/>
  <c r="D39" i="45" l="1"/>
  <c r="J38" i="45"/>
  <c r="B53" i="51"/>
  <c r="AB52" i="51"/>
  <c r="GT59" i="48"/>
  <c r="GU58" i="48"/>
  <c r="GS58" i="48"/>
  <c r="FX59" i="48"/>
  <c r="FY58" i="48"/>
  <c r="FZ58" i="48" s="1"/>
  <c r="FW58" i="48"/>
  <c r="EV60" i="48"/>
  <c r="EW60" i="48" s="1"/>
  <c r="EU59" i="48"/>
  <c r="DZ60" i="48"/>
  <c r="EA59" i="48"/>
  <c r="EB59" i="48" s="1"/>
  <c r="DY59" i="48"/>
  <c r="CV60" i="48"/>
  <c r="CW59" i="48"/>
  <c r="CU59" i="48"/>
  <c r="BZ60" i="48"/>
  <c r="CA59" i="48"/>
  <c r="CB59" i="48" s="1"/>
  <c r="AW59" i="48"/>
  <c r="AX58" i="48"/>
  <c r="AV58" i="48"/>
  <c r="AC60" i="48"/>
  <c r="AD59" i="48"/>
  <c r="AE59" i="48" s="1"/>
  <c r="L59" i="48" s="1"/>
  <c r="HO67" i="48"/>
  <c r="HS66" i="48"/>
  <c r="IB66" i="48" s="1"/>
  <c r="D40" i="45" l="1"/>
  <c r="J39" i="45"/>
  <c r="B54" i="51"/>
  <c r="AB53" i="51"/>
  <c r="GT60" i="48"/>
  <c r="GU59" i="48"/>
  <c r="GS59" i="48"/>
  <c r="FX60" i="48"/>
  <c r="FY59" i="48"/>
  <c r="FZ59" i="48" s="1"/>
  <c r="FW59" i="48"/>
  <c r="EV61" i="48"/>
  <c r="EW61" i="48" s="1"/>
  <c r="EU60" i="48"/>
  <c r="DZ61" i="48"/>
  <c r="EA60" i="48"/>
  <c r="EB60" i="48" s="1"/>
  <c r="DY60" i="48"/>
  <c r="CV61" i="48"/>
  <c r="CW60" i="48"/>
  <c r="CU60" i="48"/>
  <c r="BZ61" i="48"/>
  <c r="CA60" i="48"/>
  <c r="CB60" i="48" s="1"/>
  <c r="AW60" i="48"/>
  <c r="AX59" i="48"/>
  <c r="AV59" i="48"/>
  <c r="AC61" i="48"/>
  <c r="AD60" i="48"/>
  <c r="AE60" i="48" s="1"/>
  <c r="L60" i="48" s="1"/>
  <c r="HO68" i="48"/>
  <c r="HS67" i="48"/>
  <c r="IB67" i="48" s="1"/>
  <c r="D41" i="45" l="1"/>
  <c r="J40" i="45"/>
  <c r="B55" i="51"/>
  <c r="AB54" i="51"/>
  <c r="GT61" i="48"/>
  <c r="GU60" i="48"/>
  <c r="GS60" i="48"/>
  <c r="FX61" i="48"/>
  <c r="FY60" i="48"/>
  <c r="FZ60" i="48" s="1"/>
  <c r="FW60" i="48"/>
  <c r="EV62" i="48"/>
  <c r="EW62" i="48" s="1"/>
  <c r="EU61" i="48"/>
  <c r="DZ62" i="48"/>
  <c r="EA61" i="48"/>
  <c r="EB61" i="48" s="1"/>
  <c r="DY61" i="48"/>
  <c r="CV62" i="48"/>
  <c r="CW61" i="48"/>
  <c r="CU61" i="48"/>
  <c r="BZ62" i="48"/>
  <c r="CA61" i="48"/>
  <c r="CB61" i="48" s="1"/>
  <c r="AW61" i="48"/>
  <c r="AX60" i="48"/>
  <c r="AV60" i="48"/>
  <c r="AC62" i="48"/>
  <c r="AD61" i="48"/>
  <c r="AE61" i="48" s="1"/>
  <c r="L61" i="48" s="1"/>
  <c r="HO69" i="48"/>
  <c r="HS68" i="48"/>
  <c r="IB68" i="48" s="1"/>
  <c r="D42" i="45" l="1"/>
  <c r="J41" i="45"/>
  <c r="HS69" i="48"/>
  <c r="IB69" i="48" s="1"/>
  <c r="HO70" i="48"/>
  <c r="HS70" i="48" s="1"/>
  <c r="IB70" i="48" s="1"/>
  <c r="B56" i="51"/>
  <c r="AB55" i="51"/>
  <c r="GT62" i="48"/>
  <c r="GU61" i="48"/>
  <c r="GS61" i="48"/>
  <c r="FX62" i="48"/>
  <c r="FY61" i="48"/>
  <c r="FZ61" i="48" s="1"/>
  <c r="FW61" i="48"/>
  <c r="EV63" i="48"/>
  <c r="EW63" i="48" s="1"/>
  <c r="EU62" i="48"/>
  <c r="DZ63" i="48"/>
  <c r="EA62" i="48"/>
  <c r="EB62" i="48" s="1"/>
  <c r="DY62" i="48"/>
  <c r="CV63" i="48"/>
  <c r="CW62" i="48"/>
  <c r="CU62" i="48"/>
  <c r="BZ63" i="48"/>
  <c r="CA62" i="48"/>
  <c r="CB62" i="48" s="1"/>
  <c r="AW62" i="48"/>
  <c r="AX61" i="48"/>
  <c r="AV61" i="48"/>
  <c r="AC63" i="48"/>
  <c r="AD62" i="48"/>
  <c r="AE62" i="48" s="1"/>
  <c r="L62" i="48" s="1"/>
  <c r="D43" i="45" l="1"/>
  <c r="J42" i="45"/>
  <c r="B57" i="51"/>
  <c r="AB56" i="51"/>
  <c r="GT63" i="48"/>
  <c r="GU62" i="48"/>
  <c r="GS62" i="48"/>
  <c r="FX63" i="48"/>
  <c r="FY62" i="48"/>
  <c r="FZ62" i="48" s="1"/>
  <c r="FW62" i="48"/>
  <c r="EV64" i="48"/>
  <c r="EW64" i="48" s="1"/>
  <c r="EU63" i="48"/>
  <c r="DZ64" i="48"/>
  <c r="EA63" i="48"/>
  <c r="EB63" i="48" s="1"/>
  <c r="DY63" i="48"/>
  <c r="CV64" i="48"/>
  <c r="CW63" i="48"/>
  <c r="CU63" i="48"/>
  <c r="BZ64" i="48"/>
  <c r="CA63" i="48"/>
  <c r="CB63" i="48" s="1"/>
  <c r="AW63" i="48"/>
  <c r="AX62" i="48"/>
  <c r="AV62" i="48"/>
  <c r="AC64" i="48"/>
  <c r="AD63" i="48"/>
  <c r="AE63" i="48" s="1"/>
  <c r="L63" i="48" s="1"/>
  <c r="D44" i="45" l="1"/>
  <c r="J43" i="45"/>
  <c r="B58" i="51"/>
  <c r="AB57" i="51"/>
  <c r="GT64" i="48"/>
  <c r="GU63" i="48"/>
  <c r="GS63" i="48"/>
  <c r="FX64" i="48"/>
  <c r="FY63" i="48"/>
  <c r="FZ63" i="48" s="1"/>
  <c r="FW63" i="48"/>
  <c r="EV65" i="48"/>
  <c r="EW65" i="48" s="1"/>
  <c r="EU64" i="48"/>
  <c r="DZ65" i="48"/>
  <c r="EA64" i="48"/>
  <c r="EB64" i="48" s="1"/>
  <c r="DY64" i="48"/>
  <c r="CV65" i="48"/>
  <c r="CW64" i="48"/>
  <c r="CU64" i="48"/>
  <c r="BZ65" i="48"/>
  <c r="CA64" i="48"/>
  <c r="CB64" i="48" s="1"/>
  <c r="AW64" i="48"/>
  <c r="AX63" i="48"/>
  <c r="AV63" i="48"/>
  <c r="AC65" i="48"/>
  <c r="AD64" i="48"/>
  <c r="AE64" i="48" s="1"/>
  <c r="L64" i="48" s="1"/>
  <c r="D45" i="45" l="1"/>
  <c r="J44" i="45"/>
  <c r="B59" i="51"/>
  <c r="AB58" i="51"/>
  <c r="GT65" i="48"/>
  <c r="GU64" i="48"/>
  <c r="GS64" i="48"/>
  <c r="FX65" i="48"/>
  <c r="FY64" i="48"/>
  <c r="FZ64" i="48" s="1"/>
  <c r="FW64" i="48"/>
  <c r="EV66" i="48"/>
  <c r="EW66" i="48" s="1"/>
  <c r="EU65" i="48"/>
  <c r="DZ66" i="48"/>
  <c r="EA65" i="48"/>
  <c r="EB65" i="48" s="1"/>
  <c r="DY65" i="48"/>
  <c r="CV66" i="48"/>
  <c r="CW65" i="48"/>
  <c r="CU65" i="48"/>
  <c r="BZ66" i="48"/>
  <c r="CA65" i="48"/>
  <c r="CB65" i="48" s="1"/>
  <c r="AW65" i="48"/>
  <c r="AX64" i="48"/>
  <c r="AV64" i="48"/>
  <c r="AC66" i="48"/>
  <c r="AD65" i="48"/>
  <c r="AE65" i="48" s="1"/>
  <c r="L65" i="48" s="1"/>
  <c r="D46" i="45" l="1"/>
  <c r="J45" i="45"/>
  <c r="B60" i="51"/>
  <c r="AB59" i="51"/>
  <c r="GT66" i="48"/>
  <c r="GU65" i="48"/>
  <c r="GS65" i="48"/>
  <c r="FX66" i="48"/>
  <c r="FY65" i="48"/>
  <c r="FZ65" i="48" s="1"/>
  <c r="FW65" i="48"/>
  <c r="EV67" i="48"/>
  <c r="EW67" i="48" s="1"/>
  <c r="EU66" i="48"/>
  <c r="DZ67" i="48"/>
  <c r="EA66" i="48"/>
  <c r="EB66" i="48" s="1"/>
  <c r="DY66" i="48"/>
  <c r="CV67" i="48"/>
  <c r="CW66" i="48"/>
  <c r="CU66" i="48"/>
  <c r="BZ67" i="48"/>
  <c r="CA66" i="48"/>
  <c r="CB66" i="48" s="1"/>
  <c r="AW66" i="48"/>
  <c r="AX65" i="48"/>
  <c r="AV65" i="48"/>
  <c r="AC67" i="48"/>
  <c r="AD66" i="48"/>
  <c r="AE66" i="48" s="1"/>
  <c r="L66" i="48" s="1"/>
  <c r="D47" i="45" l="1"/>
  <c r="J47" i="45" s="1"/>
  <c r="J46" i="45"/>
  <c r="B61" i="51"/>
  <c r="AB60" i="51"/>
  <c r="GT67" i="48"/>
  <c r="GU66" i="48"/>
  <c r="GS66" i="48"/>
  <c r="FX67" i="48"/>
  <c r="FY66" i="48"/>
  <c r="FZ66" i="48" s="1"/>
  <c r="FW66" i="48"/>
  <c r="EV68" i="48"/>
  <c r="EW68" i="48" s="1"/>
  <c r="EU67" i="48"/>
  <c r="DZ68" i="48"/>
  <c r="DZ69" i="48" s="1"/>
  <c r="DZ70" i="48" s="1"/>
  <c r="DZ71" i="48" s="1"/>
  <c r="EA67" i="48"/>
  <c r="EB67" i="48" s="1"/>
  <c r="DY67" i="48"/>
  <c r="CV68" i="48"/>
  <c r="CW67" i="48"/>
  <c r="CU67" i="48"/>
  <c r="BZ68" i="48"/>
  <c r="CA67" i="48"/>
  <c r="CB67" i="48" s="1"/>
  <c r="AW67" i="48"/>
  <c r="AX66" i="48"/>
  <c r="AV66" i="48"/>
  <c r="AC68" i="48"/>
  <c r="AD67" i="48"/>
  <c r="AE67" i="48" s="1"/>
  <c r="L67" i="48" s="1"/>
  <c r="DZ72" i="48" l="1"/>
  <c r="EA71" i="48"/>
  <c r="EB71" i="48" s="1"/>
  <c r="DY71" i="48"/>
  <c r="B62" i="51"/>
  <c r="AB61" i="51"/>
  <c r="GT68" i="48"/>
  <c r="GU67" i="48"/>
  <c r="GS67" i="48"/>
  <c r="FX68" i="48"/>
  <c r="FY67" i="48"/>
  <c r="FZ67" i="48" s="1"/>
  <c r="FW67" i="48"/>
  <c r="EV69" i="48"/>
  <c r="EV70" i="48" s="1"/>
  <c r="EV71" i="48" s="1"/>
  <c r="EU68" i="48"/>
  <c r="EA68" i="48"/>
  <c r="DY68" i="48"/>
  <c r="EB68" i="48"/>
  <c r="CV69" i="48"/>
  <c r="CV70" i="48" s="1"/>
  <c r="CV71" i="48" s="1"/>
  <c r="CW68" i="48"/>
  <c r="CU68" i="48"/>
  <c r="BZ69" i="48"/>
  <c r="BZ70" i="48" s="1"/>
  <c r="CA68" i="48"/>
  <c r="CB68" i="48" s="1"/>
  <c r="AW68" i="48"/>
  <c r="AX67" i="48"/>
  <c r="AV67" i="48"/>
  <c r="AC69" i="48"/>
  <c r="AC70" i="48" s="1"/>
  <c r="AC71" i="48" s="1"/>
  <c r="AD68" i="48"/>
  <c r="AE68" i="48" s="1"/>
  <c r="L68" i="48" s="1"/>
  <c r="CA70" i="48" l="1"/>
  <c r="CB70" i="48" s="1"/>
  <c r="BZ71" i="48"/>
  <c r="CV72" i="48"/>
  <c r="CW71" i="48"/>
  <c r="CU71" i="48"/>
  <c r="EV72" i="48"/>
  <c r="EW71" i="48"/>
  <c r="EU71" i="48"/>
  <c r="AC72" i="48"/>
  <c r="AD71" i="48"/>
  <c r="AE71" i="48" s="1"/>
  <c r="L71" i="48" s="1"/>
  <c r="DY72" i="48"/>
  <c r="EB72" i="48"/>
  <c r="DZ73" i="48"/>
  <c r="DZ74" i="48" s="1"/>
  <c r="EA72" i="48"/>
  <c r="AD70" i="48"/>
  <c r="AE70" i="48" s="1"/>
  <c r="L70" i="48" s="1"/>
  <c r="CU70" i="48"/>
  <c r="CW70" i="48"/>
  <c r="DY70" i="48"/>
  <c r="EA70" i="48"/>
  <c r="EB70" i="48" s="1"/>
  <c r="EW69" i="48"/>
  <c r="B63" i="51"/>
  <c r="AB62" i="51"/>
  <c r="GT69" i="48"/>
  <c r="GT70" i="48" s="1"/>
  <c r="GU68" i="48"/>
  <c r="GS68" i="48"/>
  <c r="FX69" i="48"/>
  <c r="FX70" i="48" s="1"/>
  <c r="FX71" i="48" s="1"/>
  <c r="FY68" i="48"/>
  <c r="FZ68" i="48" s="1"/>
  <c r="FW68" i="48"/>
  <c r="EU69" i="48"/>
  <c r="EA69" i="48"/>
  <c r="EB69" i="48" s="1"/>
  <c r="DY69" i="48"/>
  <c r="CW69" i="48"/>
  <c r="CU69" i="48"/>
  <c r="CA69" i="48"/>
  <c r="CB69" i="48" s="1"/>
  <c r="AW69" i="48"/>
  <c r="AW70" i="48" s="1"/>
  <c r="AW71" i="48" s="1"/>
  <c r="AX68" i="48"/>
  <c r="AV68" i="48"/>
  <c r="AD69" i="48"/>
  <c r="AE69" i="48" s="1"/>
  <c r="L69" i="48" s="1"/>
  <c r="DY74" i="48" l="1"/>
  <c r="DZ75" i="48"/>
  <c r="EA74" i="48"/>
  <c r="EB74" i="48"/>
  <c r="GU70" i="48"/>
  <c r="GT71" i="48"/>
  <c r="GS70" i="48"/>
  <c r="CV73" i="48"/>
  <c r="CV74" i="48" s="1"/>
  <c r="CW72" i="48"/>
  <c r="CU72" i="48"/>
  <c r="AW72" i="48"/>
  <c r="AW73" i="48" s="1"/>
  <c r="AW74" i="48" s="1"/>
  <c r="AX71" i="48"/>
  <c r="AV71" i="48"/>
  <c r="FX72" i="48"/>
  <c r="FY71" i="48"/>
  <c r="FZ71" i="48" s="1"/>
  <c r="FW71" i="48"/>
  <c r="BZ72" i="48"/>
  <c r="CA71" i="48"/>
  <c r="CB71" i="48" s="1"/>
  <c r="AC73" i="48"/>
  <c r="AC74" i="48" s="1"/>
  <c r="AD72" i="48"/>
  <c r="AE72" i="48" s="1"/>
  <c r="L72" i="48" s="1"/>
  <c r="EV73" i="48"/>
  <c r="EV74" i="48" s="1"/>
  <c r="EW72" i="48"/>
  <c r="EU72" i="48"/>
  <c r="DY73" i="48"/>
  <c r="EA73" i="48"/>
  <c r="EB73" i="48" s="1"/>
  <c r="AV70" i="48"/>
  <c r="AX70" i="48"/>
  <c r="FW70" i="48"/>
  <c r="FY70" i="48"/>
  <c r="FZ70" i="48" s="1"/>
  <c r="EU70" i="48"/>
  <c r="EW70" i="48"/>
  <c r="B64" i="51"/>
  <c r="AB63" i="51"/>
  <c r="GU69" i="48"/>
  <c r="GS69" i="48"/>
  <c r="FY69" i="48"/>
  <c r="FZ69" i="48" s="1"/>
  <c r="FW69" i="48"/>
  <c r="AX69" i="48"/>
  <c r="AV69" i="48"/>
  <c r="AW75" i="48" l="1"/>
  <c r="AX74" i="48"/>
  <c r="AV74" i="48"/>
  <c r="EU74" i="48"/>
  <c r="EW74" i="48"/>
  <c r="EV75" i="48"/>
  <c r="AD74" i="48"/>
  <c r="AE74" i="48" s="1"/>
  <c r="L74" i="48" s="1"/>
  <c r="AC75" i="48"/>
  <c r="DY75" i="48"/>
  <c r="DZ76" i="48"/>
  <c r="EA75" i="48"/>
  <c r="EB75" i="48" s="1"/>
  <c r="CV75" i="48"/>
  <c r="CW74" i="48"/>
  <c r="CU74" i="48"/>
  <c r="AX72" i="48"/>
  <c r="AV72" i="48"/>
  <c r="FX73" i="48"/>
  <c r="FX74" i="48" s="1"/>
  <c r="FY72" i="48"/>
  <c r="FZ72" i="48" s="1"/>
  <c r="FW72" i="48"/>
  <c r="EW73" i="48"/>
  <c r="EU73" i="48"/>
  <c r="GU71" i="48"/>
  <c r="GT72" i="48"/>
  <c r="GS71" i="48"/>
  <c r="CW73" i="48"/>
  <c r="CU73" i="48"/>
  <c r="AD73" i="48"/>
  <c r="AE73" i="48" s="1"/>
  <c r="L73" i="48" s="1"/>
  <c r="CA72" i="48"/>
  <c r="BZ73" i="48"/>
  <c r="CB72" i="48"/>
  <c r="B65" i="51"/>
  <c r="AB64" i="51"/>
  <c r="L63" i="25"/>
  <c r="M63" i="25"/>
  <c r="N63" i="25"/>
  <c r="DD392" i="4"/>
  <c r="K64" i="25" s="1"/>
  <c r="DD13" i="4"/>
  <c r="J13" i="24" s="1"/>
  <c r="J147" i="24" s="1"/>
  <c r="R147" i="24" s="1"/>
  <c r="DI258" i="4"/>
  <c r="DI259" i="4"/>
  <c r="DI260" i="4"/>
  <c r="DI261" i="4"/>
  <c r="DI262" i="4"/>
  <c r="DI263" i="4"/>
  <c r="DI264" i="4"/>
  <c r="DI265" i="4"/>
  <c r="DI266" i="4"/>
  <c r="DI267" i="4"/>
  <c r="DI268" i="4"/>
  <c r="DI269" i="4"/>
  <c r="DI270" i="4"/>
  <c r="DI271" i="4"/>
  <c r="DI257" i="4"/>
  <c r="DD257" i="4"/>
  <c r="DD173" i="4"/>
  <c r="DD94" i="4"/>
  <c r="AD75" i="48" l="1"/>
  <c r="AC76" i="48"/>
  <c r="AE75" i="48"/>
  <c r="L75" i="48" s="1"/>
  <c r="CA73" i="48"/>
  <c r="CB73" i="48" s="1"/>
  <c r="BZ74" i="48"/>
  <c r="FW74" i="48"/>
  <c r="FX75" i="48"/>
  <c r="FY74" i="48"/>
  <c r="FZ74" i="48"/>
  <c r="DY76" i="48"/>
  <c r="DZ77" i="48"/>
  <c r="EA76" i="48"/>
  <c r="EB76" i="48" s="1"/>
  <c r="EW75" i="48"/>
  <c r="EV76" i="48"/>
  <c r="EU75" i="48"/>
  <c r="CV76" i="48"/>
  <c r="CW75" i="48"/>
  <c r="CU75" i="48"/>
  <c r="AW76" i="48"/>
  <c r="AX75" i="48"/>
  <c r="AV75" i="48"/>
  <c r="GU72" i="48"/>
  <c r="GT73" i="48"/>
  <c r="GT74" i="48" s="1"/>
  <c r="GS72" i="48"/>
  <c r="FY73" i="48"/>
  <c r="FZ73" i="48" s="1"/>
  <c r="FW73" i="48"/>
  <c r="AX73" i="48"/>
  <c r="AV73" i="48"/>
  <c r="B66" i="51"/>
  <c r="AB65" i="51"/>
  <c r="DD95" i="4"/>
  <c r="DD96" i="4" s="1"/>
  <c r="DD340" i="4"/>
  <c r="DD393" i="4" s="1"/>
  <c r="K65" i="25" s="1"/>
  <c r="DD174" i="4"/>
  <c r="DD258" i="4"/>
  <c r="DD14" i="4"/>
  <c r="J14" i="24" s="1"/>
  <c r="J148" i="24" s="1"/>
  <c r="R148" i="24" s="1"/>
  <c r="DY77" i="48" l="1"/>
  <c r="EA77" i="48"/>
  <c r="EB77" i="48"/>
  <c r="AW77" i="48"/>
  <c r="AX76" i="48"/>
  <c r="AV76" i="48"/>
  <c r="GT75" i="48"/>
  <c r="GU74" i="48"/>
  <c r="GS74" i="48"/>
  <c r="CV77" i="48"/>
  <c r="CW76" i="48"/>
  <c r="CU76" i="48"/>
  <c r="EW76" i="48"/>
  <c r="EV77" i="48"/>
  <c r="EU76" i="48"/>
  <c r="AC77" i="48"/>
  <c r="AD76" i="48"/>
  <c r="AE76" i="48" s="1"/>
  <c r="L76" i="48" s="1"/>
  <c r="FW75" i="48"/>
  <c r="FX76" i="48"/>
  <c r="FY75" i="48"/>
  <c r="FZ75" i="48"/>
  <c r="BZ75" i="48"/>
  <c r="CA74" i="48"/>
  <c r="CB74" i="48" s="1"/>
  <c r="GU73" i="48"/>
  <c r="GS73" i="48"/>
  <c r="B67" i="51"/>
  <c r="AB66" i="51"/>
  <c r="DD259" i="4"/>
  <c r="DD341" i="4"/>
  <c r="DD394" i="4" s="1"/>
  <c r="K66" i="25" s="1"/>
  <c r="DD15" i="4"/>
  <c r="J15" i="24" s="1"/>
  <c r="J149" i="24" s="1"/>
  <c r="R149" i="24" s="1"/>
  <c r="DD175" i="4"/>
  <c r="DD97" i="4"/>
  <c r="DD342" i="4"/>
  <c r="DD395" i="4" s="1"/>
  <c r="K67" i="25" s="1"/>
  <c r="DD16" i="4"/>
  <c r="J16" i="24" s="1"/>
  <c r="J150" i="24" s="1"/>
  <c r="R150" i="24" s="1"/>
  <c r="DD260" i="4"/>
  <c r="DD176" i="4"/>
  <c r="AB19" i="22"/>
  <c r="AB20" i="22"/>
  <c r="AB21" i="22"/>
  <c r="AB22" i="22"/>
  <c r="AB23" i="22"/>
  <c r="AB24" i="22"/>
  <c r="AB25" i="22"/>
  <c r="AB26" i="22"/>
  <c r="AB27" i="22"/>
  <c r="AP27" i="22" s="1"/>
  <c r="AB28" i="22"/>
  <c r="AP28" i="22" s="1"/>
  <c r="AB29" i="22"/>
  <c r="AB30" i="22"/>
  <c r="AB31" i="22"/>
  <c r="AB32" i="22"/>
  <c r="AB33" i="22"/>
  <c r="AB34" i="22"/>
  <c r="AB35" i="22"/>
  <c r="AB36" i="22"/>
  <c r="AR36" i="22" s="1"/>
  <c r="AB37" i="22"/>
  <c r="AB38" i="22"/>
  <c r="AB39" i="22"/>
  <c r="AB40" i="22"/>
  <c r="AR40" i="22" s="1"/>
  <c r="AB41" i="22"/>
  <c r="AR41" i="22" s="1"/>
  <c r="AB42" i="22"/>
  <c r="AB43" i="22"/>
  <c r="AB44" i="22"/>
  <c r="AB45" i="22"/>
  <c r="AB46" i="22"/>
  <c r="AB47" i="22"/>
  <c r="AB48" i="22"/>
  <c r="AR48" i="22" s="1"/>
  <c r="AB49" i="22"/>
  <c r="AR49" i="22" s="1"/>
  <c r="AB50" i="22"/>
  <c r="AR50" i="22" s="1"/>
  <c r="AB51" i="22"/>
  <c r="AR51" i="22" s="1"/>
  <c r="AB52" i="22"/>
  <c r="AR52" i="22" s="1"/>
  <c r="AB53" i="22"/>
  <c r="AR53" i="22" s="1"/>
  <c r="AB54" i="22"/>
  <c r="AB55" i="22"/>
  <c r="AB56" i="22"/>
  <c r="AB57" i="22"/>
  <c r="AB18" i="22"/>
  <c r="AP30" i="22" s="1"/>
  <c r="AP20" i="22"/>
  <c r="AP21" i="22"/>
  <c r="AP22" i="22"/>
  <c r="AP23" i="22"/>
  <c r="AP26" i="22"/>
  <c r="AR34" i="22"/>
  <c r="AR35" i="22"/>
  <c r="AR37" i="22"/>
  <c r="AR38" i="22"/>
  <c r="AR39" i="22"/>
  <c r="AR42" i="22"/>
  <c r="AR43" i="22"/>
  <c r="AR44" i="22"/>
  <c r="AR45" i="22"/>
  <c r="AR46" i="22"/>
  <c r="AR47" i="22"/>
  <c r="AR54" i="22"/>
  <c r="AR55" i="22"/>
  <c r="AR56" i="22"/>
  <c r="AR57" i="22"/>
  <c r="AC27" i="22"/>
  <c r="AC31" i="22"/>
  <c r="AC34" i="22"/>
  <c r="AC37" i="22"/>
  <c r="AC40" i="22"/>
  <c r="AC43" i="22"/>
  <c r="Z18" i="22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BZ76" i="48" l="1"/>
  <c r="CA75" i="48"/>
  <c r="CB75" i="48"/>
  <c r="CW77" i="48"/>
  <c r="CU77" i="48"/>
  <c r="FW76" i="48"/>
  <c r="FX77" i="48"/>
  <c r="FY76" i="48"/>
  <c r="FZ76" i="48"/>
  <c r="AP19" i="22"/>
  <c r="GU75" i="48"/>
  <c r="GT76" i="48"/>
  <c r="GS75" i="48"/>
  <c r="AP33" i="22"/>
  <c r="AP32" i="22"/>
  <c r="AD77" i="48"/>
  <c r="AE77" i="48"/>
  <c r="L77" i="48" s="1"/>
  <c r="AX77" i="48"/>
  <c r="AV77" i="48"/>
  <c r="AP31" i="22"/>
  <c r="AP18" i="22"/>
  <c r="EW77" i="48"/>
  <c r="EU77" i="48"/>
  <c r="AP29" i="22"/>
  <c r="AP24" i="22"/>
  <c r="AP25" i="22"/>
  <c r="B68" i="51"/>
  <c r="AB67" i="51"/>
  <c r="DD98" i="4"/>
  <c r="DD343" i="4"/>
  <c r="DD396" i="4" s="1"/>
  <c r="K68" i="25" s="1"/>
  <c r="DD17" i="4"/>
  <c r="J17" i="24" s="1"/>
  <c r="J151" i="24" s="1"/>
  <c r="R151" i="24" s="1"/>
  <c r="DD261" i="4"/>
  <c r="DD177" i="4"/>
  <c r="AP57" i="22"/>
  <c r="AP54" i="22"/>
  <c r="AP52" i="22"/>
  <c r="AP49" i="22"/>
  <c r="AP44" i="22"/>
  <c r="AR33" i="22"/>
  <c r="AP56" i="22"/>
  <c r="AP55" i="22"/>
  <c r="AP53" i="22"/>
  <c r="AP51" i="22"/>
  <c r="AP50" i="22"/>
  <c r="AP48" i="22"/>
  <c r="AP47" i="22"/>
  <c r="AP46" i="22"/>
  <c r="AP45" i="22"/>
  <c r="AP43" i="22"/>
  <c r="AP42" i="22"/>
  <c r="AP41" i="22"/>
  <c r="AP40" i="22"/>
  <c r="AP39" i="22"/>
  <c r="AP38" i="22"/>
  <c r="AP37" i="22"/>
  <c r="AP36" i="22"/>
  <c r="AP35" i="22"/>
  <c r="AP34" i="22"/>
  <c r="GT77" i="48" l="1"/>
  <c r="GU76" i="48"/>
  <c r="GS76" i="48"/>
  <c r="FW77" i="48"/>
  <c r="FY77" i="48"/>
  <c r="FZ77" i="48" s="1"/>
  <c r="BZ77" i="48"/>
  <c r="CA77" i="48" s="1"/>
  <c r="CB77" i="48" s="1"/>
  <c r="CA76" i="48"/>
  <c r="CB76" i="48" s="1"/>
  <c r="B69" i="51"/>
  <c r="AB68" i="51"/>
  <c r="DD99" i="4"/>
  <c r="DD344" i="4"/>
  <c r="DD397" i="4" s="1"/>
  <c r="K69" i="25" s="1"/>
  <c r="DD18" i="4"/>
  <c r="J18" i="24" s="1"/>
  <c r="J152" i="24" s="1"/>
  <c r="R152" i="24" s="1"/>
  <c r="DD262" i="4"/>
  <c r="DD178" i="4"/>
  <c r="GU77" i="48" l="1"/>
  <c r="GS77" i="48"/>
  <c r="B70" i="51"/>
  <c r="AB69" i="51"/>
  <c r="DD100" i="4"/>
  <c r="DD345" i="4"/>
  <c r="DD398" i="4" s="1"/>
  <c r="K70" i="25" s="1"/>
  <c r="DD19" i="4"/>
  <c r="J19" i="24" s="1"/>
  <c r="J153" i="24" s="1"/>
  <c r="R153" i="24" s="1"/>
  <c r="DD263" i="4"/>
  <c r="DD179" i="4"/>
  <c r="DI297" i="4"/>
  <c r="F72" i="7"/>
  <c r="G72" i="7" s="1"/>
  <c r="D77" i="29"/>
  <c r="D236" i="4" s="1"/>
  <c r="AE76" i="4" l="1"/>
  <c r="B71" i="51"/>
  <c r="AB70" i="51"/>
  <c r="E76" i="51"/>
  <c r="HV9" i="48"/>
  <c r="HW9" i="48" s="1"/>
  <c r="D16" i="51"/>
  <c r="HV68" i="48"/>
  <c r="HW68" i="48" s="1"/>
  <c r="IF68" i="48" s="1"/>
  <c r="D75" i="51"/>
  <c r="HV66" i="48"/>
  <c r="HW66" i="48" s="1"/>
  <c r="IF66" i="48" s="1"/>
  <c r="D73" i="51"/>
  <c r="HV64" i="48"/>
  <c r="HW64" i="48" s="1"/>
  <c r="IF64" i="48" s="1"/>
  <c r="D71" i="51"/>
  <c r="HV62" i="48"/>
  <c r="HW62" i="48" s="1"/>
  <c r="IF62" i="48" s="1"/>
  <c r="D69" i="51"/>
  <c r="HV60" i="48"/>
  <c r="HW60" i="48" s="1"/>
  <c r="IF60" i="48" s="1"/>
  <c r="D67" i="51"/>
  <c r="HV58" i="48"/>
  <c r="HW58" i="48" s="1"/>
  <c r="IF58" i="48" s="1"/>
  <c r="D65" i="51"/>
  <c r="HV56" i="48"/>
  <c r="HW56" i="48" s="1"/>
  <c r="IF56" i="48" s="1"/>
  <c r="D63" i="51"/>
  <c r="HV54" i="48"/>
  <c r="HW54" i="48" s="1"/>
  <c r="IF54" i="48" s="1"/>
  <c r="D61" i="51"/>
  <c r="HV52" i="48"/>
  <c r="HW52" i="48" s="1"/>
  <c r="IF52" i="48" s="1"/>
  <c r="D59" i="51"/>
  <c r="HV50" i="48"/>
  <c r="HW50" i="48" s="1"/>
  <c r="IF50" i="48" s="1"/>
  <c r="D57" i="51"/>
  <c r="HV48" i="48"/>
  <c r="HW48" i="48" s="1"/>
  <c r="IF48" i="48" s="1"/>
  <c r="D55" i="51"/>
  <c r="HV46" i="48"/>
  <c r="HW46" i="48" s="1"/>
  <c r="IF46" i="48" s="1"/>
  <c r="D53" i="51"/>
  <c r="HV44" i="48"/>
  <c r="HW44" i="48" s="1"/>
  <c r="IF44" i="48" s="1"/>
  <c r="D51" i="51"/>
  <c r="H12" i="49"/>
  <c r="HV42" i="48"/>
  <c r="IE42" i="48" s="1"/>
  <c r="D49" i="51"/>
  <c r="HV40" i="48"/>
  <c r="IE40" i="48" s="1"/>
  <c r="D47" i="51"/>
  <c r="HV38" i="48"/>
  <c r="IE38" i="48" s="1"/>
  <c r="D45" i="51"/>
  <c r="HV36" i="48"/>
  <c r="IE36" i="48" s="1"/>
  <c r="D43" i="51"/>
  <c r="HV34" i="48"/>
  <c r="IE34" i="48" s="1"/>
  <c r="D41" i="51"/>
  <c r="HV32" i="48"/>
  <c r="IE32" i="48" s="1"/>
  <c r="D39" i="51"/>
  <c r="HV30" i="48"/>
  <c r="HW30" i="48" s="1"/>
  <c r="IF30" i="48" s="1"/>
  <c r="D37" i="51"/>
  <c r="HV28" i="48"/>
  <c r="HW28" i="48" s="1"/>
  <c r="D35" i="51"/>
  <c r="HV26" i="48"/>
  <c r="HW26" i="48" s="1"/>
  <c r="D33" i="51"/>
  <c r="HV24" i="48"/>
  <c r="HW24" i="48" s="1"/>
  <c r="D31" i="51"/>
  <c r="HV22" i="48"/>
  <c r="HW22" i="48" s="1"/>
  <c r="D29" i="51"/>
  <c r="HV20" i="48"/>
  <c r="HW20" i="48" s="1"/>
  <c r="D27" i="51"/>
  <c r="HV18" i="48"/>
  <c r="HW18" i="48" s="1"/>
  <c r="D25" i="51"/>
  <c r="HV16" i="48"/>
  <c r="HW16" i="48" s="1"/>
  <c r="D23" i="51"/>
  <c r="HV14" i="48"/>
  <c r="HW14" i="48" s="1"/>
  <c r="D21" i="51"/>
  <c r="HV12" i="48"/>
  <c r="HW12" i="48" s="1"/>
  <c r="D19" i="51"/>
  <c r="HV10" i="48"/>
  <c r="HW10" i="48" s="1"/>
  <c r="D17" i="51"/>
  <c r="HV8" i="48"/>
  <c r="HW8" i="48" s="1"/>
  <c r="D15" i="51"/>
  <c r="HV69" i="48"/>
  <c r="IE69" i="48" s="1"/>
  <c r="D76" i="51"/>
  <c r="HV67" i="48"/>
  <c r="HW67" i="48" s="1"/>
  <c r="IF67" i="48" s="1"/>
  <c r="D74" i="51"/>
  <c r="HV65" i="48"/>
  <c r="IE65" i="48" s="1"/>
  <c r="D72" i="51"/>
  <c r="HV63" i="48"/>
  <c r="HW63" i="48" s="1"/>
  <c r="IF63" i="48" s="1"/>
  <c r="D70" i="51"/>
  <c r="HV61" i="48"/>
  <c r="IE61" i="48" s="1"/>
  <c r="D68" i="51"/>
  <c r="HV59" i="48"/>
  <c r="HW59" i="48" s="1"/>
  <c r="IF59" i="48" s="1"/>
  <c r="D66" i="51"/>
  <c r="HV57" i="48"/>
  <c r="IE57" i="48" s="1"/>
  <c r="D64" i="51"/>
  <c r="HV55" i="48"/>
  <c r="IE55" i="48" s="1"/>
  <c r="D62" i="51"/>
  <c r="HV53" i="48"/>
  <c r="IE53" i="48" s="1"/>
  <c r="D60" i="51"/>
  <c r="HV51" i="48"/>
  <c r="IE51" i="48" s="1"/>
  <c r="D58" i="51"/>
  <c r="HV49" i="48"/>
  <c r="IE49" i="48" s="1"/>
  <c r="D56" i="51"/>
  <c r="HV47" i="48"/>
  <c r="IE47" i="48" s="1"/>
  <c r="D54" i="51"/>
  <c r="HV45" i="48"/>
  <c r="IE45" i="48" s="1"/>
  <c r="D52" i="51"/>
  <c r="HV43" i="48"/>
  <c r="HW43" i="48" s="1"/>
  <c r="IF43" i="48" s="1"/>
  <c r="D50" i="51"/>
  <c r="HV41" i="48"/>
  <c r="IE41" i="48" s="1"/>
  <c r="D48" i="51"/>
  <c r="HV39" i="48"/>
  <c r="HW39" i="48" s="1"/>
  <c r="IF39" i="48" s="1"/>
  <c r="D46" i="51"/>
  <c r="HV37" i="48"/>
  <c r="IE37" i="48" s="1"/>
  <c r="D44" i="51"/>
  <c r="HV35" i="48"/>
  <c r="HW35" i="48" s="1"/>
  <c r="IF35" i="48" s="1"/>
  <c r="D42" i="51"/>
  <c r="HV33" i="48"/>
  <c r="IE33" i="48" s="1"/>
  <c r="D40" i="51"/>
  <c r="HV31" i="48"/>
  <c r="HW31" i="48" s="1"/>
  <c r="IF31" i="48" s="1"/>
  <c r="D38" i="51"/>
  <c r="HV29" i="48"/>
  <c r="IE29" i="48" s="1"/>
  <c r="D36" i="51"/>
  <c r="F12" i="49"/>
  <c r="HV27" i="48"/>
  <c r="HW27" i="48" s="1"/>
  <c r="D34" i="51"/>
  <c r="HV25" i="48"/>
  <c r="HW25" i="48" s="1"/>
  <c r="D32" i="51"/>
  <c r="HV23" i="48"/>
  <c r="HW23" i="48" s="1"/>
  <c r="D30" i="51"/>
  <c r="HV21" i="48"/>
  <c r="HW21" i="48" s="1"/>
  <c r="D28" i="51"/>
  <c r="HV19" i="48"/>
  <c r="HW19" i="48" s="1"/>
  <c r="D26" i="51"/>
  <c r="HV17" i="48"/>
  <c r="HW17" i="48" s="1"/>
  <c r="D24" i="51"/>
  <c r="HV15" i="48"/>
  <c r="HW15" i="48" s="1"/>
  <c r="D22" i="51"/>
  <c r="HV13" i="48"/>
  <c r="HW13" i="48" s="1"/>
  <c r="D20" i="51"/>
  <c r="HV11" i="48"/>
  <c r="HW11" i="48" s="1"/>
  <c r="D18" i="51"/>
  <c r="HT69" i="48"/>
  <c r="IC69" i="48" s="1"/>
  <c r="D156" i="4"/>
  <c r="DD101" i="4"/>
  <c r="DD346" i="4"/>
  <c r="DD399" i="4" s="1"/>
  <c r="K71" i="25" s="1"/>
  <c r="DD20" i="4"/>
  <c r="J20" i="24" s="1"/>
  <c r="J154" i="24" s="1"/>
  <c r="R154" i="24" s="1"/>
  <c r="DD264" i="4"/>
  <c r="DD180" i="4"/>
  <c r="HW57" i="48" l="1"/>
  <c r="IF57" i="48" s="1"/>
  <c r="HW42" i="48"/>
  <c r="IF42" i="48" s="1"/>
  <c r="HW40" i="48"/>
  <c r="IF40" i="48" s="1"/>
  <c r="HW38" i="48"/>
  <c r="IF38" i="48" s="1"/>
  <c r="HW41" i="48"/>
  <c r="IF41" i="48" s="1"/>
  <c r="IE31" i="48"/>
  <c r="IE39" i="48"/>
  <c r="HW55" i="48"/>
  <c r="IF55" i="48" s="1"/>
  <c r="IE63" i="48"/>
  <c r="IE30" i="48"/>
  <c r="HW47" i="48"/>
  <c r="IF47" i="48" s="1"/>
  <c r="HW32" i="48"/>
  <c r="IF32" i="48" s="1"/>
  <c r="HW34" i="48"/>
  <c r="IF34" i="48" s="1"/>
  <c r="IE48" i="48"/>
  <c r="IE56" i="48"/>
  <c r="HW33" i="48"/>
  <c r="IF33" i="48" s="1"/>
  <c r="HW49" i="48"/>
  <c r="IF49" i="48" s="1"/>
  <c r="HW65" i="48"/>
  <c r="IF65" i="48" s="1"/>
  <c r="IE60" i="48"/>
  <c r="IE64" i="48"/>
  <c r="HW51" i="48"/>
  <c r="IF51" i="48" s="1"/>
  <c r="IE35" i="48"/>
  <c r="IE43" i="48"/>
  <c r="IE59" i="48"/>
  <c r="IE67" i="48"/>
  <c r="HW29" i="48"/>
  <c r="IF29" i="48" s="1"/>
  <c r="HW37" i="48"/>
  <c r="IF37" i="48" s="1"/>
  <c r="HW45" i="48"/>
  <c r="IF45" i="48" s="1"/>
  <c r="HW53" i="48"/>
  <c r="IF53" i="48" s="1"/>
  <c r="HW61" i="48"/>
  <c r="IF61" i="48" s="1"/>
  <c r="HW69" i="48"/>
  <c r="IF69" i="48" s="1"/>
  <c r="HW36" i="48"/>
  <c r="IF36" i="48" s="1"/>
  <c r="IE44" i="48"/>
  <c r="IE68" i="48"/>
  <c r="IE52" i="48"/>
  <c r="IE46" i="48"/>
  <c r="IE50" i="48"/>
  <c r="IE54" i="48"/>
  <c r="IE58" i="48"/>
  <c r="IE62" i="48"/>
  <c r="IE66" i="48"/>
  <c r="B72" i="51"/>
  <c r="AB71" i="51"/>
  <c r="HU69" i="48"/>
  <c r="ID69" i="48" s="1"/>
  <c r="EE76" i="51"/>
  <c r="EH77" i="51" s="1"/>
  <c r="EF76" i="51"/>
  <c r="EI77" i="51" s="1"/>
  <c r="AV20" i="51"/>
  <c r="AV24" i="51"/>
  <c r="AV28" i="51"/>
  <c r="AV32" i="51"/>
  <c r="AV38" i="51"/>
  <c r="AV42" i="51"/>
  <c r="AV46" i="51"/>
  <c r="AV50" i="51"/>
  <c r="AV54" i="51"/>
  <c r="AV58" i="51"/>
  <c r="AV62" i="51"/>
  <c r="AV66" i="51"/>
  <c r="AV70" i="51"/>
  <c r="AV74" i="51"/>
  <c r="AV76" i="51"/>
  <c r="AV17" i="51"/>
  <c r="AV21" i="51"/>
  <c r="AV25" i="51"/>
  <c r="AV29" i="51"/>
  <c r="AV33" i="51"/>
  <c r="AV37" i="51"/>
  <c r="AV41" i="51"/>
  <c r="AV45" i="51"/>
  <c r="AV49" i="51"/>
  <c r="AV51" i="51"/>
  <c r="AV55" i="51"/>
  <c r="AV59" i="51"/>
  <c r="AV63" i="51"/>
  <c r="AV67" i="51"/>
  <c r="AV71" i="51"/>
  <c r="AV75" i="51"/>
  <c r="AV18" i="51"/>
  <c r="AV22" i="51"/>
  <c r="AV26" i="51"/>
  <c r="AV30" i="51"/>
  <c r="AV34" i="51"/>
  <c r="AV36" i="51"/>
  <c r="AV40" i="51"/>
  <c r="AV44" i="51"/>
  <c r="AV48" i="51"/>
  <c r="AV52" i="51"/>
  <c r="AV56" i="51"/>
  <c r="AV60" i="51"/>
  <c r="AV64" i="51"/>
  <c r="AV68" i="51"/>
  <c r="AV72" i="51"/>
  <c r="BA72" i="51" s="1"/>
  <c r="BE72" i="51" s="1"/>
  <c r="AV15" i="51"/>
  <c r="AV19" i="51"/>
  <c r="AV23" i="51"/>
  <c r="BA23" i="51" s="1"/>
  <c r="BE23" i="51" s="1"/>
  <c r="AV27" i="51"/>
  <c r="AV31" i="51"/>
  <c r="AV35" i="51"/>
  <c r="AV39" i="51"/>
  <c r="AV43" i="51"/>
  <c r="AV47" i="51"/>
  <c r="AV53" i="51"/>
  <c r="AV57" i="51"/>
  <c r="AV61" i="51"/>
  <c r="AV65" i="51"/>
  <c r="AV69" i="51"/>
  <c r="AV73" i="51"/>
  <c r="AV16" i="51"/>
  <c r="K12" i="49"/>
  <c r="K44" i="49"/>
  <c r="L44" i="49" s="1"/>
  <c r="K45" i="49"/>
  <c r="L45" i="49" s="1"/>
  <c r="DD102" i="4"/>
  <c r="DD347" i="4"/>
  <c r="DD400" i="4" s="1"/>
  <c r="K72" i="25" s="1"/>
  <c r="DD21" i="4"/>
  <c r="J21" i="24" s="1"/>
  <c r="J155" i="24" s="1"/>
  <c r="R155" i="24" s="1"/>
  <c r="DD265" i="4"/>
  <c r="DD181" i="4"/>
  <c r="C45" i="29"/>
  <c r="D45" i="29" s="1"/>
  <c r="D204" i="4" s="1"/>
  <c r="C46" i="29"/>
  <c r="D46" i="29" s="1"/>
  <c r="D205" i="4" s="1"/>
  <c r="C47" i="29"/>
  <c r="D47" i="29" s="1"/>
  <c r="D206" i="4" s="1"/>
  <c r="C48" i="29"/>
  <c r="D48" i="29" s="1"/>
  <c r="D207" i="4" s="1"/>
  <c r="C49" i="29"/>
  <c r="D49" i="29" s="1"/>
  <c r="D208" i="4" s="1"/>
  <c r="C50" i="29"/>
  <c r="C51" i="29"/>
  <c r="D51" i="29" s="1"/>
  <c r="D210" i="4" s="1"/>
  <c r="C52" i="29"/>
  <c r="K108" i="29" s="1"/>
  <c r="C53" i="29"/>
  <c r="K109" i="29" s="1"/>
  <c r="C54" i="29"/>
  <c r="K110" i="29" s="1"/>
  <c r="C55" i="29"/>
  <c r="K111" i="29" s="1"/>
  <c r="C56" i="29"/>
  <c r="C44" i="29"/>
  <c r="D44" i="29" s="1"/>
  <c r="D203" i="4" s="1"/>
  <c r="F51" i="7"/>
  <c r="G51" i="7" s="1"/>
  <c r="F47" i="7"/>
  <c r="G47" i="7" s="1"/>
  <c r="M51" i="7" s="1"/>
  <c r="F49" i="7"/>
  <c r="G49" i="7" s="1"/>
  <c r="F48" i="7"/>
  <c r="G48" i="7" s="1"/>
  <c r="F50" i="7"/>
  <c r="G50" i="7" s="1"/>
  <c r="F52" i="7"/>
  <c r="G52" i="7" s="1"/>
  <c r="D57" i="29"/>
  <c r="D216" i="4" s="1"/>
  <c r="AJ216" i="4" s="1"/>
  <c r="F53" i="7"/>
  <c r="G53" i="7" s="1"/>
  <c r="D58" i="29"/>
  <c r="D217" i="4" s="1"/>
  <c r="AJ217" i="4" s="1"/>
  <c r="F54" i="7"/>
  <c r="G54" i="7" s="1"/>
  <c r="D59" i="29"/>
  <c r="D218" i="4" s="1"/>
  <c r="F55" i="7"/>
  <c r="G55" i="7" s="1"/>
  <c r="D60" i="29"/>
  <c r="D219" i="4" s="1"/>
  <c r="AJ219" i="4" s="1"/>
  <c r="F56" i="7"/>
  <c r="G56" i="7" s="1"/>
  <c r="D61" i="29"/>
  <c r="D220" i="4" s="1"/>
  <c r="AJ220" i="4" s="1"/>
  <c r="F57" i="7"/>
  <c r="G57" i="7" s="1"/>
  <c r="D62" i="29"/>
  <c r="D221" i="4" s="1"/>
  <c r="AJ221" i="4" s="1"/>
  <c r="F58" i="7"/>
  <c r="G58" i="7" s="1"/>
  <c r="D63" i="29"/>
  <c r="D222" i="4" s="1"/>
  <c r="AE62" i="4" s="1"/>
  <c r="F59" i="7"/>
  <c r="G59" i="7" s="1"/>
  <c r="D64" i="29"/>
  <c r="D223" i="4" s="1"/>
  <c r="AJ223" i="4" s="1"/>
  <c r="F60" i="7"/>
  <c r="G60" i="7" s="1"/>
  <c r="D65" i="29"/>
  <c r="D224" i="4" s="1"/>
  <c r="AJ224" i="4" s="1"/>
  <c r="F61" i="7"/>
  <c r="G61" i="7" s="1"/>
  <c r="D66" i="29"/>
  <c r="D225" i="4" s="1"/>
  <c r="AJ225" i="4" s="1"/>
  <c r="F62" i="7"/>
  <c r="G62" i="7" s="1"/>
  <c r="D67" i="29"/>
  <c r="D226" i="4" s="1"/>
  <c r="F63" i="7"/>
  <c r="G63" i="7" s="1"/>
  <c r="D68" i="29"/>
  <c r="D227" i="4" s="1"/>
  <c r="AE67" i="4" s="1"/>
  <c r="F64" i="7"/>
  <c r="G64" i="7" s="1"/>
  <c r="D69" i="29"/>
  <c r="D228" i="4" s="1"/>
  <c r="AE68" i="4" s="1"/>
  <c r="F65" i="7"/>
  <c r="G65" i="7" s="1"/>
  <c r="D70" i="29"/>
  <c r="D229" i="4" s="1"/>
  <c r="F66" i="7"/>
  <c r="G66" i="7" s="1"/>
  <c r="D71" i="29"/>
  <c r="D230" i="4" s="1"/>
  <c r="F67" i="7"/>
  <c r="G67" i="7" s="1"/>
  <c r="D72" i="29"/>
  <c r="D231" i="4" s="1"/>
  <c r="F68" i="7"/>
  <c r="G68" i="7" s="1"/>
  <c r="I68" i="7" s="1"/>
  <c r="K68" i="7" s="1"/>
  <c r="D73" i="29"/>
  <c r="D232" i="4" s="1"/>
  <c r="F69" i="7"/>
  <c r="G69" i="7" s="1"/>
  <c r="D74" i="29"/>
  <c r="D233" i="4" s="1"/>
  <c r="AE73" i="4" s="1"/>
  <c r="F70" i="7"/>
  <c r="G70" i="7" s="1"/>
  <c r="D75" i="29"/>
  <c r="D234" i="4" s="1"/>
  <c r="F74" i="4"/>
  <c r="D76" i="29"/>
  <c r="D235" i="4" s="1"/>
  <c r="F71" i="7"/>
  <c r="G71" i="7" s="1"/>
  <c r="M71" i="7"/>
  <c r="M50" i="7"/>
  <c r="DI272" i="4"/>
  <c r="DI296" i="4"/>
  <c r="DD272" i="4"/>
  <c r="DD273" i="4" s="1"/>
  <c r="DI295" i="4"/>
  <c r="DI294" i="4"/>
  <c r="DI293" i="4"/>
  <c r="DI292" i="4"/>
  <c r="DI291" i="4"/>
  <c r="DI290" i="4"/>
  <c r="DI289" i="4"/>
  <c r="DI288" i="4"/>
  <c r="DI287" i="4"/>
  <c r="DI286" i="4"/>
  <c r="DI285" i="4"/>
  <c r="DI284" i="4"/>
  <c r="DI283" i="4"/>
  <c r="DI282" i="4"/>
  <c r="DI281" i="4"/>
  <c r="DI280" i="4"/>
  <c r="DI279" i="4"/>
  <c r="DI278" i="4"/>
  <c r="DI277" i="4"/>
  <c r="DI276" i="4"/>
  <c r="DI275" i="4"/>
  <c r="DI274" i="4"/>
  <c r="DI273" i="4"/>
  <c r="J162" i="24"/>
  <c r="F11" i="7"/>
  <c r="G11" i="7" s="1"/>
  <c r="D16" i="29"/>
  <c r="D175" i="4" s="1"/>
  <c r="AE15" i="4" s="1"/>
  <c r="F15" i="4"/>
  <c r="F341" i="4" s="1"/>
  <c r="F12" i="7"/>
  <c r="G12" i="7" s="1"/>
  <c r="D17" i="29"/>
  <c r="D176" i="4" s="1"/>
  <c r="F13" i="7"/>
  <c r="G13" i="7" s="1"/>
  <c r="D18" i="29"/>
  <c r="D177" i="4" s="1"/>
  <c r="AE17" i="4" s="1"/>
  <c r="F14" i="7"/>
  <c r="G14" i="7" s="1"/>
  <c r="D19" i="29"/>
  <c r="D178" i="4" s="1"/>
  <c r="F15" i="7"/>
  <c r="G15" i="7" s="1"/>
  <c r="D20" i="29"/>
  <c r="D179" i="4" s="1"/>
  <c r="F16" i="7"/>
  <c r="G16" i="7" s="1"/>
  <c r="D21" i="29"/>
  <c r="D180" i="4" s="1"/>
  <c r="F17" i="7"/>
  <c r="G17" i="7" s="1"/>
  <c r="D22" i="29"/>
  <c r="D181" i="4" s="1"/>
  <c r="AE21" i="4" s="1"/>
  <c r="F18" i="7"/>
  <c r="G18" i="7" s="1"/>
  <c r="D23" i="29"/>
  <c r="D182" i="4" s="1"/>
  <c r="AJ182" i="4" s="1"/>
  <c r="F19" i="7"/>
  <c r="G19" i="7" s="1"/>
  <c r="D24" i="29"/>
  <c r="D183" i="4" s="1"/>
  <c r="AE23" i="4" s="1"/>
  <c r="F20" i="7"/>
  <c r="G20" i="7" s="1"/>
  <c r="D25" i="29"/>
  <c r="D184" i="4" s="1"/>
  <c r="F21" i="7"/>
  <c r="G21" i="7" s="1"/>
  <c r="D26" i="29"/>
  <c r="D185" i="4" s="1"/>
  <c r="AJ185" i="4" s="1"/>
  <c r="F22" i="7"/>
  <c r="G22" i="7" s="1"/>
  <c r="D27" i="29"/>
  <c r="D186" i="4" s="1"/>
  <c r="F23" i="7"/>
  <c r="G23" i="7" s="1"/>
  <c r="D28" i="29"/>
  <c r="D187" i="4" s="1"/>
  <c r="AE27" i="4" s="1"/>
  <c r="M23" i="7"/>
  <c r="F24" i="7"/>
  <c r="G24" i="7" s="1"/>
  <c r="D29" i="29"/>
  <c r="D188" i="4" s="1"/>
  <c r="F25" i="7"/>
  <c r="G25" i="7" s="1"/>
  <c r="I25" i="7" s="1"/>
  <c r="K25" i="7" s="1"/>
  <c r="D30" i="29"/>
  <c r="D189" i="4" s="1"/>
  <c r="AJ189" i="4" s="1"/>
  <c r="F26" i="7"/>
  <c r="G26" i="7" s="1"/>
  <c r="D31" i="29"/>
  <c r="D190" i="4" s="1"/>
  <c r="AJ190" i="4" s="1"/>
  <c r="F27" i="7"/>
  <c r="G27" i="7" s="1"/>
  <c r="D32" i="29"/>
  <c r="D191" i="4" s="1"/>
  <c r="AJ191" i="4" s="1"/>
  <c r="F28" i="7"/>
  <c r="G28" i="7" s="1"/>
  <c r="D33" i="29"/>
  <c r="D192" i="4" s="1"/>
  <c r="F29" i="7"/>
  <c r="G29" i="7" s="1"/>
  <c r="D34" i="29"/>
  <c r="D193" i="4" s="1"/>
  <c r="AE33" i="4" s="1"/>
  <c r="F30" i="7"/>
  <c r="G30" i="7" s="1"/>
  <c r="D35" i="29"/>
  <c r="D194" i="4" s="1"/>
  <c r="F31" i="7"/>
  <c r="G31" i="7" s="1"/>
  <c r="D36" i="29"/>
  <c r="D195" i="4" s="1"/>
  <c r="AE35" i="4" s="1"/>
  <c r="F32" i="7"/>
  <c r="G32" i="7" s="1"/>
  <c r="D37" i="29"/>
  <c r="D196" i="4" s="1"/>
  <c r="F33" i="7"/>
  <c r="G33" i="7" s="1"/>
  <c r="D38" i="29"/>
  <c r="D197" i="4" s="1"/>
  <c r="AJ197" i="4" s="1"/>
  <c r="M33" i="7"/>
  <c r="F34" i="7"/>
  <c r="G34" i="7" s="1"/>
  <c r="D39" i="29"/>
  <c r="D198" i="4" s="1"/>
  <c r="F35" i="7"/>
  <c r="G35" i="7" s="1"/>
  <c r="D40" i="29"/>
  <c r="D199" i="4" s="1"/>
  <c r="AE39" i="4" s="1"/>
  <c r="M35" i="7"/>
  <c r="F36" i="7"/>
  <c r="G36" i="7" s="1"/>
  <c r="D41" i="29"/>
  <c r="D200" i="4" s="1"/>
  <c r="F37" i="7"/>
  <c r="G37" i="7" s="1"/>
  <c r="I37" i="7" s="1"/>
  <c r="K37" i="7" s="1"/>
  <c r="D42" i="29"/>
  <c r="D201" i="4" s="1"/>
  <c r="M37" i="7"/>
  <c r="F38" i="7"/>
  <c r="G38" i="7" s="1"/>
  <c r="I38" i="7" s="1"/>
  <c r="K38" i="7" s="1"/>
  <c r="D43" i="29"/>
  <c r="D202" i="4" s="1"/>
  <c r="F39" i="7"/>
  <c r="G39" i="7" s="1"/>
  <c r="M39" i="7"/>
  <c r="F40" i="7"/>
  <c r="G40" i="7" s="1"/>
  <c r="I40" i="7" s="1"/>
  <c r="K40" i="7" s="1"/>
  <c r="M40" i="7"/>
  <c r="F41" i="7"/>
  <c r="G41" i="7" s="1"/>
  <c r="I41" i="7" s="1"/>
  <c r="K41" i="7" s="1"/>
  <c r="M41" i="7"/>
  <c r="F42" i="7"/>
  <c r="G42" i="7" s="1"/>
  <c r="I42" i="7" s="1"/>
  <c r="K42" i="7" s="1"/>
  <c r="M42" i="7"/>
  <c r="F43" i="7"/>
  <c r="G43" i="7" s="1"/>
  <c r="M43" i="7"/>
  <c r="F44" i="7"/>
  <c r="G44" i="7" s="1"/>
  <c r="I44" i="7" s="1"/>
  <c r="K44" i="7" s="1"/>
  <c r="M44" i="7"/>
  <c r="F45" i="7"/>
  <c r="G45" i="7" s="1"/>
  <c r="I45" i="7" s="1"/>
  <c r="K45" i="7" s="1"/>
  <c r="D50" i="29"/>
  <c r="D209" i="4" s="1"/>
  <c r="AJ209" i="4" s="1"/>
  <c r="M45" i="7"/>
  <c r="F46" i="7"/>
  <c r="M46" i="7"/>
  <c r="M11" i="7"/>
  <c r="F16" i="4"/>
  <c r="F258" i="4" s="1"/>
  <c r="H258" i="4" s="1"/>
  <c r="F17" i="4"/>
  <c r="F343" i="4" s="1"/>
  <c r="F18" i="4"/>
  <c r="F260" i="4" s="1"/>
  <c r="H260" i="4" s="1"/>
  <c r="F19" i="4"/>
  <c r="BF19" i="4" s="1"/>
  <c r="F20" i="4"/>
  <c r="BF20" i="4" s="1"/>
  <c r="F21" i="4"/>
  <c r="F181" i="4" s="1"/>
  <c r="F22" i="4"/>
  <c r="F264" i="4" s="1"/>
  <c r="H264" i="4" s="1"/>
  <c r="F23" i="4"/>
  <c r="F265" i="4" s="1"/>
  <c r="H265" i="4" s="1"/>
  <c r="F24" i="4"/>
  <c r="F266" i="4" s="1"/>
  <c r="H266" i="4" s="1"/>
  <c r="F25" i="4"/>
  <c r="F185" i="4" s="1"/>
  <c r="B8" i="22"/>
  <c r="F26" i="4" s="1"/>
  <c r="F186" i="4" s="1"/>
  <c r="F27" i="4"/>
  <c r="F28" i="4"/>
  <c r="BF28" i="4" s="1"/>
  <c r="F29" i="4"/>
  <c r="BF29" i="4" s="1"/>
  <c r="F30" i="4"/>
  <c r="BF30" i="4" s="1"/>
  <c r="F31" i="4"/>
  <c r="F273" i="4" s="1"/>
  <c r="H273" i="4" s="1"/>
  <c r="F32" i="4"/>
  <c r="BF32" i="4" s="1"/>
  <c r="F33" i="4"/>
  <c r="F275" i="4" s="1"/>
  <c r="F34" i="4"/>
  <c r="F194" i="4" s="1"/>
  <c r="F35" i="4"/>
  <c r="BF35" i="4" s="1"/>
  <c r="B342" i="4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AC338" i="4"/>
  <c r="AB338" i="4"/>
  <c r="R338" i="4"/>
  <c r="O338" i="4"/>
  <c r="F338" i="4"/>
  <c r="L338" i="4" s="1"/>
  <c r="H338" i="4"/>
  <c r="I64" i="7"/>
  <c r="K64" i="7" s="1"/>
  <c r="I63" i="7"/>
  <c r="K63" i="7" s="1"/>
  <c r="I69" i="7"/>
  <c r="K69" i="7" s="1"/>
  <c r="I13" i="7"/>
  <c r="K13" i="7" s="1"/>
  <c r="I15" i="7"/>
  <c r="K15" i="7" s="1"/>
  <c r="I19" i="7"/>
  <c r="K19" i="7" s="1"/>
  <c r="I27" i="7"/>
  <c r="K27" i="7" s="1"/>
  <c r="I39" i="7"/>
  <c r="K39" i="7" s="1"/>
  <c r="I43" i="7"/>
  <c r="K43" i="7" s="1"/>
  <c r="I47" i="7"/>
  <c r="K47" i="7" s="1"/>
  <c r="I48" i="7"/>
  <c r="K48" i="7" s="1"/>
  <c r="I50" i="7"/>
  <c r="K50" i="7" s="1"/>
  <c r="I51" i="7"/>
  <c r="K51" i="7" s="1"/>
  <c r="I52" i="7"/>
  <c r="K52" i="7" s="1"/>
  <c r="I53" i="7"/>
  <c r="K53" i="7" s="1"/>
  <c r="I55" i="7"/>
  <c r="K55" i="7" s="1"/>
  <c r="I56" i="7"/>
  <c r="K56" i="7" s="1"/>
  <c r="I57" i="7"/>
  <c r="K57" i="7" s="1"/>
  <c r="I58" i="7"/>
  <c r="K58" i="7" s="1"/>
  <c r="I59" i="7"/>
  <c r="K59" i="7" s="1"/>
  <c r="I61" i="7"/>
  <c r="K61" i="7" s="1"/>
  <c r="I62" i="7"/>
  <c r="K62" i="7" s="1"/>
  <c r="I65" i="7"/>
  <c r="K65" i="7" s="1"/>
  <c r="I67" i="7"/>
  <c r="K67" i="7" s="1"/>
  <c r="I11" i="7"/>
  <c r="K11" i="7" s="1"/>
  <c r="K12" i="24"/>
  <c r="L12" i="24"/>
  <c r="M12" i="24"/>
  <c r="N12" i="24"/>
  <c r="K73" i="24"/>
  <c r="L73" i="24"/>
  <c r="M73" i="24"/>
  <c r="N73" i="24"/>
  <c r="L108" i="24"/>
  <c r="M108" i="24"/>
  <c r="N108" i="24"/>
  <c r="T9" i="22"/>
  <c r="T10" i="22" s="1"/>
  <c r="T11" i="22" s="1"/>
  <c r="T12" i="22" s="1"/>
  <c r="T13" i="22" s="1"/>
  <c r="T14" i="22" s="1"/>
  <c r="T15" i="22" s="1"/>
  <c r="T16" i="22" s="1"/>
  <c r="T17" i="22" s="1"/>
  <c r="T18" i="22" s="1"/>
  <c r="D86" i="22"/>
  <c r="F86" i="22" s="1"/>
  <c r="D87" i="22"/>
  <c r="F87" i="22" s="1"/>
  <c r="C47" i="22" s="1"/>
  <c r="AC47" i="22" s="1"/>
  <c r="D88" i="22"/>
  <c r="F88" i="22" s="1"/>
  <c r="C51" i="22" s="1"/>
  <c r="C12" i="7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A17" i="29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F5" i="4"/>
  <c r="H5" i="4" s="1"/>
  <c r="AJ5" i="4"/>
  <c r="AK5" i="4"/>
  <c r="AL5" i="4"/>
  <c r="AM5" i="4"/>
  <c r="AO5" i="4"/>
  <c r="AP5" i="4"/>
  <c r="AQ5" i="4"/>
  <c r="AR5" i="4"/>
  <c r="AU5" i="4"/>
  <c r="AV5" i="4"/>
  <c r="AW5" i="4"/>
  <c r="AX5" i="4"/>
  <c r="BA5" i="4"/>
  <c r="BB5" i="4"/>
  <c r="BC5" i="4"/>
  <c r="BD5" i="4"/>
  <c r="BF5" i="4"/>
  <c r="BG5" i="4"/>
  <c r="BH5" i="4"/>
  <c r="BI5" i="4"/>
  <c r="BL5" i="4"/>
  <c r="BM5" i="4"/>
  <c r="BN5" i="4"/>
  <c r="BO5" i="4"/>
  <c r="BQ5" i="4"/>
  <c r="BR5" i="4"/>
  <c r="BS5" i="4"/>
  <c r="BT5" i="4"/>
  <c r="BV5" i="4"/>
  <c r="BW5" i="4"/>
  <c r="BX5" i="4"/>
  <c r="BY5" i="4"/>
  <c r="D7" i="4"/>
  <c r="F7" i="4"/>
  <c r="H7" i="4"/>
  <c r="K7" i="4"/>
  <c r="L7" i="4"/>
  <c r="O7" i="4"/>
  <c r="F12" i="4"/>
  <c r="K12" i="51" s="1"/>
  <c r="H12" i="4"/>
  <c r="AJ12" i="4" s="1"/>
  <c r="O12" i="4"/>
  <c r="R12" i="4"/>
  <c r="R5" i="4" s="1"/>
  <c r="V12" i="4"/>
  <c r="W12" i="4"/>
  <c r="X12" i="4"/>
  <c r="Y12" i="4"/>
  <c r="Z12" i="4"/>
  <c r="AA12" i="4"/>
  <c r="AB12" i="4"/>
  <c r="AC12" i="4"/>
  <c r="AK12" i="4"/>
  <c r="AL12" i="4"/>
  <c r="AM12" i="4"/>
  <c r="AO12" i="4"/>
  <c r="AP12" i="4"/>
  <c r="AQ12" i="4"/>
  <c r="AR12" i="4"/>
  <c r="AU12" i="4"/>
  <c r="AV12" i="4"/>
  <c r="AW12" i="4"/>
  <c r="AX12" i="4"/>
  <c r="BA12" i="4"/>
  <c r="BB12" i="4"/>
  <c r="BC12" i="4"/>
  <c r="BD12" i="4"/>
  <c r="BF12" i="4"/>
  <c r="BG12" i="4"/>
  <c r="BH12" i="4"/>
  <c r="BI12" i="4"/>
  <c r="BL12" i="4"/>
  <c r="BM12" i="4"/>
  <c r="BN12" i="4"/>
  <c r="BO12" i="4"/>
  <c r="BV12" i="4"/>
  <c r="BW12" i="4"/>
  <c r="BX12" i="4"/>
  <c r="BY12" i="4"/>
  <c r="DD28" i="4"/>
  <c r="J28" i="24" s="1"/>
  <c r="AK15" i="4"/>
  <c r="AL15" i="4"/>
  <c r="AM15" i="4"/>
  <c r="BG15" i="4"/>
  <c r="BH15" i="4"/>
  <c r="BI15" i="4"/>
  <c r="B16" i="4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AK16" i="4"/>
  <c r="AL16" i="4"/>
  <c r="AM16" i="4"/>
  <c r="BA16" i="4"/>
  <c r="BB16" i="4"/>
  <c r="BC16" i="4"/>
  <c r="BD16" i="4"/>
  <c r="BG16" i="4"/>
  <c r="BH16" i="4"/>
  <c r="BI16" i="4"/>
  <c r="BQ16" i="4"/>
  <c r="BR16" i="4"/>
  <c r="BS16" i="4"/>
  <c r="BT16" i="4"/>
  <c r="BV16" i="4"/>
  <c r="BW16" i="4"/>
  <c r="BX16" i="4"/>
  <c r="BY16" i="4"/>
  <c r="CA16" i="4"/>
  <c r="CB16" i="4"/>
  <c r="CC16" i="4"/>
  <c r="CD16" i="4"/>
  <c r="AK17" i="4"/>
  <c r="AL17" i="4"/>
  <c r="AQ17" i="4" s="1"/>
  <c r="AM17" i="4"/>
  <c r="BA17" i="4"/>
  <c r="BB17" i="4"/>
  <c r="BC17" i="4"/>
  <c r="BD17" i="4"/>
  <c r="BG17" i="4"/>
  <c r="BH17" i="4"/>
  <c r="BI17" i="4"/>
  <c r="BQ17" i="4"/>
  <c r="BR17" i="4"/>
  <c r="BS17" i="4"/>
  <c r="BT17" i="4"/>
  <c r="BV17" i="4"/>
  <c r="BW17" i="4"/>
  <c r="BX17" i="4"/>
  <c r="BY17" i="4"/>
  <c r="CA17" i="4"/>
  <c r="CB17" i="4"/>
  <c r="CC17" i="4"/>
  <c r="CD17" i="4"/>
  <c r="AK18" i="4"/>
  <c r="AL18" i="4"/>
  <c r="AM18" i="4"/>
  <c r="BA18" i="4"/>
  <c r="BB18" i="4"/>
  <c r="BC18" i="4"/>
  <c r="BD18" i="4"/>
  <c r="BG18" i="4"/>
  <c r="BH18" i="4"/>
  <c r="BI18" i="4"/>
  <c r="BQ18" i="4"/>
  <c r="BR18" i="4"/>
  <c r="BS18" i="4"/>
  <c r="BT18" i="4"/>
  <c r="BV18" i="4"/>
  <c r="BW18" i="4"/>
  <c r="BX18" i="4"/>
  <c r="BY18" i="4"/>
  <c r="CA18" i="4"/>
  <c r="CB18" i="4"/>
  <c r="CC18" i="4"/>
  <c r="CD18" i="4"/>
  <c r="AK19" i="4"/>
  <c r="AL19" i="4"/>
  <c r="AM19" i="4"/>
  <c r="BA19" i="4"/>
  <c r="BB19" i="4"/>
  <c r="BC19" i="4"/>
  <c r="BD19" i="4"/>
  <c r="BG19" i="4"/>
  <c r="BH19" i="4"/>
  <c r="BI19" i="4"/>
  <c r="BQ19" i="4"/>
  <c r="BR19" i="4"/>
  <c r="BS19" i="4"/>
  <c r="BT19" i="4"/>
  <c r="BV19" i="4"/>
  <c r="BW19" i="4"/>
  <c r="BX19" i="4"/>
  <c r="BY19" i="4"/>
  <c r="CA19" i="4"/>
  <c r="CB19" i="4"/>
  <c r="CC19" i="4"/>
  <c r="CD19" i="4"/>
  <c r="AK20" i="4"/>
  <c r="AL20" i="4"/>
  <c r="AM20" i="4"/>
  <c r="AR20" i="4" s="1"/>
  <c r="BA20" i="4"/>
  <c r="BB20" i="4"/>
  <c r="BC20" i="4"/>
  <c r="BD20" i="4"/>
  <c r="BG20" i="4"/>
  <c r="BM20" i="4" s="1"/>
  <c r="BH20" i="4"/>
  <c r="BI20" i="4"/>
  <c r="BQ20" i="4"/>
  <c r="BR20" i="4"/>
  <c r="BS20" i="4"/>
  <c r="BT20" i="4"/>
  <c r="BV20" i="4"/>
  <c r="BW20" i="4"/>
  <c r="BX20" i="4"/>
  <c r="BY20" i="4"/>
  <c r="CA20" i="4"/>
  <c r="CB20" i="4"/>
  <c r="CC20" i="4"/>
  <c r="CD20" i="4"/>
  <c r="AK21" i="4"/>
  <c r="AL21" i="4"/>
  <c r="AM21" i="4"/>
  <c r="BA21" i="4"/>
  <c r="BB21" i="4"/>
  <c r="BC21" i="4"/>
  <c r="BD21" i="4"/>
  <c r="BG21" i="4"/>
  <c r="BH21" i="4"/>
  <c r="BI21" i="4"/>
  <c r="BO21" i="4" s="1"/>
  <c r="BQ21" i="4"/>
  <c r="BR21" i="4"/>
  <c r="BS21" i="4"/>
  <c r="BT21" i="4"/>
  <c r="BV21" i="4"/>
  <c r="BW21" i="4"/>
  <c r="BX21" i="4"/>
  <c r="BY21" i="4"/>
  <c r="CA21" i="4"/>
  <c r="CB21" i="4"/>
  <c r="CC21" i="4"/>
  <c r="CD21" i="4"/>
  <c r="AK22" i="4"/>
  <c r="AL22" i="4"/>
  <c r="AM22" i="4"/>
  <c r="BA22" i="4"/>
  <c r="BB22" i="4"/>
  <c r="BC22" i="4"/>
  <c r="BD22" i="4"/>
  <c r="BG22" i="4"/>
  <c r="BH22" i="4"/>
  <c r="BI22" i="4"/>
  <c r="BQ22" i="4"/>
  <c r="BR22" i="4"/>
  <c r="BS22" i="4"/>
  <c r="BT22" i="4"/>
  <c r="BV22" i="4"/>
  <c r="BW22" i="4"/>
  <c r="BX22" i="4"/>
  <c r="BY22" i="4"/>
  <c r="CA22" i="4"/>
  <c r="CB22" i="4"/>
  <c r="CC22" i="4"/>
  <c r="CD22" i="4"/>
  <c r="AK23" i="4"/>
  <c r="AL23" i="4"/>
  <c r="AM23" i="4"/>
  <c r="BA23" i="4"/>
  <c r="BB23" i="4"/>
  <c r="BC23" i="4"/>
  <c r="BD23" i="4"/>
  <c r="BG23" i="4"/>
  <c r="BH23" i="4"/>
  <c r="BI23" i="4"/>
  <c r="BQ23" i="4"/>
  <c r="BR23" i="4"/>
  <c r="BS23" i="4"/>
  <c r="BT23" i="4"/>
  <c r="BV23" i="4"/>
  <c r="BW23" i="4"/>
  <c r="BX23" i="4"/>
  <c r="BY23" i="4"/>
  <c r="CA23" i="4"/>
  <c r="CB23" i="4"/>
  <c r="CC23" i="4"/>
  <c r="CD23" i="4"/>
  <c r="AK24" i="4"/>
  <c r="AL24" i="4"/>
  <c r="AM24" i="4"/>
  <c r="BA24" i="4"/>
  <c r="BB24" i="4"/>
  <c r="BC24" i="4"/>
  <c r="BD24" i="4"/>
  <c r="BG24" i="4"/>
  <c r="BH24" i="4"/>
  <c r="BI24" i="4"/>
  <c r="BQ24" i="4"/>
  <c r="BR24" i="4"/>
  <c r="BS24" i="4"/>
  <c r="BT24" i="4"/>
  <c r="BV24" i="4"/>
  <c r="BW24" i="4"/>
  <c r="BX24" i="4"/>
  <c r="BY24" i="4"/>
  <c r="CA24" i="4"/>
  <c r="CB24" i="4"/>
  <c r="CC24" i="4"/>
  <c r="CD24" i="4"/>
  <c r="AK25" i="4"/>
  <c r="AL25" i="4"/>
  <c r="AQ25" i="4" s="1"/>
  <c r="AM25" i="4"/>
  <c r="BA25" i="4"/>
  <c r="BB25" i="4"/>
  <c r="BC25" i="4"/>
  <c r="BD25" i="4"/>
  <c r="BG25" i="4"/>
  <c r="BH25" i="4"/>
  <c r="BI25" i="4"/>
  <c r="BQ25" i="4"/>
  <c r="BR25" i="4"/>
  <c r="BS25" i="4"/>
  <c r="BT25" i="4"/>
  <c r="BV25" i="4"/>
  <c r="BW25" i="4"/>
  <c r="BX25" i="4"/>
  <c r="BY25" i="4"/>
  <c r="CA25" i="4"/>
  <c r="CB25" i="4"/>
  <c r="CC25" i="4"/>
  <c r="CD25" i="4"/>
  <c r="AK26" i="4"/>
  <c r="AL26" i="4"/>
  <c r="AM26" i="4"/>
  <c r="BA26" i="4"/>
  <c r="BB26" i="4"/>
  <c r="BC26" i="4"/>
  <c r="BD26" i="4"/>
  <c r="BG26" i="4"/>
  <c r="BH26" i="4"/>
  <c r="BI26" i="4"/>
  <c r="BQ26" i="4"/>
  <c r="BR26" i="4"/>
  <c r="BS26" i="4"/>
  <c r="BT26" i="4"/>
  <c r="BV26" i="4"/>
  <c r="BW26" i="4"/>
  <c r="BX26" i="4"/>
  <c r="BY26" i="4"/>
  <c r="CA26" i="4"/>
  <c r="CB26" i="4"/>
  <c r="CC26" i="4"/>
  <c r="CD26" i="4"/>
  <c r="AK27" i="4"/>
  <c r="AL27" i="4"/>
  <c r="AM27" i="4"/>
  <c r="BA27" i="4"/>
  <c r="BB27" i="4"/>
  <c r="BC27" i="4"/>
  <c r="BD27" i="4"/>
  <c r="BF27" i="4"/>
  <c r="BG27" i="4"/>
  <c r="BH27" i="4"/>
  <c r="BI27" i="4"/>
  <c r="BQ27" i="4"/>
  <c r="BR27" i="4"/>
  <c r="BS27" i="4"/>
  <c r="BT27" i="4"/>
  <c r="BV27" i="4"/>
  <c r="BW27" i="4"/>
  <c r="BX27" i="4"/>
  <c r="BY27" i="4"/>
  <c r="CA27" i="4"/>
  <c r="CB27" i="4"/>
  <c r="CC27" i="4"/>
  <c r="CD27" i="4"/>
  <c r="AK28" i="4"/>
  <c r="AL28" i="4"/>
  <c r="AM28" i="4"/>
  <c r="BA28" i="4"/>
  <c r="BB28" i="4"/>
  <c r="BC28" i="4"/>
  <c r="BD28" i="4"/>
  <c r="BG28" i="4"/>
  <c r="BH28" i="4"/>
  <c r="BI28" i="4"/>
  <c r="BQ28" i="4"/>
  <c r="BR28" i="4"/>
  <c r="BS28" i="4"/>
  <c r="BT28" i="4"/>
  <c r="BV28" i="4"/>
  <c r="BW28" i="4"/>
  <c r="BX28" i="4"/>
  <c r="BY28" i="4"/>
  <c r="CA28" i="4"/>
  <c r="CB28" i="4"/>
  <c r="CC28" i="4"/>
  <c r="CD28" i="4"/>
  <c r="AK29" i="4"/>
  <c r="AL29" i="4"/>
  <c r="AM29" i="4"/>
  <c r="BA29" i="4"/>
  <c r="BB29" i="4"/>
  <c r="BC29" i="4"/>
  <c r="BD29" i="4"/>
  <c r="BG29" i="4"/>
  <c r="BH29" i="4"/>
  <c r="BI29" i="4"/>
  <c r="BQ29" i="4"/>
  <c r="BR29" i="4"/>
  <c r="BS29" i="4"/>
  <c r="BT29" i="4"/>
  <c r="BV29" i="4"/>
  <c r="BW29" i="4"/>
  <c r="BX29" i="4"/>
  <c r="BY29" i="4"/>
  <c r="CA29" i="4"/>
  <c r="CB29" i="4"/>
  <c r="CC29" i="4"/>
  <c r="CD29" i="4"/>
  <c r="AK30" i="4"/>
  <c r="AL30" i="4"/>
  <c r="AM30" i="4"/>
  <c r="BA30" i="4"/>
  <c r="BB30" i="4"/>
  <c r="BC30" i="4"/>
  <c r="BD30" i="4"/>
  <c r="BG30" i="4"/>
  <c r="BH30" i="4"/>
  <c r="BI30" i="4"/>
  <c r="BQ30" i="4"/>
  <c r="BR30" i="4"/>
  <c r="BS30" i="4"/>
  <c r="BT30" i="4"/>
  <c r="BV30" i="4"/>
  <c r="BW30" i="4"/>
  <c r="BX30" i="4"/>
  <c r="BY30" i="4"/>
  <c r="CA30" i="4"/>
  <c r="CB30" i="4"/>
  <c r="CC30" i="4"/>
  <c r="CD30" i="4"/>
  <c r="AK31" i="4"/>
  <c r="AP31" i="4" s="1"/>
  <c r="AL31" i="4"/>
  <c r="AM31" i="4"/>
  <c r="BA31" i="4"/>
  <c r="BB31" i="4"/>
  <c r="BC31" i="4"/>
  <c r="BD31" i="4"/>
  <c r="BG31" i="4"/>
  <c r="BH31" i="4"/>
  <c r="BI31" i="4"/>
  <c r="BQ31" i="4"/>
  <c r="BR31" i="4"/>
  <c r="BS31" i="4"/>
  <c r="BT31" i="4"/>
  <c r="BV31" i="4"/>
  <c r="BW31" i="4"/>
  <c r="BX31" i="4"/>
  <c r="BY31" i="4"/>
  <c r="CA31" i="4"/>
  <c r="CB31" i="4"/>
  <c r="CC31" i="4"/>
  <c r="CD31" i="4"/>
  <c r="AK32" i="4"/>
  <c r="AL32" i="4"/>
  <c r="AQ32" i="4" s="1"/>
  <c r="AM32" i="4"/>
  <c r="BA32" i="4"/>
  <c r="BB32" i="4"/>
  <c r="BC32" i="4"/>
  <c r="BD32" i="4"/>
  <c r="BG32" i="4"/>
  <c r="BH32" i="4"/>
  <c r="BI32" i="4"/>
  <c r="BO32" i="4" s="1"/>
  <c r="BQ32" i="4"/>
  <c r="BR32" i="4"/>
  <c r="BS32" i="4"/>
  <c r="BT32" i="4"/>
  <c r="BV32" i="4"/>
  <c r="BW32" i="4"/>
  <c r="BX32" i="4"/>
  <c r="BY32" i="4"/>
  <c r="CA32" i="4"/>
  <c r="CB32" i="4"/>
  <c r="CC32" i="4"/>
  <c r="CD32" i="4"/>
  <c r="AK33" i="4"/>
  <c r="AL33" i="4"/>
  <c r="AM33" i="4"/>
  <c r="BA33" i="4"/>
  <c r="BB33" i="4"/>
  <c r="BC33" i="4"/>
  <c r="BD33" i="4"/>
  <c r="BG33" i="4"/>
  <c r="BH33" i="4"/>
  <c r="BI33" i="4"/>
  <c r="BQ33" i="4"/>
  <c r="BR33" i="4"/>
  <c r="BS33" i="4"/>
  <c r="BT33" i="4"/>
  <c r="BV33" i="4"/>
  <c r="BW33" i="4"/>
  <c r="BX33" i="4"/>
  <c r="BY33" i="4"/>
  <c r="CA33" i="4"/>
  <c r="CB33" i="4"/>
  <c r="CC33" i="4"/>
  <c r="CD33" i="4"/>
  <c r="AK34" i="4"/>
  <c r="AL34" i="4"/>
  <c r="AQ34" i="4" s="1"/>
  <c r="AM34" i="4"/>
  <c r="BA34" i="4"/>
  <c r="BB34" i="4"/>
  <c r="BC34" i="4"/>
  <c r="BD34" i="4"/>
  <c r="BG34" i="4"/>
  <c r="BH34" i="4"/>
  <c r="BI34" i="4"/>
  <c r="BQ34" i="4"/>
  <c r="BR34" i="4"/>
  <c r="BS34" i="4"/>
  <c r="BT34" i="4"/>
  <c r="BV34" i="4"/>
  <c r="BW34" i="4"/>
  <c r="BX34" i="4"/>
  <c r="BY34" i="4"/>
  <c r="CA34" i="4"/>
  <c r="CB34" i="4"/>
  <c r="CC34" i="4"/>
  <c r="CD34" i="4"/>
  <c r="AK35" i="4"/>
  <c r="AL35" i="4"/>
  <c r="AM35" i="4"/>
  <c r="AR35" i="4" s="1"/>
  <c r="BA35" i="4"/>
  <c r="BB35" i="4"/>
  <c r="BC35" i="4"/>
  <c r="BD35" i="4"/>
  <c r="BG35" i="4"/>
  <c r="BH35" i="4"/>
  <c r="BN35" i="4" s="1"/>
  <c r="BI35" i="4"/>
  <c r="BQ35" i="4"/>
  <c r="BR35" i="4"/>
  <c r="BS35" i="4"/>
  <c r="BT35" i="4"/>
  <c r="BV35" i="4"/>
  <c r="BW35" i="4"/>
  <c r="BX35" i="4"/>
  <c r="BY35" i="4"/>
  <c r="CA35" i="4"/>
  <c r="CB35" i="4"/>
  <c r="CC35" i="4"/>
  <c r="CD35" i="4"/>
  <c r="AK36" i="4"/>
  <c r="AL36" i="4"/>
  <c r="AM36" i="4"/>
  <c r="BA36" i="4"/>
  <c r="BB36" i="4"/>
  <c r="BC36" i="4"/>
  <c r="BD36" i="4"/>
  <c r="BG36" i="4"/>
  <c r="BH36" i="4"/>
  <c r="BI36" i="4"/>
  <c r="BQ36" i="4"/>
  <c r="BR36" i="4"/>
  <c r="BS36" i="4"/>
  <c r="BT36" i="4"/>
  <c r="BV36" i="4"/>
  <c r="BW36" i="4"/>
  <c r="BX36" i="4"/>
  <c r="BY36" i="4"/>
  <c r="CA36" i="4"/>
  <c r="CB36" i="4"/>
  <c r="CC36" i="4"/>
  <c r="CD36" i="4"/>
  <c r="AK37" i="4"/>
  <c r="AL37" i="4"/>
  <c r="AM37" i="4"/>
  <c r="BA37" i="4"/>
  <c r="BB37" i="4"/>
  <c r="BC37" i="4"/>
  <c r="BD37" i="4"/>
  <c r="BG37" i="4"/>
  <c r="BH37" i="4"/>
  <c r="BI37" i="4"/>
  <c r="BQ37" i="4"/>
  <c r="BR37" i="4"/>
  <c r="BS37" i="4"/>
  <c r="BT37" i="4"/>
  <c r="BV37" i="4"/>
  <c r="BW37" i="4"/>
  <c r="BX37" i="4"/>
  <c r="BY37" i="4"/>
  <c r="CA37" i="4"/>
  <c r="CB37" i="4"/>
  <c r="CC37" i="4"/>
  <c r="CD37" i="4"/>
  <c r="AK38" i="4"/>
  <c r="AL38" i="4"/>
  <c r="AQ38" i="4" s="1"/>
  <c r="AM38" i="4"/>
  <c r="BA38" i="4"/>
  <c r="BB38" i="4"/>
  <c r="BC38" i="4"/>
  <c r="BD38" i="4"/>
  <c r="BG38" i="4"/>
  <c r="BH38" i="4"/>
  <c r="BI38" i="4"/>
  <c r="BQ38" i="4"/>
  <c r="BR38" i="4"/>
  <c r="BS38" i="4"/>
  <c r="BT38" i="4"/>
  <c r="BV38" i="4"/>
  <c r="BW38" i="4"/>
  <c r="BX38" i="4"/>
  <c r="BY38" i="4"/>
  <c r="CA38" i="4"/>
  <c r="CB38" i="4"/>
  <c r="CC38" i="4"/>
  <c r="CD38" i="4"/>
  <c r="AK39" i="4"/>
  <c r="AL39" i="4"/>
  <c r="AM39" i="4"/>
  <c r="BA39" i="4"/>
  <c r="BB39" i="4"/>
  <c r="BC39" i="4"/>
  <c r="BD39" i="4"/>
  <c r="BG39" i="4"/>
  <c r="BH39" i="4"/>
  <c r="BI39" i="4"/>
  <c r="BQ39" i="4"/>
  <c r="BR39" i="4"/>
  <c r="BS39" i="4"/>
  <c r="BT39" i="4"/>
  <c r="BV39" i="4"/>
  <c r="BW39" i="4"/>
  <c r="BX39" i="4"/>
  <c r="BY39" i="4"/>
  <c r="CA39" i="4"/>
  <c r="CB39" i="4"/>
  <c r="CC39" i="4"/>
  <c r="CD39" i="4"/>
  <c r="AK40" i="4"/>
  <c r="AL40" i="4"/>
  <c r="AM40" i="4"/>
  <c r="BA40" i="4"/>
  <c r="BB40" i="4"/>
  <c r="BC40" i="4"/>
  <c r="BD40" i="4"/>
  <c r="BG40" i="4"/>
  <c r="BH40" i="4"/>
  <c r="BI40" i="4"/>
  <c r="BQ40" i="4"/>
  <c r="BR40" i="4"/>
  <c r="BS40" i="4"/>
  <c r="BT40" i="4"/>
  <c r="BV40" i="4"/>
  <c r="BW40" i="4"/>
  <c r="BX40" i="4"/>
  <c r="BY40" i="4"/>
  <c r="CA40" i="4"/>
  <c r="CB40" i="4"/>
  <c r="CC40" i="4"/>
  <c r="CD40" i="4"/>
  <c r="AK41" i="4"/>
  <c r="AL41" i="4"/>
  <c r="AM41" i="4"/>
  <c r="BA41" i="4"/>
  <c r="BB41" i="4"/>
  <c r="BC41" i="4"/>
  <c r="BD41" i="4"/>
  <c r="BG41" i="4"/>
  <c r="BM41" i="4" s="1"/>
  <c r="BH41" i="4"/>
  <c r="BI41" i="4"/>
  <c r="BQ41" i="4"/>
  <c r="BR41" i="4"/>
  <c r="BS41" i="4"/>
  <c r="BT41" i="4"/>
  <c r="BV41" i="4"/>
  <c r="BW41" i="4"/>
  <c r="BX41" i="4"/>
  <c r="BY41" i="4"/>
  <c r="CA41" i="4"/>
  <c r="CB41" i="4"/>
  <c r="CC41" i="4"/>
  <c r="CD41" i="4"/>
  <c r="AK42" i="4"/>
  <c r="AL42" i="4"/>
  <c r="AM42" i="4"/>
  <c r="BA42" i="4"/>
  <c r="BB42" i="4"/>
  <c r="BC42" i="4"/>
  <c r="BD42" i="4"/>
  <c r="BG42" i="4"/>
  <c r="BH42" i="4"/>
  <c r="BI42" i="4"/>
  <c r="BQ42" i="4"/>
  <c r="BR42" i="4"/>
  <c r="BS42" i="4"/>
  <c r="BT42" i="4"/>
  <c r="BV42" i="4"/>
  <c r="BW42" i="4"/>
  <c r="BX42" i="4"/>
  <c r="BY42" i="4"/>
  <c r="CA42" i="4"/>
  <c r="CB42" i="4"/>
  <c r="CC42" i="4"/>
  <c r="CD42" i="4"/>
  <c r="AK43" i="4"/>
  <c r="AL43" i="4"/>
  <c r="AM43" i="4"/>
  <c r="BA43" i="4"/>
  <c r="BB43" i="4"/>
  <c r="BC43" i="4"/>
  <c r="BD43" i="4"/>
  <c r="BG43" i="4"/>
  <c r="BH43" i="4"/>
  <c r="BI43" i="4"/>
  <c r="BQ43" i="4"/>
  <c r="BR43" i="4"/>
  <c r="BS43" i="4"/>
  <c r="BT43" i="4"/>
  <c r="BV43" i="4"/>
  <c r="BW43" i="4"/>
  <c r="BX43" i="4"/>
  <c r="BY43" i="4"/>
  <c r="CA43" i="4"/>
  <c r="CB43" i="4"/>
  <c r="CC43" i="4"/>
  <c r="CD43" i="4"/>
  <c r="AK44" i="4"/>
  <c r="AL44" i="4"/>
  <c r="AM44" i="4"/>
  <c r="BA44" i="4"/>
  <c r="BB44" i="4"/>
  <c r="BC44" i="4"/>
  <c r="BD44" i="4"/>
  <c r="BG44" i="4"/>
  <c r="BH44" i="4"/>
  <c r="BI44" i="4"/>
  <c r="BQ44" i="4"/>
  <c r="BR44" i="4"/>
  <c r="BS44" i="4"/>
  <c r="BT44" i="4"/>
  <c r="BV44" i="4"/>
  <c r="BW44" i="4"/>
  <c r="BX44" i="4"/>
  <c r="BY44" i="4"/>
  <c r="CA44" i="4"/>
  <c r="CB44" i="4"/>
  <c r="CC44" i="4"/>
  <c r="CD44" i="4"/>
  <c r="AK45" i="4"/>
  <c r="AL45" i="4"/>
  <c r="AM45" i="4"/>
  <c r="BA45" i="4"/>
  <c r="BB45" i="4"/>
  <c r="BC45" i="4"/>
  <c r="BD45" i="4"/>
  <c r="BG45" i="4"/>
  <c r="BH45" i="4"/>
  <c r="BI45" i="4"/>
  <c r="BQ45" i="4"/>
  <c r="BR45" i="4"/>
  <c r="BS45" i="4"/>
  <c r="BT45" i="4"/>
  <c r="BV45" i="4"/>
  <c r="BW45" i="4"/>
  <c r="BX45" i="4"/>
  <c r="BY45" i="4"/>
  <c r="CA45" i="4"/>
  <c r="CB45" i="4"/>
  <c r="CC45" i="4"/>
  <c r="CD45" i="4"/>
  <c r="AK46" i="4"/>
  <c r="AL46" i="4"/>
  <c r="AM46" i="4"/>
  <c r="BA46" i="4"/>
  <c r="BB46" i="4"/>
  <c r="BC46" i="4"/>
  <c r="BD46" i="4"/>
  <c r="BG46" i="4"/>
  <c r="BH46" i="4"/>
  <c r="BI46" i="4"/>
  <c r="BQ46" i="4"/>
  <c r="BR46" i="4"/>
  <c r="BS46" i="4"/>
  <c r="BT46" i="4"/>
  <c r="BV46" i="4"/>
  <c r="BW46" i="4"/>
  <c r="BX46" i="4"/>
  <c r="BY46" i="4"/>
  <c r="CA46" i="4"/>
  <c r="CB46" i="4"/>
  <c r="CC46" i="4"/>
  <c r="CD46" i="4"/>
  <c r="AK47" i="4"/>
  <c r="AL47" i="4"/>
  <c r="AM47" i="4"/>
  <c r="BA47" i="4"/>
  <c r="BB47" i="4"/>
  <c r="BC47" i="4"/>
  <c r="BD47" i="4"/>
  <c r="BG47" i="4"/>
  <c r="BH47" i="4"/>
  <c r="BI47" i="4"/>
  <c r="BQ47" i="4"/>
  <c r="BR47" i="4"/>
  <c r="BS47" i="4"/>
  <c r="BT47" i="4"/>
  <c r="BV47" i="4"/>
  <c r="BW47" i="4"/>
  <c r="BX47" i="4"/>
  <c r="BY47" i="4"/>
  <c r="CA47" i="4"/>
  <c r="CB47" i="4"/>
  <c r="CC47" i="4"/>
  <c r="CD47" i="4"/>
  <c r="AK48" i="4"/>
  <c r="AL48" i="4"/>
  <c r="AM48" i="4"/>
  <c r="BA48" i="4"/>
  <c r="BB48" i="4"/>
  <c r="BC48" i="4"/>
  <c r="BD48" i="4"/>
  <c r="BG48" i="4"/>
  <c r="BH48" i="4"/>
  <c r="BI48" i="4"/>
  <c r="BQ48" i="4"/>
  <c r="BR48" i="4"/>
  <c r="BS48" i="4"/>
  <c r="BT48" i="4"/>
  <c r="BV48" i="4"/>
  <c r="BW48" i="4"/>
  <c r="BX48" i="4"/>
  <c r="BY48" i="4"/>
  <c r="CA48" i="4"/>
  <c r="CB48" i="4"/>
  <c r="CC48" i="4"/>
  <c r="CD48" i="4"/>
  <c r="AK49" i="4"/>
  <c r="AL49" i="4"/>
  <c r="AM49" i="4"/>
  <c r="BA49" i="4"/>
  <c r="BB49" i="4"/>
  <c r="BC49" i="4"/>
  <c r="BD49" i="4"/>
  <c r="BG49" i="4"/>
  <c r="BH49" i="4"/>
  <c r="BI49" i="4"/>
  <c r="BQ49" i="4"/>
  <c r="BR49" i="4"/>
  <c r="BS49" i="4"/>
  <c r="BT49" i="4"/>
  <c r="BV49" i="4"/>
  <c r="BW49" i="4"/>
  <c r="BX49" i="4"/>
  <c r="BY49" i="4"/>
  <c r="CA49" i="4"/>
  <c r="CB49" i="4"/>
  <c r="CC49" i="4"/>
  <c r="CD49" i="4"/>
  <c r="AK50" i="4"/>
  <c r="AL50" i="4"/>
  <c r="AM50" i="4"/>
  <c r="BA50" i="4"/>
  <c r="BB50" i="4"/>
  <c r="BC50" i="4"/>
  <c r="BD50" i="4"/>
  <c r="BG50" i="4"/>
  <c r="BH50" i="4"/>
  <c r="BI50" i="4"/>
  <c r="BQ50" i="4"/>
  <c r="BR50" i="4"/>
  <c r="BS50" i="4"/>
  <c r="BT50" i="4"/>
  <c r="BV50" i="4"/>
  <c r="BW50" i="4"/>
  <c r="BX50" i="4"/>
  <c r="BY50" i="4"/>
  <c r="CA50" i="4"/>
  <c r="CB50" i="4"/>
  <c r="CC50" i="4"/>
  <c r="CD50" i="4"/>
  <c r="AK51" i="4"/>
  <c r="AL51" i="4"/>
  <c r="AM51" i="4"/>
  <c r="BA51" i="4"/>
  <c r="BB51" i="4"/>
  <c r="BC51" i="4"/>
  <c r="BD51" i="4"/>
  <c r="BG51" i="4"/>
  <c r="BH51" i="4"/>
  <c r="BN51" i="4" s="1"/>
  <c r="BI51" i="4"/>
  <c r="BQ51" i="4"/>
  <c r="BR51" i="4"/>
  <c r="BS51" i="4"/>
  <c r="BT51" i="4"/>
  <c r="BV51" i="4"/>
  <c r="BW51" i="4"/>
  <c r="BX51" i="4"/>
  <c r="BY51" i="4"/>
  <c r="CA51" i="4"/>
  <c r="CB51" i="4"/>
  <c r="CC51" i="4"/>
  <c r="CD51" i="4"/>
  <c r="AK52" i="4"/>
  <c r="AL52" i="4"/>
  <c r="AM52" i="4"/>
  <c r="BA52" i="4"/>
  <c r="BB52" i="4"/>
  <c r="BC52" i="4"/>
  <c r="BD52" i="4"/>
  <c r="BG52" i="4"/>
  <c r="BH52" i="4"/>
  <c r="BI52" i="4"/>
  <c r="BQ52" i="4"/>
  <c r="BR52" i="4"/>
  <c r="BS52" i="4"/>
  <c r="BT52" i="4"/>
  <c r="BV52" i="4"/>
  <c r="BW52" i="4"/>
  <c r="BX52" i="4"/>
  <c r="BY52" i="4"/>
  <c r="CA52" i="4"/>
  <c r="CB52" i="4"/>
  <c r="CC52" i="4"/>
  <c r="CD52" i="4"/>
  <c r="AK53" i="4"/>
  <c r="AL53" i="4"/>
  <c r="AQ53" i="4" s="1"/>
  <c r="AM53" i="4"/>
  <c r="BA53" i="4"/>
  <c r="BB53" i="4"/>
  <c r="BC53" i="4"/>
  <c r="BD53" i="4"/>
  <c r="BG53" i="4"/>
  <c r="BH53" i="4"/>
  <c r="BI53" i="4"/>
  <c r="BQ53" i="4"/>
  <c r="BR53" i="4"/>
  <c r="BS53" i="4"/>
  <c r="BT53" i="4"/>
  <c r="BV53" i="4"/>
  <c r="BW53" i="4"/>
  <c r="BX53" i="4"/>
  <c r="BY53" i="4"/>
  <c r="CA53" i="4"/>
  <c r="CB53" i="4"/>
  <c r="CC53" i="4"/>
  <c r="CD53" i="4"/>
  <c r="AK54" i="4"/>
  <c r="AL54" i="4"/>
  <c r="AM54" i="4"/>
  <c r="BA54" i="4"/>
  <c r="BB54" i="4"/>
  <c r="BC54" i="4"/>
  <c r="BD54" i="4"/>
  <c r="BG54" i="4"/>
  <c r="BH54" i="4"/>
  <c r="BI54" i="4"/>
  <c r="BQ54" i="4"/>
  <c r="BR54" i="4"/>
  <c r="BS54" i="4"/>
  <c r="BT54" i="4"/>
  <c r="BV54" i="4"/>
  <c r="BW54" i="4"/>
  <c r="BX54" i="4"/>
  <c r="BY54" i="4"/>
  <c r="CA54" i="4"/>
  <c r="CB54" i="4"/>
  <c r="CC54" i="4"/>
  <c r="CD54" i="4"/>
  <c r="AK55" i="4"/>
  <c r="AL55" i="4"/>
  <c r="AM55" i="4"/>
  <c r="AQ55" i="4"/>
  <c r="BA55" i="4"/>
  <c r="BB55" i="4"/>
  <c r="BC55" i="4"/>
  <c r="BD55" i="4"/>
  <c r="BG55" i="4"/>
  <c r="BH55" i="4"/>
  <c r="BI55" i="4"/>
  <c r="BQ55" i="4"/>
  <c r="BR55" i="4"/>
  <c r="BS55" i="4"/>
  <c r="BT55" i="4"/>
  <c r="BV55" i="4"/>
  <c r="BW55" i="4"/>
  <c r="BX55" i="4"/>
  <c r="BY55" i="4"/>
  <c r="CA55" i="4"/>
  <c r="CB55" i="4"/>
  <c r="CC55" i="4"/>
  <c r="CD55" i="4"/>
  <c r="AK56" i="4"/>
  <c r="AL56" i="4"/>
  <c r="AM56" i="4"/>
  <c r="AR56" i="4" s="1"/>
  <c r="BA56" i="4"/>
  <c r="BB56" i="4"/>
  <c r="BC56" i="4"/>
  <c r="BD56" i="4"/>
  <c r="BG56" i="4"/>
  <c r="BH56" i="4"/>
  <c r="BI56" i="4"/>
  <c r="BQ56" i="4"/>
  <c r="BR56" i="4"/>
  <c r="BS56" i="4"/>
  <c r="BT56" i="4"/>
  <c r="BV56" i="4"/>
  <c r="BW56" i="4"/>
  <c r="BX56" i="4"/>
  <c r="BY56" i="4"/>
  <c r="CA56" i="4"/>
  <c r="CB56" i="4"/>
  <c r="CC56" i="4"/>
  <c r="CD56" i="4"/>
  <c r="AK57" i="4"/>
  <c r="AP57" i="4" s="1"/>
  <c r="AL57" i="4"/>
  <c r="AM57" i="4"/>
  <c r="BA57" i="4"/>
  <c r="BB57" i="4"/>
  <c r="BC57" i="4"/>
  <c r="BD57" i="4"/>
  <c r="BG57" i="4"/>
  <c r="BH57" i="4"/>
  <c r="BN57" i="4" s="1"/>
  <c r="BI57" i="4"/>
  <c r="BQ57" i="4"/>
  <c r="BR57" i="4"/>
  <c r="BS57" i="4"/>
  <c r="BT57" i="4"/>
  <c r="BV57" i="4"/>
  <c r="BW57" i="4"/>
  <c r="BX57" i="4"/>
  <c r="BY57" i="4"/>
  <c r="CA57" i="4"/>
  <c r="CB57" i="4"/>
  <c r="CC57" i="4"/>
  <c r="CD57" i="4"/>
  <c r="AK58" i="4"/>
  <c r="AL58" i="4"/>
  <c r="AM58" i="4"/>
  <c r="BA58" i="4"/>
  <c r="BB58" i="4"/>
  <c r="BC58" i="4"/>
  <c r="BD58" i="4"/>
  <c r="BG58" i="4"/>
  <c r="BH58" i="4"/>
  <c r="BI58" i="4"/>
  <c r="BQ58" i="4"/>
  <c r="BR58" i="4"/>
  <c r="BS58" i="4"/>
  <c r="BT58" i="4"/>
  <c r="BV58" i="4"/>
  <c r="BW58" i="4"/>
  <c r="BX58" i="4"/>
  <c r="BY58" i="4"/>
  <c r="CA58" i="4"/>
  <c r="CB58" i="4"/>
  <c r="CC58" i="4"/>
  <c r="CD58" i="4"/>
  <c r="AK59" i="4"/>
  <c r="AL59" i="4"/>
  <c r="AM59" i="4"/>
  <c r="BA59" i="4"/>
  <c r="BB59" i="4"/>
  <c r="BC59" i="4"/>
  <c r="BD59" i="4"/>
  <c r="BG59" i="4"/>
  <c r="BH59" i="4"/>
  <c r="BI59" i="4"/>
  <c r="BQ59" i="4"/>
  <c r="BR59" i="4"/>
  <c r="BS59" i="4"/>
  <c r="BT59" i="4"/>
  <c r="BV59" i="4"/>
  <c r="BW59" i="4"/>
  <c r="BX59" i="4"/>
  <c r="BY59" i="4"/>
  <c r="CA59" i="4"/>
  <c r="CB59" i="4"/>
  <c r="CC59" i="4"/>
  <c r="CD59" i="4"/>
  <c r="AK60" i="4"/>
  <c r="AL60" i="4"/>
  <c r="AQ60" i="4" s="1"/>
  <c r="AM60" i="4"/>
  <c r="BA60" i="4"/>
  <c r="BB60" i="4"/>
  <c r="BC60" i="4"/>
  <c r="BD60" i="4"/>
  <c r="BG60" i="4"/>
  <c r="BH60" i="4"/>
  <c r="BI60" i="4"/>
  <c r="BO60" i="4" s="1"/>
  <c r="BQ60" i="4"/>
  <c r="BR60" i="4"/>
  <c r="BS60" i="4"/>
  <c r="BT60" i="4"/>
  <c r="BV60" i="4"/>
  <c r="BW60" i="4"/>
  <c r="BX60" i="4"/>
  <c r="BY60" i="4"/>
  <c r="CA60" i="4"/>
  <c r="CB60" i="4"/>
  <c r="CC60" i="4"/>
  <c r="CD60" i="4"/>
  <c r="AK61" i="4"/>
  <c r="AL61" i="4"/>
  <c r="AM61" i="4"/>
  <c r="BA61" i="4"/>
  <c r="BB61" i="4"/>
  <c r="BC61" i="4"/>
  <c r="BD61" i="4"/>
  <c r="BG61" i="4"/>
  <c r="BH61" i="4"/>
  <c r="BN61" i="4" s="1"/>
  <c r="BI61" i="4"/>
  <c r="BQ61" i="4"/>
  <c r="BR61" i="4"/>
  <c r="BS61" i="4"/>
  <c r="BT61" i="4"/>
  <c r="BV61" i="4"/>
  <c r="BW61" i="4"/>
  <c r="BX61" i="4"/>
  <c r="BY61" i="4"/>
  <c r="CA61" i="4"/>
  <c r="CB61" i="4"/>
  <c r="CC61" i="4"/>
  <c r="CD61" i="4"/>
  <c r="AK62" i="4"/>
  <c r="AP62" i="4" s="1"/>
  <c r="AL62" i="4"/>
  <c r="AQ62" i="4" s="1"/>
  <c r="AM62" i="4"/>
  <c r="BA62" i="4"/>
  <c r="BB62" i="4"/>
  <c r="BC62" i="4"/>
  <c r="BD62" i="4"/>
  <c r="BG62" i="4"/>
  <c r="BH62" i="4"/>
  <c r="BI62" i="4"/>
  <c r="BQ62" i="4"/>
  <c r="BR62" i="4"/>
  <c r="BS62" i="4"/>
  <c r="BT62" i="4"/>
  <c r="BV62" i="4"/>
  <c r="BW62" i="4"/>
  <c r="BX62" i="4"/>
  <c r="BY62" i="4"/>
  <c r="CA62" i="4"/>
  <c r="CB62" i="4"/>
  <c r="CC62" i="4"/>
  <c r="CD62" i="4"/>
  <c r="AK63" i="4"/>
  <c r="AL63" i="4"/>
  <c r="AM63" i="4"/>
  <c r="BA63" i="4"/>
  <c r="BB63" i="4"/>
  <c r="BC63" i="4"/>
  <c r="BD63" i="4"/>
  <c r="BG63" i="4"/>
  <c r="BM63" i="4" s="1"/>
  <c r="BH63" i="4"/>
  <c r="BI63" i="4"/>
  <c r="BQ63" i="4"/>
  <c r="BR63" i="4"/>
  <c r="BS63" i="4"/>
  <c r="BT63" i="4"/>
  <c r="BV63" i="4"/>
  <c r="BW63" i="4"/>
  <c r="BX63" i="4"/>
  <c r="BY63" i="4"/>
  <c r="CA63" i="4"/>
  <c r="CB63" i="4"/>
  <c r="CC63" i="4"/>
  <c r="CD63" i="4"/>
  <c r="AK64" i="4"/>
  <c r="AL64" i="4"/>
  <c r="AM64" i="4"/>
  <c r="BA64" i="4"/>
  <c r="BB64" i="4"/>
  <c r="BC64" i="4"/>
  <c r="BD64" i="4"/>
  <c r="BG64" i="4"/>
  <c r="BH64" i="4"/>
  <c r="BI64" i="4"/>
  <c r="BQ64" i="4"/>
  <c r="BR64" i="4"/>
  <c r="BS64" i="4"/>
  <c r="BT64" i="4"/>
  <c r="BV64" i="4"/>
  <c r="BW64" i="4"/>
  <c r="BX64" i="4"/>
  <c r="BY64" i="4"/>
  <c r="CA64" i="4"/>
  <c r="CB64" i="4"/>
  <c r="CC64" i="4"/>
  <c r="CD64" i="4"/>
  <c r="AK65" i="4"/>
  <c r="AL65" i="4"/>
  <c r="AM65" i="4"/>
  <c r="BA65" i="4"/>
  <c r="BB65" i="4"/>
  <c r="BC65" i="4"/>
  <c r="BD65" i="4"/>
  <c r="BG65" i="4"/>
  <c r="BH65" i="4"/>
  <c r="BI65" i="4"/>
  <c r="BN65" i="4"/>
  <c r="BQ65" i="4"/>
  <c r="BR65" i="4"/>
  <c r="BS65" i="4"/>
  <c r="BT65" i="4"/>
  <c r="BV65" i="4"/>
  <c r="BW65" i="4"/>
  <c r="BX65" i="4"/>
  <c r="BY65" i="4"/>
  <c r="CA65" i="4"/>
  <c r="CB65" i="4"/>
  <c r="CC65" i="4"/>
  <c r="CD65" i="4"/>
  <c r="AK66" i="4"/>
  <c r="AL66" i="4"/>
  <c r="AM66" i="4"/>
  <c r="AR66" i="4" s="1"/>
  <c r="BA66" i="4"/>
  <c r="BB66" i="4"/>
  <c r="BC66" i="4"/>
  <c r="BD66" i="4"/>
  <c r="BG66" i="4"/>
  <c r="BH66" i="4"/>
  <c r="BN66" i="4" s="1"/>
  <c r="BI66" i="4"/>
  <c r="BO66" i="4" s="1"/>
  <c r="BQ66" i="4"/>
  <c r="BR66" i="4"/>
  <c r="BS66" i="4"/>
  <c r="BT66" i="4"/>
  <c r="BV66" i="4"/>
  <c r="BW66" i="4"/>
  <c r="BX66" i="4"/>
  <c r="BY66" i="4"/>
  <c r="CA66" i="4"/>
  <c r="CB66" i="4"/>
  <c r="CC66" i="4"/>
  <c r="CD66" i="4"/>
  <c r="AK67" i="4"/>
  <c r="AP67" i="4" s="1"/>
  <c r="AL67" i="4"/>
  <c r="AQ67" i="4" s="1"/>
  <c r="AM67" i="4"/>
  <c r="BA67" i="4"/>
  <c r="BB67" i="4"/>
  <c r="BC67" i="4"/>
  <c r="BD67" i="4"/>
  <c r="BG67" i="4"/>
  <c r="BM67" i="4" s="1"/>
  <c r="BH67" i="4"/>
  <c r="BN67" i="4" s="1"/>
  <c r="BI67" i="4"/>
  <c r="BO67" i="4" s="1"/>
  <c r="BQ67" i="4"/>
  <c r="BR67" i="4"/>
  <c r="BS67" i="4"/>
  <c r="BT67" i="4"/>
  <c r="BV67" i="4"/>
  <c r="BW67" i="4"/>
  <c r="BX67" i="4"/>
  <c r="BY67" i="4"/>
  <c r="CA67" i="4"/>
  <c r="CB67" i="4"/>
  <c r="CC67" i="4"/>
  <c r="CD67" i="4"/>
  <c r="AK68" i="4"/>
  <c r="AL68" i="4"/>
  <c r="AQ68" i="4" s="1"/>
  <c r="AM68" i="4"/>
  <c r="BB68" i="4"/>
  <c r="BC68" i="4"/>
  <c r="BD68" i="4"/>
  <c r="BG68" i="4"/>
  <c r="BH68" i="4"/>
  <c r="BI68" i="4"/>
  <c r="AK69" i="4"/>
  <c r="AL69" i="4"/>
  <c r="AQ70" i="4" s="1"/>
  <c r="AM69" i="4"/>
  <c r="BB69" i="4"/>
  <c r="BC69" i="4"/>
  <c r="BD69" i="4"/>
  <c r="BG69" i="4"/>
  <c r="BH69" i="4"/>
  <c r="BI69" i="4"/>
  <c r="AK70" i="4"/>
  <c r="AL70" i="4"/>
  <c r="AM70" i="4"/>
  <c r="BB70" i="4"/>
  <c r="BC70" i="4"/>
  <c r="BD70" i="4"/>
  <c r="BG70" i="4"/>
  <c r="BH70" i="4"/>
  <c r="BI70" i="4"/>
  <c r="AK71" i="4"/>
  <c r="AL71" i="4"/>
  <c r="AM71" i="4"/>
  <c r="BB71" i="4"/>
  <c r="BC71" i="4"/>
  <c r="BD71" i="4"/>
  <c r="BG71" i="4"/>
  <c r="BH71" i="4"/>
  <c r="BI71" i="4"/>
  <c r="AK72" i="4"/>
  <c r="AL72" i="4"/>
  <c r="AM72" i="4"/>
  <c r="BB72" i="4"/>
  <c r="BC72" i="4"/>
  <c r="BD72" i="4"/>
  <c r="BG72" i="4"/>
  <c r="BH72" i="4"/>
  <c r="BI72" i="4"/>
  <c r="AK73" i="4"/>
  <c r="AL73" i="4"/>
  <c r="AM73" i="4"/>
  <c r="BB73" i="4"/>
  <c r="BC73" i="4"/>
  <c r="BD73" i="4"/>
  <c r="BG73" i="4"/>
  <c r="BH73" i="4"/>
  <c r="BI73" i="4"/>
  <c r="AK74" i="4"/>
  <c r="AL74" i="4"/>
  <c r="AM74" i="4"/>
  <c r="BB74" i="4"/>
  <c r="BC74" i="4"/>
  <c r="BD74" i="4"/>
  <c r="BG74" i="4"/>
  <c r="BH74" i="4"/>
  <c r="BI74" i="4"/>
  <c r="AK75" i="4"/>
  <c r="AL75" i="4"/>
  <c r="AM75" i="4"/>
  <c r="BB75" i="4"/>
  <c r="BC75" i="4"/>
  <c r="BD75" i="4"/>
  <c r="BG75" i="4"/>
  <c r="BH75" i="4"/>
  <c r="BI75" i="4"/>
  <c r="AK76" i="4"/>
  <c r="AL76" i="4"/>
  <c r="AM76" i="4"/>
  <c r="BB76" i="4"/>
  <c r="BC76" i="4"/>
  <c r="BD76" i="4"/>
  <c r="BG76" i="4"/>
  <c r="BH76" i="4"/>
  <c r="BI76" i="4"/>
  <c r="H92" i="4"/>
  <c r="DD108" i="4"/>
  <c r="K94" i="4"/>
  <c r="AK95" i="4"/>
  <c r="AL95" i="4"/>
  <c r="AM95" i="4"/>
  <c r="BG95" i="4"/>
  <c r="BH95" i="4"/>
  <c r="BI95" i="4"/>
  <c r="B96" i="4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AK96" i="4"/>
  <c r="AL96" i="4"/>
  <c r="AM96" i="4"/>
  <c r="BA96" i="4"/>
  <c r="BB96" i="4"/>
  <c r="BC96" i="4"/>
  <c r="BD96" i="4"/>
  <c r="BG96" i="4"/>
  <c r="BH96" i="4"/>
  <c r="BI96" i="4"/>
  <c r="BQ96" i="4"/>
  <c r="BR96" i="4"/>
  <c r="BS96" i="4"/>
  <c r="BT96" i="4"/>
  <c r="BV96" i="4"/>
  <c r="BW96" i="4"/>
  <c r="BX96" i="4"/>
  <c r="BY96" i="4"/>
  <c r="CB96" i="4"/>
  <c r="CC96" i="4"/>
  <c r="CD96" i="4"/>
  <c r="AK97" i="4"/>
  <c r="AL97" i="4"/>
  <c r="AM97" i="4"/>
  <c r="BA97" i="4"/>
  <c r="BB97" i="4"/>
  <c r="BC97" i="4"/>
  <c r="BD97" i="4"/>
  <c r="BG97" i="4"/>
  <c r="BH97" i="4"/>
  <c r="BI97" i="4"/>
  <c r="BQ97" i="4"/>
  <c r="BR97" i="4"/>
  <c r="BS97" i="4"/>
  <c r="BT97" i="4"/>
  <c r="BV97" i="4"/>
  <c r="BW97" i="4"/>
  <c r="BX97" i="4"/>
  <c r="BY97" i="4"/>
  <c r="CB97" i="4"/>
  <c r="CC97" i="4"/>
  <c r="CD97" i="4"/>
  <c r="AK98" i="4"/>
  <c r="AL98" i="4"/>
  <c r="AM98" i="4"/>
  <c r="BA98" i="4"/>
  <c r="BB98" i="4"/>
  <c r="BC98" i="4"/>
  <c r="BD98" i="4"/>
  <c r="BG98" i="4"/>
  <c r="BH98" i="4"/>
  <c r="BI98" i="4"/>
  <c r="BQ98" i="4"/>
  <c r="BR98" i="4"/>
  <c r="BS98" i="4"/>
  <c r="BT98" i="4"/>
  <c r="BV98" i="4"/>
  <c r="BW98" i="4"/>
  <c r="BX98" i="4"/>
  <c r="BY98" i="4"/>
  <c r="CB98" i="4"/>
  <c r="CC98" i="4"/>
  <c r="CD98" i="4"/>
  <c r="AK99" i="4"/>
  <c r="AL99" i="4"/>
  <c r="AM99" i="4"/>
  <c r="AR99" i="4" s="1"/>
  <c r="BA99" i="4"/>
  <c r="BB99" i="4"/>
  <c r="BC99" i="4"/>
  <c r="BD99" i="4"/>
  <c r="BG99" i="4"/>
  <c r="BH99" i="4"/>
  <c r="BI99" i="4"/>
  <c r="BQ99" i="4"/>
  <c r="BR99" i="4"/>
  <c r="BS99" i="4"/>
  <c r="BT99" i="4"/>
  <c r="BV99" i="4"/>
  <c r="BW99" i="4"/>
  <c r="BX99" i="4"/>
  <c r="BY99" i="4"/>
  <c r="CB99" i="4"/>
  <c r="CC99" i="4"/>
  <c r="CD99" i="4"/>
  <c r="AK100" i="4"/>
  <c r="AL100" i="4"/>
  <c r="AM100" i="4"/>
  <c r="BA100" i="4"/>
  <c r="BB100" i="4"/>
  <c r="BC100" i="4"/>
  <c r="BD100" i="4"/>
  <c r="BG100" i="4"/>
  <c r="BH100" i="4"/>
  <c r="BI100" i="4"/>
  <c r="BQ100" i="4"/>
  <c r="BR100" i="4"/>
  <c r="BS100" i="4"/>
  <c r="BT100" i="4"/>
  <c r="BV100" i="4"/>
  <c r="BW100" i="4"/>
  <c r="BX100" i="4"/>
  <c r="BY100" i="4"/>
  <c r="CB100" i="4"/>
  <c r="CC100" i="4"/>
  <c r="CD100" i="4"/>
  <c r="AK101" i="4"/>
  <c r="AL101" i="4"/>
  <c r="AM101" i="4"/>
  <c r="BA101" i="4"/>
  <c r="BB101" i="4"/>
  <c r="BC101" i="4"/>
  <c r="BD101" i="4"/>
  <c r="BG101" i="4"/>
  <c r="BH101" i="4"/>
  <c r="BI101" i="4"/>
  <c r="BQ101" i="4"/>
  <c r="BR101" i="4"/>
  <c r="BS101" i="4"/>
  <c r="BT101" i="4"/>
  <c r="BV101" i="4"/>
  <c r="BW101" i="4"/>
  <c r="BX101" i="4"/>
  <c r="BY101" i="4"/>
  <c r="CB101" i="4"/>
  <c r="CC101" i="4"/>
  <c r="CD101" i="4"/>
  <c r="AK102" i="4"/>
  <c r="AL102" i="4"/>
  <c r="AM102" i="4"/>
  <c r="BA102" i="4"/>
  <c r="BB102" i="4"/>
  <c r="BC102" i="4"/>
  <c r="BD102" i="4"/>
  <c r="BG102" i="4"/>
  <c r="BH102" i="4"/>
  <c r="BI102" i="4"/>
  <c r="BQ102" i="4"/>
  <c r="BR102" i="4"/>
  <c r="BS102" i="4"/>
  <c r="BT102" i="4"/>
  <c r="BV102" i="4"/>
  <c r="BW102" i="4"/>
  <c r="BX102" i="4"/>
  <c r="BY102" i="4"/>
  <c r="CB102" i="4"/>
  <c r="CC102" i="4"/>
  <c r="CD102" i="4"/>
  <c r="AK103" i="4"/>
  <c r="AL103" i="4"/>
  <c r="AM103" i="4"/>
  <c r="BA103" i="4"/>
  <c r="BB103" i="4"/>
  <c r="BC103" i="4"/>
  <c r="BD103" i="4"/>
  <c r="BG103" i="4"/>
  <c r="BH103" i="4"/>
  <c r="BI103" i="4"/>
  <c r="BQ103" i="4"/>
  <c r="BR103" i="4"/>
  <c r="BS103" i="4"/>
  <c r="BT103" i="4"/>
  <c r="BV103" i="4"/>
  <c r="BW103" i="4"/>
  <c r="BX103" i="4"/>
  <c r="BY103" i="4"/>
  <c r="CB103" i="4"/>
  <c r="CC103" i="4"/>
  <c r="CD103" i="4"/>
  <c r="AK104" i="4"/>
  <c r="AL104" i="4"/>
  <c r="AM104" i="4"/>
  <c r="BA104" i="4"/>
  <c r="BB104" i="4"/>
  <c r="BC104" i="4"/>
  <c r="BD104" i="4"/>
  <c r="BG104" i="4"/>
  <c r="BH104" i="4"/>
  <c r="BI104" i="4"/>
  <c r="BQ104" i="4"/>
  <c r="BR104" i="4"/>
  <c r="BS104" i="4"/>
  <c r="BT104" i="4"/>
  <c r="BV104" i="4"/>
  <c r="BW104" i="4"/>
  <c r="BX104" i="4"/>
  <c r="BY104" i="4"/>
  <c r="CB104" i="4"/>
  <c r="CC104" i="4"/>
  <c r="CD104" i="4"/>
  <c r="AK105" i="4"/>
  <c r="AL105" i="4"/>
  <c r="AM105" i="4"/>
  <c r="BA105" i="4"/>
  <c r="BB105" i="4"/>
  <c r="BC105" i="4"/>
  <c r="BD105" i="4"/>
  <c r="BG105" i="4"/>
  <c r="BH105" i="4"/>
  <c r="BI105" i="4"/>
  <c r="BQ105" i="4"/>
  <c r="BR105" i="4"/>
  <c r="BS105" i="4"/>
  <c r="BT105" i="4"/>
  <c r="BV105" i="4"/>
  <c r="BW105" i="4"/>
  <c r="BX105" i="4"/>
  <c r="BY105" i="4"/>
  <c r="CB105" i="4"/>
  <c r="CC105" i="4"/>
  <c r="CD105" i="4"/>
  <c r="AK106" i="4"/>
  <c r="AL106" i="4"/>
  <c r="AM106" i="4"/>
  <c r="BA106" i="4"/>
  <c r="BB106" i="4"/>
  <c r="BC106" i="4"/>
  <c r="BD106" i="4"/>
  <c r="BG106" i="4"/>
  <c r="BH106" i="4"/>
  <c r="BI106" i="4"/>
  <c r="BQ106" i="4"/>
  <c r="BR106" i="4"/>
  <c r="BS106" i="4"/>
  <c r="BT106" i="4"/>
  <c r="BV106" i="4"/>
  <c r="BW106" i="4"/>
  <c r="BX106" i="4"/>
  <c r="BY106" i="4"/>
  <c r="CB106" i="4"/>
  <c r="CC106" i="4"/>
  <c r="CD106" i="4"/>
  <c r="AK107" i="4"/>
  <c r="AL107" i="4"/>
  <c r="AM107" i="4"/>
  <c r="BA107" i="4"/>
  <c r="BB107" i="4"/>
  <c r="BC107" i="4"/>
  <c r="BD107" i="4"/>
  <c r="BG107" i="4"/>
  <c r="BH107" i="4"/>
  <c r="BI107" i="4"/>
  <c r="BQ107" i="4"/>
  <c r="BR107" i="4"/>
  <c r="BS107" i="4"/>
  <c r="BT107" i="4"/>
  <c r="BV107" i="4"/>
  <c r="BW107" i="4"/>
  <c r="BX107" i="4"/>
  <c r="BY107" i="4"/>
  <c r="CB107" i="4"/>
  <c r="CC107" i="4"/>
  <c r="CD107" i="4"/>
  <c r="AK108" i="4"/>
  <c r="AP108" i="4" s="1"/>
  <c r="AL108" i="4"/>
  <c r="AQ108" i="4" s="1"/>
  <c r="AM108" i="4"/>
  <c r="AR108" i="4" s="1"/>
  <c r="BA108" i="4"/>
  <c r="BB108" i="4"/>
  <c r="BC108" i="4"/>
  <c r="BD108" i="4"/>
  <c r="BG108" i="4"/>
  <c r="BM108" i="4" s="1"/>
  <c r="BH108" i="4"/>
  <c r="BN108" i="4" s="1"/>
  <c r="BI108" i="4"/>
  <c r="BO108" i="4" s="1"/>
  <c r="BQ108" i="4"/>
  <c r="BR108" i="4"/>
  <c r="BS108" i="4"/>
  <c r="BT108" i="4"/>
  <c r="BV108" i="4"/>
  <c r="BW108" i="4"/>
  <c r="BX108" i="4"/>
  <c r="BY108" i="4"/>
  <c r="CB108" i="4"/>
  <c r="CC108" i="4"/>
  <c r="CD108" i="4"/>
  <c r="AK109" i="4"/>
  <c r="AL109" i="4"/>
  <c r="AM109" i="4"/>
  <c r="AR109" i="4" s="1"/>
  <c r="BA109" i="4"/>
  <c r="BB109" i="4"/>
  <c r="BC109" i="4"/>
  <c r="BD109" i="4"/>
  <c r="BG109" i="4"/>
  <c r="BH109" i="4"/>
  <c r="BN109" i="4" s="1"/>
  <c r="BI109" i="4"/>
  <c r="BQ109" i="4"/>
  <c r="BR109" i="4"/>
  <c r="BS109" i="4"/>
  <c r="BT109" i="4"/>
  <c r="BV109" i="4"/>
  <c r="BW109" i="4"/>
  <c r="BX109" i="4"/>
  <c r="BY109" i="4"/>
  <c r="CB109" i="4"/>
  <c r="CC109" i="4"/>
  <c r="CD109" i="4"/>
  <c r="AK110" i="4"/>
  <c r="AL110" i="4"/>
  <c r="AM110" i="4"/>
  <c r="BA110" i="4"/>
  <c r="BB110" i="4"/>
  <c r="BC110" i="4"/>
  <c r="BD110" i="4"/>
  <c r="BG110" i="4"/>
  <c r="BH110" i="4"/>
  <c r="BI110" i="4"/>
  <c r="BQ110" i="4"/>
  <c r="BR110" i="4"/>
  <c r="BS110" i="4"/>
  <c r="BT110" i="4"/>
  <c r="BV110" i="4"/>
  <c r="BW110" i="4"/>
  <c r="BX110" i="4"/>
  <c r="BY110" i="4"/>
  <c r="CB110" i="4"/>
  <c r="CC110" i="4"/>
  <c r="CD110" i="4"/>
  <c r="AK111" i="4"/>
  <c r="AL111" i="4"/>
  <c r="AM111" i="4"/>
  <c r="BA111" i="4"/>
  <c r="BB111" i="4"/>
  <c r="BC111" i="4"/>
  <c r="BD111" i="4"/>
  <c r="BG111" i="4"/>
  <c r="BH111" i="4"/>
  <c r="BN111" i="4" s="1"/>
  <c r="BI111" i="4"/>
  <c r="BQ111" i="4"/>
  <c r="BR111" i="4"/>
  <c r="BS111" i="4"/>
  <c r="BT111" i="4"/>
  <c r="BV111" i="4"/>
  <c r="BW111" i="4"/>
  <c r="BX111" i="4"/>
  <c r="BY111" i="4"/>
  <c r="CB111" i="4"/>
  <c r="CC111" i="4"/>
  <c r="CD111" i="4"/>
  <c r="AK112" i="4"/>
  <c r="AL112" i="4"/>
  <c r="AM112" i="4"/>
  <c r="BA112" i="4"/>
  <c r="BB112" i="4"/>
  <c r="BC112" i="4"/>
  <c r="BD112" i="4"/>
  <c r="BG112" i="4"/>
  <c r="BH112" i="4"/>
  <c r="BI112" i="4"/>
  <c r="BQ112" i="4"/>
  <c r="BR112" i="4"/>
  <c r="BS112" i="4"/>
  <c r="BT112" i="4"/>
  <c r="BV112" i="4"/>
  <c r="BW112" i="4"/>
  <c r="BX112" i="4"/>
  <c r="BY112" i="4"/>
  <c r="CB112" i="4"/>
  <c r="CC112" i="4"/>
  <c r="CD112" i="4"/>
  <c r="AK113" i="4"/>
  <c r="AL113" i="4"/>
  <c r="AM113" i="4"/>
  <c r="BA113" i="4"/>
  <c r="BB113" i="4"/>
  <c r="BC113" i="4"/>
  <c r="BD113" i="4"/>
  <c r="BG113" i="4"/>
  <c r="BH113" i="4"/>
  <c r="BI113" i="4"/>
  <c r="BQ113" i="4"/>
  <c r="BR113" i="4"/>
  <c r="BS113" i="4"/>
  <c r="BT113" i="4"/>
  <c r="BV113" i="4"/>
  <c r="BW113" i="4"/>
  <c r="BX113" i="4"/>
  <c r="BY113" i="4"/>
  <c r="CB113" i="4"/>
  <c r="CC113" i="4"/>
  <c r="CD113" i="4"/>
  <c r="AK114" i="4"/>
  <c r="AL114" i="4"/>
  <c r="AM114" i="4"/>
  <c r="BA114" i="4"/>
  <c r="BB114" i="4"/>
  <c r="BC114" i="4"/>
  <c r="BD114" i="4"/>
  <c r="BG114" i="4"/>
  <c r="BH114" i="4"/>
  <c r="BI114" i="4"/>
  <c r="BQ114" i="4"/>
  <c r="BR114" i="4"/>
  <c r="BS114" i="4"/>
  <c r="BT114" i="4"/>
  <c r="BV114" i="4"/>
  <c r="BW114" i="4"/>
  <c r="BX114" i="4"/>
  <c r="BY114" i="4"/>
  <c r="CB114" i="4"/>
  <c r="CC114" i="4"/>
  <c r="CD114" i="4"/>
  <c r="AK115" i="4"/>
  <c r="AL115" i="4"/>
  <c r="AM115" i="4"/>
  <c r="BA115" i="4"/>
  <c r="BB115" i="4"/>
  <c r="BC115" i="4"/>
  <c r="BD115" i="4"/>
  <c r="BG115" i="4"/>
  <c r="BH115" i="4"/>
  <c r="BI115" i="4"/>
  <c r="BQ115" i="4"/>
  <c r="BR115" i="4"/>
  <c r="BS115" i="4"/>
  <c r="BT115" i="4"/>
  <c r="BV115" i="4"/>
  <c r="BW115" i="4"/>
  <c r="BX115" i="4"/>
  <c r="BY115" i="4"/>
  <c r="CB115" i="4"/>
  <c r="CC115" i="4"/>
  <c r="CD115" i="4"/>
  <c r="AK116" i="4"/>
  <c r="AL116" i="4"/>
  <c r="AM116" i="4"/>
  <c r="BA116" i="4"/>
  <c r="BB116" i="4"/>
  <c r="BC116" i="4"/>
  <c r="BD116" i="4"/>
  <c r="BG116" i="4"/>
  <c r="BH116" i="4"/>
  <c r="BI116" i="4"/>
  <c r="BQ116" i="4"/>
  <c r="BR116" i="4"/>
  <c r="BS116" i="4"/>
  <c r="BT116" i="4"/>
  <c r="BV116" i="4"/>
  <c r="BW116" i="4"/>
  <c r="BX116" i="4"/>
  <c r="BY116" i="4"/>
  <c r="CB116" i="4"/>
  <c r="CC116" i="4"/>
  <c r="CD116" i="4"/>
  <c r="AK117" i="4"/>
  <c r="AL117" i="4"/>
  <c r="AM117" i="4"/>
  <c r="BA117" i="4"/>
  <c r="BB117" i="4"/>
  <c r="BC117" i="4"/>
  <c r="BD117" i="4"/>
  <c r="BG117" i="4"/>
  <c r="BH117" i="4"/>
  <c r="BI117" i="4"/>
  <c r="BQ117" i="4"/>
  <c r="BR117" i="4"/>
  <c r="BS117" i="4"/>
  <c r="BT117" i="4"/>
  <c r="BV117" i="4"/>
  <c r="BW117" i="4"/>
  <c r="BX117" i="4"/>
  <c r="BY117" i="4"/>
  <c r="CB117" i="4"/>
  <c r="CC117" i="4"/>
  <c r="CD117" i="4"/>
  <c r="AK118" i="4"/>
  <c r="AL118" i="4"/>
  <c r="AM118" i="4"/>
  <c r="BA118" i="4"/>
  <c r="BB118" i="4"/>
  <c r="BC118" i="4"/>
  <c r="BD118" i="4"/>
  <c r="BG118" i="4"/>
  <c r="BH118" i="4"/>
  <c r="BI118" i="4"/>
  <c r="BQ118" i="4"/>
  <c r="BR118" i="4"/>
  <c r="BS118" i="4"/>
  <c r="BT118" i="4"/>
  <c r="BV118" i="4"/>
  <c r="BW118" i="4"/>
  <c r="BX118" i="4"/>
  <c r="BY118" i="4"/>
  <c r="CB118" i="4"/>
  <c r="CC118" i="4"/>
  <c r="CD118" i="4"/>
  <c r="AK119" i="4"/>
  <c r="AL119" i="4"/>
  <c r="AM119" i="4"/>
  <c r="BA119" i="4"/>
  <c r="BB119" i="4"/>
  <c r="BC119" i="4"/>
  <c r="BD119" i="4"/>
  <c r="BG119" i="4"/>
  <c r="BH119" i="4"/>
  <c r="BI119" i="4"/>
  <c r="BQ119" i="4"/>
  <c r="BR119" i="4"/>
  <c r="BS119" i="4"/>
  <c r="BT119" i="4"/>
  <c r="BV119" i="4"/>
  <c r="BW119" i="4"/>
  <c r="BX119" i="4"/>
  <c r="BY119" i="4"/>
  <c r="CB119" i="4"/>
  <c r="CC119" i="4"/>
  <c r="CD119" i="4"/>
  <c r="AK120" i="4"/>
  <c r="AL120" i="4"/>
  <c r="AM120" i="4"/>
  <c r="BA120" i="4"/>
  <c r="BB120" i="4"/>
  <c r="BC120" i="4"/>
  <c r="BD120" i="4"/>
  <c r="BG120" i="4"/>
  <c r="BH120" i="4"/>
  <c r="BI120" i="4"/>
  <c r="BQ120" i="4"/>
  <c r="BR120" i="4"/>
  <c r="BS120" i="4"/>
  <c r="BT120" i="4"/>
  <c r="BV120" i="4"/>
  <c r="BW120" i="4"/>
  <c r="BX120" i="4"/>
  <c r="BY120" i="4"/>
  <c r="CB120" i="4"/>
  <c r="CC120" i="4"/>
  <c r="CD120" i="4"/>
  <c r="AK121" i="4"/>
  <c r="AL121" i="4"/>
  <c r="AM121" i="4"/>
  <c r="AR122" i="4" s="1"/>
  <c r="BA121" i="4"/>
  <c r="BB121" i="4"/>
  <c r="BC121" i="4"/>
  <c r="BD121" i="4"/>
  <c r="BG121" i="4"/>
  <c r="BH121" i="4"/>
  <c r="BI121" i="4"/>
  <c r="BQ121" i="4"/>
  <c r="BR121" i="4"/>
  <c r="BS121" i="4"/>
  <c r="BT121" i="4"/>
  <c r="BV121" i="4"/>
  <c r="BW121" i="4"/>
  <c r="BX121" i="4"/>
  <c r="BY121" i="4"/>
  <c r="CB121" i="4"/>
  <c r="CC121" i="4"/>
  <c r="CD121" i="4"/>
  <c r="AK122" i="4"/>
  <c r="AL122" i="4"/>
  <c r="AM122" i="4"/>
  <c r="BA122" i="4"/>
  <c r="BB122" i="4"/>
  <c r="BC122" i="4"/>
  <c r="BD122" i="4"/>
  <c r="BG122" i="4"/>
  <c r="BH122" i="4"/>
  <c r="BI122" i="4"/>
  <c r="BQ122" i="4"/>
  <c r="BR122" i="4"/>
  <c r="BS122" i="4"/>
  <c r="BT122" i="4"/>
  <c r="BV122" i="4"/>
  <c r="BW122" i="4"/>
  <c r="BX122" i="4"/>
  <c r="BY122" i="4"/>
  <c r="CB122" i="4"/>
  <c r="CC122" i="4"/>
  <c r="CD122" i="4"/>
  <c r="AK123" i="4"/>
  <c r="AL123" i="4"/>
  <c r="AM123" i="4"/>
  <c r="BA123" i="4"/>
  <c r="BB123" i="4"/>
  <c r="BC123" i="4"/>
  <c r="BD123" i="4"/>
  <c r="BG123" i="4"/>
  <c r="BH123" i="4"/>
  <c r="BI123" i="4"/>
  <c r="BQ123" i="4"/>
  <c r="BR123" i="4"/>
  <c r="BS123" i="4"/>
  <c r="BT123" i="4"/>
  <c r="BV123" i="4"/>
  <c r="BW123" i="4"/>
  <c r="BX123" i="4"/>
  <c r="BY123" i="4"/>
  <c r="CB123" i="4"/>
  <c r="CC123" i="4"/>
  <c r="CD123" i="4"/>
  <c r="AK124" i="4"/>
  <c r="AL124" i="4"/>
  <c r="AM124" i="4"/>
  <c r="BA124" i="4"/>
  <c r="BB124" i="4"/>
  <c r="BC124" i="4"/>
  <c r="BD124" i="4"/>
  <c r="BG124" i="4"/>
  <c r="BH124" i="4"/>
  <c r="BI124" i="4"/>
  <c r="BQ124" i="4"/>
  <c r="BR124" i="4"/>
  <c r="BS124" i="4"/>
  <c r="BT124" i="4"/>
  <c r="BV124" i="4"/>
  <c r="BW124" i="4"/>
  <c r="BX124" i="4"/>
  <c r="BY124" i="4"/>
  <c r="CB124" i="4"/>
  <c r="CC124" i="4"/>
  <c r="CD124" i="4"/>
  <c r="AK125" i="4"/>
  <c r="AL125" i="4"/>
  <c r="AM125" i="4"/>
  <c r="BA125" i="4"/>
  <c r="BB125" i="4"/>
  <c r="BC125" i="4"/>
  <c r="BD125" i="4"/>
  <c r="BG125" i="4"/>
  <c r="BH125" i="4"/>
  <c r="BI125" i="4"/>
  <c r="BQ125" i="4"/>
  <c r="BR125" i="4"/>
  <c r="BS125" i="4"/>
  <c r="BT125" i="4"/>
  <c r="BV125" i="4"/>
  <c r="BW125" i="4"/>
  <c r="BX125" i="4"/>
  <c r="BY125" i="4"/>
  <c r="CB125" i="4"/>
  <c r="CC125" i="4"/>
  <c r="CD125" i="4"/>
  <c r="AK126" i="4"/>
  <c r="AL126" i="4"/>
  <c r="AM126" i="4"/>
  <c r="BA126" i="4"/>
  <c r="BB126" i="4"/>
  <c r="BC126" i="4"/>
  <c r="BD126" i="4"/>
  <c r="BG126" i="4"/>
  <c r="BH126" i="4"/>
  <c r="BI126" i="4"/>
  <c r="BQ126" i="4"/>
  <c r="BR126" i="4"/>
  <c r="BS126" i="4"/>
  <c r="BT126" i="4"/>
  <c r="BV126" i="4"/>
  <c r="BW126" i="4"/>
  <c r="BX126" i="4"/>
  <c r="BY126" i="4"/>
  <c r="CB126" i="4"/>
  <c r="CC126" i="4"/>
  <c r="CD126" i="4"/>
  <c r="AK127" i="4"/>
  <c r="AL127" i="4"/>
  <c r="AM127" i="4"/>
  <c r="BA127" i="4"/>
  <c r="BB127" i="4"/>
  <c r="BC127" i="4"/>
  <c r="BD127" i="4"/>
  <c r="BG127" i="4"/>
  <c r="BH127" i="4"/>
  <c r="BI127" i="4"/>
  <c r="BQ127" i="4"/>
  <c r="BR127" i="4"/>
  <c r="BS127" i="4"/>
  <c r="BT127" i="4"/>
  <c r="BV127" i="4"/>
  <c r="BW127" i="4"/>
  <c r="BX127" i="4"/>
  <c r="BY127" i="4"/>
  <c r="CB127" i="4"/>
  <c r="CC127" i="4"/>
  <c r="CD127" i="4"/>
  <c r="AK128" i="4"/>
  <c r="AL128" i="4"/>
  <c r="AM128" i="4"/>
  <c r="BA128" i="4"/>
  <c r="BB128" i="4"/>
  <c r="BC128" i="4"/>
  <c r="BD128" i="4"/>
  <c r="BG128" i="4"/>
  <c r="BH128" i="4"/>
  <c r="BI128" i="4"/>
  <c r="BQ128" i="4"/>
  <c r="BR128" i="4"/>
  <c r="BS128" i="4"/>
  <c r="BT128" i="4"/>
  <c r="BV128" i="4"/>
  <c r="BW128" i="4"/>
  <c r="BX128" i="4"/>
  <c r="BY128" i="4"/>
  <c r="CB128" i="4"/>
  <c r="CC128" i="4"/>
  <c r="CD128" i="4"/>
  <c r="AK129" i="4"/>
  <c r="AL129" i="4"/>
  <c r="AM129" i="4"/>
  <c r="BA129" i="4"/>
  <c r="BB129" i="4"/>
  <c r="BC129" i="4"/>
  <c r="BD129" i="4"/>
  <c r="BG129" i="4"/>
  <c r="BH129" i="4"/>
  <c r="BI129" i="4"/>
  <c r="BQ129" i="4"/>
  <c r="BR129" i="4"/>
  <c r="BS129" i="4"/>
  <c r="BT129" i="4"/>
  <c r="BV129" i="4"/>
  <c r="BW129" i="4"/>
  <c r="BX129" i="4"/>
  <c r="BY129" i="4"/>
  <c r="CB129" i="4"/>
  <c r="CC129" i="4"/>
  <c r="CD129" i="4"/>
  <c r="AK130" i="4"/>
  <c r="AL130" i="4"/>
  <c r="AM130" i="4"/>
  <c r="AR130" i="4" s="1"/>
  <c r="BA130" i="4"/>
  <c r="BB130" i="4"/>
  <c r="BC130" i="4"/>
  <c r="BD130" i="4"/>
  <c r="BG130" i="4"/>
  <c r="BH130" i="4"/>
  <c r="BI130" i="4"/>
  <c r="BQ130" i="4"/>
  <c r="BR130" i="4"/>
  <c r="BS130" i="4"/>
  <c r="BT130" i="4"/>
  <c r="BV130" i="4"/>
  <c r="BW130" i="4"/>
  <c r="BX130" i="4"/>
  <c r="BY130" i="4"/>
  <c r="CB130" i="4"/>
  <c r="CC130" i="4"/>
  <c r="CD130" i="4"/>
  <c r="AK131" i="4"/>
  <c r="AL131" i="4"/>
  <c r="AM131" i="4"/>
  <c r="BA131" i="4"/>
  <c r="BB131" i="4"/>
  <c r="BC131" i="4"/>
  <c r="BD131" i="4"/>
  <c r="BG131" i="4"/>
  <c r="BH131" i="4"/>
  <c r="BI131" i="4"/>
  <c r="BQ131" i="4"/>
  <c r="BR131" i="4"/>
  <c r="BS131" i="4"/>
  <c r="BT131" i="4"/>
  <c r="BV131" i="4"/>
  <c r="BW131" i="4"/>
  <c r="BX131" i="4"/>
  <c r="BY131" i="4"/>
  <c r="CB131" i="4"/>
  <c r="CC131" i="4"/>
  <c r="CD131" i="4"/>
  <c r="AK132" i="4"/>
  <c r="AL132" i="4"/>
  <c r="AM132" i="4"/>
  <c r="BA132" i="4"/>
  <c r="BB132" i="4"/>
  <c r="BC132" i="4"/>
  <c r="BD132" i="4"/>
  <c r="BG132" i="4"/>
  <c r="BH132" i="4"/>
  <c r="BI132" i="4"/>
  <c r="BQ132" i="4"/>
  <c r="BR132" i="4"/>
  <c r="BS132" i="4"/>
  <c r="BT132" i="4"/>
  <c r="BV132" i="4"/>
  <c r="BW132" i="4"/>
  <c r="BX132" i="4"/>
  <c r="BY132" i="4"/>
  <c r="CB132" i="4"/>
  <c r="CC132" i="4"/>
  <c r="CD132" i="4"/>
  <c r="AK133" i="4"/>
  <c r="AL133" i="4"/>
  <c r="AM133" i="4"/>
  <c r="BA133" i="4"/>
  <c r="BB133" i="4"/>
  <c r="BC133" i="4"/>
  <c r="BD133" i="4"/>
  <c r="BG133" i="4"/>
  <c r="BH133" i="4"/>
  <c r="BI133" i="4"/>
  <c r="BQ133" i="4"/>
  <c r="BR133" i="4"/>
  <c r="BS133" i="4"/>
  <c r="BT133" i="4"/>
  <c r="BV133" i="4"/>
  <c r="BW133" i="4"/>
  <c r="BX133" i="4"/>
  <c r="BY133" i="4"/>
  <c r="CB133" i="4"/>
  <c r="CC133" i="4"/>
  <c r="CD133" i="4"/>
  <c r="AK134" i="4"/>
  <c r="AL134" i="4"/>
  <c r="AM134" i="4"/>
  <c r="BA134" i="4"/>
  <c r="BB134" i="4"/>
  <c r="BC134" i="4"/>
  <c r="BD134" i="4"/>
  <c r="BG134" i="4"/>
  <c r="BH134" i="4"/>
  <c r="BI134" i="4"/>
  <c r="BQ134" i="4"/>
  <c r="BR134" i="4"/>
  <c r="BS134" i="4"/>
  <c r="BT134" i="4"/>
  <c r="BV134" i="4"/>
  <c r="BW134" i="4"/>
  <c r="BX134" i="4"/>
  <c r="BY134" i="4"/>
  <c r="CB134" i="4"/>
  <c r="CC134" i="4"/>
  <c r="CD134" i="4"/>
  <c r="AK135" i="4"/>
  <c r="AL135" i="4"/>
  <c r="AM135" i="4"/>
  <c r="BA135" i="4"/>
  <c r="BB135" i="4"/>
  <c r="BC135" i="4"/>
  <c r="BD135" i="4"/>
  <c r="BG135" i="4"/>
  <c r="BH135" i="4"/>
  <c r="BI135" i="4"/>
  <c r="BQ135" i="4"/>
  <c r="BR135" i="4"/>
  <c r="BS135" i="4"/>
  <c r="BT135" i="4"/>
  <c r="BV135" i="4"/>
  <c r="BW135" i="4"/>
  <c r="BX135" i="4"/>
  <c r="BY135" i="4"/>
  <c r="CB135" i="4"/>
  <c r="CC135" i="4"/>
  <c r="CD135" i="4"/>
  <c r="AK136" i="4"/>
  <c r="AL136" i="4"/>
  <c r="AM136" i="4"/>
  <c r="BA136" i="4"/>
  <c r="BB136" i="4"/>
  <c r="BC136" i="4"/>
  <c r="BD136" i="4"/>
  <c r="BG136" i="4"/>
  <c r="BH136" i="4"/>
  <c r="BI136" i="4"/>
  <c r="BQ136" i="4"/>
  <c r="BR136" i="4"/>
  <c r="BS136" i="4"/>
  <c r="BT136" i="4"/>
  <c r="BV136" i="4"/>
  <c r="BW136" i="4"/>
  <c r="BX136" i="4"/>
  <c r="BY136" i="4"/>
  <c r="CB136" i="4"/>
  <c r="CC136" i="4"/>
  <c r="CD136" i="4"/>
  <c r="AK137" i="4"/>
  <c r="AL137" i="4"/>
  <c r="AM137" i="4"/>
  <c r="BA137" i="4"/>
  <c r="BB137" i="4"/>
  <c r="BC137" i="4"/>
  <c r="BD137" i="4"/>
  <c r="BG137" i="4"/>
  <c r="BH137" i="4"/>
  <c r="BI137" i="4"/>
  <c r="BQ137" i="4"/>
  <c r="BR137" i="4"/>
  <c r="BS137" i="4"/>
  <c r="BT137" i="4"/>
  <c r="BV137" i="4"/>
  <c r="BW137" i="4"/>
  <c r="BX137" i="4"/>
  <c r="BY137" i="4"/>
  <c r="CB137" i="4"/>
  <c r="CC137" i="4"/>
  <c r="CD137" i="4"/>
  <c r="AK138" i="4"/>
  <c r="AL138" i="4"/>
  <c r="AM138" i="4"/>
  <c r="BA138" i="4"/>
  <c r="BB138" i="4"/>
  <c r="BC138" i="4"/>
  <c r="BD138" i="4"/>
  <c r="BG138" i="4"/>
  <c r="BH138" i="4"/>
  <c r="BI138" i="4"/>
  <c r="BQ138" i="4"/>
  <c r="BR138" i="4"/>
  <c r="BS138" i="4"/>
  <c r="BT138" i="4"/>
  <c r="BV138" i="4"/>
  <c r="BW138" i="4"/>
  <c r="BX138" i="4"/>
  <c r="BY138" i="4"/>
  <c r="CB138" i="4"/>
  <c r="CC138" i="4"/>
  <c r="CD138" i="4"/>
  <c r="AK139" i="4"/>
  <c r="AL139" i="4"/>
  <c r="AM139" i="4"/>
  <c r="BA139" i="4"/>
  <c r="BB139" i="4"/>
  <c r="BC139" i="4"/>
  <c r="BD139" i="4"/>
  <c r="BG139" i="4"/>
  <c r="BH139" i="4"/>
  <c r="BI139" i="4"/>
  <c r="BQ139" i="4"/>
  <c r="BR139" i="4"/>
  <c r="BS139" i="4"/>
  <c r="BT139" i="4"/>
  <c r="BV139" i="4"/>
  <c r="BW139" i="4"/>
  <c r="BX139" i="4"/>
  <c r="BY139" i="4"/>
  <c r="CB139" i="4"/>
  <c r="CC139" i="4"/>
  <c r="CD139" i="4"/>
  <c r="AK140" i="4"/>
  <c r="AL140" i="4"/>
  <c r="AM140" i="4"/>
  <c r="BA140" i="4"/>
  <c r="BB140" i="4"/>
  <c r="BC140" i="4"/>
  <c r="BD140" i="4"/>
  <c r="BG140" i="4"/>
  <c r="BH140" i="4"/>
  <c r="BI140" i="4"/>
  <c r="BQ140" i="4"/>
  <c r="BR140" i="4"/>
  <c r="BS140" i="4"/>
  <c r="BT140" i="4"/>
  <c r="BV140" i="4"/>
  <c r="BW140" i="4"/>
  <c r="BX140" i="4"/>
  <c r="BY140" i="4"/>
  <c r="CB140" i="4"/>
  <c r="CC140" i="4"/>
  <c r="CD140" i="4"/>
  <c r="AK141" i="4"/>
  <c r="AL141" i="4"/>
  <c r="AM141" i="4"/>
  <c r="BA141" i="4"/>
  <c r="BB141" i="4"/>
  <c r="BC141" i="4"/>
  <c r="BD141" i="4"/>
  <c r="BG141" i="4"/>
  <c r="BH141" i="4"/>
  <c r="BI141" i="4"/>
  <c r="BQ141" i="4"/>
  <c r="BR141" i="4"/>
  <c r="BS141" i="4"/>
  <c r="BT141" i="4"/>
  <c r="BV141" i="4"/>
  <c r="BW141" i="4"/>
  <c r="BX141" i="4"/>
  <c r="BY141" i="4"/>
  <c r="CB141" i="4"/>
  <c r="CC141" i="4"/>
  <c r="CD141" i="4"/>
  <c r="AK142" i="4"/>
  <c r="AL142" i="4"/>
  <c r="AM142" i="4"/>
  <c r="BA142" i="4"/>
  <c r="BB142" i="4"/>
  <c r="BC142" i="4"/>
  <c r="BD142" i="4"/>
  <c r="BG142" i="4"/>
  <c r="BH142" i="4"/>
  <c r="BI142" i="4"/>
  <c r="BQ142" i="4"/>
  <c r="BR142" i="4"/>
  <c r="BS142" i="4"/>
  <c r="BT142" i="4"/>
  <c r="BV142" i="4"/>
  <c r="BW142" i="4"/>
  <c r="BX142" i="4"/>
  <c r="BY142" i="4"/>
  <c r="CB142" i="4"/>
  <c r="CC142" i="4"/>
  <c r="CD142" i="4"/>
  <c r="AK143" i="4"/>
  <c r="AL143" i="4"/>
  <c r="AM143" i="4"/>
  <c r="BA143" i="4"/>
  <c r="BB143" i="4"/>
  <c r="BC143" i="4"/>
  <c r="BD143" i="4"/>
  <c r="BG143" i="4"/>
  <c r="BH143" i="4"/>
  <c r="BI143" i="4"/>
  <c r="BQ143" i="4"/>
  <c r="BR143" i="4"/>
  <c r="BS143" i="4"/>
  <c r="BT143" i="4"/>
  <c r="BV143" i="4"/>
  <c r="BW143" i="4"/>
  <c r="BX143" i="4"/>
  <c r="BY143" i="4"/>
  <c r="CB143" i="4"/>
  <c r="CC143" i="4"/>
  <c r="CD143" i="4"/>
  <c r="AK144" i="4"/>
  <c r="AL144" i="4"/>
  <c r="AM144" i="4"/>
  <c r="BA144" i="4"/>
  <c r="BB144" i="4"/>
  <c r="BC144" i="4"/>
  <c r="BD144" i="4"/>
  <c r="BG144" i="4"/>
  <c r="BH144" i="4"/>
  <c r="BI144" i="4"/>
  <c r="BQ144" i="4"/>
  <c r="BR144" i="4"/>
  <c r="BS144" i="4"/>
  <c r="BT144" i="4"/>
  <c r="BV144" i="4"/>
  <c r="BW144" i="4"/>
  <c r="BX144" i="4"/>
  <c r="BY144" i="4"/>
  <c r="CB144" i="4"/>
  <c r="CC144" i="4"/>
  <c r="CD144" i="4"/>
  <c r="AK145" i="4"/>
  <c r="AL145" i="4"/>
  <c r="AM145" i="4"/>
  <c r="BA145" i="4"/>
  <c r="BB145" i="4"/>
  <c r="BC145" i="4"/>
  <c r="BD145" i="4"/>
  <c r="BG145" i="4"/>
  <c r="BH145" i="4"/>
  <c r="BI145" i="4"/>
  <c r="BQ145" i="4"/>
  <c r="BR145" i="4"/>
  <c r="BS145" i="4"/>
  <c r="BT145" i="4"/>
  <c r="BV145" i="4"/>
  <c r="BW145" i="4"/>
  <c r="BX145" i="4"/>
  <c r="BY145" i="4"/>
  <c r="CB145" i="4"/>
  <c r="CC145" i="4"/>
  <c r="CD145" i="4"/>
  <c r="AK146" i="4"/>
  <c r="AL146" i="4"/>
  <c r="AM146" i="4"/>
  <c r="BA146" i="4"/>
  <c r="BB146" i="4"/>
  <c r="BC146" i="4"/>
  <c r="BD146" i="4"/>
  <c r="BG146" i="4"/>
  <c r="BH146" i="4"/>
  <c r="BI146" i="4"/>
  <c r="BQ146" i="4"/>
  <c r="BR146" i="4"/>
  <c r="BS146" i="4"/>
  <c r="BT146" i="4"/>
  <c r="BV146" i="4"/>
  <c r="BW146" i="4"/>
  <c r="BX146" i="4"/>
  <c r="BY146" i="4"/>
  <c r="CB146" i="4"/>
  <c r="CC146" i="4"/>
  <c r="CD146" i="4"/>
  <c r="B166" i="4"/>
  <c r="B167" i="4"/>
  <c r="H172" i="4"/>
  <c r="L172" i="4"/>
  <c r="O172" i="4" s="1"/>
  <c r="R172" i="4"/>
  <c r="DD188" i="4"/>
  <c r="J109" i="24" s="1"/>
  <c r="F174" i="4"/>
  <c r="H174" i="4"/>
  <c r="AK175" i="4"/>
  <c r="AL175" i="4"/>
  <c r="AM175" i="4"/>
  <c r="BG175" i="4"/>
  <c r="BH175" i="4"/>
  <c r="BI175" i="4"/>
  <c r="B176" i="4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AK176" i="4"/>
  <c r="AL176" i="4"/>
  <c r="AM176" i="4"/>
  <c r="AR176" i="4" s="1"/>
  <c r="BA176" i="4"/>
  <c r="BB176" i="4"/>
  <c r="BC176" i="4"/>
  <c r="BD176" i="4"/>
  <c r="BG176" i="4"/>
  <c r="BH176" i="4"/>
  <c r="BI176" i="4"/>
  <c r="BQ176" i="4"/>
  <c r="BR176" i="4"/>
  <c r="BS176" i="4"/>
  <c r="BT176" i="4"/>
  <c r="BV176" i="4"/>
  <c r="BW176" i="4"/>
  <c r="BX176" i="4"/>
  <c r="BY176" i="4"/>
  <c r="CA176" i="4"/>
  <c r="CB176" i="4"/>
  <c r="CC176" i="4"/>
  <c r="CD176" i="4"/>
  <c r="AK177" i="4"/>
  <c r="AL177" i="4"/>
  <c r="AM177" i="4"/>
  <c r="BA177" i="4"/>
  <c r="BB177" i="4"/>
  <c r="BC177" i="4"/>
  <c r="BD177" i="4"/>
  <c r="BG177" i="4"/>
  <c r="BH177" i="4"/>
  <c r="BI177" i="4"/>
  <c r="BQ177" i="4"/>
  <c r="BR177" i="4"/>
  <c r="BS177" i="4"/>
  <c r="BT177" i="4"/>
  <c r="BV177" i="4"/>
  <c r="BW177" i="4"/>
  <c r="BX177" i="4"/>
  <c r="BY177" i="4"/>
  <c r="CA177" i="4"/>
  <c r="CB177" i="4"/>
  <c r="CC177" i="4"/>
  <c r="CD177" i="4"/>
  <c r="AK178" i="4"/>
  <c r="AL178" i="4"/>
  <c r="AM178" i="4"/>
  <c r="AR178" i="4" s="1"/>
  <c r="BA178" i="4"/>
  <c r="BB178" i="4"/>
  <c r="BC178" i="4"/>
  <c r="BD178" i="4"/>
  <c r="BG178" i="4"/>
  <c r="BH178" i="4"/>
  <c r="BI178" i="4"/>
  <c r="BQ178" i="4"/>
  <c r="BR178" i="4"/>
  <c r="BS178" i="4"/>
  <c r="BT178" i="4"/>
  <c r="BV178" i="4"/>
  <c r="BW178" i="4"/>
  <c r="BX178" i="4"/>
  <c r="BY178" i="4"/>
  <c r="CA178" i="4"/>
  <c r="CB178" i="4"/>
  <c r="CC178" i="4"/>
  <c r="CD178" i="4"/>
  <c r="F179" i="4"/>
  <c r="AK179" i="4"/>
  <c r="AL179" i="4"/>
  <c r="AM179" i="4"/>
  <c r="BA179" i="4"/>
  <c r="BB179" i="4"/>
  <c r="BC179" i="4"/>
  <c r="BD179" i="4"/>
  <c r="BG179" i="4"/>
  <c r="BM179" i="4" s="1"/>
  <c r="BH179" i="4"/>
  <c r="BI179" i="4"/>
  <c r="BO179" i="4" s="1"/>
  <c r="BQ179" i="4"/>
  <c r="BR179" i="4"/>
  <c r="BS179" i="4"/>
  <c r="BT179" i="4"/>
  <c r="BV179" i="4"/>
  <c r="BW179" i="4"/>
  <c r="BX179" i="4"/>
  <c r="BY179" i="4"/>
  <c r="CA179" i="4"/>
  <c r="CB179" i="4"/>
  <c r="CC179" i="4"/>
  <c r="CD179" i="4"/>
  <c r="AK180" i="4"/>
  <c r="AL180" i="4"/>
  <c r="AM180" i="4"/>
  <c r="BA180" i="4"/>
  <c r="BB180" i="4"/>
  <c r="BC180" i="4"/>
  <c r="BD180" i="4"/>
  <c r="BG180" i="4"/>
  <c r="BH180" i="4"/>
  <c r="BI180" i="4"/>
  <c r="BQ180" i="4"/>
  <c r="BR180" i="4"/>
  <c r="BS180" i="4"/>
  <c r="BT180" i="4"/>
  <c r="BV180" i="4"/>
  <c r="BW180" i="4"/>
  <c r="BX180" i="4"/>
  <c r="BY180" i="4"/>
  <c r="CA180" i="4"/>
  <c r="CB180" i="4"/>
  <c r="CC180" i="4"/>
  <c r="CD180" i="4"/>
  <c r="AK181" i="4"/>
  <c r="AL181" i="4"/>
  <c r="AM181" i="4"/>
  <c r="BA181" i="4"/>
  <c r="BB181" i="4"/>
  <c r="BC181" i="4"/>
  <c r="BD181" i="4"/>
  <c r="BG181" i="4"/>
  <c r="BH181" i="4"/>
  <c r="BI181" i="4"/>
  <c r="BQ181" i="4"/>
  <c r="BR181" i="4"/>
  <c r="BS181" i="4"/>
  <c r="BT181" i="4"/>
  <c r="BV181" i="4"/>
  <c r="BW181" i="4"/>
  <c r="BX181" i="4"/>
  <c r="BY181" i="4"/>
  <c r="CA181" i="4"/>
  <c r="CB181" i="4"/>
  <c r="CC181" i="4"/>
  <c r="CD181" i="4"/>
  <c r="AK182" i="4"/>
  <c r="AL182" i="4"/>
  <c r="AM182" i="4"/>
  <c r="BA182" i="4"/>
  <c r="BB182" i="4"/>
  <c r="BC182" i="4"/>
  <c r="BD182" i="4"/>
  <c r="BG182" i="4"/>
  <c r="BH182" i="4"/>
  <c r="BI182" i="4"/>
  <c r="BQ182" i="4"/>
  <c r="BR182" i="4"/>
  <c r="BS182" i="4"/>
  <c r="BT182" i="4"/>
  <c r="BV182" i="4"/>
  <c r="BW182" i="4"/>
  <c r="BX182" i="4"/>
  <c r="BY182" i="4"/>
  <c r="CA182" i="4"/>
  <c r="CB182" i="4"/>
  <c r="CC182" i="4"/>
  <c r="CD182" i="4"/>
  <c r="AK183" i="4"/>
  <c r="AL183" i="4"/>
  <c r="AM183" i="4"/>
  <c r="BA183" i="4"/>
  <c r="BB183" i="4"/>
  <c r="BC183" i="4"/>
  <c r="BD183" i="4"/>
  <c r="BG183" i="4"/>
  <c r="BH183" i="4"/>
  <c r="BI183" i="4"/>
  <c r="BQ183" i="4"/>
  <c r="BR183" i="4"/>
  <c r="BS183" i="4"/>
  <c r="BT183" i="4"/>
  <c r="BV183" i="4"/>
  <c r="BW183" i="4"/>
  <c r="BX183" i="4"/>
  <c r="BY183" i="4"/>
  <c r="CA183" i="4"/>
  <c r="CB183" i="4"/>
  <c r="CC183" i="4"/>
  <c r="CD183" i="4"/>
  <c r="AK184" i="4"/>
  <c r="AL184" i="4"/>
  <c r="AM184" i="4"/>
  <c r="BA184" i="4"/>
  <c r="BB184" i="4"/>
  <c r="BC184" i="4"/>
  <c r="BD184" i="4"/>
  <c r="BG184" i="4"/>
  <c r="BH184" i="4"/>
  <c r="BI184" i="4"/>
  <c r="BQ184" i="4"/>
  <c r="BR184" i="4"/>
  <c r="BS184" i="4"/>
  <c r="BT184" i="4"/>
  <c r="BV184" i="4"/>
  <c r="BW184" i="4"/>
  <c r="BX184" i="4"/>
  <c r="BY184" i="4"/>
  <c r="CA184" i="4"/>
  <c r="CB184" i="4"/>
  <c r="CC184" i="4"/>
  <c r="CD184" i="4"/>
  <c r="AK185" i="4"/>
  <c r="AL185" i="4"/>
  <c r="AM185" i="4"/>
  <c r="BA185" i="4"/>
  <c r="BB185" i="4"/>
  <c r="BC185" i="4"/>
  <c r="BD185" i="4"/>
  <c r="BG185" i="4"/>
  <c r="BH185" i="4"/>
  <c r="BI185" i="4"/>
  <c r="BQ185" i="4"/>
  <c r="BR185" i="4"/>
  <c r="BS185" i="4"/>
  <c r="BT185" i="4"/>
  <c r="BV185" i="4"/>
  <c r="BW185" i="4"/>
  <c r="BX185" i="4"/>
  <c r="BY185" i="4"/>
  <c r="CA185" i="4"/>
  <c r="CB185" i="4"/>
  <c r="CC185" i="4"/>
  <c r="CD185" i="4"/>
  <c r="AK186" i="4"/>
  <c r="AL186" i="4"/>
  <c r="AM186" i="4"/>
  <c r="BA186" i="4"/>
  <c r="BB186" i="4"/>
  <c r="BC186" i="4"/>
  <c r="BD186" i="4"/>
  <c r="BG186" i="4"/>
  <c r="BH186" i="4"/>
  <c r="BN186" i="4" s="1"/>
  <c r="BI186" i="4"/>
  <c r="BQ186" i="4"/>
  <c r="BR186" i="4"/>
  <c r="BS186" i="4"/>
  <c r="BT186" i="4"/>
  <c r="BV186" i="4"/>
  <c r="BW186" i="4"/>
  <c r="BX186" i="4"/>
  <c r="BY186" i="4"/>
  <c r="CA186" i="4"/>
  <c r="CB186" i="4"/>
  <c r="CC186" i="4"/>
  <c r="CD186" i="4"/>
  <c r="F187" i="4"/>
  <c r="AJ187" i="4"/>
  <c r="AK187" i="4"/>
  <c r="AL187" i="4"/>
  <c r="AM187" i="4"/>
  <c r="BA187" i="4"/>
  <c r="BB187" i="4"/>
  <c r="BC187" i="4"/>
  <c r="BD187" i="4"/>
  <c r="BG187" i="4"/>
  <c r="BM187" i="4" s="1"/>
  <c r="BH187" i="4"/>
  <c r="BI187" i="4"/>
  <c r="BO187" i="4" s="1"/>
  <c r="BQ187" i="4"/>
  <c r="BR187" i="4"/>
  <c r="BS187" i="4"/>
  <c r="BT187" i="4"/>
  <c r="BV187" i="4"/>
  <c r="BW187" i="4"/>
  <c r="BX187" i="4"/>
  <c r="BY187" i="4"/>
  <c r="CA187" i="4"/>
  <c r="CB187" i="4"/>
  <c r="CC187" i="4"/>
  <c r="CD187" i="4"/>
  <c r="AK188" i="4"/>
  <c r="AL188" i="4"/>
  <c r="AM188" i="4"/>
  <c r="BA188" i="4"/>
  <c r="BB188" i="4"/>
  <c r="BC188" i="4"/>
  <c r="BD188" i="4"/>
  <c r="BG188" i="4"/>
  <c r="BH188" i="4"/>
  <c r="BI188" i="4"/>
  <c r="BQ188" i="4"/>
  <c r="BR188" i="4"/>
  <c r="BS188" i="4"/>
  <c r="BT188" i="4"/>
  <c r="BV188" i="4"/>
  <c r="BW188" i="4"/>
  <c r="BX188" i="4"/>
  <c r="BY188" i="4"/>
  <c r="CA188" i="4"/>
  <c r="CB188" i="4"/>
  <c r="CC188" i="4"/>
  <c r="CD188" i="4"/>
  <c r="AK189" i="4"/>
  <c r="AL189" i="4"/>
  <c r="AM189" i="4"/>
  <c r="BA189" i="4"/>
  <c r="BB189" i="4"/>
  <c r="BC189" i="4"/>
  <c r="BD189" i="4"/>
  <c r="BG189" i="4"/>
  <c r="BH189" i="4"/>
  <c r="BI189" i="4"/>
  <c r="BQ189" i="4"/>
  <c r="BR189" i="4"/>
  <c r="BS189" i="4"/>
  <c r="BT189" i="4"/>
  <c r="BV189" i="4"/>
  <c r="BW189" i="4"/>
  <c r="BX189" i="4"/>
  <c r="BY189" i="4"/>
  <c r="CA189" i="4"/>
  <c r="CB189" i="4"/>
  <c r="CC189" i="4"/>
  <c r="CD189" i="4"/>
  <c r="AK190" i="4"/>
  <c r="AL190" i="4"/>
  <c r="AM190" i="4"/>
  <c r="BA190" i="4"/>
  <c r="BB190" i="4"/>
  <c r="BC190" i="4"/>
  <c r="BD190" i="4"/>
  <c r="BG190" i="4"/>
  <c r="BM191" i="4" s="1"/>
  <c r="BH190" i="4"/>
  <c r="BI190" i="4"/>
  <c r="BN190" i="4"/>
  <c r="BQ190" i="4"/>
  <c r="BR190" i="4"/>
  <c r="BS190" i="4"/>
  <c r="BT190" i="4"/>
  <c r="BV190" i="4"/>
  <c r="BW190" i="4"/>
  <c r="BX190" i="4"/>
  <c r="BY190" i="4"/>
  <c r="CA190" i="4"/>
  <c r="CB190" i="4"/>
  <c r="CC190" i="4"/>
  <c r="CD190" i="4"/>
  <c r="AK191" i="4"/>
  <c r="AL191" i="4"/>
  <c r="AM191" i="4"/>
  <c r="BA191" i="4"/>
  <c r="BB191" i="4"/>
  <c r="BC191" i="4"/>
  <c r="BD191" i="4"/>
  <c r="BG191" i="4"/>
  <c r="BH191" i="4"/>
  <c r="BI191" i="4"/>
  <c r="BQ191" i="4"/>
  <c r="BR191" i="4"/>
  <c r="BS191" i="4"/>
  <c r="BT191" i="4"/>
  <c r="BV191" i="4"/>
  <c r="BW191" i="4"/>
  <c r="BX191" i="4"/>
  <c r="BY191" i="4"/>
  <c r="CA191" i="4"/>
  <c r="CB191" i="4"/>
  <c r="CC191" i="4"/>
  <c r="CD191" i="4"/>
  <c r="AK192" i="4"/>
  <c r="AL192" i="4"/>
  <c r="AM192" i="4"/>
  <c r="BA192" i="4"/>
  <c r="BB192" i="4"/>
  <c r="BC192" i="4"/>
  <c r="BD192" i="4"/>
  <c r="BG192" i="4"/>
  <c r="BM192" i="4" s="1"/>
  <c r="BH192" i="4"/>
  <c r="BI192" i="4"/>
  <c r="BQ192" i="4"/>
  <c r="BR192" i="4"/>
  <c r="BS192" i="4"/>
  <c r="BT192" i="4"/>
  <c r="BV192" i="4"/>
  <c r="BW192" i="4"/>
  <c r="BX192" i="4"/>
  <c r="BY192" i="4"/>
  <c r="CA192" i="4"/>
  <c r="CB192" i="4"/>
  <c r="CC192" i="4"/>
  <c r="CD192" i="4"/>
  <c r="AK193" i="4"/>
  <c r="AL193" i="4"/>
  <c r="AM193" i="4"/>
  <c r="BA193" i="4"/>
  <c r="BB193" i="4"/>
  <c r="BC193" i="4"/>
  <c r="BD193" i="4"/>
  <c r="BG193" i="4"/>
  <c r="BH193" i="4"/>
  <c r="BN193" i="4" s="1"/>
  <c r="BI193" i="4"/>
  <c r="BQ193" i="4"/>
  <c r="BR193" i="4"/>
  <c r="BS193" i="4"/>
  <c r="BT193" i="4"/>
  <c r="BV193" i="4"/>
  <c r="BW193" i="4"/>
  <c r="BX193" i="4"/>
  <c r="BY193" i="4"/>
  <c r="CA193" i="4"/>
  <c r="CB193" i="4"/>
  <c r="CC193" i="4"/>
  <c r="CD193" i="4"/>
  <c r="AK194" i="4"/>
  <c r="AL194" i="4"/>
  <c r="AM194" i="4"/>
  <c r="BA194" i="4"/>
  <c r="BB194" i="4"/>
  <c r="BC194" i="4"/>
  <c r="BD194" i="4"/>
  <c r="BG194" i="4"/>
  <c r="BH194" i="4"/>
  <c r="BI194" i="4"/>
  <c r="BQ194" i="4"/>
  <c r="BR194" i="4"/>
  <c r="BS194" i="4"/>
  <c r="BT194" i="4"/>
  <c r="BV194" i="4"/>
  <c r="BW194" i="4"/>
  <c r="BX194" i="4"/>
  <c r="BY194" i="4"/>
  <c r="CA194" i="4"/>
  <c r="CB194" i="4"/>
  <c r="CC194" i="4"/>
  <c r="CD194" i="4"/>
  <c r="AK195" i="4"/>
  <c r="AL195" i="4"/>
  <c r="AM195" i="4"/>
  <c r="BA195" i="4"/>
  <c r="BB195" i="4"/>
  <c r="BC195" i="4"/>
  <c r="BD195" i="4"/>
  <c r="BG195" i="4"/>
  <c r="BH195" i="4"/>
  <c r="BI195" i="4"/>
  <c r="BQ195" i="4"/>
  <c r="BR195" i="4"/>
  <c r="BS195" i="4"/>
  <c r="BT195" i="4"/>
  <c r="BV195" i="4"/>
  <c r="BW195" i="4"/>
  <c r="BX195" i="4"/>
  <c r="BY195" i="4"/>
  <c r="CA195" i="4"/>
  <c r="CB195" i="4"/>
  <c r="CC195" i="4"/>
  <c r="CD195" i="4"/>
  <c r="AK196" i="4"/>
  <c r="AL196" i="4"/>
  <c r="AM196" i="4"/>
  <c r="BA196" i="4"/>
  <c r="BB196" i="4"/>
  <c r="BC196" i="4"/>
  <c r="BD196" i="4"/>
  <c r="BG196" i="4"/>
  <c r="BH196" i="4"/>
  <c r="BI196" i="4"/>
  <c r="BQ196" i="4"/>
  <c r="BR196" i="4"/>
  <c r="BS196" i="4"/>
  <c r="BT196" i="4"/>
  <c r="BV196" i="4"/>
  <c r="BW196" i="4"/>
  <c r="BX196" i="4"/>
  <c r="BY196" i="4"/>
  <c r="CA196" i="4"/>
  <c r="CB196" i="4"/>
  <c r="CC196" i="4"/>
  <c r="CD196" i="4"/>
  <c r="AK197" i="4"/>
  <c r="AL197" i="4"/>
  <c r="AQ197" i="4" s="1"/>
  <c r="AM197" i="4"/>
  <c r="BA197" i="4"/>
  <c r="BB197" i="4"/>
  <c r="BC197" i="4"/>
  <c r="BD197" i="4"/>
  <c r="BG197" i="4"/>
  <c r="BH197" i="4"/>
  <c r="BI197" i="4"/>
  <c r="BM197" i="4"/>
  <c r="BQ197" i="4"/>
  <c r="BR197" i="4"/>
  <c r="BS197" i="4"/>
  <c r="BT197" i="4"/>
  <c r="BV197" i="4"/>
  <c r="BW197" i="4"/>
  <c r="BX197" i="4"/>
  <c r="BY197" i="4"/>
  <c r="CA197" i="4"/>
  <c r="CB197" i="4"/>
  <c r="CC197" i="4"/>
  <c r="CD197" i="4"/>
  <c r="AK198" i="4"/>
  <c r="AL198" i="4"/>
  <c r="AM198" i="4"/>
  <c r="BA198" i="4"/>
  <c r="BB198" i="4"/>
  <c r="BC198" i="4"/>
  <c r="BD198" i="4"/>
  <c r="BG198" i="4"/>
  <c r="BH198" i="4"/>
  <c r="BI198" i="4"/>
  <c r="BQ198" i="4"/>
  <c r="BR198" i="4"/>
  <c r="BS198" i="4"/>
  <c r="BT198" i="4"/>
  <c r="BV198" i="4"/>
  <c r="BW198" i="4"/>
  <c r="BX198" i="4"/>
  <c r="BY198" i="4"/>
  <c r="CA198" i="4"/>
  <c r="CB198" i="4"/>
  <c r="CC198" i="4"/>
  <c r="CD198" i="4"/>
  <c r="AK199" i="4"/>
  <c r="AL199" i="4"/>
  <c r="AM199" i="4"/>
  <c r="BA199" i="4"/>
  <c r="BB199" i="4"/>
  <c r="BC199" i="4"/>
  <c r="BD199" i="4"/>
  <c r="BG199" i="4"/>
  <c r="BH199" i="4"/>
  <c r="BI199" i="4"/>
  <c r="BQ199" i="4"/>
  <c r="BR199" i="4"/>
  <c r="BS199" i="4"/>
  <c r="BT199" i="4"/>
  <c r="BV199" i="4"/>
  <c r="BW199" i="4"/>
  <c r="BX199" i="4"/>
  <c r="BY199" i="4"/>
  <c r="CA199" i="4"/>
  <c r="CB199" i="4"/>
  <c r="CC199" i="4"/>
  <c r="CD199" i="4"/>
  <c r="AK200" i="4"/>
  <c r="AL200" i="4"/>
  <c r="AM200" i="4"/>
  <c r="BA200" i="4"/>
  <c r="BB200" i="4"/>
  <c r="BC200" i="4"/>
  <c r="BD200" i="4"/>
  <c r="BG200" i="4"/>
  <c r="BM200" i="4" s="1"/>
  <c r="BH200" i="4"/>
  <c r="BI200" i="4"/>
  <c r="BQ200" i="4"/>
  <c r="BR200" i="4"/>
  <c r="BS200" i="4"/>
  <c r="BT200" i="4"/>
  <c r="BV200" i="4"/>
  <c r="BW200" i="4"/>
  <c r="BX200" i="4"/>
  <c r="BY200" i="4"/>
  <c r="CA200" i="4"/>
  <c r="CB200" i="4"/>
  <c r="CC200" i="4"/>
  <c r="CD200" i="4"/>
  <c r="AK201" i="4"/>
  <c r="AL201" i="4"/>
  <c r="AM201" i="4"/>
  <c r="BA201" i="4"/>
  <c r="BB201" i="4"/>
  <c r="BC201" i="4"/>
  <c r="BD201" i="4"/>
  <c r="BG201" i="4"/>
  <c r="BH201" i="4"/>
  <c r="BI201" i="4"/>
  <c r="BQ201" i="4"/>
  <c r="BR201" i="4"/>
  <c r="BS201" i="4"/>
  <c r="BT201" i="4"/>
  <c r="BV201" i="4"/>
  <c r="BW201" i="4"/>
  <c r="BX201" i="4"/>
  <c r="BY201" i="4"/>
  <c r="CA201" i="4"/>
  <c r="CB201" i="4"/>
  <c r="CC201" i="4"/>
  <c r="CD201" i="4"/>
  <c r="AK202" i="4"/>
  <c r="AL202" i="4"/>
  <c r="AM202" i="4"/>
  <c r="BA202" i="4"/>
  <c r="BB202" i="4"/>
  <c r="BC202" i="4"/>
  <c r="BD202" i="4"/>
  <c r="BG202" i="4"/>
  <c r="BH202" i="4"/>
  <c r="BI202" i="4"/>
  <c r="BQ202" i="4"/>
  <c r="BR202" i="4"/>
  <c r="BS202" i="4"/>
  <c r="BT202" i="4"/>
  <c r="BV202" i="4"/>
  <c r="BW202" i="4"/>
  <c r="BX202" i="4"/>
  <c r="BY202" i="4"/>
  <c r="CA202" i="4"/>
  <c r="CB202" i="4"/>
  <c r="CC202" i="4"/>
  <c r="CD202" i="4"/>
  <c r="AK203" i="4"/>
  <c r="AL203" i="4"/>
  <c r="AM203" i="4"/>
  <c r="BA203" i="4"/>
  <c r="BB203" i="4"/>
  <c r="BC203" i="4"/>
  <c r="BD203" i="4"/>
  <c r="BG203" i="4"/>
  <c r="BH203" i="4"/>
  <c r="BI203" i="4"/>
  <c r="BQ203" i="4"/>
  <c r="BR203" i="4"/>
  <c r="BS203" i="4"/>
  <c r="BT203" i="4"/>
  <c r="BV203" i="4"/>
  <c r="BW203" i="4"/>
  <c r="BX203" i="4"/>
  <c r="BY203" i="4"/>
  <c r="CA203" i="4"/>
  <c r="CB203" i="4"/>
  <c r="CC203" i="4"/>
  <c r="CD203" i="4"/>
  <c r="AK204" i="4"/>
  <c r="AL204" i="4"/>
  <c r="AQ204" i="4" s="1"/>
  <c r="AM204" i="4"/>
  <c r="BA204" i="4"/>
  <c r="BB204" i="4"/>
  <c r="BC204" i="4"/>
  <c r="BD204" i="4"/>
  <c r="BG204" i="4"/>
  <c r="BH204" i="4"/>
  <c r="BI204" i="4"/>
  <c r="BQ204" i="4"/>
  <c r="BR204" i="4"/>
  <c r="BS204" i="4"/>
  <c r="BT204" i="4"/>
  <c r="BV204" i="4"/>
  <c r="BW204" i="4"/>
  <c r="BX204" i="4"/>
  <c r="BY204" i="4"/>
  <c r="CA204" i="4"/>
  <c r="CB204" i="4"/>
  <c r="CC204" i="4"/>
  <c r="CD204" i="4"/>
  <c r="AK205" i="4"/>
  <c r="AL205" i="4"/>
  <c r="AM205" i="4"/>
  <c r="BA205" i="4"/>
  <c r="BB205" i="4"/>
  <c r="BC205" i="4"/>
  <c r="BD205" i="4"/>
  <c r="BG205" i="4"/>
  <c r="BH205" i="4"/>
  <c r="BI205" i="4"/>
  <c r="BQ205" i="4"/>
  <c r="BR205" i="4"/>
  <c r="BS205" i="4"/>
  <c r="BT205" i="4"/>
  <c r="BV205" i="4"/>
  <c r="BW205" i="4"/>
  <c r="BX205" i="4"/>
  <c r="BY205" i="4"/>
  <c r="CA205" i="4"/>
  <c r="CB205" i="4"/>
  <c r="CC205" i="4"/>
  <c r="CD205" i="4"/>
  <c r="AK206" i="4"/>
  <c r="AL206" i="4"/>
  <c r="AM206" i="4"/>
  <c r="BA206" i="4"/>
  <c r="BB206" i="4"/>
  <c r="BC206" i="4"/>
  <c r="BD206" i="4"/>
  <c r="BG206" i="4"/>
  <c r="BH206" i="4"/>
  <c r="BI206" i="4"/>
  <c r="BO206" i="4"/>
  <c r="BQ206" i="4"/>
  <c r="BR206" i="4"/>
  <c r="BS206" i="4"/>
  <c r="BT206" i="4"/>
  <c r="BV206" i="4"/>
  <c r="BW206" i="4"/>
  <c r="BX206" i="4"/>
  <c r="BY206" i="4"/>
  <c r="CA206" i="4"/>
  <c r="CB206" i="4"/>
  <c r="CC206" i="4"/>
  <c r="CD206" i="4"/>
  <c r="AK207" i="4"/>
  <c r="AL207" i="4"/>
  <c r="AM207" i="4"/>
  <c r="BA207" i="4"/>
  <c r="BB207" i="4"/>
  <c r="BC207" i="4"/>
  <c r="BD207" i="4"/>
  <c r="BG207" i="4"/>
  <c r="BH207" i="4"/>
  <c r="BI207" i="4"/>
  <c r="BQ207" i="4"/>
  <c r="BR207" i="4"/>
  <c r="BS207" i="4"/>
  <c r="BT207" i="4"/>
  <c r="BV207" i="4"/>
  <c r="BW207" i="4"/>
  <c r="BX207" i="4"/>
  <c r="BY207" i="4"/>
  <c r="CA207" i="4"/>
  <c r="CB207" i="4"/>
  <c r="CC207" i="4"/>
  <c r="CD207" i="4"/>
  <c r="AK208" i="4"/>
  <c r="AL208" i="4"/>
  <c r="AM208" i="4"/>
  <c r="BA208" i="4"/>
  <c r="BB208" i="4"/>
  <c r="BC208" i="4"/>
  <c r="BD208" i="4"/>
  <c r="BG208" i="4"/>
  <c r="BH208" i="4"/>
  <c r="BI208" i="4"/>
  <c r="BQ208" i="4"/>
  <c r="BR208" i="4"/>
  <c r="BS208" i="4"/>
  <c r="BT208" i="4"/>
  <c r="BV208" i="4"/>
  <c r="BW208" i="4"/>
  <c r="BX208" i="4"/>
  <c r="BY208" i="4"/>
  <c r="CA208" i="4"/>
  <c r="CB208" i="4"/>
  <c r="CC208" i="4"/>
  <c r="CD208" i="4"/>
  <c r="AK209" i="4"/>
  <c r="AL209" i="4"/>
  <c r="AM209" i="4"/>
  <c r="BA209" i="4"/>
  <c r="BB209" i="4"/>
  <c r="BC209" i="4"/>
  <c r="BD209" i="4"/>
  <c r="BG209" i="4"/>
  <c r="BH209" i="4"/>
  <c r="BI209" i="4"/>
  <c r="BQ209" i="4"/>
  <c r="BR209" i="4"/>
  <c r="BS209" i="4"/>
  <c r="BT209" i="4"/>
  <c r="BV209" i="4"/>
  <c r="BW209" i="4"/>
  <c r="BX209" i="4"/>
  <c r="BY209" i="4"/>
  <c r="CA209" i="4"/>
  <c r="CB209" i="4"/>
  <c r="CC209" i="4"/>
  <c r="CD209" i="4"/>
  <c r="AK210" i="4"/>
  <c r="AL210" i="4"/>
  <c r="AM210" i="4"/>
  <c r="BA210" i="4"/>
  <c r="BB210" i="4"/>
  <c r="BC210" i="4"/>
  <c r="BD210" i="4"/>
  <c r="BG210" i="4"/>
  <c r="BM210" i="4" s="1"/>
  <c r="BH210" i="4"/>
  <c r="BI210" i="4"/>
  <c r="BQ210" i="4"/>
  <c r="BR210" i="4"/>
  <c r="BS210" i="4"/>
  <c r="BT210" i="4"/>
  <c r="BV210" i="4"/>
  <c r="BW210" i="4"/>
  <c r="BX210" i="4"/>
  <c r="BY210" i="4"/>
  <c r="CA210" i="4"/>
  <c r="CB210" i="4"/>
  <c r="CC210" i="4"/>
  <c r="CD210" i="4"/>
  <c r="AK211" i="4"/>
  <c r="AL211" i="4"/>
  <c r="AQ211" i="4" s="1"/>
  <c r="AM211" i="4"/>
  <c r="AR211" i="4" s="1"/>
  <c r="BA211" i="4"/>
  <c r="BB211" i="4"/>
  <c r="BC211" i="4"/>
  <c r="BD211" i="4"/>
  <c r="BG211" i="4"/>
  <c r="BH211" i="4"/>
  <c r="BI211" i="4"/>
  <c r="BO211" i="4" s="1"/>
  <c r="BQ211" i="4"/>
  <c r="BR211" i="4"/>
  <c r="BS211" i="4"/>
  <c r="BT211" i="4"/>
  <c r="BV211" i="4"/>
  <c r="BW211" i="4"/>
  <c r="BX211" i="4"/>
  <c r="BY211" i="4"/>
  <c r="CA211" i="4"/>
  <c r="CB211" i="4"/>
  <c r="CC211" i="4"/>
  <c r="CD211" i="4"/>
  <c r="AK212" i="4"/>
  <c r="AL212" i="4"/>
  <c r="AM212" i="4"/>
  <c r="BA212" i="4"/>
  <c r="BB212" i="4"/>
  <c r="BC212" i="4"/>
  <c r="BD212" i="4"/>
  <c r="BG212" i="4"/>
  <c r="BH212" i="4"/>
  <c r="BI212" i="4"/>
  <c r="BQ212" i="4"/>
  <c r="BR212" i="4"/>
  <c r="BS212" i="4"/>
  <c r="BT212" i="4"/>
  <c r="BV212" i="4"/>
  <c r="BW212" i="4"/>
  <c r="BX212" i="4"/>
  <c r="BY212" i="4"/>
  <c r="CA212" i="4"/>
  <c r="CB212" i="4"/>
  <c r="CC212" i="4"/>
  <c r="CD212" i="4"/>
  <c r="AK213" i="4"/>
  <c r="AL213" i="4"/>
  <c r="AM213" i="4"/>
  <c r="BA213" i="4"/>
  <c r="BB213" i="4"/>
  <c r="BC213" i="4"/>
  <c r="BD213" i="4"/>
  <c r="BG213" i="4"/>
  <c r="BH213" i="4"/>
  <c r="BI213" i="4"/>
  <c r="BQ213" i="4"/>
  <c r="BR213" i="4"/>
  <c r="BS213" i="4"/>
  <c r="BT213" i="4"/>
  <c r="BV213" i="4"/>
  <c r="BW213" i="4"/>
  <c r="BX213" i="4"/>
  <c r="BY213" i="4"/>
  <c r="CA213" i="4"/>
  <c r="CB213" i="4"/>
  <c r="CC213" i="4"/>
  <c r="CD213" i="4"/>
  <c r="AK214" i="4"/>
  <c r="AL214" i="4"/>
  <c r="AM214" i="4"/>
  <c r="BA214" i="4"/>
  <c r="BB214" i="4"/>
  <c r="BC214" i="4"/>
  <c r="BD214" i="4"/>
  <c r="BG214" i="4"/>
  <c r="BH214" i="4"/>
  <c r="BI214" i="4"/>
  <c r="BQ214" i="4"/>
  <c r="BR214" i="4"/>
  <c r="BS214" i="4"/>
  <c r="BT214" i="4"/>
  <c r="BV214" i="4"/>
  <c r="BW214" i="4"/>
  <c r="BX214" i="4"/>
  <c r="BY214" i="4"/>
  <c r="CA214" i="4"/>
  <c r="CB214" i="4"/>
  <c r="CC214" i="4"/>
  <c r="CD214" i="4"/>
  <c r="AK215" i="4"/>
  <c r="AP215" i="4" s="1"/>
  <c r="AL215" i="4"/>
  <c r="AM215" i="4"/>
  <c r="BA215" i="4"/>
  <c r="BB215" i="4"/>
  <c r="BC215" i="4"/>
  <c r="BD215" i="4"/>
  <c r="BG215" i="4"/>
  <c r="BH215" i="4"/>
  <c r="BI215" i="4"/>
  <c r="BQ215" i="4"/>
  <c r="BR215" i="4"/>
  <c r="BS215" i="4"/>
  <c r="BT215" i="4"/>
  <c r="BV215" i="4"/>
  <c r="BW215" i="4"/>
  <c r="BX215" i="4"/>
  <c r="BY215" i="4"/>
  <c r="CA215" i="4"/>
  <c r="CB215" i="4"/>
  <c r="CC215" i="4"/>
  <c r="CD215" i="4"/>
  <c r="AK216" i="4"/>
  <c r="AL216" i="4"/>
  <c r="AM216" i="4"/>
  <c r="BA216" i="4"/>
  <c r="BB216" i="4"/>
  <c r="BC216" i="4"/>
  <c r="BD216" i="4"/>
  <c r="BG216" i="4"/>
  <c r="BH216" i="4"/>
  <c r="BI216" i="4"/>
  <c r="BQ216" i="4"/>
  <c r="BR216" i="4"/>
  <c r="BS216" i="4"/>
  <c r="BT216" i="4"/>
  <c r="BV216" i="4"/>
  <c r="BW216" i="4"/>
  <c r="BX216" i="4"/>
  <c r="BY216" i="4"/>
  <c r="CA216" i="4"/>
  <c r="CB216" i="4"/>
  <c r="CC216" i="4"/>
  <c r="CD216" i="4"/>
  <c r="AK217" i="4"/>
  <c r="AL217" i="4"/>
  <c r="AM217" i="4"/>
  <c r="BA217" i="4"/>
  <c r="BB217" i="4"/>
  <c r="BC217" i="4"/>
  <c r="BD217" i="4"/>
  <c r="BG217" i="4"/>
  <c r="BH217" i="4"/>
  <c r="BI217" i="4"/>
  <c r="BQ217" i="4"/>
  <c r="BR217" i="4"/>
  <c r="BS217" i="4"/>
  <c r="BT217" i="4"/>
  <c r="BV217" i="4"/>
  <c r="BW217" i="4"/>
  <c r="BX217" i="4"/>
  <c r="BY217" i="4"/>
  <c r="CA217" i="4"/>
  <c r="CB217" i="4"/>
  <c r="CC217" i="4"/>
  <c r="CD217" i="4"/>
  <c r="AK218" i="4"/>
  <c r="AL218" i="4"/>
  <c r="AM218" i="4"/>
  <c r="BA218" i="4"/>
  <c r="BB218" i="4"/>
  <c r="BC218" i="4"/>
  <c r="BD218" i="4"/>
  <c r="BG218" i="4"/>
  <c r="BH218" i="4"/>
  <c r="BI218" i="4"/>
  <c r="BQ218" i="4"/>
  <c r="BR218" i="4"/>
  <c r="BS218" i="4"/>
  <c r="BT218" i="4"/>
  <c r="BV218" i="4"/>
  <c r="BW218" i="4"/>
  <c r="BX218" i="4"/>
  <c r="BY218" i="4"/>
  <c r="CA218" i="4"/>
  <c r="CB218" i="4"/>
  <c r="CC218" i="4"/>
  <c r="CD218" i="4"/>
  <c r="AK219" i="4"/>
  <c r="AL219" i="4"/>
  <c r="AM219" i="4"/>
  <c r="BA219" i="4"/>
  <c r="BB219" i="4"/>
  <c r="BC219" i="4"/>
  <c r="BD219" i="4"/>
  <c r="BG219" i="4"/>
  <c r="BH219" i="4"/>
  <c r="BI219" i="4"/>
  <c r="BQ219" i="4"/>
  <c r="BR219" i="4"/>
  <c r="BS219" i="4"/>
  <c r="BT219" i="4"/>
  <c r="BV219" i="4"/>
  <c r="BW219" i="4"/>
  <c r="BX219" i="4"/>
  <c r="BY219" i="4"/>
  <c r="CA219" i="4"/>
  <c r="CB219" i="4"/>
  <c r="CC219" i="4"/>
  <c r="CD219" i="4"/>
  <c r="AK220" i="4"/>
  <c r="AL220" i="4"/>
  <c r="AM220" i="4"/>
  <c r="BA220" i="4"/>
  <c r="BB220" i="4"/>
  <c r="BC220" i="4"/>
  <c r="BD220" i="4"/>
  <c r="BG220" i="4"/>
  <c r="BH220" i="4"/>
  <c r="BI220" i="4"/>
  <c r="BO220" i="4" s="1"/>
  <c r="BQ220" i="4"/>
  <c r="BR220" i="4"/>
  <c r="BS220" i="4"/>
  <c r="BT220" i="4"/>
  <c r="BV220" i="4"/>
  <c r="BW220" i="4"/>
  <c r="BX220" i="4"/>
  <c r="BY220" i="4"/>
  <c r="CA220" i="4"/>
  <c r="CB220" i="4"/>
  <c r="CC220" i="4"/>
  <c r="CD220" i="4"/>
  <c r="AK221" i="4"/>
  <c r="AP221" i="4" s="1"/>
  <c r="AL221" i="4"/>
  <c r="AM221" i="4"/>
  <c r="BA221" i="4"/>
  <c r="BB221" i="4"/>
  <c r="BC221" i="4"/>
  <c r="BD221" i="4"/>
  <c r="BG221" i="4"/>
  <c r="BH221" i="4"/>
  <c r="BI221" i="4"/>
  <c r="BQ221" i="4"/>
  <c r="BR221" i="4"/>
  <c r="BS221" i="4"/>
  <c r="BT221" i="4"/>
  <c r="BV221" i="4"/>
  <c r="BW221" i="4"/>
  <c r="BX221" i="4"/>
  <c r="BY221" i="4"/>
  <c r="CA221" i="4"/>
  <c r="CB221" i="4"/>
  <c r="CC221" i="4"/>
  <c r="CD221" i="4"/>
  <c r="AK222" i="4"/>
  <c r="AL222" i="4"/>
  <c r="AQ222" i="4" s="1"/>
  <c r="AM222" i="4"/>
  <c r="BA222" i="4"/>
  <c r="BB222" i="4"/>
  <c r="BC222" i="4"/>
  <c r="BD222" i="4"/>
  <c r="BG222" i="4"/>
  <c r="BH222" i="4"/>
  <c r="BI222" i="4"/>
  <c r="BQ222" i="4"/>
  <c r="BR222" i="4"/>
  <c r="BS222" i="4"/>
  <c r="BT222" i="4"/>
  <c r="BV222" i="4"/>
  <c r="BW222" i="4"/>
  <c r="BX222" i="4"/>
  <c r="BY222" i="4"/>
  <c r="CA222" i="4"/>
  <c r="CB222" i="4"/>
  <c r="CC222" i="4"/>
  <c r="CD222" i="4"/>
  <c r="AK223" i="4"/>
  <c r="AL223" i="4"/>
  <c r="AM223" i="4"/>
  <c r="BA223" i="4"/>
  <c r="BB223" i="4"/>
  <c r="BC223" i="4"/>
  <c r="BD223" i="4"/>
  <c r="BG223" i="4"/>
  <c r="BH223" i="4"/>
  <c r="BI223" i="4"/>
  <c r="BQ223" i="4"/>
  <c r="BR223" i="4"/>
  <c r="BS223" i="4"/>
  <c r="BT223" i="4"/>
  <c r="BV223" i="4"/>
  <c r="BW223" i="4"/>
  <c r="BX223" i="4"/>
  <c r="BY223" i="4"/>
  <c r="CA223" i="4"/>
  <c r="CB223" i="4"/>
  <c r="CC223" i="4"/>
  <c r="CD223" i="4"/>
  <c r="AK224" i="4"/>
  <c r="AL224" i="4"/>
  <c r="AM224" i="4"/>
  <c r="BA224" i="4"/>
  <c r="BB224" i="4"/>
  <c r="BC224" i="4"/>
  <c r="BD224" i="4"/>
  <c r="BG224" i="4"/>
  <c r="BH224" i="4"/>
  <c r="BI224" i="4"/>
  <c r="BQ224" i="4"/>
  <c r="BR224" i="4"/>
  <c r="BS224" i="4"/>
  <c r="BT224" i="4"/>
  <c r="BV224" i="4"/>
  <c r="BW224" i="4"/>
  <c r="BX224" i="4"/>
  <c r="BY224" i="4"/>
  <c r="CA224" i="4"/>
  <c r="CB224" i="4"/>
  <c r="CC224" i="4"/>
  <c r="CD224" i="4"/>
  <c r="AK225" i="4"/>
  <c r="AL225" i="4"/>
  <c r="AM225" i="4"/>
  <c r="BA225" i="4"/>
  <c r="BB225" i="4"/>
  <c r="BC225" i="4"/>
  <c r="BD225" i="4"/>
  <c r="BG225" i="4"/>
  <c r="BH225" i="4"/>
  <c r="BI225" i="4"/>
  <c r="BQ225" i="4"/>
  <c r="BR225" i="4"/>
  <c r="BS225" i="4"/>
  <c r="BT225" i="4"/>
  <c r="BV225" i="4"/>
  <c r="BW225" i="4"/>
  <c r="BX225" i="4"/>
  <c r="BY225" i="4"/>
  <c r="CA225" i="4"/>
  <c r="CB225" i="4"/>
  <c r="CC225" i="4"/>
  <c r="CD225" i="4"/>
  <c r="AK226" i="4"/>
  <c r="AL226" i="4"/>
  <c r="AM226" i="4"/>
  <c r="BA226" i="4"/>
  <c r="BB226" i="4"/>
  <c r="BC226" i="4"/>
  <c r="BD226" i="4"/>
  <c r="BG226" i="4"/>
  <c r="BH226" i="4"/>
  <c r="BI226" i="4"/>
  <c r="BQ226" i="4"/>
  <c r="BR226" i="4"/>
  <c r="BS226" i="4"/>
  <c r="BT226" i="4"/>
  <c r="BV226" i="4"/>
  <c r="BW226" i="4"/>
  <c r="BX226" i="4"/>
  <c r="BY226" i="4"/>
  <c r="CA226" i="4"/>
  <c r="CB226" i="4"/>
  <c r="CC226" i="4"/>
  <c r="CD226" i="4"/>
  <c r="AK227" i="4"/>
  <c r="AL227" i="4"/>
  <c r="AM227" i="4"/>
  <c r="BA227" i="4"/>
  <c r="BB227" i="4"/>
  <c r="BC227" i="4"/>
  <c r="BD227" i="4"/>
  <c r="BG227" i="4"/>
  <c r="BH227" i="4"/>
  <c r="BI227" i="4"/>
  <c r="BQ227" i="4"/>
  <c r="BR227" i="4"/>
  <c r="BS227" i="4"/>
  <c r="BT227" i="4"/>
  <c r="BV227" i="4"/>
  <c r="BW227" i="4"/>
  <c r="BX227" i="4"/>
  <c r="BY227" i="4"/>
  <c r="CA227" i="4"/>
  <c r="CB227" i="4"/>
  <c r="CC227" i="4"/>
  <c r="CD227" i="4"/>
  <c r="B246" i="4"/>
  <c r="B247" i="4"/>
  <c r="H254" i="4"/>
  <c r="L254" i="4"/>
  <c r="O254" i="4" s="1"/>
  <c r="R254" i="4"/>
  <c r="F256" i="4"/>
  <c r="H256" i="4"/>
  <c r="AJ257" i="4"/>
  <c r="AK257" i="4"/>
  <c r="AL257" i="4"/>
  <c r="AM257" i="4"/>
  <c r="BG257" i="4"/>
  <c r="BH257" i="4"/>
  <c r="BI257" i="4"/>
  <c r="B258" i="4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AJ258" i="4"/>
  <c r="AK258" i="4"/>
  <c r="AL258" i="4"/>
  <c r="AM258" i="4"/>
  <c r="BA258" i="4"/>
  <c r="BB258" i="4"/>
  <c r="BC258" i="4"/>
  <c r="BD258" i="4"/>
  <c r="BG258" i="4"/>
  <c r="BH258" i="4"/>
  <c r="BI258" i="4"/>
  <c r="BQ258" i="4"/>
  <c r="BR258" i="4"/>
  <c r="BS258" i="4"/>
  <c r="BT258" i="4"/>
  <c r="BV258" i="4"/>
  <c r="BW258" i="4"/>
  <c r="BX258" i="4"/>
  <c r="BY258" i="4"/>
  <c r="CA258" i="4"/>
  <c r="CB258" i="4"/>
  <c r="CC258" i="4"/>
  <c r="CD258" i="4"/>
  <c r="AJ259" i="4"/>
  <c r="AK259" i="4"/>
  <c r="AL259" i="4"/>
  <c r="AM259" i="4"/>
  <c r="AR259" i="4" s="1"/>
  <c r="BA259" i="4"/>
  <c r="BB259" i="4"/>
  <c r="BC259" i="4"/>
  <c r="BD259" i="4"/>
  <c r="BG259" i="4"/>
  <c r="BM259" i="4" s="1"/>
  <c r="BH259" i="4"/>
  <c r="BN259" i="4" s="1"/>
  <c r="BI259" i="4"/>
  <c r="BO259" i="4" s="1"/>
  <c r="BQ259" i="4"/>
  <c r="BR259" i="4"/>
  <c r="BS259" i="4"/>
  <c r="BT259" i="4"/>
  <c r="BV259" i="4"/>
  <c r="BW259" i="4"/>
  <c r="BX259" i="4"/>
  <c r="BY259" i="4"/>
  <c r="CA259" i="4"/>
  <c r="CB259" i="4"/>
  <c r="CC259" i="4"/>
  <c r="CD259" i="4"/>
  <c r="AJ260" i="4"/>
  <c r="AK260" i="4"/>
  <c r="AL260" i="4"/>
  <c r="AM260" i="4"/>
  <c r="BA260" i="4"/>
  <c r="BB260" i="4"/>
  <c r="BC260" i="4"/>
  <c r="BD260" i="4"/>
  <c r="BG260" i="4"/>
  <c r="BH260" i="4"/>
  <c r="BI260" i="4"/>
  <c r="BQ260" i="4"/>
  <c r="BR260" i="4"/>
  <c r="BS260" i="4"/>
  <c r="BT260" i="4"/>
  <c r="BV260" i="4"/>
  <c r="BW260" i="4"/>
  <c r="BX260" i="4"/>
  <c r="BY260" i="4"/>
  <c r="CA260" i="4"/>
  <c r="CB260" i="4"/>
  <c r="CC260" i="4"/>
  <c r="CD260" i="4"/>
  <c r="F261" i="4"/>
  <c r="H261" i="4" s="1"/>
  <c r="AJ261" i="4"/>
  <c r="AK261" i="4"/>
  <c r="AL261" i="4"/>
  <c r="AM261" i="4"/>
  <c r="AQ261" i="4"/>
  <c r="BA261" i="4"/>
  <c r="BB261" i="4"/>
  <c r="BC261" i="4"/>
  <c r="BD261" i="4"/>
  <c r="BG261" i="4"/>
  <c r="BH261" i="4"/>
  <c r="BI261" i="4"/>
  <c r="BQ261" i="4"/>
  <c r="BR261" i="4"/>
  <c r="BS261" i="4"/>
  <c r="BT261" i="4"/>
  <c r="BV261" i="4"/>
  <c r="BW261" i="4"/>
  <c r="BX261" i="4"/>
  <c r="BY261" i="4"/>
  <c r="CA261" i="4"/>
  <c r="CB261" i="4"/>
  <c r="CC261" i="4"/>
  <c r="CD261" i="4"/>
  <c r="AJ262" i="4"/>
  <c r="AK262" i="4"/>
  <c r="AL262" i="4"/>
  <c r="AM262" i="4"/>
  <c r="BA262" i="4"/>
  <c r="BB262" i="4"/>
  <c r="BC262" i="4"/>
  <c r="BD262" i="4"/>
  <c r="BG262" i="4"/>
  <c r="BH262" i="4"/>
  <c r="BI262" i="4"/>
  <c r="BQ262" i="4"/>
  <c r="BR262" i="4"/>
  <c r="BS262" i="4"/>
  <c r="BT262" i="4"/>
  <c r="BV262" i="4"/>
  <c r="BW262" i="4"/>
  <c r="BX262" i="4"/>
  <c r="BY262" i="4"/>
  <c r="CA262" i="4"/>
  <c r="CB262" i="4"/>
  <c r="CC262" i="4"/>
  <c r="CD262" i="4"/>
  <c r="AJ263" i="4"/>
  <c r="AK263" i="4"/>
  <c r="AL263" i="4"/>
  <c r="AM263" i="4"/>
  <c r="BA263" i="4"/>
  <c r="BB263" i="4"/>
  <c r="BC263" i="4"/>
  <c r="BD263" i="4"/>
  <c r="BG263" i="4"/>
  <c r="BH263" i="4"/>
  <c r="BI263" i="4"/>
  <c r="BQ263" i="4"/>
  <c r="BR263" i="4"/>
  <c r="BS263" i="4"/>
  <c r="BT263" i="4"/>
  <c r="BV263" i="4"/>
  <c r="BW263" i="4"/>
  <c r="BX263" i="4"/>
  <c r="BY263" i="4"/>
  <c r="CA263" i="4"/>
  <c r="CB263" i="4"/>
  <c r="CC263" i="4"/>
  <c r="CD263" i="4"/>
  <c r="AJ264" i="4"/>
  <c r="AK264" i="4"/>
  <c r="AL264" i="4"/>
  <c r="AM264" i="4"/>
  <c r="BA264" i="4"/>
  <c r="BB264" i="4"/>
  <c r="BC264" i="4"/>
  <c r="BD264" i="4"/>
  <c r="BG264" i="4"/>
  <c r="BH264" i="4"/>
  <c r="BI264" i="4"/>
  <c r="BQ264" i="4"/>
  <c r="BR264" i="4"/>
  <c r="BS264" i="4"/>
  <c r="BT264" i="4"/>
  <c r="BV264" i="4"/>
  <c r="BW264" i="4"/>
  <c r="BX264" i="4"/>
  <c r="BY264" i="4"/>
  <c r="CA264" i="4"/>
  <c r="CB264" i="4"/>
  <c r="CC264" i="4"/>
  <c r="CD264" i="4"/>
  <c r="AJ265" i="4"/>
  <c r="AK265" i="4"/>
  <c r="AL265" i="4"/>
  <c r="AM265" i="4"/>
  <c r="BA265" i="4"/>
  <c r="BB265" i="4"/>
  <c r="BC265" i="4"/>
  <c r="BD265" i="4"/>
  <c r="BG265" i="4"/>
  <c r="BH265" i="4"/>
  <c r="BI265" i="4"/>
  <c r="BQ265" i="4"/>
  <c r="BR265" i="4"/>
  <c r="BS265" i="4"/>
  <c r="BT265" i="4"/>
  <c r="BV265" i="4"/>
  <c r="BW265" i="4"/>
  <c r="BX265" i="4"/>
  <c r="BY265" i="4"/>
  <c r="CA265" i="4"/>
  <c r="CB265" i="4"/>
  <c r="CC265" i="4"/>
  <c r="CD265" i="4"/>
  <c r="AJ266" i="4"/>
  <c r="AK266" i="4"/>
  <c r="AL266" i="4"/>
  <c r="AM266" i="4"/>
  <c r="BA266" i="4"/>
  <c r="BB266" i="4"/>
  <c r="BC266" i="4"/>
  <c r="BD266" i="4"/>
  <c r="BG266" i="4"/>
  <c r="BH266" i="4"/>
  <c r="BI266" i="4"/>
  <c r="BO266" i="4" s="1"/>
  <c r="BQ266" i="4"/>
  <c r="BR266" i="4"/>
  <c r="BS266" i="4"/>
  <c r="BT266" i="4"/>
  <c r="BV266" i="4"/>
  <c r="BW266" i="4"/>
  <c r="BX266" i="4"/>
  <c r="BY266" i="4"/>
  <c r="CA266" i="4"/>
  <c r="CB266" i="4"/>
  <c r="CC266" i="4"/>
  <c r="CD266" i="4"/>
  <c r="AJ267" i="4"/>
  <c r="AK267" i="4"/>
  <c r="AP267" i="4" s="1"/>
  <c r="AL267" i="4"/>
  <c r="AM267" i="4"/>
  <c r="BA267" i="4"/>
  <c r="BB267" i="4"/>
  <c r="BC267" i="4"/>
  <c r="BD267" i="4"/>
  <c r="BG267" i="4"/>
  <c r="BH267" i="4"/>
  <c r="BI267" i="4"/>
  <c r="BO267" i="4" s="1"/>
  <c r="BQ267" i="4"/>
  <c r="BR267" i="4"/>
  <c r="BS267" i="4"/>
  <c r="BT267" i="4"/>
  <c r="BV267" i="4"/>
  <c r="BW267" i="4"/>
  <c r="BX267" i="4"/>
  <c r="BY267" i="4"/>
  <c r="CA267" i="4"/>
  <c r="CB267" i="4"/>
  <c r="CC267" i="4"/>
  <c r="CD267" i="4"/>
  <c r="AJ268" i="4"/>
  <c r="AK268" i="4"/>
  <c r="AL268" i="4"/>
  <c r="AM268" i="4"/>
  <c r="BA268" i="4"/>
  <c r="BB268" i="4"/>
  <c r="BC268" i="4"/>
  <c r="BD268" i="4"/>
  <c r="BG268" i="4"/>
  <c r="BH268" i="4"/>
  <c r="BI268" i="4"/>
  <c r="BQ268" i="4"/>
  <c r="BR268" i="4"/>
  <c r="BS268" i="4"/>
  <c r="BT268" i="4"/>
  <c r="BV268" i="4"/>
  <c r="BW268" i="4"/>
  <c r="BX268" i="4"/>
  <c r="BY268" i="4"/>
  <c r="CA268" i="4"/>
  <c r="CB268" i="4"/>
  <c r="CC268" i="4"/>
  <c r="CD268" i="4"/>
  <c r="F269" i="4"/>
  <c r="H269" i="4" s="1"/>
  <c r="AJ269" i="4"/>
  <c r="AK269" i="4"/>
  <c r="AL269" i="4"/>
  <c r="AM269" i="4"/>
  <c r="BA269" i="4"/>
  <c r="BB269" i="4"/>
  <c r="BC269" i="4"/>
  <c r="BD269" i="4"/>
  <c r="BG269" i="4"/>
  <c r="BH269" i="4"/>
  <c r="BN269" i="4" s="1"/>
  <c r="BI269" i="4"/>
  <c r="BQ269" i="4"/>
  <c r="BR269" i="4"/>
  <c r="BS269" i="4"/>
  <c r="BT269" i="4"/>
  <c r="BV269" i="4"/>
  <c r="BW269" i="4"/>
  <c r="BX269" i="4"/>
  <c r="BY269" i="4"/>
  <c r="CA269" i="4"/>
  <c r="CB269" i="4"/>
  <c r="CC269" i="4"/>
  <c r="CD269" i="4"/>
  <c r="AJ270" i="4"/>
  <c r="AK270" i="4"/>
  <c r="AL270" i="4"/>
  <c r="AM270" i="4"/>
  <c r="BA270" i="4"/>
  <c r="BB270" i="4"/>
  <c r="BC270" i="4"/>
  <c r="BD270" i="4"/>
  <c r="BG270" i="4"/>
  <c r="BH270" i="4"/>
  <c r="BI270" i="4"/>
  <c r="BO270" i="4" s="1"/>
  <c r="BQ270" i="4"/>
  <c r="BR270" i="4"/>
  <c r="BS270" i="4"/>
  <c r="BT270" i="4"/>
  <c r="BV270" i="4"/>
  <c r="BW270" i="4"/>
  <c r="BX270" i="4"/>
  <c r="BY270" i="4"/>
  <c r="CA270" i="4"/>
  <c r="CB270" i="4"/>
  <c r="CC270" i="4"/>
  <c r="CD270" i="4"/>
  <c r="AJ271" i="4"/>
  <c r="AK271" i="4"/>
  <c r="AP271" i="4" s="1"/>
  <c r="AL271" i="4"/>
  <c r="AM271" i="4"/>
  <c r="BA271" i="4"/>
  <c r="BB271" i="4"/>
  <c r="BC271" i="4"/>
  <c r="BD271" i="4"/>
  <c r="BG271" i="4"/>
  <c r="BH271" i="4"/>
  <c r="BI271" i="4"/>
  <c r="BQ271" i="4"/>
  <c r="BR271" i="4"/>
  <c r="BS271" i="4"/>
  <c r="BT271" i="4"/>
  <c r="BV271" i="4"/>
  <c r="BW271" i="4"/>
  <c r="BX271" i="4"/>
  <c r="BY271" i="4"/>
  <c r="CA271" i="4"/>
  <c r="CB271" i="4"/>
  <c r="CC271" i="4"/>
  <c r="CD271" i="4"/>
  <c r="AJ272" i="4"/>
  <c r="AK272" i="4"/>
  <c r="AL272" i="4"/>
  <c r="AM272" i="4"/>
  <c r="BA272" i="4"/>
  <c r="BB272" i="4"/>
  <c r="BC272" i="4"/>
  <c r="BD272" i="4"/>
  <c r="BG272" i="4"/>
  <c r="BH272" i="4"/>
  <c r="BI272" i="4"/>
  <c r="BQ272" i="4"/>
  <c r="BR272" i="4"/>
  <c r="BS272" i="4"/>
  <c r="BT272" i="4"/>
  <c r="BV272" i="4"/>
  <c r="BW272" i="4"/>
  <c r="BX272" i="4"/>
  <c r="BY272" i="4"/>
  <c r="CA272" i="4"/>
  <c r="CB272" i="4"/>
  <c r="CC272" i="4"/>
  <c r="CD272" i="4"/>
  <c r="AJ273" i="4"/>
  <c r="AK273" i="4"/>
  <c r="AP273" i="4" s="1"/>
  <c r="AL273" i="4"/>
  <c r="AM273" i="4"/>
  <c r="BA273" i="4"/>
  <c r="BB273" i="4"/>
  <c r="BC273" i="4"/>
  <c r="BD273" i="4"/>
  <c r="BG273" i="4"/>
  <c r="BH273" i="4"/>
  <c r="BN273" i="4" s="1"/>
  <c r="BI273" i="4"/>
  <c r="BQ273" i="4"/>
  <c r="BR273" i="4"/>
  <c r="BS273" i="4"/>
  <c r="BT273" i="4"/>
  <c r="BV273" i="4"/>
  <c r="BW273" i="4"/>
  <c r="BX273" i="4"/>
  <c r="BY273" i="4"/>
  <c r="CA273" i="4"/>
  <c r="CB273" i="4"/>
  <c r="CC273" i="4"/>
  <c r="CD273" i="4"/>
  <c r="AJ274" i="4"/>
  <c r="AK274" i="4"/>
  <c r="AL274" i="4"/>
  <c r="AM274" i="4"/>
  <c r="BA274" i="4"/>
  <c r="BB274" i="4"/>
  <c r="BC274" i="4"/>
  <c r="BD274" i="4"/>
  <c r="BG274" i="4"/>
  <c r="BH274" i="4"/>
  <c r="BI274" i="4"/>
  <c r="BQ274" i="4"/>
  <c r="BR274" i="4"/>
  <c r="BS274" i="4"/>
  <c r="BT274" i="4"/>
  <c r="BV274" i="4"/>
  <c r="BW274" i="4"/>
  <c r="BX274" i="4"/>
  <c r="BY274" i="4"/>
  <c r="CA274" i="4"/>
  <c r="CB274" i="4"/>
  <c r="CC274" i="4"/>
  <c r="CD274" i="4"/>
  <c r="AJ275" i="4"/>
  <c r="AK275" i="4"/>
  <c r="AL275" i="4"/>
  <c r="AM275" i="4"/>
  <c r="BA275" i="4"/>
  <c r="BB275" i="4"/>
  <c r="BC275" i="4"/>
  <c r="BD275" i="4"/>
  <c r="BG275" i="4"/>
  <c r="BH275" i="4"/>
  <c r="BI275" i="4"/>
  <c r="BQ275" i="4"/>
  <c r="BR275" i="4"/>
  <c r="BS275" i="4"/>
  <c r="BT275" i="4"/>
  <c r="BV275" i="4"/>
  <c r="BW275" i="4"/>
  <c r="BX275" i="4"/>
  <c r="BY275" i="4"/>
  <c r="CA275" i="4"/>
  <c r="CB275" i="4"/>
  <c r="CC275" i="4"/>
  <c r="CD275" i="4"/>
  <c r="AJ276" i="4"/>
  <c r="AK276" i="4"/>
  <c r="AP276" i="4" s="1"/>
  <c r="AL276" i="4"/>
  <c r="AM276" i="4"/>
  <c r="BA276" i="4"/>
  <c r="BB276" i="4"/>
  <c r="BC276" i="4"/>
  <c r="BD276" i="4"/>
  <c r="BG276" i="4"/>
  <c r="BH276" i="4"/>
  <c r="BI276" i="4"/>
  <c r="BQ276" i="4"/>
  <c r="BR276" i="4"/>
  <c r="BS276" i="4"/>
  <c r="BT276" i="4"/>
  <c r="BV276" i="4"/>
  <c r="BW276" i="4"/>
  <c r="BX276" i="4"/>
  <c r="BY276" i="4"/>
  <c r="CA276" i="4"/>
  <c r="CB276" i="4"/>
  <c r="CC276" i="4"/>
  <c r="CD276" i="4"/>
  <c r="AJ277" i="4"/>
  <c r="AK277" i="4"/>
  <c r="AL277" i="4"/>
  <c r="AQ277" i="4" s="1"/>
  <c r="AM277" i="4"/>
  <c r="BA277" i="4"/>
  <c r="BB277" i="4"/>
  <c r="BC277" i="4"/>
  <c r="BD277" i="4"/>
  <c r="BG277" i="4"/>
  <c r="BH277" i="4"/>
  <c r="BI277" i="4"/>
  <c r="BQ277" i="4"/>
  <c r="BR277" i="4"/>
  <c r="BS277" i="4"/>
  <c r="BT277" i="4"/>
  <c r="BV277" i="4"/>
  <c r="BW277" i="4"/>
  <c r="BX277" i="4"/>
  <c r="BY277" i="4"/>
  <c r="CA277" i="4"/>
  <c r="CB277" i="4"/>
  <c r="CC277" i="4"/>
  <c r="CD277" i="4"/>
  <c r="AJ278" i="4"/>
  <c r="AK278" i="4"/>
  <c r="AL278" i="4"/>
  <c r="AM278" i="4"/>
  <c r="BA278" i="4"/>
  <c r="BB278" i="4"/>
  <c r="BC278" i="4"/>
  <c r="BD278" i="4"/>
  <c r="BG278" i="4"/>
  <c r="BH278" i="4"/>
  <c r="BI278" i="4"/>
  <c r="BQ278" i="4"/>
  <c r="BR278" i="4"/>
  <c r="BS278" i="4"/>
  <c r="BT278" i="4"/>
  <c r="BV278" i="4"/>
  <c r="BW278" i="4"/>
  <c r="BX278" i="4"/>
  <c r="BY278" i="4"/>
  <c r="CA278" i="4"/>
  <c r="CB278" i="4"/>
  <c r="CC278" i="4"/>
  <c r="CD278" i="4"/>
  <c r="AJ279" i="4"/>
  <c r="AK279" i="4"/>
  <c r="AL279" i="4"/>
  <c r="AM279" i="4"/>
  <c r="BA279" i="4"/>
  <c r="BB279" i="4"/>
  <c r="BC279" i="4"/>
  <c r="BD279" i="4"/>
  <c r="BG279" i="4"/>
  <c r="BH279" i="4"/>
  <c r="BI279" i="4"/>
  <c r="BQ279" i="4"/>
  <c r="BR279" i="4"/>
  <c r="BS279" i="4"/>
  <c r="BT279" i="4"/>
  <c r="BV279" i="4"/>
  <c r="BW279" i="4"/>
  <c r="BX279" i="4"/>
  <c r="BY279" i="4"/>
  <c r="CA279" i="4"/>
  <c r="CB279" i="4"/>
  <c r="CC279" i="4"/>
  <c r="CD279" i="4"/>
  <c r="AJ280" i="4"/>
  <c r="AK280" i="4"/>
  <c r="AL280" i="4"/>
  <c r="AM280" i="4"/>
  <c r="BA280" i="4"/>
  <c r="BB280" i="4"/>
  <c r="BC280" i="4"/>
  <c r="BD280" i="4"/>
  <c r="BG280" i="4"/>
  <c r="BH280" i="4"/>
  <c r="BI280" i="4"/>
  <c r="BQ280" i="4"/>
  <c r="BR280" i="4"/>
  <c r="BS280" i="4"/>
  <c r="BT280" i="4"/>
  <c r="BV280" i="4"/>
  <c r="BW280" i="4"/>
  <c r="BX280" i="4"/>
  <c r="BY280" i="4"/>
  <c r="CA280" i="4"/>
  <c r="CB280" i="4"/>
  <c r="CC280" i="4"/>
  <c r="CD280" i="4"/>
  <c r="AJ281" i="4"/>
  <c r="AK281" i="4"/>
  <c r="AL281" i="4"/>
  <c r="AM281" i="4"/>
  <c r="BA281" i="4"/>
  <c r="BB281" i="4"/>
  <c r="BC281" i="4"/>
  <c r="BD281" i="4"/>
  <c r="BG281" i="4"/>
  <c r="BH281" i="4"/>
  <c r="BI281" i="4"/>
  <c r="BQ281" i="4"/>
  <c r="BR281" i="4"/>
  <c r="BS281" i="4"/>
  <c r="BT281" i="4"/>
  <c r="BV281" i="4"/>
  <c r="BW281" i="4"/>
  <c r="BX281" i="4"/>
  <c r="BY281" i="4"/>
  <c r="CA281" i="4"/>
  <c r="CB281" i="4"/>
  <c r="CC281" i="4"/>
  <c r="CD281" i="4"/>
  <c r="AJ282" i="4"/>
  <c r="AK282" i="4"/>
  <c r="AL282" i="4"/>
  <c r="AM282" i="4"/>
  <c r="BA282" i="4"/>
  <c r="BB282" i="4"/>
  <c r="BC282" i="4"/>
  <c r="BD282" i="4"/>
  <c r="BG282" i="4"/>
  <c r="BH282" i="4"/>
  <c r="BI282" i="4"/>
  <c r="BQ282" i="4"/>
  <c r="BR282" i="4"/>
  <c r="BS282" i="4"/>
  <c r="BT282" i="4"/>
  <c r="BV282" i="4"/>
  <c r="BW282" i="4"/>
  <c r="BX282" i="4"/>
  <c r="BY282" i="4"/>
  <c r="CA282" i="4"/>
  <c r="CB282" i="4"/>
  <c r="CC282" i="4"/>
  <c r="CD282" i="4"/>
  <c r="AJ283" i="4"/>
  <c r="AK283" i="4"/>
  <c r="AL283" i="4"/>
  <c r="AM283" i="4"/>
  <c r="BA283" i="4"/>
  <c r="BB283" i="4"/>
  <c r="BC283" i="4"/>
  <c r="BD283" i="4"/>
  <c r="BG283" i="4"/>
  <c r="BH283" i="4"/>
  <c r="BI283" i="4"/>
  <c r="BQ283" i="4"/>
  <c r="BR283" i="4"/>
  <c r="BS283" i="4"/>
  <c r="BT283" i="4"/>
  <c r="BV283" i="4"/>
  <c r="BW283" i="4"/>
  <c r="BX283" i="4"/>
  <c r="BY283" i="4"/>
  <c r="CA283" i="4"/>
  <c r="CB283" i="4"/>
  <c r="CC283" i="4"/>
  <c r="CD283" i="4"/>
  <c r="AJ284" i="4"/>
  <c r="AK284" i="4"/>
  <c r="AL284" i="4"/>
  <c r="AM284" i="4"/>
  <c r="BA284" i="4"/>
  <c r="BB284" i="4"/>
  <c r="BC284" i="4"/>
  <c r="BD284" i="4"/>
  <c r="BG284" i="4"/>
  <c r="BH284" i="4"/>
  <c r="BI284" i="4"/>
  <c r="BQ284" i="4"/>
  <c r="BR284" i="4"/>
  <c r="BS284" i="4"/>
  <c r="BT284" i="4"/>
  <c r="BV284" i="4"/>
  <c r="BW284" i="4"/>
  <c r="BX284" i="4"/>
  <c r="BY284" i="4"/>
  <c r="CA284" i="4"/>
  <c r="CB284" i="4"/>
  <c r="CC284" i="4"/>
  <c r="CD284" i="4"/>
  <c r="AJ285" i="4"/>
  <c r="AK285" i="4"/>
  <c r="AL285" i="4"/>
  <c r="AM285" i="4"/>
  <c r="BA285" i="4"/>
  <c r="BB285" i="4"/>
  <c r="BC285" i="4"/>
  <c r="BD285" i="4"/>
  <c r="BG285" i="4"/>
  <c r="BH285" i="4"/>
  <c r="BI285" i="4"/>
  <c r="BQ285" i="4"/>
  <c r="BR285" i="4"/>
  <c r="BS285" i="4"/>
  <c r="BT285" i="4"/>
  <c r="BV285" i="4"/>
  <c r="BW285" i="4"/>
  <c r="BX285" i="4"/>
  <c r="BY285" i="4"/>
  <c r="CA285" i="4"/>
  <c r="CB285" i="4"/>
  <c r="CC285" i="4"/>
  <c r="CD285" i="4"/>
  <c r="AJ286" i="4"/>
  <c r="AK286" i="4"/>
  <c r="AL286" i="4"/>
  <c r="AM286" i="4"/>
  <c r="BA286" i="4"/>
  <c r="BB286" i="4"/>
  <c r="BC286" i="4"/>
  <c r="BD286" i="4"/>
  <c r="BG286" i="4"/>
  <c r="BH286" i="4"/>
  <c r="BI286" i="4"/>
  <c r="BO286" i="4" s="1"/>
  <c r="BQ286" i="4"/>
  <c r="BR286" i="4"/>
  <c r="BS286" i="4"/>
  <c r="BT286" i="4"/>
  <c r="BV286" i="4"/>
  <c r="BW286" i="4"/>
  <c r="BX286" i="4"/>
  <c r="BY286" i="4"/>
  <c r="CA286" i="4"/>
  <c r="CB286" i="4"/>
  <c r="CC286" i="4"/>
  <c r="CD286" i="4"/>
  <c r="AJ287" i="4"/>
  <c r="AK287" i="4"/>
  <c r="AL287" i="4"/>
  <c r="AM287" i="4"/>
  <c r="BA287" i="4"/>
  <c r="BB287" i="4"/>
  <c r="BC287" i="4"/>
  <c r="BD287" i="4"/>
  <c r="BG287" i="4"/>
  <c r="BH287" i="4"/>
  <c r="BI287" i="4"/>
  <c r="BQ287" i="4"/>
  <c r="BR287" i="4"/>
  <c r="BS287" i="4"/>
  <c r="BT287" i="4"/>
  <c r="BV287" i="4"/>
  <c r="BW287" i="4"/>
  <c r="BX287" i="4"/>
  <c r="BY287" i="4"/>
  <c r="CA287" i="4"/>
  <c r="CB287" i="4"/>
  <c r="CC287" i="4"/>
  <c r="CD287" i="4"/>
  <c r="AJ288" i="4"/>
  <c r="AK288" i="4"/>
  <c r="AL288" i="4"/>
  <c r="AM288" i="4"/>
  <c r="BA288" i="4"/>
  <c r="BB288" i="4"/>
  <c r="BC288" i="4"/>
  <c r="BD288" i="4"/>
  <c r="BG288" i="4"/>
  <c r="BH288" i="4"/>
  <c r="BI288" i="4"/>
  <c r="BQ288" i="4"/>
  <c r="BR288" i="4"/>
  <c r="BS288" i="4"/>
  <c r="BT288" i="4"/>
  <c r="BV288" i="4"/>
  <c r="BW288" i="4"/>
  <c r="BX288" i="4"/>
  <c r="BY288" i="4"/>
  <c r="CA288" i="4"/>
  <c r="CB288" i="4"/>
  <c r="CC288" i="4"/>
  <c r="CD288" i="4"/>
  <c r="AJ289" i="4"/>
  <c r="AK289" i="4"/>
  <c r="AL289" i="4"/>
  <c r="AM289" i="4"/>
  <c r="BA289" i="4"/>
  <c r="BB289" i="4"/>
  <c r="BC289" i="4"/>
  <c r="BD289" i="4"/>
  <c r="BG289" i="4"/>
  <c r="BH289" i="4"/>
  <c r="BI289" i="4"/>
  <c r="BQ289" i="4"/>
  <c r="BR289" i="4"/>
  <c r="BS289" i="4"/>
  <c r="BT289" i="4"/>
  <c r="BV289" i="4"/>
  <c r="BW289" i="4"/>
  <c r="BX289" i="4"/>
  <c r="BY289" i="4"/>
  <c r="CA289" i="4"/>
  <c r="CB289" i="4"/>
  <c r="CC289" i="4"/>
  <c r="CD289" i="4"/>
  <c r="AJ290" i="4"/>
  <c r="AK290" i="4"/>
  <c r="AL290" i="4"/>
  <c r="AM290" i="4"/>
  <c r="BA290" i="4"/>
  <c r="BB290" i="4"/>
  <c r="BC290" i="4"/>
  <c r="BD290" i="4"/>
  <c r="BG290" i="4"/>
  <c r="BH290" i="4"/>
  <c r="BI290" i="4"/>
  <c r="BO290" i="4" s="1"/>
  <c r="BQ290" i="4"/>
  <c r="BR290" i="4"/>
  <c r="BS290" i="4"/>
  <c r="BT290" i="4"/>
  <c r="BV290" i="4"/>
  <c r="BW290" i="4"/>
  <c r="BX290" i="4"/>
  <c r="BY290" i="4"/>
  <c r="CA290" i="4"/>
  <c r="CB290" i="4"/>
  <c r="CC290" i="4"/>
  <c r="CD290" i="4"/>
  <c r="AJ291" i="4"/>
  <c r="AK291" i="4"/>
  <c r="AL291" i="4"/>
  <c r="AM291" i="4"/>
  <c r="BA291" i="4"/>
  <c r="BB291" i="4"/>
  <c r="BC291" i="4"/>
  <c r="BD291" i="4"/>
  <c r="BG291" i="4"/>
  <c r="BH291" i="4"/>
  <c r="BI291" i="4"/>
  <c r="BQ291" i="4"/>
  <c r="BR291" i="4"/>
  <c r="BS291" i="4"/>
  <c r="BT291" i="4"/>
  <c r="BV291" i="4"/>
  <c r="BW291" i="4"/>
  <c r="BX291" i="4"/>
  <c r="BY291" i="4"/>
  <c r="CA291" i="4"/>
  <c r="CB291" i="4"/>
  <c r="CC291" i="4"/>
  <c r="CD291" i="4"/>
  <c r="AJ292" i="4"/>
  <c r="AK292" i="4"/>
  <c r="AL292" i="4"/>
  <c r="AM292" i="4"/>
  <c r="BA292" i="4"/>
  <c r="BB292" i="4"/>
  <c r="BC292" i="4"/>
  <c r="BD292" i="4"/>
  <c r="BG292" i="4"/>
  <c r="BH292" i="4"/>
  <c r="BI292" i="4"/>
  <c r="BQ292" i="4"/>
  <c r="BR292" i="4"/>
  <c r="BS292" i="4"/>
  <c r="BT292" i="4"/>
  <c r="BV292" i="4"/>
  <c r="BW292" i="4"/>
  <c r="BX292" i="4"/>
  <c r="BY292" i="4"/>
  <c r="CA292" i="4"/>
  <c r="CB292" i="4"/>
  <c r="CC292" i="4"/>
  <c r="CD292" i="4"/>
  <c r="AJ293" i="4"/>
  <c r="AK293" i="4"/>
  <c r="AL293" i="4"/>
  <c r="AM293" i="4"/>
  <c r="BA293" i="4"/>
  <c r="BB293" i="4"/>
  <c r="BC293" i="4"/>
  <c r="BD293" i="4"/>
  <c r="BG293" i="4"/>
  <c r="BH293" i="4"/>
  <c r="BI293" i="4"/>
  <c r="BQ293" i="4"/>
  <c r="BR293" i="4"/>
  <c r="BS293" i="4"/>
  <c r="BT293" i="4"/>
  <c r="BV293" i="4"/>
  <c r="BW293" i="4"/>
  <c r="BX293" i="4"/>
  <c r="BY293" i="4"/>
  <c r="CA293" i="4"/>
  <c r="CB293" i="4"/>
  <c r="CC293" i="4"/>
  <c r="CD293" i="4"/>
  <c r="AJ294" i="4"/>
  <c r="AK294" i="4"/>
  <c r="AL294" i="4"/>
  <c r="AM294" i="4"/>
  <c r="BA294" i="4"/>
  <c r="BB294" i="4"/>
  <c r="BC294" i="4"/>
  <c r="BD294" i="4"/>
  <c r="BG294" i="4"/>
  <c r="BH294" i="4"/>
  <c r="BI294" i="4"/>
  <c r="BQ294" i="4"/>
  <c r="BR294" i="4"/>
  <c r="BS294" i="4"/>
  <c r="BT294" i="4"/>
  <c r="BV294" i="4"/>
  <c r="BW294" i="4"/>
  <c r="BX294" i="4"/>
  <c r="BY294" i="4"/>
  <c r="CA294" i="4"/>
  <c r="CB294" i="4"/>
  <c r="CC294" i="4"/>
  <c r="CD294" i="4"/>
  <c r="AJ295" i="4"/>
  <c r="AK295" i="4"/>
  <c r="AL295" i="4"/>
  <c r="AM295" i="4"/>
  <c r="BA295" i="4"/>
  <c r="BB295" i="4"/>
  <c r="BC295" i="4"/>
  <c r="BD295" i="4"/>
  <c r="BG295" i="4"/>
  <c r="BH295" i="4"/>
  <c r="BI295" i="4"/>
  <c r="BQ295" i="4"/>
  <c r="BR295" i="4"/>
  <c r="BS295" i="4"/>
  <c r="BT295" i="4"/>
  <c r="BV295" i="4"/>
  <c r="BW295" i="4"/>
  <c r="BX295" i="4"/>
  <c r="BY295" i="4"/>
  <c r="CA295" i="4"/>
  <c r="CB295" i="4"/>
  <c r="CC295" i="4"/>
  <c r="CD295" i="4"/>
  <c r="AJ296" i="4"/>
  <c r="AK296" i="4"/>
  <c r="AL296" i="4"/>
  <c r="AM296" i="4"/>
  <c r="BA296" i="4"/>
  <c r="BB296" i="4"/>
  <c r="BC296" i="4"/>
  <c r="BD296" i="4"/>
  <c r="BG296" i="4"/>
  <c r="BH296" i="4"/>
  <c r="BI296" i="4"/>
  <c r="BQ296" i="4"/>
  <c r="BR296" i="4"/>
  <c r="BS296" i="4"/>
  <c r="BT296" i="4"/>
  <c r="BV296" i="4"/>
  <c r="BW296" i="4"/>
  <c r="BX296" i="4"/>
  <c r="BY296" i="4"/>
  <c r="CA296" i="4"/>
  <c r="CB296" i="4"/>
  <c r="CC296" i="4"/>
  <c r="CD296" i="4"/>
  <c r="AJ297" i="4"/>
  <c r="AK297" i="4"/>
  <c r="AP297" i="4" s="1"/>
  <c r="AL297" i="4"/>
  <c r="AM297" i="4"/>
  <c r="BA297" i="4"/>
  <c r="BB297" i="4"/>
  <c r="BC297" i="4"/>
  <c r="BD297" i="4"/>
  <c r="BG297" i="4"/>
  <c r="BH297" i="4"/>
  <c r="BI297" i="4"/>
  <c r="BQ297" i="4"/>
  <c r="BR297" i="4"/>
  <c r="BS297" i="4"/>
  <c r="BT297" i="4"/>
  <c r="BV297" i="4"/>
  <c r="BW297" i="4"/>
  <c r="BX297" i="4"/>
  <c r="BY297" i="4"/>
  <c r="CA297" i="4"/>
  <c r="CB297" i="4"/>
  <c r="CC297" i="4"/>
  <c r="CD297" i="4"/>
  <c r="AJ298" i="4"/>
  <c r="AK298" i="4"/>
  <c r="AL298" i="4"/>
  <c r="AM298" i="4"/>
  <c r="BA298" i="4"/>
  <c r="BB298" i="4"/>
  <c r="BC298" i="4"/>
  <c r="BD298" i="4"/>
  <c r="BG298" i="4"/>
  <c r="BH298" i="4"/>
  <c r="BI298" i="4"/>
  <c r="BQ298" i="4"/>
  <c r="BR298" i="4"/>
  <c r="BS298" i="4"/>
  <c r="BT298" i="4"/>
  <c r="BV298" i="4"/>
  <c r="BW298" i="4"/>
  <c r="BX298" i="4"/>
  <c r="BY298" i="4"/>
  <c r="CA298" i="4"/>
  <c r="CB298" i="4"/>
  <c r="CC298" i="4"/>
  <c r="CD298" i="4"/>
  <c r="AJ299" i="4"/>
  <c r="AK299" i="4"/>
  <c r="AL299" i="4"/>
  <c r="AM299" i="4"/>
  <c r="AR299" i="4" s="1"/>
  <c r="BA299" i="4"/>
  <c r="BB299" i="4"/>
  <c r="BC299" i="4"/>
  <c r="BD299" i="4"/>
  <c r="BG299" i="4"/>
  <c r="BH299" i="4"/>
  <c r="BI299" i="4"/>
  <c r="BQ299" i="4"/>
  <c r="BR299" i="4"/>
  <c r="BS299" i="4"/>
  <c r="BT299" i="4"/>
  <c r="BV299" i="4"/>
  <c r="BW299" i="4"/>
  <c r="BX299" i="4"/>
  <c r="BY299" i="4"/>
  <c r="CA299" i="4"/>
  <c r="CB299" i="4"/>
  <c r="CC299" i="4"/>
  <c r="CD299" i="4"/>
  <c r="AJ300" i="4"/>
  <c r="AK300" i="4"/>
  <c r="AL300" i="4"/>
  <c r="AM300" i="4"/>
  <c r="BA300" i="4"/>
  <c r="BB300" i="4"/>
  <c r="BC300" i="4"/>
  <c r="BD300" i="4"/>
  <c r="BG300" i="4"/>
  <c r="BH300" i="4"/>
  <c r="BI300" i="4"/>
  <c r="BQ300" i="4"/>
  <c r="BR300" i="4"/>
  <c r="BS300" i="4"/>
  <c r="BT300" i="4"/>
  <c r="BV300" i="4"/>
  <c r="BW300" i="4"/>
  <c r="BX300" i="4"/>
  <c r="BY300" i="4"/>
  <c r="CA300" i="4"/>
  <c r="CB300" i="4"/>
  <c r="CC300" i="4"/>
  <c r="CD300" i="4"/>
  <c r="AJ301" i="4"/>
  <c r="AK301" i="4"/>
  <c r="AL301" i="4"/>
  <c r="AM301" i="4"/>
  <c r="BA301" i="4"/>
  <c r="BB301" i="4"/>
  <c r="BC301" i="4"/>
  <c r="BD301" i="4"/>
  <c r="BG301" i="4"/>
  <c r="BH301" i="4"/>
  <c r="BI301" i="4"/>
  <c r="BQ301" i="4"/>
  <c r="BR301" i="4"/>
  <c r="BS301" i="4"/>
  <c r="BT301" i="4"/>
  <c r="BV301" i="4"/>
  <c r="BW301" i="4"/>
  <c r="BX301" i="4"/>
  <c r="BY301" i="4"/>
  <c r="CA301" i="4"/>
  <c r="CB301" i="4"/>
  <c r="CC301" i="4"/>
  <c r="CD301" i="4"/>
  <c r="AJ302" i="4"/>
  <c r="AK302" i="4"/>
  <c r="AL302" i="4"/>
  <c r="AM302" i="4"/>
  <c r="BA302" i="4"/>
  <c r="BB302" i="4"/>
  <c r="BC302" i="4"/>
  <c r="BD302" i="4"/>
  <c r="BG302" i="4"/>
  <c r="BH302" i="4"/>
  <c r="BI302" i="4"/>
  <c r="BQ302" i="4"/>
  <c r="BR302" i="4"/>
  <c r="BS302" i="4"/>
  <c r="BT302" i="4"/>
  <c r="BV302" i="4"/>
  <c r="BW302" i="4"/>
  <c r="BX302" i="4"/>
  <c r="BY302" i="4"/>
  <c r="CA302" i="4"/>
  <c r="CB302" i="4"/>
  <c r="CC302" i="4"/>
  <c r="CD302" i="4"/>
  <c r="AJ303" i="4"/>
  <c r="AK303" i="4"/>
  <c r="AL303" i="4"/>
  <c r="AM303" i="4"/>
  <c r="BA303" i="4"/>
  <c r="BB303" i="4"/>
  <c r="BC303" i="4"/>
  <c r="BD303" i="4"/>
  <c r="BG303" i="4"/>
  <c r="BH303" i="4"/>
  <c r="BI303" i="4"/>
  <c r="BQ303" i="4"/>
  <c r="BR303" i="4"/>
  <c r="BS303" i="4"/>
  <c r="BT303" i="4"/>
  <c r="BV303" i="4"/>
  <c r="BW303" i="4"/>
  <c r="BX303" i="4"/>
  <c r="BY303" i="4"/>
  <c r="CA303" i="4"/>
  <c r="CB303" i="4"/>
  <c r="CC303" i="4"/>
  <c r="CD303" i="4"/>
  <c r="AJ304" i="4"/>
  <c r="AK304" i="4"/>
  <c r="AL304" i="4"/>
  <c r="AM304" i="4"/>
  <c r="BA304" i="4"/>
  <c r="BB304" i="4"/>
  <c r="BC304" i="4"/>
  <c r="BD304" i="4"/>
  <c r="BG304" i="4"/>
  <c r="BH304" i="4"/>
  <c r="BI304" i="4"/>
  <c r="BQ304" i="4"/>
  <c r="BR304" i="4"/>
  <c r="BS304" i="4"/>
  <c r="BT304" i="4"/>
  <c r="BV304" i="4"/>
  <c r="BW304" i="4"/>
  <c r="BX304" i="4"/>
  <c r="BY304" i="4"/>
  <c r="CA304" i="4"/>
  <c r="CB304" i="4"/>
  <c r="CC304" i="4"/>
  <c r="CD304" i="4"/>
  <c r="AJ305" i="4"/>
  <c r="AK305" i="4"/>
  <c r="AL305" i="4"/>
  <c r="AM305" i="4"/>
  <c r="BA305" i="4"/>
  <c r="BB305" i="4"/>
  <c r="BC305" i="4"/>
  <c r="BD305" i="4"/>
  <c r="BG305" i="4"/>
  <c r="BH305" i="4"/>
  <c r="BI305" i="4"/>
  <c r="BQ305" i="4"/>
  <c r="BR305" i="4"/>
  <c r="BS305" i="4"/>
  <c r="BT305" i="4"/>
  <c r="BV305" i="4"/>
  <c r="BW305" i="4"/>
  <c r="BX305" i="4"/>
  <c r="BY305" i="4"/>
  <c r="CA305" i="4"/>
  <c r="CB305" i="4"/>
  <c r="CC305" i="4"/>
  <c r="CD305" i="4"/>
  <c r="AJ306" i="4"/>
  <c r="AK306" i="4"/>
  <c r="AL306" i="4"/>
  <c r="AM306" i="4"/>
  <c r="BA306" i="4"/>
  <c r="BB306" i="4"/>
  <c r="BC306" i="4"/>
  <c r="BD306" i="4"/>
  <c r="BG306" i="4"/>
  <c r="BH306" i="4"/>
  <c r="BI306" i="4"/>
  <c r="BQ306" i="4"/>
  <c r="BR306" i="4"/>
  <c r="BS306" i="4"/>
  <c r="BT306" i="4"/>
  <c r="BV306" i="4"/>
  <c r="BW306" i="4"/>
  <c r="BX306" i="4"/>
  <c r="BY306" i="4"/>
  <c r="CA306" i="4"/>
  <c r="CB306" i="4"/>
  <c r="CC306" i="4"/>
  <c r="CD306" i="4"/>
  <c r="AJ307" i="4"/>
  <c r="AK307" i="4"/>
  <c r="AL307" i="4"/>
  <c r="AM307" i="4"/>
  <c r="BA307" i="4"/>
  <c r="BB307" i="4"/>
  <c r="BC307" i="4"/>
  <c r="BD307" i="4"/>
  <c r="BG307" i="4"/>
  <c r="BH307" i="4"/>
  <c r="BI307" i="4"/>
  <c r="BQ307" i="4"/>
  <c r="BR307" i="4"/>
  <c r="BS307" i="4"/>
  <c r="BT307" i="4"/>
  <c r="BV307" i="4"/>
  <c r="BW307" i="4"/>
  <c r="BX307" i="4"/>
  <c r="BY307" i="4"/>
  <c r="CA307" i="4"/>
  <c r="CB307" i="4"/>
  <c r="CC307" i="4"/>
  <c r="CD307" i="4"/>
  <c r="AJ308" i="4"/>
  <c r="AK308" i="4"/>
  <c r="AL308" i="4"/>
  <c r="AM308" i="4"/>
  <c r="BA308" i="4"/>
  <c r="BB308" i="4"/>
  <c r="BC308" i="4"/>
  <c r="BD308" i="4"/>
  <c r="BG308" i="4"/>
  <c r="BH308" i="4"/>
  <c r="BI308" i="4"/>
  <c r="BQ308" i="4"/>
  <c r="BR308" i="4"/>
  <c r="BS308" i="4"/>
  <c r="BT308" i="4"/>
  <c r="BV308" i="4"/>
  <c r="BW308" i="4"/>
  <c r="BX308" i="4"/>
  <c r="BY308" i="4"/>
  <c r="CA308" i="4"/>
  <c r="CB308" i="4"/>
  <c r="CC308" i="4"/>
  <c r="CD308" i="4"/>
  <c r="AJ309" i="4"/>
  <c r="AK309" i="4"/>
  <c r="AL309" i="4"/>
  <c r="AM309" i="4"/>
  <c r="BA309" i="4"/>
  <c r="BB309" i="4"/>
  <c r="BC309" i="4"/>
  <c r="BD309" i="4"/>
  <c r="BG309" i="4"/>
  <c r="BH309" i="4"/>
  <c r="BI309" i="4"/>
  <c r="BQ309" i="4"/>
  <c r="BR309" i="4"/>
  <c r="BS309" i="4"/>
  <c r="BT309" i="4"/>
  <c r="BV309" i="4"/>
  <c r="BW309" i="4"/>
  <c r="BX309" i="4"/>
  <c r="BY309" i="4"/>
  <c r="CA309" i="4"/>
  <c r="CB309" i="4"/>
  <c r="CC309" i="4"/>
  <c r="CD309" i="4"/>
  <c r="B328" i="4"/>
  <c r="B329" i="4"/>
  <c r="M6" i="6"/>
  <c r="D86" i="51" s="1"/>
  <c r="N6" i="6"/>
  <c r="O6" i="6"/>
  <c r="Q6" i="6"/>
  <c r="R6" i="6"/>
  <c r="U6" i="6"/>
  <c r="M7" i="6"/>
  <c r="N7" i="6"/>
  <c r="O7" i="6"/>
  <c r="Q7" i="6"/>
  <c r="R7" i="6"/>
  <c r="D80" i="16"/>
  <c r="E80" i="16"/>
  <c r="F80" i="16"/>
  <c r="G80" i="16"/>
  <c r="I80" i="16"/>
  <c r="BM44" i="4" l="1"/>
  <c r="I34" i="7"/>
  <c r="K34" i="7" s="1"/>
  <c r="M29" i="7"/>
  <c r="I21" i="7"/>
  <c r="K21" i="7" s="1"/>
  <c r="AE66" i="4"/>
  <c r="I49" i="7"/>
  <c r="K49" i="7" s="1"/>
  <c r="BN299" i="4"/>
  <c r="M52" i="7"/>
  <c r="M79" i="7"/>
  <c r="D409" i="4" s="1"/>
  <c r="M80" i="7"/>
  <c r="M77" i="7"/>
  <c r="D407" i="4" s="1"/>
  <c r="AF407" i="4" s="1"/>
  <c r="M78" i="7"/>
  <c r="D408" i="4" s="1"/>
  <c r="I77" i="7"/>
  <c r="K77" i="7" s="1"/>
  <c r="AF81" i="4" s="1"/>
  <c r="AG81" i="4" s="1"/>
  <c r="DI58" i="4" s="1"/>
  <c r="O58" i="24" s="1"/>
  <c r="I80" i="7"/>
  <c r="K80" i="7" s="1"/>
  <c r="AF84" i="4" s="1"/>
  <c r="AG84" i="4" s="1"/>
  <c r="I79" i="7"/>
  <c r="K79" i="7" s="1"/>
  <c r="AF83" i="4" s="1"/>
  <c r="AG83" i="4" s="1"/>
  <c r="DI60" i="4" s="1"/>
  <c r="O60" i="24" s="1"/>
  <c r="I78" i="7"/>
  <c r="K78" i="7" s="1"/>
  <c r="AF82" i="4" s="1"/>
  <c r="AG82" i="4" s="1"/>
  <c r="DI59" i="4" s="1"/>
  <c r="O59" i="24" s="1"/>
  <c r="I29" i="7"/>
  <c r="K29" i="7" s="1"/>
  <c r="M15" i="7"/>
  <c r="M49" i="7"/>
  <c r="BM300" i="4"/>
  <c r="BO277" i="4"/>
  <c r="AP266" i="4"/>
  <c r="BM74" i="4"/>
  <c r="BM21" i="4"/>
  <c r="I33" i="7"/>
  <c r="K33" i="7" s="1"/>
  <c r="M19" i="7"/>
  <c r="AE19" i="4"/>
  <c r="M48" i="7"/>
  <c r="BM46" i="4"/>
  <c r="BO41" i="4"/>
  <c r="J163" i="24"/>
  <c r="R162" i="24"/>
  <c r="BM277" i="4"/>
  <c r="AQ271" i="4"/>
  <c r="BO191" i="4"/>
  <c r="BN139" i="4"/>
  <c r="BN130" i="4"/>
  <c r="M27" i="7"/>
  <c r="M14" i="7"/>
  <c r="M31" i="7"/>
  <c r="I23" i="7"/>
  <c r="K23" i="7" s="1"/>
  <c r="M18" i="7"/>
  <c r="M22" i="7"/>
  <c r="I14" i="7"/>
  <c r="K14" i="7" s="1"/>
  <c r="M64" i="7"/>
  <c r="BN307" i="4"/>
  <c r="AQ275" i="4"/>
  <c r="AR258" i="4"/>
  <c r="AP219" i="4"/>
  <c r="BM17" i="4"/>
  <c r="AC51" i="22"/>
  <c r="D60" i="22"/>
  <c r="I31" i="7"/>
  <c r="K31" i="7" s="1"/>
  <c r="M26" i="7"/>
  <c r="I18" i="7"/>
  <c r="K18" i="7" s="1"/>
  <c r="M13" i="7"/>
  <c r="M63" i="7"/>
  <c r="AQ64" i="4"/>
  <c r="AQ58" i="4"/>
  <c r="BN37" i="4"/>
  <c r="BN18" i="4"/>
  <c r="DD29" i="4"/>
  <c r="J29" i="24" s="1"/>
  <c r="I35" i="7"/>
  <c r="K35" i="7" s="1"/>
  <c r="M30" i="7"/>
  <c r="I22" i="7"/>
  <c r="K22" i="7" s="1"/>
  <c r="M17" i="7"/>
  <c r="M61" i="7"/>
  <c r="BO284" i="4"/>
  <c r="BN283" i="4"/>
  <c r="AP258" i="4"/>
  <c r="M34" i="7"/>
  <c r="I26" i="7"/>
  <c r="K26" i="7" s="1"/>
  <c r="M21" i="7"/>
  <c r="M60" i="7"/>
  <c r="AQ196" i="4"/>
  <c r="AR47" i="4"/>
  <c r="M38" i="7"/>
  <c r="I30" i="7"/>
  <c r="K30" i="7" s="1"/>
  <c r="M25" i="7"/>
  <c r="M58" i="7"/>
  <c r="F180" i="4"/>
  <c r="F262" i="4"/>
  <c r="H262" i="4" s="1"/>
  <c r="BA29" i="51"/>
  <c r="M59" i="7"/>
  <c r="M62" i="7"/>
  <c r="I66" i="7"/>
  <c r="K66" i="7" s="1"/>
  <c r="I60" i="7"/>
  <c r="K60" i="7" s="1"/>
  <c r="I54" i="7"/>
  <c r="K54" i="7" s="1"/>
  <c r="M47" i="7"/>
  <c r="M57" i="7"/>
  <c r="I71" i="7"/>
  <c r="K71" i="7" s="1"/>
  <c r="AE41" i="4"/>
  <c r="M69" i="7"/>
  <c r="M56" i="7"/>
  <c r="I17" i="7"/>
  <c r="K17" i="7" s="1"/>
  <c r="AF21" i="4" s="1"/>
  <c r="AG21" i="4" s="1"/>
  <c r="M68" i="7"/>
  <c r="M55" i="7"/>
  <c r="M70" i="7"/>
  <c r="M36" i="7"/>
  <c r="M32" i="7"/>
  <c r="M28" i="7"/>
  <c r="M24" i="7"/>
  <c r="M20" i="7"/>
  <c r="M16" i="7"/>
  <c r="M12" i="7"/>
  <c r="M67" i="7"/>
  <c r="M54" i="7"/>
  <c r="D384" i="4" s="1"/>
  <c r="I70" i="7"/>
  <c r="K70" i="7" s="1"/>
  <c r="M66" i="7"/>
  <c r="M53" i="7"/>
  <c r="I12" i="7"/>
  <c r="K12" i="7" s="1"/>
  <c r="M65" i="7"/>
  <c r="AJ203" i="4"/>
  <c r="AE43" i="4"/>
  <c r="AR271" i="4"/>
  <c r="AE70" i="4"/>
  <c r="AE58" i="4"/>
  <c r="AR287" i="4"/>
  <c r="BO296" i="4"/>
  <c r="BN295" i="4"/>
  <c r="AR274" i="4"/>
  <c r="AR273" i="4"/>
  <c r="BM261" i="4"/>
  <c r="AP223" i="4"/>
  <c r="AR192" i="4"/>
  <c r="AR65" i="4"/>
  <c r="BN62" i="4"/>
  <c r="BO222" i="4"/>
  <c r="BO210" i="4"/>
  <c r="BN196" i="4"/>
  <c r="AR123" i="4"/>
  <c r="AQ111" i="4"/>
  <c r="AR73" i="4"/>
  <c r="BO50" i="4"/>
  <c r="AQ19" i="4"/>
  <c r="BO17" i="4"/>
  <c r="BO298" i="4"/>
  <c r="BM296" i="4"/>
  <c r="AP274" i="4"/>
  <c r="AQ274" i="4"/>
  <c r="AP192" i="4"/>
  <c r="AR21" i="4"/>
  <c r="BN17" i="4"/>
  <c r="FI13" i="51"/>
  <c r="FM13" i="51"/>
  <c r="EU13" i="51"/>
  <c r="FC13" i="51"/>
  <c r="EY13" i="51"/>
  <c r="DK13" i="51"/>
  <c r="DG13" i="51"/>
  <c r="DC6" i="51"/>
  <c r="CY6" i="51"/>
  <c r="CU6" i="51"/>
  <c r="DC13" i="51"/>
  <c r="CU13" i="51"/>
  <c r="DK6" i="51"/>
  <c r="DG6" i="51"/>
  <c r="AR293" i="4"/>
  <c r="AP21" i="4"/>
  <c r="BO19" i="4"/>
  <c r="BM211" i="4"/>
  <c r="AQ208" i="4"/>
  <c r="AR195" i="4"/>
  <c r="BO192" i="4"/>
  <c r="BO177" i="4"/>
  <c r="AR112" i="4"/>
  <c r="AR55" i="4"/>
  <c r="AP47" i="4"/>
  <c r="AR23" i="4"/>
  <c r="D54" i="29"/>
  <c r="D213" i="4" s="1"/>
  <c r="AJ213" i="4" s="1"/>
  <c r="AP294" i="4"/>
  <c r="BN289" i="4"/>
  <c r="AP262" i="4"/>
  <c r="AQ117" i="4"/>
  <c r="AR62" i="4"/>
  <c r="AP61" i="4"/>
  <c r="AP41" i="4"/>
  <c r="BA21" i="51"/>
  <c r="BM276" i="4"/>
  <c r="BM224" i="4"/>
  <c r="AP195" i="4"/>
  <c r="BM106" i="4"/>
  <c r="AP23" i="4"/>
  <c r="BN20" i="4"/>
  <c r="L12" i="4"/>
  <c r="D52" i="29"/>
  <c r="D211" i="4" s="1"/>
  <c r="AE51" i="4" s="1"/>
  <c r="BA31" i="51"/>
  <c r="BE31" i="51" s="1"/>
  <c r="AQ134" i="4"/>
  <c r="BO22" i="4"/>
  <c r="M75" i="7"/>
  <c r="D405" i="4" s="1"/>
  <c r="M76" i="7"/>
  <c r="D406" i="4" s="1"/>
  <c r="I76" i="7"/>
  <c r="K76" i="7" s="1"/>
  <c r="AF80" i="4" s="1"/>
  <c r="AG80" i="4" s="1"/>
  <c r="DI57" i="4" s="1"/>
  <c r="O57" i="24" s="1"/>
  <c r="I75" i="7"/>
  <c r="K75" i="7" s="1"/>
  <c r="AF79" i="4" s="1"/>
  <c r="AG79" i="4" s="1"/>
  <c r="DI56" i="4" s="1"/>
  <c r="O56" i="24" s="1"/>
  <c r="AQ270" i="4"/>
  <c r="AR64" i="4"/>
  <c r="BN49" i="4"/>
  <c r="AR49" i="4"/>
  <c r="BO302" i="4"/>
  <c r="AP301" i="4"/>
  <c r="BO293" i="4"/>
  <c r="BN279" i="4"/>
  <c r="BN274" i="4"/>
  <c r="F270" i="4"/>
  <c r="H270" i="4" s="1"/>
  <c r="AP270" i="4"/>
  <c r="BO261" i="4"/>
  <c r="BN260" i="4"/>
  <c r="AJ195" i="4"/>
  <c r="AJ179" i="4"/>
  <c r="BO130" i="4"/>
  <c r="AQ131" i="4"/>
  <c r="AP129" i="4"/>
  <c r="AQ128" i="4"/>
  <c r="AP127" i="4"/>
  <c r="BO126" i="4"/>
  <c r="AQ126" i="4"/>
  <c r="BM124" i="4"/>
  <c r="AQ121" i="4"/>
  <c r="BN116" i="4"/>
  <c r="BO113" i="4"/>
  <c r="BM113" i="4"/>
  <c r="BN98" i="4"/>
  <c r="BM97" i="4"/>
  <c r="AQ98" i="4"/>
  <c r="AQ74" i="4"/>
  <c r="BO74" i="4"/>
  <c r="AQ72" i="4"/>
  <c r="BN55" i="4"/>
  <c r="BN27" i="4"/>
  <c r="BO24" i="4"/>
  <c r="BN22" i="4"/>
  <c r="BO20" i="4"/>
  <c r="BN19" i="4"/>
  <c r="BM19" i="4"/>
  <c r="BO16" i="4"/>
  <c r="BM16" i="4"/>
  <c r="F188" i="4"/>
  <c r="BF188" i="4" s="1"/>
  <c r="F277" i="4"/>
  <c r="H277" i="4" s="1"/>
  <c r="F195" i="4"/>
  <c r="H195" i="4" s="1"/>
  <c r="BA59" i="51"/>
  <c r="BE59" i="51" s="1"/>
  <c r="BJ59" i="51" s="1"/>
  <c r="AO263" i="4"/>
  <c r="AS263" i="4" s="1"/>
  <c r="D246" i="4"/>
  <c r="BO308" i="4"/>
  <c r="AP268" i="4"/>
  <c r="AQ96" i="4"/>
  <c r="BN43" i="4"/>
  <c r="AP43" i="4"/>
  <c r="AP16" i="4"/>
  <c r="BM284" i="4"/>
  <c r="BN225" i="4"/>
  <c r="BN212" i="4"/>
  <c r="AP211" i="4"/>
  <c r="BO202" i="4"/>
  <c r="AQ191" i="4"/>
  <c r="BO63" i="4"/>
  <c r="AQ63" i="4"/>
  <c r="BM62" i="4"/>
  <c r="AQ59" i="4"/>
  <c r="AR54" i="4"/>
  <c r="BN53" i="4"/>
  <c r="BM52" i="4"/>
  <c r="BM43" i="4"/>
  <c r="BM38" i="4"/>
  <c r="BM26" i="4"/>
  <c r="AP22" i="4"/>
  <c r="AR203" i="4"/>
  <c r="AR199" i="4"/>
  <c r="AR184" i="4"/>
  <c r="AQ176" i="4"/>
  <c r="BM138" i="4"/>
  <c r="AP133" i="4"/>
  <c r="BO128" i="4"/>
  <c r="AQ125" i="4"/>
  <c r="BN123" i="4"/>
  <c r="BN120" i="4"/>
  <c r="AP110" i="4"/>
  <c r="BM99" i="4"/>
  <c r="BO64" i="4"/>
  <c r="BN63" i="4"/>
  <c r="AP63" i="4"/>
  <c r="BN59" i="4"/>
  <c r="BO34" i="4"/>
  <c r="BN33" i="4"/>
  <c r="AQ23" i="4"/>
  <c r="AQ21" i="4"/>
  <c r="BA18" i="51"/>
  <c r="BE18" i="51" s="1"/>
  <c r="BG18" i="51" s="1"/>
  <c r="AR281" i="4"/>
  <c r="AR264" i="4"/>
  <c r="AJ175" i="4"/>
  <c r="BN125" i="4"/>
  <c r="AP105" i="4"/>
  <c r="BO304" i="4"/>
  <c r="AR294" i="4"/>
  <c r="BN270" i="4"/>
  <c r="AR270" i="4"/>
  <c r="AR266" i="4"/>
  <c r="BN264" i="4"/>
  <c r="BM262" i="4"/>
  <c r="BM226" i="4"/>
  <c r="BM222" i="4"/>
  <c r="AQ218" i="4"/>
  <c r="BO214" i="4"/>
  <c r="BO204" i="4"/>
  <c r="AR188" i="4"/>
  <c r="BM183" i="4"/>
  <c r="AJ183" i="4"/>
  <c r="AO183" i="4" s="1"/>
  <c r="AS183" i="4" s="1"/>
  <c r="AP131" i="4"/>
  <c r="BM128" i="4"/>
  <c r="AR126" i="4"/>
  <c r="BM125" i="4"/>
  <c r="AQ124" i="4"/>
  <c r="BO103" i="4"/>
  <c r="AP97" i="4"/>
  <c r="BO76" i="4"/>
  <c r="BM72" i="4"/>
  <c r="BN71" i="4"/>
  <c r="BO65" i="4"/>
  <c r="BM64" i="4"/>
  <c r="AP64" i="4"/>
  <c r="AR61" i="4"/>
  <c r="BN45" i="4"/>
  <c r="AR41" i="4"/>
  <c r="BN40" i="4"/>
  <c r="AP40" i="4"/>
  <c r="BM34" i="4"/>
  <c r="BO30" i="4"/>
  <c r="AQ308" i="4"/>
  <c r="BM309" i="4"/>
  <c r="BO97" i="4"/>
  <c r="BM270" i="4"/>
  <c r="AQ269" i="4"/>
  <c r="F184" i="4"/>
  <c r="H184" i="4" s="1"/>
  <c r="AQ138" i="4"/>
  <c r="AQ129" i="4"/>
  <c r="BN104" i="4"/>
  <c r="AQ61" i="4"/>
  <c r="AP55" i="4"/>
  <c r="BO46" i="4"/>
  <c r="AQ46" i="4"/>
  <c r="AP24" i="4"/>
  <c r="BM18" i="4"/>
  <c r="AR18" i="4"/>
  <c r="BN268" i="4"/>
  <c r="AQ263" i="4"/>
  <c r="BO142" i="4"/>
  <c r="BN21" i="4"/>
  <c r="AQ294" i="4"/>
  <c r="BM290" i="4"/>
  <c r="BO269" i="4"/>
  <c r="AR268" i="4"/>
  <c r="AP180" i="4"/>
  <c r="BN129" i="4"/>
  <c r="BN126" i="4"/>
  <c r="BO109" i="4"/>
  <c r="AQ109" i="4"/>
  <c r="BN106" i="4"/>
  <c r="AP106" i="4"/>
  <c r="BM103" i="4"/>
  <c r="AP66" i="4"/>
  <c r="BO43" i="4"/>
  <c r="AQ42" i="4"/>
  <c r="AR26" i="4"/>
  <c r="AP19" i="4"/>
  <c r="BO18" i="4"/>
  <c r="AQ18" i="4"/>
  <c r="AR16" i="4"/>
  <c r="F271" i="4"/>
  <c r="H271" i="4" s="1"/>
  <c r="F263" i="4"/>
  <c r="H263" i="4" s="1"/>
  <c r="BF21" i="4"/>
  <c r="BL21" i="4" s="1"/>
  <c r="AJ201" i="4"/>
  <c r="AR197" i="4"/>
  <c r="BO226" i="4"/>
  <c r="BO208" i="4"/>
  <c r="AP176" i="4"/>
  <c r="BM59" i="4"/>
  <c r="AP59" i="4"/>
  <c r="BO52" i="4"/>
  <c r="AQ52" i="4"/>
  <c r="BO38" i="4"/>
  <c r="BM304" i="4"/>
  <c r="AP295" i="4"/>
  <c r="BO292" i="4"/>
  <c r="AQ292" i="4"/>
  <c r="AQ278" i="4"/>
  <c r="BO276" i="4"/>
  <c r="AR227" i="4"/>
  <c r="BO216" i="4"/>
  <c r="BO198" i="4"/>
  <c r="BN198" i="4"/>
  <c r="AP197" i="4"/>
  <c r="AP188" i="4"/>
  <c r="AR186" i="4"/>
  <c r="AJ177" i="4"/>
  <c r="BO131" i="4"/>
  <c r="BM126" i="4"/>
  <c r="AP126" i="4"/>
  <c r="BO117" i="4"/>
  <c r="BO110" i="4"/>
  <c r="AQ66" i="4"/>
  <c r="AP65" i="4"/>
  <c r="BM60" i="4"/>
  <c r="BN54" i="4"/>
  <c r="BO53" i="4"/>
  <c r="AR53" i="4"/>
  <c r="AR39" i="4"/>
  <c r="AQ24" i="4"/>
  <c r="BM22" i="4"/>
  <c r="AR22" i="4"/>
  <c r="AQ20" i="4"/>
  <c r="BM216" i="4"/>
  <c r="AR212" i="4"/>
  <c r="BN199" i="4"/>
  <c r="AQ200" i="4"/>
  <c r="AR182" i="4"/>
  <c r="AR133" i="4"/>
  <c r="BM131" i="4"/>
  <c r="BM127" i="4"/>
  <c r="AR124" i="4"/>
  <c r="BN114" i="4"/>
  <c r="AP114" i="4"/>
  <c r="BM110" i="4"/>
  <c r="AP104" i="4"/>
  <c r="AR102" i="4"/>
  <c r="BO99" i="4"/>
  <c r="AR71" i="4"/>
  <c r="BM68" i="4"/>
  <c r="AR57" i="4"/>
  <c r="BM53" i="4"/>
  <c r="AP53" i="4"/>
  <c r="BN39" i="4"/>
  <c r="AP39" i="4"/>
  <c r="AR33" i="4"/>
  <c r="AE31" i="4"/>
  <c r="BO26" i="4"/>
  <c r="BM24" i="4"/>
  <c r="AP18" i="4"/>
  <c r="AR17" i="4"/>
  <c r="AR221" i="4"/>
  <c r="BO127" i="4"/>
  <c r="AQ189" i="4"/>
  <c r="BM65" i="4"/>
  <c r="BO309" i="4"/>
  <c r="AP293" i="4"/>
  <c r="BO271" i="4"/>
  <c r="BN261" i="4"/>
  <c r="BM298" i="4"/>
  <c r="AR283" i="4"/>
  <c r="BO282" i="4"/>
  <c r="AP281" i="4"/>
  <c r="BO272" i="4"/>
  <c r="AQ260" i="4"/>
  <c r="BN258" i="4"/>
  <c r="BN217" i="4"/>
  <c r="AP199" i="4"/>
  <c r="AR193" i="4"/>
  <c r="AP143" i="4"/>
  <c r="BM140" i="4"/>
  <c r="AQ136" i="4"/>
  <c r="AQ132" i="4"/>
  <c r="AP128" i="4"/>
  <c r="BO125" i="4"/>
  <c r="AQ119" i="4"/>
  <c r="AR115" i="4"/>
  <c r="BM107" i="4"/>
  <c r="AQ105" i="4"/>
  <c r="AP99" i="4"/>
  <c r="BM76" i="4"/>
  <c r="AP54" i="4"/>
  <c r="AQ40" i="4"/>
  <c r="BM32" i="4"/>
  <c r="AP26" i="4"/>
  <c r="AQ22" i="4"/>
  <c r="AP20" i="4"/>
  <c r="AR19" i="4"/>
  <c r="BM267" i="4"/>
  <c r="AO265" i="4"/>
  <c r="AS265" i="4" s="1"/>
  <c r="AP225" i="4"/>
  <c r="AR131" i="4"/>
  <c r="AR128" i="4"/>
  <c r="AP307" i="4"/>
  <c r="AP272" i="4"/>
  <c r="BM269" i="4"/>
  <c r="BO262" i="4"/>
  <c r="AR262" i="4"/>
  <c r="AQ142" i="4"/>
  <c r="BO129" i="4"/>
  <c r="BN124" i="4"/>
  <c r="AP124" i="4"/>
  <c r="BN113" i="4"/>
  <c r="AP102" i="4"/>
  <c r="BN96" i="4"/>
  <c r="AP71" i="4"/>
  <c r="AP17" i="4"/>
  <c r="BM265" i="4"/>
  <c r="AP207" i="4"/>
  <c r="AR180" i="4"/>
  <c r="AR127" i="4"/>
  <c r="AR110" i="4"/>
  <c r="BN294" i="4"/>
  <c r="AR217" i="4"/>
  <c r="AQ140" i="4"/>
  <c r="AP123" i="4"/>
  <c r="BO114" i="4"/>
  <c r="BO107" i="4"/>
  <c r="AP101" i="4"/>
  <c r="BM30" i="4"/>
  <c r="BM306" i="4"/>
  <c r="BM278" i="4"/>
  <c r="AQ304" i="4"/>
  <c r="AQ288" i="4"/>
  <c r="BM282" i="4"/>
  <c r="BM272" i="4"/>
  <c r="AQ268" i="4"/>
  <c r="BO265" i="4"/>
  <c r="AQ265" i="4"/>
  <c r="BM218" i="4"/>
  <c r="AP213" i="4"/>
  <c r="AR207" i="4"/>
  <c r="BO194" i="4"/>
  <c r="AQ194" i="4"/>
  <c r="AQ116" i="4"/>
  <c r="BN115" i="4"/>
  <c r="AP115" i="4"/>
  <c r="AR106" i="4"/>
  <c r="BM105" i="4"/>
  <c r="BM102" i="4"/>
  <c r="AR97" i="4"/>
  <c r="BM96" i="4"/>
  <c r="D95" i="4"/>
  <c r="AJ95" i="4" s="1"/>
  <c r="BO70" i="4"/>
  <c r="AR69" i="4"/>
  <c r="AR63" i="4"/>
  <c r="BO62" i="4"/>
  <c r="BO59" i="4"/>
  <c r="AR59" i="4"/>
  <c r="BN58" i="4"/>
  <c r="AR51" i="4"/>
  <c r="BN42" i="4"/>
  <c r="BM28" i="4"/>
  <c r="BF16" i="4"/>
  <c r="AQ16" i="4"/>
  <c r="BA34" i="51"/>
  <c r="BE34" i="51" s="1"/>
  <c r="BJ34" i="51" s="1"/>
  <c r="BF261" i="4"/>
  <c r="F183" i="4"/>
  <c r="H183" i="4" s="1"/>
  <c r="F182" i="4"/>
  <c r="BF182" i="4" s="1"/>
  <c r="F176" i="4"/>
  <c r="BF176" i="4" s="1"/>
  <c r="BF24" i="4"/>
  <c r="BF25" i="4"/>
  <c r="F192" i="4"/>
  <c r="BF192" i="4" s="1"/>
  <c r="F274" i="4"/>
  <c r="H274" i="4" s="1"/>
  <c r="BF262" i="4"/>
  <c r="BF23" i="4"/>
  <c r="BF34" i="4"/>
  <c r="BF33" i="4"/>
  <c r="BL33" i="4" s="1"/>
  <c r="BF266" i="4"/>
  <c r="F95" i="4"/>
  <c r="BF95" i="4" s="1"/>
  <c r="BF22" i="4"/>
  <c r="F177" i="4"/>
  <c r="H177" i="4" s="1"/>
  <c r="BF17" i="4"/>
  <c r="F276" i="4"/>
  <c r="H276" i="4" s="1"/>
  <c r="F193" i="4"/>
  <c r="H193" i="4" s="1"/>
  <c r="F272" i="4"/>
  <c r="H272" i="4" s="1"/>
  <c r="F190" i="4"/>
  <c r="H190" i="4" s="1"/>
  <c r="BF31" i="4"/>
  <c r="BL32" i="4" s="1"/>
  <c r="H275" i="4"/>
  <c r="BF275" i="4"/>
  <c r="F259" i="4"/>
  <c r="H259" i="4" s="1"/>
  <c r="F178" i="4"/>
  <c r="BF178" i="4" s="1"/>
  <c r="BF18" i="4"/>
  <c r="BL19" i="4" s="1"/>
  <c r="F268" i="4"/>
  <c r="F267" i="4"/>
  <c r="H267" i="4" s="1"/>
  <c r="F175" i="4"/>
  <c r="H175" i="4" s="1"/>
  <c r="BF15" i="4"/>
  <c r="F191" i="4"/>
  <c r="BF191" i="4" s="1"/>
  <c r="F189" i="4"/>
  <c r="H189" i="4" s="1"/>
  <c r="BF26" i="4"/>
  <c r="BL27" i="4" s="1"/>
  <c r="AO270" i="4"/>
  <c r="AS270" i="4" s="1"/>
  <c r="AU270" i="4" s="1"/>
  <c r="CK270" i="4" s="1"/>
  <c r="H194" i="4"/>
  <c r="AJ193" i="4"/>
  <c r="AO271" i="4"/>
  <c r="AS271" i="4" s="1"/>
  <c r="AW271" i="4" s="1"/>
  <c r="AE29" i="4"/>
  <c r="AE25" i="4"/>
  <c r="BA26" i="51"/>
  <c r="BE26" i="51" s="1"/>
  <c r="BI26" i="51" s="1"/>
  <c r="AJ181" i="4"/>
  <c r="AO182" i="4" s="1"/>
  <c r="H186" i="4"/>
  <c r="AE60" i="4"/>
  <c r="AJ199" i="4"/>
  <c r="AE37" i="4"/>
  <c r="BA63" i="51"/>
  <c r="BE63" i="51" s="1"/>
  <c r="BJ63" i="51" s="1"/>
  <c r="BA55" i="51"/>
  <c r="BE55" i="51" s="1"/>
  <c r="BI55" i="51" s="1"/>
  <c r="BA52" i="51"/>
  <c r="BE52" i="51" s="1"/>
  <c r="BG52" i="51" s="1"/>
  <c r="AJ226" i="4"/>
  <c r="AO226" i="4" s="1"/>
  <c r="AS226" i="4" s="1"/>
  <c r="BA71" i="51"/>
  <c r="BE71" i="51" s="1"/>
  <c r="BH71" i="51" s="1"/>
  <c r="BA67" i="51"/>
  <c r="BE67" i="51" s="1"/>
  <c r="BG67" i="51" s="1"/>
  <c r="AE74" i="4"/>
  <c r="AE72" i="4"/>
  <c r="AO286" i="4"/>
  <c r="AS286" i="4" s="1"/>
  <c r="AO290" i="4"/>
  <c r="AS290" i="4" s="1"/>
  <c r="AJ222" i="4"/>
  <c r="AO222" i="4" s="1"/>
  <c r="AJ218" i="4"/>
  <c r="AO218" i="4" s="1"/>
  <c r="AE64" i="4"/>
  <c r="AO292" i="4"/>
  <c r="AS292" i="4" s="1"/>
  <c r="AJ227" i="4"/>
  <c r="BA69" i="51"/>
  <c r="BE69" i="51" s="1"/>
  <c r="BH69" i="51" s="1"/>
  <c r="BA61" i="51"/>
  <c r="BE61" i="51" s="1"/>
  <c r="BJ61" i="51" s="1"/>
  <c r="BA53" i="51"/>
  <c r="BE53" i="51" s="1"/>
  <c r="BI53" i="51" s="1"/>
  <c r="M73" i="7"/>
  <c r="D403" i="4" s="1"/>
  <c r="M74" i="7"/>
  <c r="D404" i="4" s="1"/>
  <c r="I73" i="7"/>
  <c r="K73" i="7" s="1"/>
  <c r="AF77" i="4" s="1"/>
  <c r="AG77" i="4" s="1"/>
  <c r="DI54" i="4" s="1"/>
  <c r="O54" i="24" s="1"/>
  <c r="I74" i="7"/>
  <c r="K74" i="7" s="1"/>
  <c r="AF78" i="4" s="1"/>
  <c r="AG78" i="4" s="1"/>
  <c r="DI55" i="4" s="1"/>
  <c r="O55" i="24" s="1"/>
  <c r="B73" i="51"/>
  <c r="AB72" i="51"/>
  <c r="BA65" i="51"/>
  <c r="BE65" i="51" s="1"/>
  <c r="BJ65" i="51" s="1"/>
  <c r="BA57" i="51"/>
  <c r="BE57" i="51" s="1"/>
  <c r="BH57" i="51" s="1"/>
  <c r="F49" i="4"/>
  <c r="K49" i="51" s="1"/>
  <c r="AA31" i="22"/>
  <c r="F47" i="4"/>
  <c r="K19" i="45" s="1"/>
  <c r="B17" i="47" s="1"/>
  <c r="AA29" i="22"/>
  <c r="F45" i="4"/>
  <c r="F125" i="4" s="1"/>
  <c r="BF125" i="4" s="1"/>
  <c r="AA27" i="22"/>
  <c r="F43" i="4"/>
  <c r="F369" i="4" s="1"/>
  <c r="AA25" i="22"/>
  <c r="F41" i="4"/>
  <c r="M13" i="45" s="1"/>
  <c r="D11" i="47" s="1"/>
  <c r="AA23" i="22"/>
  <c r="F39" i="4"/>
  <c r="K11" i="45" s="1"/>
  <c r="B9" i="47" s="1"/>
  <c r="AA21" i="22"/>
  <c r="F37" i="4"/>
  <c r="K37" i="51" s="1"/>
  <c r="AA19" i="22"/>
  <c r="K46" i="45"/>
  <c r="B44" i="47" s="1"/>
  <c r="AA56" i="22"/>
  <c r="F72" i="4"/>
  <c r="F152" i="4" s="1"/>
  <c r="AA54" i="22"/>
  <c r="F69" i="4"/>
  <c r="F149" i="4" s="1"/>
  <c r="AA51" i="22"/>
  <c r="F66" i="4"/>
  <c r="N38" i="45" s="1"/>
  <c r="E36" i="47" s="1"/>
  <c r="AA48" i="22"/>
  <c r="F64" i="4"/>
  <c r="F144" i="4" s="1"/>
  <c r="BF144" i="4" s="1"/>
  <c r="AA46" i="22"/>
  <c r="F63" i="4"/>
  <c r="M35" i="45" s="1"/>
  <c r="D33" i="47" s="1"/>
  <c r="AA45" i="22"/>
  <c r="F61" i="4"/>
  <c r="BF61" i="4" s="1"/>
  <c r="AA43" i="22"/>
  <c r="F59" i="4"/>
  <c r="M31" i="45" s="1"/>
  <c r="D29" i="47" s="1"/>
  <c r="AA41" i="22"/>
  <c r="F57" i="4"/>
  <c r="F137" i="4" s="1"/>
  <c r="BF137" i="4" s="1"/>
  <c r="AA39" i="22"/>
  <c r="F55" i="4"/>
  <c r="AA37" i="22"/>
  <c r="F53" i="4"/>
  <c r="F295" i="4" s="1"/>
  <c r="AA35" i="22"/>
  <c r="F51" i="4"/>
  <c r="AA33" i="22"/>
  <c r="F50" i="4"/>
  <c r="K50" i="51" s="1"/>
  <c r="AA32" i="22"/>
  <c r="F48" i="4"/>
  <c r="F128" i="4" s="1"/>
  <c r="BF128" i="4" s="1"/>
  <c r="AA30" i="22"/>
  <c r="F46" i="4"/>
  <c r="L18" i="45" s="1"/>
  <c r="C16" i="47" s="1"/>
  <c r="AA28" i="22"/>
  <c r="F44" i="4"/>
  <c r="N16" i="45" s="1"/>
  <c r="E14" i="47" s="1"/>
  <c r="AA26" i="22"/>
  <c r="F42" i="4"/>
  <c r="K42" i="51" s="1"/>
  <c r="AA24" i="22"/>
  <c r="F40" i="4"/>
  <c r="M12" i="45" s="1"/>
  <c r="D10" i="47" s="1"/>
  <c r="AA22" i="22"/>
  <c r="F38" i="4"/>
  <c r="L10" i="45" s="1"/>
  <c r="C8" i="47" s="1"/>
  <c r="AA20" i="22"/>
  <c r="F36" i="4"/>
  <c r="N8" i="45" s="1"/>
  <c r="E6" i="47" s="1"/>
  <c r="AA18" i="22"/>
  <c r="AO18" i="22" s="1"/>
  <c r="F73" i="4"/>
  <c r="N45" i="45" s="1"/>
  <c r="E43" i="47" s="1"/>
  <c r="AA55" i="22"/>
  <c r="F71" i="4"/>
  <c r="K43" i="45" s="1"/>
  <c r="B41" i="47" s="1"/>
  <c r="AA53" i="22"/>
  <c r="F68" i="4"/>
  <c r="N40" i="45" s="1"/>
  <c r="E38" i="47" s="1"/>
  <c r="AA50" i="22"/>
  <c r="F67" i="4"/>
  <c r="K39" i="45" s="1"/>
  <c r="B37" i="47" s="1"/>
  <c r="AA49" i="22"/>
  <c r="F65" i="4"/>
  <c r="F307" i="4" s="1"/>
  <c r="AA47" i="22"/>
  <c r="F62" i="4"/>
  <c r="K62" i="51" s="1"/>
  <c r="AA44" i="22"/>
  <c r="F60" i="4"/>
  <c r="L32" i="45" s="1"/>
  <c r="C30" i="47" s="1"/>
  <c r="AA42" i="22"/>
  <c r="F58" i="4"/>
  <c r="M30" i="45" s="1"/>
  <c r="D28" i="47" s="1"/>
  <c r="AA40" i="22"/>
  <c r="F56" i="4"/>
  <c r="N28" i="45" s="1"/>
  <c r="E26" i="47" s="1"/>
  <c r="AA38" i="22"/>
  <c r="F54" i="4"/>
  <c r="L26" i="45" s="1"/>
  <c r="C24" i="47" s="1"/>
  <c r="AA36" i="22"/>
  <c r="F52" i="4"/>
  <c r="M24" i="45" s="1"/>
  <c r="D22" i="47" s="1"/>
  <c r="AA34" i="22"/>
  <c r="AO284" i="4"/>
  <c r="AS284" i="4" s="1"/>
  <c r="AE75" i="4"/>
  <c r="AJ210" i="4"/>
  <c r="AJ206" i="4"/>
  <c r="AE49" i="4"/>
  <c r="AJ202" i="4"/>
  <c r="AJ198" i="4"/>
  <c r="AJ194" i="4"/>
  <c r="AJ186" i="4"/>
  <c r="AO187" i="4" s="1"/>
  <c r="AE71" i="4"/>
  <c r="AE69" i="4"/>
  <c r="AE65" i="4"/>
  <c r="AE63" i="4"/>
  <c r="AE61" i="4"/>
  <c r="AE59" i="4"/>
  <c r="AE53" i="4"/>
  <c r="AO302" i="4"/>
  <c r="AS302" i="4" s="1"/>
  <c r="AO294" i="4"/>
  <c r="AS294" i="4" s="1"/>
  <c r="AV294" i="4" s="1"/>
  <c r="BL20" i="4"/>
  <c r="AO304" i="4"/>
  <c r="AS304" i="4" s="1"/>
  <c r="AW304" i="4" s="1"/>
  <c r="AO260" i="4"/>
  <c r="AS260" i="4" s="1"/>
  <c r="AW260" i="4" s="1"/>
  <c r="AO191" i="4"/>
  <c r="AS191" i="4" s="1"/>
  <c r="AW191" i="4" s="1"/>
  <c r="D392" i="4"/>
  <c r="D55" i="29"/>
  <c r="D214" i="4" s="1"/>
  <c r="E54" i="51" s="1"/>
  <c r="D53" i="29"/>
  <c r="D212" i="4" s="1"/>
  <c r="AF52" i="4" s="1"/>
  <c r="D56" i="29"/>
  <c r="D215" i="4" s="1"/>
  <c r="D135" i="4" s="1"/>
  <c r="K112" i="29"/>
  <c r="AE48" i="4"/>
  <c r="AJ208" i="4"/>
  <c r="AO209" i="4" s="1"/>
  <c r="AS209" i="4" s="1"/>
  <c r="AJ200" i="4"/>
  <c r="AJ196" i="4"/>
  <c r="AO197" i="4" s="1"/>
  <c r="AS197" i="4" s="1"/>
  <c r="AJ192" i="4"/>
  <c r="AJ188" i="4"/>
  <c r="AO189" i="4" s="1"/>
  <c r="AS189" i="4" s="1"/>
  <c r="AJ184" i="4"/>
  <c r="AO185" i="4" s="1"/>
  <c r="AS185" i="4" s="1"/>
  <c r="AJ180" i="4"/>
  <c r="AO180" i="4" s="1"/>
  <c r="I36" i="7"/>
  <c r="K36" i="7" s="1"/>
  <c r="AE40" i="4"/>
  <c r="I32" i="7"/>
  <c r="K32" i="7" s="1"/>
  <c r="AE36" i="4"/>
  <c r="I28" i="7"/>
  <c r="K28" i="7" s="1"/>
  <c r="AF32" i="4" s="1"/>
  <c r="AE32" i="4"/>
  <c r="I24" i="7"/>
  <c r="K24" i="7" s="1"/>
  <c r="AE28" i="4"/>
  <c r="I20" i="7"/>
  <c r="K20" i="7" s="1"/>
  <c r="AE24" i="4"/>
  <c r="I16" i="7"/>
  <c r="K16" i="7" s="1"/>
  <c r="AF20" i="4" s="1"/>
  <c r="AE20" i="4"/>
  <c r="AO288" i="4"/>
  <c r="AS288" i="4" s="1"/>
  <c r="BF260" i="4"/>
  <c r="H180" i="4"/>
  <c r="G46" i="7"/>
  <c r="I46" i="7" s="1"/>
  <c r="K46" i="7" s="1"/>
  <c r="AF50" i="4" s="1"/>
  <c r="D390" i="4"/>
  <c r="D379" i="4"/>
  <c r="AF379" i="4" s="1"/>
  <c r="AO268" i="4"/>
  <c r="AS268" i="4" s="1"/>
  <c r="AO298" i="4"/>
  <c r="AS298" i="4" s="1"/>
  <c r="AO280" i="4"/>
  <c r="AS280" i="4" s="1"/>
  <c r="AO274" i="4"/>
  <c r="AS274" i="4" s="1"/>
  <c r="AU274" i="4" s="1"/>
  <c r="CO274" i="4" s="1"/>
  <c r="BA16" i="51"/>
  <c r="BE16" i="51" s="1"/>
  <c r="BG16" i="51" s="1"/>
  <c r="BA73" i="51"/>
  <c r="BE73" i="51" s="1"/>
  <c r="BJ73" i="51" s="1"/>
  <c r="BA47" i="51"/>
  <c r="BE47" i="51" s="1"/>
  <c r="BI47" i="51" s="1"/>
  <c r="BA39" i="51"/>
  <c r="BE39" i="51" s="1"/>
  <c r="BJ39" i="51" s="1"/>
  <c r="BA35" i="51"/>
  <c r="BE35" i="51" s="1"/>
  <c r="BI35" i="51" s="1"/>
  <c r="BA27" i="51"/>
  <c r="BE27" i="51" s="1"/>
  <c r="BJ27" i="51" s="1"/>
  <c r="BA19" i="51"/>
  <c r="BE19" i="51" s="1"/>
  <c r="BJ19" i="51" s="1"/>
  <c r="BA68" i="51"/>
  <c r="BE68" i="51" s="1"/>
  <c r="BI68" i="51" s="1"/>
  <c r="BA64" i="51"/>
  <c r="BE64" i="51" s="1"/>
  <c r="BH64" i="51" s="1"/>
  <c r="BA60" i="51"/>
  <c r="BE60" i="51" s="1"/>
  <c r="BJ60" i="51" s="1"/>
  <c r="BA56" i="51"/>
  <c r="BE56" i="51" s="1"/>
  <c r="BG56" i="51" s="1"/>
  <c r="BA30" i="51"/>
  <c r="BE30" i="51" s="1"/>
  <c r="BH30" i="51" s="1"/>
  <c r="BA22" i="51"/>
  <c r="BE22" i="51" s="1"/>
  <c r="BG22" i="51" s="1"/>
  <c r="BA75" i="51"/>
  <c r="BE75" i="51" s="1"/>
  <c r="BG75" i="51" s="1"/>
  <c r="BA51" i="51"/>
  <c r="BE51" i="51" s="1"/>
  <c r="BG51" i="51" s="1"/>
  <c r="BA33" i="51"/>
  <c r="BE33" i="51" s="1"/>
  <c r="BG33" i="51" s="1"/>
  <c r="BA25" i="51"/>
  <c r="BE25" i="51" s="1"/>
  <c r="BG25" i="51" s="1"/>
  <c r="BN309" i="4"/>
  <c r="AR309" i="4"/>
  <c r="AP309" i="4"/>
  <c r="AO306" i="4"/>
  <c r="AS306" i="4" s="1"/>
  <c r="AQ300" i="4"/>
  <c r="AO300" i="4"/>
  <c r="AS300" i="4" s="1"/>
  <c r="AQ296" i="4"/>
  <c r="BM293" i="4"/>
  <c r="AR291" i="4"/>
  <c r="AP291" i="4"/>
  <c r="AQ291" i="4"/>
  <c r="BO289" i="4"/>
  <c r="BM289" i="4"/>
  <c r="AQ273" i="4"/>
  <c r="AO273" i="4"/>
  <c r="AS273" i="4" s="1"/>
  <c r="AW273" i="4" s="1"/>
  <c r="AR272" i="4"/>
  <c r="AR267" i="4"/>
  <c r="AO266" i="4"/>
  <c r="AS266" i="4" s="1"/>
  <c r="AV266" i="4" s="1"/>
  <c r="BN265" i="4"/>
  <c r="BO263" i="4"/>
  <c r="BM263" i="4"/>
  <c r="BN263" i="4"/>
  <c r="BO258" i="4"/>
  <c r="BM258" i="4"/>
  <c r="BN227" i="4"/>
  <c r="AO224" i="4"/>
  <c r="AO220" i="4"/>
  <c r="AS220" i="4" s="1"/>
  <c r="BN213" i="4"/>
  <c r="AP209" i="4"/>
  <c r="AP205" i="4"/>
  <c r="BN205" i="4"/>
  <c r="BN201" i="4"/>
  <c r="BN195" i="4"/>
  <c r="BO295" i="4"/>
  <c r="BM295" i="4"/>
  <c r="AR295" i="4"/>
  <c r="BN277" i="4"/>
  <c r="AR265" i="4"/>
  <c r="AP265" i="4"/>
  <c r="BN192" i="4"/>
  <c r="AR191" i="4"/>
  <c r="AP191" i="4"/>
  <c r="AQ177" i="4"/>
  <c r="AQ146" i="4"/>
  <c r="AP145" i="4"/>
  <c r="BO144" i="4"/>
  <c r="AR141" i="4"/>
  <c r="BN137" i="4"/>
  <c r="AR137" i="4"/>
  <c r="AP137" i="4"/>
  <c r="BO136" i="4"/>
  <c r="BO134" i="4"/>
  <c r="BM134" i="4"/>
  <c r="BN133" i="4"/>
  <c r="BO132" i="4"/>
  <c r="BM130" i="4"/>
  <c r="AP130" i="4"/>
  <c r="BN127" i="4"/>
  <c r="BM121" i="4"/>
  <c r="BO119" i="4"/>
  <c r="AR116" i="4"/>
  <c r="AP116" i="4"/>
  <c r="BO115" i="4"/>
  <c r="BM115" i="4"/>
  <c r="BO112" i="4"/>
  <c r="BM112" i="4"/>
  <c r="AP112" i="4"/>
  <c r="AQ110" i="4"/>
  <c r="BM109" i="4"/>
  <c r="AP109" i="4"/>
  <c r="AR107" i="4"/>
  <c r="AP107" i="4"/>
  <c r="AQ107" i="4"/>
  <c r="BN105" i="4"/>
  <c r="BO104" i="4"/>
  <c r="BM104" i="4"/>
  <c r="AQ104" i="4"/>
  <c r="AR103" i="4"/>
  <c r="AP103" i="4"/>
  <c r="BN103" i="4"/>
  <c r="AQ103" i="4"/>
  <c r="AR101" i="4"/>
  <c r="AP100" i="4"/>
  <c r="BN100" i="4"/>
  <c r="BN73" i="4"/>
  <c r="AR67" i="4"/>
  <c r="AQ39" i="4"/>
  <c r="AQ36" i="4"/>
  <c r="BO124" i="4"/>
  <c r="BO106" i="4"/>
  <c r="AR105" i="4"/>
  <c r="AQ97" i="4"/>
  <c r="BO57" i="4"/>
  <c r="BM57" i="4"/>
  <c r="BN56" i="4"/>
  <c r="BN52" i="4"/>
  <c r="AR43" i="4"/>
  <c r="AP42" i="4"/>
  <c r="BM36" i="4"/>
  <c r="AP29" i="4"/>
  <c r="BL29" i="4"/>
  <c r="AR27" i="4"/>
  <c r="BN25" i="4"/>
  <c r="AQ306" i="4"/>
  <c r="AP305" i="4"/>
  <c r="AR303" i="4"/>
  <c r="AQ303" i="4"/>
  <c r="AO293" i="4"/>
  <c r="AS293" i="4" s="1"/>
  <c r="AX293" i="4" s="1"/>
  <c r="AP289" i="4"/>
  <c r="BM286" i="4"/>
  <c r="AR285" i="4"/>
  <c r="BN285" i="4"/>
  <c r="AQ285" i="4"/>
  <c r="BN281" i="4"/>
  <c r="BO280" i="4"/>
  <c r="AQ280" i="4"/>
  <c r="AR279" i="4"/>
  <c r="AO277" i="4"/>
  <c r="AS277" i="4" s="1"/>
  <c r="AW277" i="4" s="1"/>
  <c r="BN275" i="4"/>
  <c r="AR276" i="4"/>
  <c r="BO275" i="4"/>
  <c r="BM275" i="4"/>
  <c r="AO275" i="4"/>
  <c r="AS275" i="4" s="1"/>
  <c r="AW275" i="4" s="1"/>
  <c r="BN272" i="4"/>
  <c r="BM271" i="4"/>
  <c r="BN267" i="4"/>
  <c r="BM266" i="4"/>
  <c r="AQ266" i="4"/>
  <c r="AP264" i="4"/>
  <c r="AQ264" i="4"/>
  <c r="AO264" i="4"/>
  <c r="AS264" i="4" s="1"/>
  <c r="AO261" i="4"/>
  <c r="AS261" i="4" s="1"/>
  <c r="AW261" i="4" s="1"/>
  <c r="AR260" i="4"/>
  <c r="AP259" i="4"/>
  <c r="AQ226" i="4"/>
  <c r="AQ224" i="4"/>
  <c r="BO218" i="4"/>
  <c r="BM214" i="4"/>
  <c r="AR215" i="4"/>
  <c r="AP212" i="4"/>
  <c r="BN211" i="4"/>
  <c r="BN209" i="4"/>
  <c r="BM206" i="4"/>
  <c r="AQ207" i="4"/>
  <c r="BM202" i="4"/>
  <c r="AR201" i="4"/>
  <c r="BO200" i="4"/>
  <c r="BO197" i="4"/>
  <c r="BM194" i="4"/>
  <c r="AQ185" i="4"/>
  <c r="AP184" i="4"/>
  <c r="BO183" i="4"/>
  <c r="AQ181" i="4"/>
  <c r="BO146" i="4"/>
  <c r="BM146" i="4"/>
  <c r="AR145" i="4"/>
  <c r="AR143" i="4"/>
  <c r="AR140" i="4"/>
  <c r="AP140" i="4"/>
  <c r="BN136" i="4"/>
  <c r="AP135" i="4"/>
  <c r="AQ130" i="4"/>
  <c r="BM129" i="4"/>
  <c r="BN128" i="4"/>
  <c r="AQ127" i="4"/>
  <c r="AP122" i="4"/>
  <c r="BO121" i="4"/>
  <c r="AR118" i="4"/>
  <c r="AP118" i="4"/>
  <c r="BN118" i="4"/>
  <c r="BO116" i="4"/>
  <c r="BM116" i="4"/>
  <c r="AQ114" i="4"/>
  <c r="BN112" i="4"/>
  <c r="AR307" i="4"/>
  <c r="AR301" i="4"/>
  <c r="BN291" i="4"/>
  <c r="AR263" i="4"/>
  <c r="BN262" i="4"/>
  <c r="BN226" i="4"/>
  <c r="AR225" i="4"/>
  <c r="BN221" i="4"/>
  <c r="BN182" i="4"/>
  <c r="BO138" i="4"/>
  <c r="AQ123" i="4"/>
  <c r="AR121" i="4"/>
  <c r="AP121" i="4"/>
  <c r="BM114" i="4"/>
  <c r="AR113" i="4"/>
  <c r="AP113" i="4"/>
  <c r="AQ112" i="4"/>
  <c r="AR111" i="4"/>
  <c r="AP111" i="4"/>
  <c r="BN110" i="4"/>
  <c r="BO105" i="4"/>
  <c r="BO102" i="4"/>
  <c r="BN101" i="4"/>
  <c r="AR100" i="4"/>
  <c r="AQ99" i="4"/>
  <c r="BO98" i="4"/>
  <c r="BM98" i="4"/>
  <c r="AR98" i="4"/>
  <c r="AP98" i="4"/>
  <c r="BN97" i="4"/>
  <c r="BM66" i="4"/>
  <c r="AQ65" i="4"/>
  <c r="BN64" i="4"/>
  <c r="BO61" i="4"/>
  <c r="BM61" i="4"/>
  <c r="BN60" i="4"/>
  <c r="AR60" i="4"/>
  <c r="AP60" i="4"/>
  <c r="AP56" i="4"/>
  <c r="AQ54" i="4"/>
  <c r="AR46" i="4"/>
  <c r="BO42" i="4"/>
  <c r="BM42" i="4"/>
  <c r="BO40" i="4"/>
  <c r="BM40" i="4"/>
  <c r="AP37" i="4"/>
  <c r="AP35" i="4"/>
  <c r="BN29" i="4"/>
  <c r="BO28" i="4"/>
  <c r="AQ28" i="4"/>
  <c r="AR25" i="4"/>
  <c r="AP25" i="4"/>
  <c r="AQ76" i="4"/>
  <c r="AQ50" i="4"/>
  <c r="AR42" i="4"/>
  <c r="BN41" i="4"/>
  <c r="BO39" i="4"/>
  <c r="BM39" i="4"/>
  <c r="BO36" i="4"/>
  <c r="K11" i="49"/>
  <c r="BO306" i="4"/>
  <c r="AR305" i="4"/>
  <c r="BM308" i="4"/>
  <c r="BN308" i="4"/>
  <c r="BN305" i="4"/>
  <c r="BO303" i="4"/>
  <c r="BM303" i="4"/>
  <c r="BO300" i="4"/>
  <c r="AP299" i="4"/>
  <c r="AQ299" i="4"/>
  <c r="BN298" i="4"/>
  <c r="BN293" i="4"/>
  <c r="AQ293" i="4"/>
  <c r="BM292" i="4"/>
  <c r="BO288" i="4"/>
  <c r="AP287" i="4"/>
  <c r="BN287" i="4"/>
  <c r="AQ287" i="4"/>
  <c r="AR284" i="4"/>
  <c r="AP284" i="4"/>
  <c r="AQ282" i="4"/>
  <c r="BN280" i="4"/>
  <c r="AR277" i="4"/>
  <c r="AP277" i="4"/>
  <c r="AQ276" i="4"/>
  <c r="BO274" i="4"/>
  <c r="BM274" i="4"/>
  <c r="AR275" i="4"/>
  <c r="AP275" i="4"/>
  <c r="BO273" i="4"/>
  <c r="BM273" i="4"/>
  <c r="BN271" i="4"/>
  <c r="BO268" i="4"/>
  <c r="BM268" i="4"/>
  <c r="AR269" i="4"/>
  <c r="AP269" i="4"/>
  <c r="BN266" i="4"/>
  <c r="BO264" i="4"/>
  <c r="BM264" i="4"/>
  <c r="AP263" i="4"/>
  <c r="AQ262" i="4"/>
  <c r="BO260" i="4"/>
  <c r="BM260" i="4"/>
  <c r="AP260" i="4"/>
  <c r="AR261" i="4"/>
  <c r="AP261" i="4"/>
  <c r="BF258" i="4"/>
  <c r="AQ259" i="4"/>
  <c r="AP227" i="4"/>
  <c r="BN223" i="4"/>
  <c r="AR223" i="4"/>
  <c r="BO221" i="4"/>
  <c r="BM221" i="4"/>
  <c r="AQ221" i="4"/>
  <c r="AP217" i="4"/>
  <c r="AQ217" i="4"/>
  <c r="BN216" i="4"/>
  <c r="AQ214" i="4"/>
  <c r="BO213" i="4"/>
  <c r="BM213" i="4"/>
  <c r="AQ212" i="4"/>
  <c r="AQ210" i="4"/>
  <c r="BO209" i="4"/>
  <c r="BM209" i="4"/>
  <c r="AR209" i="4"/>
  <c r="BN207" i="4"/>
  <c r="BO205" i="4"/>
  <c r="BM205" i="4"/>
  <c r="AR205" i="4"/>
  <c r="AP203" i="4"/>
  <c r="BN203" i="4"/>
  <c r="AQ203" i="4"/>
  <c r="AQ198" i="4"/>
  <c r="AR198" i="4"/>
  <c r="AP198" i="4"/>
  <c r="AR196" i="4"/>
  <c r="AP196" i="4"/>
  <c r="BO196" i="4"/>
  <c r="BM196" i="4"/>
  <c r="AP193" i="4"/>
  <c r="BO190" i="4"/>
  <c r="BM190" i="4"/>
  <c r="BN189" i="4"/>
  <c r="BO185" i="4"/>
  <c r="BO181" i="4"/>
  <c r="BF180" i="4"/>
  <c r="BN141" i="4"/>
  <c r="BO140" i="4"/>
  <c r="AR139" i="4"/>
  <c r="AR135" i="4"/>
  <c r="BO133" i="4"/>
  <c r="BM133" i="4"/>
  <c r="BN132" i="4"/>
  <c r="AR129" i="4"/>
  <c r="AR125" i="4"/>
  <c r="AP125" i="4"/>
  <c r="BO123" i="4"/>
  <c r="BM123" i="4"/>
  <c r="AR120" i="4"/>
  <c r="BM117" i="4"/>
  <c r="AQ115" i="4"/>
  <c r="AR114" i="4"/>
  <c r="AQ113" i="4"/>
  <c r="BO111" i="4"/>
  <c r="BM111" i="4"/>
  <c r="BN107" i="4"/>
  <c r="AQ106" i="4"/>
  <c r="AR104" i="4"/>
  <c r="AQ102" i="4"/>
  <c r="BN102" i="4"/>
  <c r="BO101" i="4"/>
  <c r="BM101" i="4"/>
  <c r="BN99" i="4"/>
  <c r="BO96" i="4"/>
  <c r="AR96" i="4"/>
  <c r="AP96" i="4"/>
  <c r="J74" i="24"/>
  <c r="DD354" i="4"/>
  <c r="DD410" i="4" s="1"/>
  <c r="K79" i="25" s="1"/>
  <c r="AQ75" i="4"/>
  <c r="AQ73" i="4"/>
  <c r="BN69" i="4"/>
  <c r="AQ69" i="4"/>
  <c r="BO58" i="4"/>
  <c r="BM58" i="4"/>
  <c r="AR37" i="4"/>
  <c r="AQ35" i="4"/>
  <c r="AQ33" i="4"/>
  <c r="AR29" i="4"/>
  <c r="BN24" i="4"/>
  <c r="F361" i="4"/>
  <c r="K35" i="51"/>
  <c r="F115" i="4"/>
  <c r="BF115" i="4" s="1"/>
  <c r="F359" i="4"/>
  <c r="K33" i="51"/>
  <c r="F113" i="4"/>
  <c r="BF113" i="4" s="1"/>
  <c r="F357" i="4"/>
  <c r="K31" i="51"/>
  <c r="F111" i="4"/>
  <c r="BF111" i="4" s="1"/>
  <c r="F355" i="4"/>
  <c r="K29" i="51"/>
  <c r="F109" i="4"/>
  <c r="BF109" i="4" s="1"/>
  <c r="F353" i="4"/>
  <c r="K27" i="51"/>
  <c r="F107" i="4"/>
  <c r="BF107" i="4" s="1"/>
  <c r="F351" i="4"/>
  <c r="K25" i="51"/>
  <c r="F105" i="4"/>
  <c r="BF105" i="4" s="1"/>
  <c r="F349" i="4"/>
  <c r="K23" i="51"/>
  <c r="F103" i="4"/>
  <c r="BF103" i="4" s="1"/>
  <c r="F347" i="4"/>
  <c r="K21" i="51"/>
  <c r="F101" i="4"/>
  <c r="BF101" i="4" s="1"/>
  <c r="F345" i="4"/>
  <c r="K19" i="51"/>
  <c r="F99" i="4"/>
  <c r="BF99" i="4" s="1"/>
  <c r="F342" i="4"/>
  <c r="K16" i="51"/>
  <c r="F96" i="4"/>
  <c r="BF96" i="4" s="1"/>
  <c r="D130" i="4"/>
  <c r="AJ130" i="4" s="1"/>
  <c r="E50" i="51"/>
  <c r="D128" i="4"/>
  <c r="AJ128" i="4" s="1"/>
  <c r="E48" i="51"/>
  <c r="E44" i="51"/>
  <c r="D123" i="4"/>
  <c r="AJ123" i="4" s="1"/>
  <c r="E43" i="51"/>
  <c r="D121" i="4"/>
  <c r="AJ121" i="4" s="1"/>
  <c r="E41" i="51"/>
  <c r="D119" i="4"/>
  <c r="E39" i="51"/>
  <c r="D117" i="4"/>
  <c r="E37" i="51"/>
  <c r="D115" i="4"/>
  <c r="AJ115" i="4" s="1"/>
  <c r="E35" i="51"/>
  <c r="D113" i="4"/>
  <c r="E33" i="51"/>
  <c r="D111" i="4"/>
  <c r="AJ111" i="4" s="1"/>
  <c r="E31" i="51"/>
  <c r="D109" i="4"/>
  <c r="AJ109" i="4" s="1"/>
  <c r="E29" i="51"/>
  <c r="D107" i="4"/>
  <c r="E27" i="51"/>
  <c r="D105" i="4"/>
  <c r="E25" i="51"/>
  <c r="D103" i="4"/>
  <c r="E23" i="51"/>
  <c r="D101" i="4"/>
  <c r="E21" i="51"/>
  <c r="D99" i="4"/>
  <c r="AJ99" i="4" s="1"/>
  <c r="E19" i="51"/>
  <c r="D97" i="4"/>
  <c r="AJ97" i="4" s="1"/>
  <c r="E17" i="51"/>
  <c r="F257" i="4"/>
  <c r="K15" i="51"/>
  <c r="D155" i="4"/>
  <c r="E75" i="51"/>
  <c r="BA44" i="51"/>
  <c r="BE44" i="51" s="1"/>
  <c r="BA43" i="51"/>
  <c r="BE43" i="51" s="1"/>
  <c r="BA48" i="51"/>
  <c r="BE48" i="51" s="1"/>
  <c r="BA40" i="51"/>
  <c r="BE40" i="51" s="1"/>
  <c r="BA49" i="51"/>
  <c r="BE49" i="51" s="1"/>
  <c r="BA45" i="51"/>
  <c r="BA41" i="51"/>
  <c r="BE41" i="51" s="1"/>
  <c r="BE21" i="51"/>
  <c r="BG21" i="51" s="1"/>
  <c r="BA76" i="51"/>
  <c r="BA74" i="51"/>
  <c r="BE74" i="51" s="1"/>
  <c r="BA70" i="51"/>
  <c r="BA66" i="51"/>
  <c r="BA62" i="51"/>
  <c r="BE62" i="51" s="1"/>
  <c r="BA58" i="51"/>
  <c r="BE58" i="51" s="1"/>
  <c r="BA38" i="51"/>
  <c r="BA32" i="51"/>
  <c r="BE32" i="51" s="1"/>
  <c r="BA24" i="51"/>
  <c r="BE24" i="51" s="1"/>
  <c r="BN302" i="4"/>
  <c r="AR297" i="4"/>
  <c r="AR289" i="4"/>
  <c r="AR286" i="4"/>
  <c r="AP286" i="4"/>
  <c r="BO281" i="4"/>
  <c r="BM281" i="4"/>
  <c r="AR280" i="4"/>
  <c r="AP280" i="4"/>
  <c r="BO278" i="4"/>
  <c r="BN276" i="4"/>
  <c r="AQ272" i="4"/>
  <c r="AO269" i="4"/>
  <c r="AS269" i="4" s="1"/>
  <c r="AU269" i="4" s="1"/>
  <c r="CG269" i="4" s="1"/>
  <c r="AQ267" i="4"/>
  <c r="BO224" i="4"/>
  <c r="BN220" i="4"/>
  <c r="AR219" i="4"/>
  <c r="AR213" i="4"/>
  <c r="AR202" i="4"/>
  <c r="AP202" i="4"/>
  <c r="BO199" i="4"/>
  <c r="BM199" i="4"/>
  <c r="BN178" i="4"/>
  <c r="BO137" i="4"/>
  <c r="BM137" i="4"/>
  <c r="BN122" i="4"/>
  <c r="AQ122" i="4"/>
  <c r="BO120" i="4"/>
  <c r="BM120" i="4"/>
  <c r="AR76" i="4"/>
  <c r="AR74" i="4"/>
  <c r="BO72" i="4"/>
  <c r="AR70" i="4"/>
  <c r="AP70" i="4"/>
  <c r="AR58" i="4"/>
  <c r="AP58" i="4"/>
  <c r="AQ57" i="4"/>
  <c r="BO54" i="4"/>
  <c r="BM54" i="4"/>
  <c r="BO51" i="4"/>
  <c r="BM51" i="4"/>
  <c r="BO48" i="4"/>
  <c r="AR45" i="4"/>
  <c r="BO44" i="4"/>
  <c r="AQ41" i="4"/>
  <c r="AR40" i="4"/>
  <c r="BN38" i="4"/>
  <c r="AR38" i="4"/>
  <c r="AP38" i="4"/>
  <c r="AR34" i="4"/>
  <c r="AP34" i="4"/>
  <c r="BN32" i="4"/>
  <c r="AR31" i="4"/>
  <c r="AQ30" i="4"/>
  <c r="AP27" i="4"/>
  <c r="AQ27" i="4"/>
  <c r="BN26" i="4"/>
  <c r="BO25" i="4"/>
  <c r="BM25" i="4"/>
  <c r="AR24" i="4"/>
  <c r="BN23" i="4"/>
  <c r="BO23" i="4"/>
  <c r="BM23" i="4"/>
  <c r="K34" i="51"/>
  <c r="F114" i="4"/>
  <c r="BF114" i="4" s="1"/>
  <c r="K32" i="51"/>
  <c r="F112" i="4"/>
  <c r="BF112" i="4" s="1"/>
  <c r="K30" i="51"/>
  <c r="F110" i="4"/>
  <c r="BF110" i="4" s="1"/>
  <c r="K28" i="51"/>
  <c r="F108" i="4"/>
  <c r="BF108" i="4" s="1"/>
  <c r="F352" i="4"/>
  <c r="K26" i="51"/>
  <c r="F106" i="4"/>
  <c r="BF106" i="4" s="1"/>
  <c r="F350" i="4"/>
  <c r="K24" i="51"/>
  <c r="F104" i="4"/>
  <c r="BF104" i="4" s="1"/>
  <c r="F348" i="4"/>
  <c r="K22" i="51"/>
  <c r="F102" i="4"/>
  <c r="BF102" i="4" s="1"/>
  <c r="F346" i="4"/>
  <c r="K20" i="51"/>
  <c r="F100" i="4"/>
  <c r="BF100" i="4" s="1"/>
  <c r="F344" i="4"/>
  <c r="K18" i="51"/>
  <c r="F98" i="4"/>
  <c r="BF98" i="4" s="1"/>
  <c r="K17" i="51"/>
  <c r="F97" i="4"/>
  <c r="BF97" i="4" s="1"/>
  <c r="D129" i="4"/>
  <c r="E49" i="51"/>
  <c r="D126" i="4"/>
  <c r="E46" i="51"/>
  <c r="D122" i="4"/>
  <c r="E42" i="51"/>
  <c r="D120" i="4"/>
  <c r="AJ120" i="4" s="1"/>
  <c r="E40" i="51"/>
  <c r="D118" i="4"/>
  <c r="AJ118" i="4" s="1"/>
  <c r="E38" i="51"/>
  <c r="E36" i="51"/>
  <c r="D114" i="4"/>
  <c r="AJ114" i="4" s="1"/>
  <c r="E34" i="51"/>
  <c r="D112" i="4"/>
  <c r="AJ112" i="4" s="1"/>
  <c r="E32" i="51"/>
  <c r="D110" i="4"/>
  <c r="AJ110" i="4" s="1"/>
  <c r="E30" i="51"/>
  <c r="D108" i="4"/>
  <c r="AJ108" i="4" s="1"/>
  <c r="AO108" i="4" s="1"/>
  <c r="AS108" i="4" s="1"/>
  <c r="AW108" i="4" s="1"/>
  <c r="E28" i="51"/>
  <c r="D106" i="4"/>
  <c r="E26" i="51"/>
  <c r="D104" i="4"/>
  <c r="E24" i="51"/>
  <c r="D102" i="4"/>
  <c r="E22" i="51"/>
  <c r="D100" i="4"/>
  <c r="E20" i="51"/>
  <c r="D98" i="4"/>
  <c r="AJ98" i="4" s="1"/>
  <c r="E18" i="51"/>
  <c r="D96" i="4"/>
  <c r="AJ96" i="4" s="1"/>
  <c r="E16" i="51"/>
  <c r="E15" i="51"/>
  <c r="D154" i="4"/>
  <c r="E74" i="51"/>
  <c r="D153" i="4"/>
  <c r="D169" i="4" s="1"/>
  <c r="E73" i="51"/>
  <c r="D152" i="4"/>
  <c r="E72" i="51"/>
  <c r="D151" i="4"/>
  <c r="E71" i="51"/>
  <c r="D150" i="4"/>
  <c r="E70" i="51"/>
  <c r="D149" i="4"/>
  <c r="E69" i="51"/>
  <c r="D148" i="4"/>
  <c r="E68" i="51"/>
  <c r="D147" i="4"/>
  <c r="E67" i="51"/>
  <c r="D146" i="4"/>
  <c r="E66" i="51"/>
  <c r="D145" i="4"/>
  <c r="AJ145" i="4" s="1"/>
  <c r="E65" i="51"/>
  <c r="D144" i="4"/>
  <c r="E64" i="51"/>
  <c r="D143" i="4"/>
  <c r="AJ143" i="4" s="1"/>
  <c r="E63" i="51"/>
  <c r="D142" i="4"/>
  <c r="AJ142" i="4" s="1"/>
  <c r="E62" i="51"/>
  <c r="D141" i="4"/>
  <c r="E61" i="51"/>
  <c r="D140" i="4"/>
  <c r="AJ140" i="4" s="1"/>
  <c r="E60" i="51"/>
  <c r="D139" i="4"/>
  <c r="E59" i="51"/>
  <c r="D138" i="4"/>
  <c r="AJ138" i="4" s="1"/>
  <c r="E58" i="51"/>
  <c r="D137" i="4"/>
  <c r="E57" i="51"/>
  <c r="D136" i="4"/>
  <c r="E56" i="51"/>
  <c r="D133" i="4"/>
  <c r="E53" i="51"/>
  <c r="E51" i="51"/>
  <c r="E47" i="51"/>
  <c r="E45" i="51"/>
  <c r="BG31" i="51"/>
  <c r="BJ31" i="51"/>
  <c r="BI31" i="51"/>
  <c r="BH31" i="51"/>
  <c r="BG23" i="51"/>
  <c r="BJ23" i="51"/>
  <c r="BH23" i="51"/>
  <c r="BI23" i="51"/>
  <c r="BG72" i="51"/>
  <c r="BJ72" i="51"/>
  <c r="BH72" i="51"/>
  <c r="BI72" i="51"/>
  <c r="BA36" i="51"/>
  <c r="BA37" i="51"/>
  <c r="BE29" i="51"/>
  <c r="BG29" i="51" s="1"/>
  <c r="BA17" i="51"/>
  <c r="BA54" i="51"/>
  <c r="BA50" i="51"/>
  <c r="BE50" i="51" s="1"/>
  <c r="BA46" i="51"/>
  <c r="BE46" i="51" s="1"/>
  <c r="BA42" i="51"/>
  <c r="BA28" i="51"/>
  <c r="BE28" i="51" s="1"/>
  <c r="BA20" i="51"/>
  <c r="D366" i="4"/>
  <c r="D362" i="4"/>
  <c r="D358" i="4"/>
  <c r="D354" i="4"/>
  <c r="D350" i="4"/>
  <c r="D346" i="4"/>
  <c r="D374" i="4"/>
  <c r="D341" i="4"/>
  <c r="O11" i="7"/>
  <c r="O45" i="7"/>
  <c r="D49" i="4" s="1"/>
  <c r="O44" i="7"/>
  <c r="D48" i="4" s="1"/>
  <c r="O41" i="7"/>
  <c r="D45" i="4" s="1"/>
  <c r="O40" i="7"/>
  <c r="O39" i="7"/>
  <c r="O37" i="7"/>
  <c r="O36" i="7"/>
  <c r="D40" i="4" s="1"/>
  <c r="O34" i="7"/>
  <c r="D38" i="4" s="1"/>
  <c r="D361" i="4"/>
  <c r="AF361" i="4" s="1"/>
  <c r="O31" i="7"/>
  <c r="O29" i="7"/>
  <c r="O28" i="7"/>
  <c r="O26" i="7"/>
  <c r="D30" i="4" s="1"/>
  <c r="D353" i="4"/>
  <c r="O23" i="7"/>
  <c r="D27" i="4" s="1"/>
  <c r="O21" i="7"/>
  <c r="O20" i="7"/>
  <c r="O18" i="7"/>
  <c r="D345" i="4"/>
  <c r="AF345" i="4" s="1"/>
  <c r="O15" i="7"/>
  <c r="D19" i="4" s="1"/>
  <c r="O13" i="7"/>
  <c r="O47" i="7"/>
  <c r="D51" i="4" s="1"/>
  <c r="D86" i="4" s="1"/>
  <c r="O68" i="7"/>
  <c r="D72" i="4" s="1"/>
  <c r="O67" i="7"/>
  <c r="O66" i="7"/>
  <c r="D70" i="4" s="1"/>
  <c r="O64" i="7"/>
  <c r="D393" i="4"/>
  <c r="O63" i="7"/>
  <c r="D391" i="4"/>
  <c r="O61" i="7"/>
  <c r="D389" i="4"/>
  <c r="O59" i="7"/>
  <c r="D63" i="4" s="1"/>
  <c r="D386" i="4"/>
  <c r="O56" i="7"/>
  <c r="D60" i="4" s="1"/>
  <c r="D385" i="4"/>
  <c r="O55" i="7"/>
  <c r="O54" i="7"/>
  <c r="D58" i="4" s="1"/>
  <c r="O53" i="7"/>
  <c r="D57" i="4" s="1"/>
  <c r="O52" i="7"/>
  <c r="D56" i="4" s="1"/>
  <c r="O51" i="7"/>
  <c r="O50" i="7"/>
  <c r="O71" i="7"/>
  <c r="D400" i="4"/>
  <c r="O70" i="7"/>
  <c r="D74" i="4" s="1"/>
  <c r="O46" i="7"/>
  <c r="D50" i="4" s="1"/>
  <c r="O43" i="7"/>
  <c r="D47" i="4" s="1"/>
  <c r="O42" i="7"/>
  <c r="O38" i="7"/>
  <c r="O35" i="7"/>
  <c r="D39" i="4" s="1"/>
  <c r="O33" i="7"/>
  <c r="O32" i="7"/>
  <c r="D36" i="4" s="1"/>
  <c r="O30" i="7"/>
  <c r="O27" i="7"/>
  <c r="O25" i="7"/>
  <c r="O24" i="7"/>
  <c r="D28" i="4" s="1"/>
  <c r="O22" i="7"/>
  <c r="O19" i="7"/>
  <c r="O17" i="7"/>
  <c r="D21" i="4" s="1"/>
  <c r="O16" i="7"/>
  <c r="O14" i="7"/>
  <c r="O12" i="7"/>
  <c r="D16" i="4" s="1"/>
  <c r="AE342" i="4" s="1"/>
  <c r="D399" i="4"/>
  <c r="O69" i="7"/>
  <c r="D73" i="4" s="1"/>
  <c r="D395" i="4"/>
  <c r="O65" i="7"/>
  <c r="O60" i="7"/>
  <c r="D388" i="4"/>
  <c r="O58" i="7"/>
  <c r="D387" i="4"/>
  <c r="O57" i="7"/>
  <c r="O49" i="7"/>
  <c r="D53" i="4" s="1"/>
  <c r="O48" i="7"/>
  <c r="O62" i="7"/>
  <c r="D66" i="4" s="1"/>
  <c r="AF72" i="4"/>
  <c r="AF69" i="4"/>
  <c r="AF65" i="4"/>
  <c r="AF64" i="4"/>
  <c r="AF62" i="4"/>
  <c r="AG62" i="4" s="1"/>
  <c r="DI39" i="4" s="1"/>
  <c r="O39" i="24" s="1"/>
  <c r="AF59" i="4"/>
  <c r="AF51" i="4"/>
  <c r="AF43" i="4"/>
  <c r="AG43" i="4" s="1"/>
  <c r="DI20" i="4" s="1"/>
  <c r="O20" i="24" s="1"/>
  <c r="AF39" i="4"/>
  <c r="AG39" i="4" s="1"/>
  <c r="DI16" i="4" s="1"/>
  <c r="O16" i="24" s="1"/>
  <c r="AF35" i="4"/>
  <c r="AG35" i="4" s="1"/>
  <c r="AF31" i="4"/>
  <c r="AF27" i="4"/>
  <c r="AG27" i="4" s="1"/>
  <c r="AF23" i="4"/>
  <c r="AG23" i="4" s="1"/>
  <c r="AF19" i="4"/>
  <c r="AG19" i="4" s="1"/>
  <c r="AF73" i="4"/>
  <c r="AG73" i="4" s="1"/>
  <c r="DI50" i="4" s="1"/>
  <c r="O50" i="24" s="1"/>
  <c r="AF67" i="4"/>
  <c r="AG67" i="4" s="1"/>
  <c r="DI44" i="4" s="1"/>
  <c r="O44" i="24" s="1"/>
  <c r="AF68" i="4"/>
  <c r="AG68" i="4" s="1"/>
  <c r="DI45" i="4" s="1"/>
  <c r="O45" i="24" s="1"/>
  <c r="AF74" i="4"/>
  <c r="AF75" i="4"/>
  <c r="AF15" i="4"/>
  <c r="AG15" i="4" s="1"/>
  <c r="AF71" i="4"/>
  <c r="AF70" i="4"/>
  <c r="AF66" i="4"/>
  <c r="AG66" i="4" s="1"/>
  <c r="DI43" i="4" s="1"/>
  <c r="O43" i="24" s="1"/>
  <c r="AF63" i="4"/>
  <c r="AF61" i="4"/>
  <c r="AF60" i="4"/>
  <c r="AF58" i="4"/>
  <c r="AG58" i="4" s="1"/>
  <c r="DI35" i="4" s="1"/>
  <c r="O35" i="24" s="1"/>
  <c r="AF41" i="4"/>
  <c r="AF40" i="4"/>
  <c r="AF37" i="4"/>
  <c r="AF36" i="4"/>
  <c r="AF33" i="4"/>
  <c r="AG33" i="4" s="1"/>
  <c r="AF29" i="4"/>
  <c r="AF28" i="4"/>
  <c r="AF25" i="4"/>
  <c r="AF24" i="4"/>
  <c r="AF17" i="4"/>
  <c r="AG17" i="4" s="1"/>
  <c r="D398" i="4"/>
  <c r="D397" i="4"/>
  <c r="D396" i="4"/>
  <c r="D394" i="4"/>
  <c r="D124" i="4"/>
  <c r="AJ124" i="4" s="1"/>
  <c r="AJ204" i="4"/>
  <c r="AO204" i="4" s="1"/>
  <c r="D370" i="4"/>
  <c r="AE44" i="4"/>
  <c r="D127" i="4"/>
  <c r="AJ127" i="4" s="1"/>
  <c r="AE47" i="4"/>
  <c r="AJ207" i="4"/>
  <c r="D125" i="4"/>
  <c r="AE45" i="4"/>
  <c r="AJ205" i="4"/>
  <c r="AF53" i="4"/>
  <c r="AF49" i="4"/>
  <c r="AF48" i="4"/>
  <c r="AF45" i="4"/>
  <c r="AF44" i="4"/>
  <c r="D377" i="4"/>
  <c r="AF47" i="4"/>
  <c r="D369" i="4"/>
  <c r="F11" i="49"/>
  <c r="D116" i="4"/>
  <c r="F10" i="49" s="1"/>
  <c r="G12" i="49" s="1"/>
  <c r="H11" i="49"/>
  <c r="D131" i="4"/>
  <c r="D166" i="4" s="1"/>
  <c r="D401" i="4"/>
  <c r="AO278" i="4"/>
  <c r="AS278" i="4" s="1"/>
  <c r="AO276" i="4"/>
  <c r="AS276" i="4" s="1"/>
  <c r="AO272" i="4"/>
  <c r="AS272" i="4" s="1"/>
  <c r="HT42" i="48"/>
  <c r="HT41" i="48"/>
  <c r="D46" i="4"/>
  <c r="HT39" i="48"/>
  <c r="D43" i="4"/>
  <c r="HT36" i="48"/>
  <c r="D41" i="4"/>
  <c r="HT34" i="48"/>
  <c r="HT33" i="48"/>
  <c r="HT31" i="48"/>
  <c r="D35" i="4"/>
  <c r="HT28" i="48"/>
  <c r="HU28" i="48" s="1"/>
  <c r="D33" i="4"/>
  <c r="HT26" i="48"/>
  <c r="HU26" i="48" s="1"/>
  <c r="D32" i="4"/>
  <c r="HT25" i="48"/>
  <c r="HU25" i="48" s="1"/>
  <c r="HT23" i="48"/>
  <c r="HU23" i="48" s="1"/>
  <c r="HT20" i="48"/>
  <c r="HU20" i="48" s="1"/>
  <c r="D25" i="4"/>
  <c r="HT18" i="48"/>
  <c r="HU18" i="48" s="1"/>
  <c r="D24" i="4"/>
  <c r="AE350" i="4" s="1"/>
  <c r="HT17" i="48"/>
  <c r="HU17" i="48" s="1"/>
  <c r="D22" i="4"/>
  <c r="AJ22" i="4" s="1"/>
  <c r="HT15" i="48"/>
  <c r="HU15" i="48" s="1"/>
  <c r="HT12" i="48"/>
  <c r="HU12" i="48" s="1"/>
  <c r="D17" i="4"/>
  <c r="HT10" i="48"/>
  <c r="HU10" i="48" s="1"/>
  <c r="HT46" i="48"/>
  <c r="HT44" i="48"/>
  <c r="AO308" i="4"/>
  <c r="AS308" i="4" s="1"/>
  <c r="AO296" i="4"/>
  <c r="AS296" i="4" s="1"/>
  <c r="AO282" i="4"/>
  <c r="AS282" i="4" s="1"/>
  <c r="AO267" i="4"/>
  <c r="AS267" i="4" s="1"/>
  <c r="AO262" i="4"/>
  <c r="AS262" i="4" s="1"/>
  <c r="AO259" i="4"/>
  <c r="AS259" i="4" s="1"/>
  <c r="BF186" i="4"/>
  <c r="HT43" i="48"/>
  <c r="HT40" i="48"/>
  <c r="HT38" i="48"/>
  <c r="D44" i="4"/>
  <c r="HT37" i="48"/>
  <c r="D42" i="4"/>
  <c r="HT35" i="48"/>
  <c r="HT32" i="48"/>
  <c r="D37" i="4"/>
  <c r="HT30" i="48"/>
  <c r="HT29" i="48"/>
  <c r="D34" i="4"/>
  <c r="HT27" i="48"/>
  <c r="HU27" i="48" s="1"/>
  <c r="D31" i="4"/>
  <c r="HT24" i="48"/>
  <c r="HU24" i="48" s="1"/>
  <c r="D29" i="4"/>
  <c r="HT22" i="48"/>
  <c r="HU22" i="48" s="1"/>
  <c r="HT21" i="48"/>
  <c r="HU21" i="48" s="1"/>
  <c r="D26" i="4"/>
  <c r="HT19" i="48"/>
  <c r="HU19" i="48" s="1"/>
  <c r="D23" i="4"/>
  <c r="HT16" i="48"/>
  <c r="HU16" i="48" s="1"/>
  <c r="HT14" i="48"/>
  <c r="HU14" i="48" s="1"/>
  <c r="D20" i="4"/>
  <c r="AJ20" i="4" s="1"/>
  <c r="HT13" i="48"/>
  <c r="HU13" i="48" s="1"/>
  <c r="D18" i="4"/>
  <c r="HT11" i="48"/>
  <c r="HU11" i="48" s="1"/>
  <c r="HT9" i="48"/>
  <c r="HU9" i="48" s="1"/>
  <c r="D15" i="4"/>
  <c r="HT8" i="48"/>
  <c r="HU8" i="48" s="1"/>
  <c r="HT68" i="48"/>
  <c r="HT67" i="48"/>
  <c r="HT66" i="48"/>
  <c r="HT65" i="48"/>
  <c r="D71" i="4"/>
  <c r="HT64" i="48"/>
  <c r="HT63" i="48"/>
  <c r="D69" i="4"/>
  <c r="HT62" i="48"/>
  <c r="D68" i="4"/>
  <c r="HT61" i="48"/>
  <c r="D67" i="4"/>
  <c r="HT60" i="48"/>
  <c r="HT59" i="48"/>
  <c r="D65" i="4"/>
  <c r="HT58" i="48"/>
  <c r="D64" i="4"/>
  <c r="HT57" i="48"/>
  <c r="HT56" i="48"/>
  <c r="D62" i="4"/>
  <c r="HT55" i="48"/>
  <c r="D61" i="4"/>
  <c r="HT54" i="48"/>
  <c r="HT53" i="48"/>
  <c r="D59" i="4"/>
  <c r="HT52" i="48"/>
  <c r="HT51" i="48"/>
  <c r="HT50" i="48"/>
  <c r="HT49" i="48"/>
  <c r="DD103" i="4"/>
  <c r="DD348" i="4"/>
  <c r="DD401" i="4" s="1"/>
  <c r="K73" i="25" s="1"/>
  <c r="DD22" i="4"/>
  <c r="J22" i="24" s="1"/>
  <c r="J156" i="24" s="1"/>
  <c r="R156" i="24" s="1"/>
  <c r="DD266" i="4"/>
  <c r="DD182" i="4"/>
  <c r="DD274" i="4"/>
  <c r="BN304" i="4"/>
  <c r="AP304" i="4"/>
  <c r="AQ309" i="4"/>
  <c r="AR308" i="4"/>
  <c r="AP308" i="4"/>
  <c r="BO307" i="4"/>
  <c r="BM307" i="4"/>
  <c r="BN306" i="4"/>
  <c r="AR306" i="4"/>
  <c r="AP306" i="4"/>
  <c r="BO305" i="4"/>
  <c r="BM305" i="4"/>
  <c r="AQ305" i="4"/>
  <c r="AP303" i="4"/>
  <c r="BM302" i="4"/>
  <c r="AQ302" i="4"/>
  <c r="BN301" i="4"/>
  <c r="AR302" i="4"/>
  <c r="AP302" i="4"/>
  <c r="BO301" i="4"/>
  <c r="BM301" i="4"/>
  <c r="AQ301" i="4"/>
  <c r="BN300" i="4"/>
  <c r="AQ298" i="4"/>
  <c r="BN297" i="4"/>
  <c r="AR298" i="4"/>
  <c r="AP298" i="4"/>
  <c r="BO297" i="4"/>
  <c r="BM297" i="4"/>
  <c r="AQ297" i="4"/>
  <c r="AR296" i="4"/>
  <c r="AP296" i="4"/>
  <c r="BO294" i="4"/>
  <c r="BM294" i="4"/>
  <c r="AQ295" i="4"/>
  <c r="BN292" i="4"/>
  <c r="BO291" i="4"/>
  <c r="BM291" i="4"/>
  <c r="AQ290" i="4"/>
  <c r="AR290" i="4"/>
  <c r="AP290" i="4"/>
  <c r="BM288" i="4"/>
  <c r="AQ289" i="4"/>
  <c r="BN288" i="4"/>
  <c r="BO287" i="4"/>
  <c r="BM287" i="4"/>
  <c r="AQ286" i="4"/>
  <c r="AP285" i="4"/>
  <c r="BO285" i="4"/>
  <c r="BM285" i="4"/>
  <c r="AQ284" i="4"/>
  <c r="AP283" i="4"/>
  <c r="BO283" i="4"/>
  <c r="BM283" i="4"/>
  <c r="AQ283" i="4"/>
  <c r="AR282" i="4"/>
  <c r="AP282" i="4"/>
  <c r="BM280" i="4"/>
  <c r="AP279" i="4"/>
  <c r="BO279" i="4"/>
  <c r="BM279" i="4"/>
  <c r="AQ279" i="4"/>
  <c r="BN278" i="4"/>
  <c r="AR278" i="4"/>
  <c r="AP278" i="4"/>
  <c r="BF273" i="4"/>
  <c r="BF264" i="4"/>
  <c r="AQ227" i="4"/>
  <c r="AR226" i="4"/>
  <c r="AP226" i="4"/>
  <c r="BO225" i="4"/>
  <c r="BM225" i="4"/>
  <c r="BN224" i="4"/>
  <c r="AR224" i="4"/>
  <c r="AP224" i="4"/>
  <c r="BO223" i="4"/>
  <c r="BM223" i="4"/>
  <c r="AQ223" i="4"/>
  <c r="BM220" i="4"/>
  <c r="AQ220" i="4"/>
  <c r="BN219" i="4"/>
  <c r="AR220" i="4"/>
  <c r="AP220" i="4"/>
  <c r="BO219" i="4"/>
  <c r="BM219" i="4"/>
  <c r="AQ219" i="4"/>
  <c r="BN218" i="4"/>
  <c r="AQ216" i="4"/>
  <c r="BN215" i="4"/>
  <c r="AR216" i="4"/>
  <c r="AP216" i="4"/>
  <c r="BO215" i="4"/>
  <c r="BM215" i="4"/>
  <c r="AQ215" i="4"/>
  <c r="AR214" i="4"/>
  <c r="AP214" i="4"/>
  <c r="BO212" i="4"/>
  <c r="BM212" i="4"/>
  <c r="AQ213" i="4"/>
  <c r="AR210" i="4"/>
  <c r="AP210" i="4"/>
  <c r="BM208" i="4"/>
  <c r="AQ209" i="4"/>
  <c r="BN208" i="4"/>
  <c r="BO207" i="4"/>
  <c r="BM207" i="4"/>
  <c r="AQ206" i="4"/>
  <c r="AR206" i="4"/>
  <c r="AP206" i="4"/>
  <c r="BM204" i="4"/>
  <c r="AQ205" i="4"/>
  <c r="BN204" i="4"/>
  <c r="BO203" i="4"/>
  <c r="BM203" i="4"/>
  <c r="AQ202" i="4"/>
  <c r="AP201" i="4"/>
  <c r="BO201" i="4"/>
  <c r="BM201" i="4"/>
  <c r="AQ201" i="4"/>
  <c r="AR200" i="4"/>
  <c r="AP200" i="4"/>
  <c r="BM198" i="4"/>
  <c r="BN197" i="4"/>
  <c r="AQ195" i="4"/>
  <c r="BN194" i="4"/>
  <c r="AQ192" i="4"/>
  <c r="AQ193" i="4"/>
  <c r="AR190" i="4"/>
  <c r="BO189" i="4"/>
  <c r="AQ190" i="4"/>
  <c r="BO188" i="4"/>
  <c r="BM188" i="4"/>
  <c r="AQ186" i="4"/>
  <c r="AR185" i="4"/>
  <c r="AP185" i="4"/>
  <c r="BO184" i="4"/>
  <c r="BM184" i="4"/>
  <c r="AQ184" i="4"/>
  <c r="BN183" i="4"/>
  <c r="AR183" i="4"/>
  <c r="AP183" i="4"/>
  <c r="AQ182" i="4"/>
  <c r="AR181" i="4"/>
  <c r="AP181" i="4"/>
  <c r="BO180" i="4"/>
  <c r="BM180" i="4"/>
  <c r="AQ180" i="4"/>
  <c r="AQ307" i="4"/>
  <c r="BN303" i="4"/>
  <c r="AR304" i="4"/>
  <c r="AR300" i="4"/>
  <c r="AP300" i="4"/>
  <c r="BO299" i="4"/>
  <c r="BM299" i="4"/>
  <c r="BN296" i="4"/>
  <c r="AR292" i="4"/>
  <c r="AP292" i="4"/>
  <c r="BN290" i="4"/>
  <c r="AR288" i="4"/>
  <c r="AP288" i="4"/>
  <c r="BN286" i="4"/>
  <c r="BN284" i="4"/>
  <c r="BN282" i="4"/>
  <c r="AQ281" i="4"/>
  <c r="AQ258" i="4"/>
  <c r="BO227" i="4"/>
  <c r="BM227" i="4"/>
  <c r="AQ225" i="4"/>
  <c r="BN222" i="4"/>
  <c r="AR222" i="4"/>
  <c r="AP222" i="4"/>
  <c r="AR218" i="4"/>
  <c r="AP218" i="4"/>
  <c r="BO217" i="4"/>
  <c r="BM217" i="4"/>
  <c r="BN214" i="4"/>
  <c r="BN210" i="4"/>
  <c r="AR208" i="4"/>
  <c r="AP208" i="4"/>
  <c r="BN206" i="4"/>
  <c r="AR204" i="4"/>
  <c r="AP204" i="4"/>
  <c r="BN202" i="4"/>
  <c r="BN200" i="4"/>
  <c r="AQ199" i="4"/>
  <c r="BO195" i="4"/>
  <c r="BM195" i="4"/>
  <c r="AR194" i="4"/>
  <c r="AP194" i="4"/>
  <c r="BO193" i="4"/>
  <c r="BM193" i="4"/>
  <c r="BN191" i="4"/>
  <c r="AR189" i="4"/>
  <c r="AP189" i="4"/>
  <c r="AQ188" i="4"/>
  <c r="BN187" i="4"/>
  <c r="AR187" i="4"/>
  <c r="AP187" i="4"/>
  <c r="BO186" i="4"/>
  <c r="BM186" i="4"/>
  <c r="BN185" i="4"/>
  <c r="BO182" i="4"/>
  <c r="BM182" i="4"/>
  <c r="BN181" i="4"/>
  <c r="AQ178" i="4"/>
  <c r="BO176" i="4"/>
  <c r="BM176" i="4"/>
  <c r="BN179" i="4"/>
  <c r="AR179" i="4"/>
  <c r="AP179" i="4"/>
  <c r="BO178" i="4"/>
  <c r="BM178" i="4"/>
  <c r="BN177" i="4"/>
  <c r="AR177" i="4"/>
  <c r="AP177" i="4"/>
  <c r="BN146" i="4"/>
  <c r="AR146" i="4"/>
  <c r="AP146" i="4"/>
  <c r="BN144" i="4"/>
  <c r="AR144" i="4"/>
  <c r="AP144" i="4"/>
  <c r="AQ143" i="4"/>
  <c r="BN142" i="4"/>
  <c r="AR142" i="4"/>
  <c r="AP142" i="4"/>
  <c r="BO141" i="4"/>
  <c r="BM141" i="4"/>
  <c r="BN140" i="4"/>
  <c r="AP139" i="4"/>
  <c r="BO139" i="4"/>
  <c r="BM139" i="4"/>
  <c r="AQ139" i="4"/>
  <c r="AR138" i="4"/>
  <c r="AP138" i="4"/>
  <c r="BM136" i="4"/>
  <c r="BN135" i="4"/>
  <c r="AR136" i="4"/>
  <c r="AP136" i="4"/>
  <c r="BO135" i="4"/>
  <c r="BM135" i="4"/>
  <c r="AQ135" i="4"/>
  <c r="AR134" i="4"/>
  <c r="AP134" i="4"/>
  <c r="BM132" i="4"/>
  <c r="BN131" i="4"/>
  <c r="AR132" i="4"/>
  <c r="AP132" i="4"/>
  <c r="BO122" i="4"/>
  <c r="BM122" i="4"/>
  <c r="AP120" i="4"/>
  <c r="BM119" i="4"/>
  <c r="AQ120" i="4"/>
  <c r="BN119" i="4"/>
  <c r="AQ118" i="4"/>
  <c r="BN117" i="4"/>
  <c r="BO100" i="4"/>
  <c r="BM100" i="4"/>
  <c r="AQ100" i="4"/>
  <c r="AQ101" i="4"/>
  <c r="BN76" i="4"/>
  <c r="BN75" i="4"/>
  <c r="AR75" i="4"/>
  <c r="AP74" i="4"/>
  <c r="AP73" i="4"/>
  <c r="BO145" i="4"/>
  <c r="BM145" i="4"/>
  <c r="AQ145" i="4"/>
  <c r="BO143" i="4"/>
  <c r="BM143" i="4"/>
  <c r="AQ141" i="4"/>
  <c r="BN138" i="4"/>
  <c r="AQ137" i="4"/>
  <c r="BN134" i="4"/>
  <c r="AQ133" i="4"/>
  <c r="BN121" i="4"/>
  <c r="AR119" i="4"/>
  <c r="AP119" i="4"/>
  <c r="BO118" i="4"/>
  <c r="BM118" i="4"/>
  <c r="AR117" i="4"/>
  <c r="AP117" i="4"/>
  <c r="AP76" i="4"/>
  <c r="AP75" i="4"/>
  <c r="BO71" i="4"/>
  <c r="BM71" i="4"/>
  <c r="AQ71" i="4"/>
  <c r="AQ51" i="4"/>
  <c r="BN50" i="4"/>
  <c r="AR50" i="4"/>
  <c r="AP50" i="4"/>
  <c r="AQ49" i="4"/>
  <c r="AR48" i="4"/>
  <c r="AP48" i="4"/>
  <c r="BO75" i="4"/>
  <c r="BM75" i="4"/>
  <c r="BN74" i="4"/>
  <c r="BO73" i="4"/>
  <c r="BM73" i="4"/>
  <c r="BN72" i="4"/>
  <c r="AR72" i="4"/>
  <c r="AP72" i="4"/>
  <c r="BM70" i="4"/>
  <c r="BN70" i="4"/>
  <c r="AP69" i="4"/>
  <c r="BO68" i="4"/>
  <c r="BO69" i="4"/>
  <c r="BM69" i="4"/>
  <c r="BN68" i="4"/>
  <c r="AR68" i="4"/>
  <c r="AP68" i="4"/>
  <c r="BO55" i="4"/>
  <c r="BM55" i="4"/>
  <c r="BO56" i="4"/>
  <c r="BM56" i="4"/>
  <c r="AQ56" i="4"/>
  <c r="AR52" i="4"/>
  <c r="AP52" i="4"/>
  <c r="BM50" i="4"/>
  <c r="BO49" i="4"/>
  <c r="BM49" i="4"/>
  <c r="BN48" i="4"/>
  <c r="BO47" i="4"/>
  <c r="BM47" i="4"/>
  <c r="AQ47" i="4"/>
  <c r="AP46" i="4"/>
  <c r="AP45" i="4"/>
  <c r="AQ43" i="4"/>
  <c r="AQ44" i="4"/>
  <c r="BN46" i="4"/>
  <c r="BO45" i="4"/>
  <c r="BM45" i="4"/>
  <c r="AQ45" i="4"/>
  <c r="BN44" i="4"/>
  <c r="AR44" i="4"/>
  <c r="AP44" i="4"/>
  <c r="BO37" i="4"/>
  <c r="BM37" i="4"/>
  <c r="AQ37" i="4"/>
  <c r="BN36" i="4"/>
  <c r="BN34" i="4"/>
  <c r="AP33" i="4"/>
  <c r="BN31" i="4"/>
  <c r="AR32" i="4"/>
  <c r="AP32" i="4"/>
  <c r="BO31" i="4"/>
  <c r="BM31" i="4"/>
  <c r="AQ31" i="4"/>
  <c r="AR30" i="4"/>
  <c r="AP30" i="4"/>
  <c r="BO29" i="4"/>
  <c r="BM29" i="4"/>
  <c r="AQ29" i="4"/>
  <c r="BN28" i="4"/>
  <c r="AQ26" i="4"/>
  <c r="DD30" i="4"/>
  <c r="BN16" i="4"/>
  <c r="AR36" i="4"/>
  <c r="AP36" i="4"/>
  <c r="BO35" i="4"/>
  <c r="BM35" i="4"/>
  <c r="BO33" i="4"/>
  <c r="BM33" i="4"/>
  <c r="BN30" i="4"/>
  <c r="AR28" i="4"/>
  <c r="AP28" i="4"/>
  <c r="BO27" i="4"/>
  <c r="BM27" i="4"/>
  <c r="D373" i="4"/>
  <c r="D365" i="4"/>
  <c r="D357" i="4"/>
  <c r="AF357" i="4" s="1"/>
  <c r="D349" i="4"/>
  <c r="AF349" i="4" s="1"/>
  <c r="BF265" i="4"/>
  <c r="BF269" i="4"/>
  <c r="BL28" i="4"/>
  <c r="M72" i="7"/>
  <c r="I72" i="7"/>
  <c r="K72" i="7" s="1"/>
  <c r="AF76" i="4" s="1"/>
  <c r="AG76" i="4" s="1"/>
  <c r="DI53" i="4" s="1"/>
  <c r="O53" i="24" s="1"/>
  <c r="AO307" i="4"/>
  <c r="AS307" i="4" s="1"/>
  <c r="AO303" i="4"/>
  <c r="AS303" i="4" s="1"/>
  <c r="AO299" i="4"/>
  <c r="AS299" i="4" s="1"/>
  <c r="AO289" i="4"/>
  <c r="AS289" i="4" s="1"/>
  <c r="AO309" i="4"/>
  <c r="AS309" i="4" s="1"/>
  <c r="AO305" i="4"/>
  <c r="AS305" i="4" s="1"/>
  <c r="AO301" i="4"/>
  <c r="AS301" i="4" s="1"/>
  <c r="AO297" i="4"/>
  <c r="AS297" i="4" s="1"/>
  <c r="AO295" i="4"/>
  <c r="AS295" i="4" s="1"/>
  <c r="AO291" i="4"/>
  <c r="AS291" i="4" s="1"/>
  <c r="AV291" i="4" s="1"/>
  <c r="AO287" i="4"/>
  <c r="AS287" i="4" s="1"/>
  <c r="AO283" i="4"/>
  <c r="AS283" i="4" s="1"/>
  <c r="AO279" i="4"/>
  <c r="AS279" i="4" s="1"/>
  <c r="AO285" i="4"/>
  <c r="AS285" i="4" s="1"/>
  <c r="AO281" i="4"/>
  <c r="AS281" i="4" s="1"/>
  <c r="AO258" i="4"/>
  <c r="AS258" i="4" s="1"/>
  <c r="AX258" i="4" s="1"/>
  <c r="AE50" i="4"/>
  <c r="D376" i="4"/>
  <c r="D372" i="4"/>
  <c r="AE46" i="4"/>
  <c r="AE42" i="4"/>
  <c r="D368" i="4"/>
  <c r="D364" i="4"/>
  <c r="AE38" i="4"/>
  <c r="D360" i="4"/>
  <c r="AE34" i="4"/>
  <c r="D356" i="4"/>
  <c r="AE30" i="4"/>
  <c r="AE26" i="4"/>
  <c r="D352" i="4"/>
  <c r="AE22" i="4"/>
  <c r="D348" i="4"/>
  <c r="AJ178" i="4"/>
  <c r="D344" i="4"/>
  <c r="AE18" i="4"/>
  <c r="D383" i="4"/>
  <c r="AE57" i="4"/>
  <c r="AE56" i="4"/>
  <c r="AF57" i="4"/>
  <c r="AF56" i="4"/>
  <c r="AF46" i="4"/>
  <c r="AF42" i="4"/>
  <c r="AF38" i="4"/>
  <c r="AF34" i="4"/>
  <c r="AF30" i="4"/>
  <c r="AF26" i="4"/>
  <c r="AF22" i="4"/>
  <c r="AF18" i="4"/>
  <c r="D382" i="4"/>
  <c r="D342" i="4"/>
  <c r="AJ176" i="4"/>
  <c r="AE16" i="4"/>
  <c r="AF16" i="4"/>
  <c r="AO190" i="4"/>
  <c r="AO225" i="4"/>
  <c r="AS225" i="4" s="1"/>
  <c r="AV225" i="4" s="1"/>
  <c r="AO221" i="4"/>
  <c r="AS221" i="4" s="1"/>
  <c r="AV221" i="4" s="1"/>
  <c r="AO217" i="4"/>
  <c r="AS217" i="4" s="1"/>
  <c r="BL30" i="4"/>
  <c r="B206" i="4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R340" i="4"/>
  <c r="CI6" i="4"/>
  <c r="CQ6" i="4"/>
  <c r="CY6" i="4"/>
  <c r="CI13" i="4"/>
  <c r="CU13" i="4"/>
  <c r="CM6" i="4"/>
  <c r="CU6" i="4"/>
  <c r="R14" i="4"/>
  <c r="R7" i="4" s="1"/>
  <c r="CQ13" i="4"/>
  <c r="CY13" i="4"/>
  <c r="R94" i="4"/>
  <c r="R174" i="4"/>
  <c r="R256" i="4"/>
  <c r="H185" i="4"/>
  <c r="BF185" i="4"/>
  <c r="H181" i="4"/>
  <c r="BF181" i="4"/>
  <c r="AP141" i="4"/>
  <c r="BF194" i="4"/>
  <c r="AP190" i="4"/>
  <c r="BM189" i="4"/>
  <c r="BN188" i="4"/>
  <c r="AQ187" i="4"/>
  <c r="H187" i="4"/>
  <c r="BF187" i="4"/>
  <c r="AP186" i="4"/>
  <c r="BM185" i="4"/>
  <c r="BN184" i="4"/>
  <c r="AQ183" i="4"/>
  <c r="AP182" i="4"/>
  <c r="BM181" i="4"/>
  <c r="BN180" i="4"/>
  <c r="AQ179" i="4"/>
  <c r="H179" i="4"/>
  <c r="BF179" i="4"/>
  <c r="AP178" i="4"/>
  <c r="BM177" i="4"/>
  <c r="BN176" i="4"/>
  <c r="DD189" i="4"/>
  <c r="BN145" i="4"/>
  <c r="BM144" i="4"/>
  <c r="AQ144" i="4"/>
  <c r="BN143" i="4"/>
  <c r="BM142" i="4"/>
  <c r="DD109" i="4"/>
  <c r="DD355" i="4" s="1"/>
  <c r="DD415" i="4" s="1"/>
  <c r="K80" i="25" s="1"/>
  <c r="AP51" i="4"/>
  <c r="AP49" i="4"/>
  <c r="BM48" i="4"/>
  <c r="AQ48" i="4"/>
  <c r="BN47" i="4"/>
  <c r="F360" i="4"/>
  <c r="F358" i="4"/>
  <c r="F356" i="4"/>
  <c r="F354" i="4"/>
  <c r="D375" i="4"/>
  <c r="D371" i="4"/>
  <c r="D367" i="4"/>
  <c r="D363" i="4"/>
  <c r="D359" i="4"/>
  <c r="D355" i="4"/>
  <c r="D351" i="4"/>
  <c r="D347" i="4"/>
  <c r="D343" i="4"/>
  <c r="BF277" i="4" l="1"/>
  <c r="BF270" i="4"/>
  <c r="AF408" i="4"/>
  <c r="H408" i="4"/>
  <c r="AF409" i="4"/>
  <c r="H409" i="4"/>
  <c r="J164" i="24"/>
  <c r="R163" i="24"/>
  <c r="AX305" i="4"/>
  <c r="AG41" i="4"/>
  <c r="DI18" i="4" s="1"/>
  <c r="O18" i="24" s="1"/>
  <c r="AG70" i="4"/>
  <c r="DI47" i="4" s="1"/>
  <c r="O47" i="24" s="1"/>
  <c r="AJ211" i="4"/>
  <c r="AV306" i="4"/>
  <c r="AW263" i="4"/>
  <c r="AV263" i="4"/>
  <c r="AU263" i="4"/>
  <c r="CO263" i="4" s="1"/>
  <c r="H113" i="4"/>
  <c r="O33" i="51" s="1"/>
  <c r="BL262" i="4"/>
  <c r="AF406" i="4"/>
  <c r="AF405" i="4"/>
  <c r="AF404" i="4"/>
  <c r="AX296" i="4"/>
  <c r="AG51" i="4"/>
  <c r="DI28" i="4" s="1"/>
  <c r="O28" i="24" s="1"/>
  <c r="H188" i="4"/>
  <c r="BF195" i="4"/>
  <c r="BL195" i="4" s="1"/>
  <c r="AW308" i="4"/>
  <c r="AX297" i="4"/>
  <c r="AX303" i="4"/>
  <c r="AW259" i="4"/>
  <c r="AW280" i="4"/>
  <c r="AX309" i="4"/>
  <c r="AV287" i="4"/>
  <c r="AX263" i="4"/>
  <c r="BH59" i="51"/>
  <c r="BG59" i="51"/>
  <c r="BI59" i="51"/>
  <c r="BF184" i="4"/>
  <c r="BL185" i="4" s="1"/>
  <c r="AV277" i="4"/>
  <c r="AO188" i="4"/>
  <c r="AS188" i="4" s="1"/>
  <c r="AU188" i="4" s="1"/>
  <c r="BH27" i="51"/>
  <c r="AU265" i="4"/>
  <c r="CO265" i="4" s="1"/>
  <c r="AX277" i="4"/>
  <c r="AJ113" i="4"/>
  <c r="AO113" i="4" s="1"/>
  <c r="AS113" i="4" s="1"/>
  <c r="AW113" i="4" s="1"/>
  <c r="AV217" i="4"/>
  <c r="AE346" i="4"/>
  <c r="AV271" i="4"/>
  <c r="BH34" i="51"/>
  <c r="L23" i="45"/>
  <c r="C21" i="47" s="1"/>
  <c r="W21" i="47" s="1"/>
  <c r="CD44" i="48" s="1"/>
  <c r="F86" i="4"/>
  <c r="BF271" i="4"/>
  <c r="BL271" i="4" s="1"/>
  <c r="BF183" i="4"/>
  <c r="BL183" i="4" s="1"/>
  <c r="BG26" i="51"/>
  <c r="DI26" i="51" s="1"/>
  <c r="BF263" i="4"/>
  <c r="BL263" i="4" s="1"/>
  <c r="CK263" i="4" s="1"/>
  <c r="AW278" i="4"/>
  <c r="BF69" i="4"/>
  <c r="AU277" i="4"/>
  <c r="CK277" i="4" s="1"/>
  <c r="BI34" i="51"/>
  <c r="BL16" i="4"/>
  <c r="BL22" i="4"/>
  <c r="AW267" i="4"/>
  <c r="CS263" i="4"/>
  <c r="BJ55" i="51"/>
  <c r="AV264" i="4"/>
  <c r="AX268" i="4"/>
  <c r="AW189" i="4"/>
  <c r="AV265" i="4"/>
  <c r="AV183" i="4"/>
  <c r="CW270" i="4"/>
  <c r="AV191" i="4"/>
  <c r="AX271" i="4"/>
  <c r="AO194" i="4"/>
  <c r="AS194" i="4" s="1"/>
  <c r="AU194" i="4" s="1"/>
  <c r="AO199" i="4"/>
  <c r="AS199" i="4" s="1"/>
  <c r="AX199" i="4" s="1"/>
  <c r="AO186" i="4"/>
  <c r="AS186" i="4" s="1"/>
  <c r="AU186" i="4" s="1"/>
  <c r="AX265" i="4"/>
  <c r="BG35" i="51"/>
  <c r="DI35" i="51" s="1"/>
  <c r="AX264" i="4"/>
  <c r="AW306" i="4"/>
  <c r="AO201" i="4"/>
  <c r="AS201" i="4" s="1"/>
  <c r="AV201" i="4" s="1"/>
  <c r="AO202" i="4"/>
  <c r="AS202" i="4" s="1"/>
  <c r="AW202" i="4" s="1"/>
  <c r="AU298" i="4"/>
  <c r="CG298" i="4" s="1"/>
  <c r="AX306" i="4"/>
  <c r="AW296" i="4"/>
  <c r="AW265" i="4"/>
  <c r="BL96" i="4"/>
  <c r="AV296" i="4"/>
  <c r="AG37" i="4"/>
  <c r="DI14" i="4" s="1"/>
  <c r="O14" i="24" s="1"/>
  <c r="AO109" i="4"/>
  <c r="AS109" i="4" s="1"/>
  <c r="AW109" i="4" s="1"/>
  <c r="BL17" i="4"/>
  <c r="CO270" i="4"/>
  <c r="AG25" i="4"/>
  <c r="BH55" i="51"/>
  <c r="AO198" i="4"/>
  <c r="AS198" i="4" s="1"/>
  <c r="AX198" i="4" s="1"/>
  <c r="AV209" i="4"/>
  <c r="AX226" i="4"/>
  <c r="AX301" i="4"/>
  <c r="CG270" i="4"/>
  <c r="AG31" i="4"/>
  <c r="AX300" i="4"/>
  <c r="AW270" i="4"/>
  <c r="AV270" i="4"/>
  <c r="AO111" i="4"/>
  <c r="AS111" i="4" s="1"/>
  <c r="AW111" i="4" s="1"/>
  <c r="AX270" i="4"/>
  <c r="AX183" i="4"/>
  <c r="L30" i="45"/>
  <c r="C28" i="47" s="1"/>
  <c r="V28" i="47" s="1"/>
  <c r="CZ51" i="48" s="1"/>
  <c r="BH35" i="51"/>
  <c r="AX220" i="4"/>
  <c r="AW268" i="4"/>
  <c r="AW288" i="4"/>
  <c r="F375" i="4"/>
  <c r="H375" i="4" s="1"/>
  <c r="BL261" i="4"/>
  <c r="AV273" i="4"/>
  <c r="AW274" i="4"/>
  <c r="BG34" i="51"/>
  <c r="DE34" i="51" s="1"/>
  <c r="BJ35" i="51"/>
  <c r="AO96" i="4"/>
  <c r="AS96" i="4" s="1"/>
  <c r="AX96" i="4" s="1"/>
  <c r="AW302" i="4"/>
  <c r="AW284" i="4"/>
  <c r="AV292" i="4"/>
  <c r="CS270" i="4"/>
  <c r="AX290" i="4"/>
  <c r="BG55" i="51"/>
  <c r="DE55" i="51" s="1"/>
  <c r="AW298" i="4"/>
  <c r="AV286" i="4"/>
  <c r="AX273" i="4"/>
  <c r="F139" i="4"/>
  <c r="BF139" i="4" s="1"/>
  <c r="AX191" i="4"/>
  <c r="H182" i="4"/>
  <c r="BH39" i="51"/>
  <c r="K72" i="51"/>
  <c r="BL25" i="4"/>
  <c r="H110" i="4"/>
  <c r="O30" i="51" s="1"/>
  <c r="BL110" i="4"/>
  <c r="F211" i="4"/>
  <c r="F246" i="4" s="1"/>
  <c r="H176" i="4"/>
  <c r="BF272" i="4"/>
  <c r="F301" i="4"/>
  <c r="H301" i="4" s="1"/>
  <c r="F18" i="49"/>
  <c r="M38" i="45"/>
  <c r="D36" i="47" s="1"/>
  <c r="AJ36" i="47" s="1"/>
  <c r="EZ59" i="48" s="1"/>
  <c r="K71" i="51"/>
  <c r="F293" i="4"/>
  <c r="F328" i="4" s="1"/>
  <c r="N21" i="45"/>
  <c r="E19" i="47" s="1"/>
  <c r="AW19" i="47" s="1"/>
  <c r="GX42" i="48" s="1"/>
  <c r="K44" i="45"/>
  <c r="B42" i="47" s="1"/>
  <c r="I42" i="47" s="1"/>
  <c r="AF65" i="48" s="1"/>
  <c r="F309" i="4"/>
  <c r="BF309" i="4" s="1"/>
  <c r="BK309" i="4" s="1"/>
  <c r="M45" i="45"/>
  <c r="D43" i="47" s="1"/>
  <c r="AJ43" i="47" s="1"/>
  <c r="EZ66" i="48" s="1"/>
  <c r="L14" i="45"/>
  <c r="C12" i="47" s="1"/>
  <c r="V12" i="47" s="1"/>
  <c r="CZ35" i="48" s="1"/>
  <c r="BL23" i="4"/>
  <c r="K56" i="51"/>
  <c r="BL34" i="4"/>
  <c r="K29" i="45"/>
  <c r="B27" i="47" s="1"/>
  <c r="I27" i="47" s="1"/>
  <c r="AF50" i="48" s="1"/>
  <c r="F119" i="4"/>
  <c r="BF119" i="4" s="1"/>
  <c r="BL115" i="4"/>
  <c r="N19" i="45"/>
  <c r="E17" i="47" s="1"/>
  <c r="AX17" i="47" s="1"/>
  <c r="GB40" i="48" s="1"/>
  <c r="K45" i="51"/>
  <c r="H111" i="4"/>
  <c r="O31" i="51" s="1"/>
  <c r="L36" i="45"/>
  <c r="C34" i="47" s="1"/>
  <c r="V34" i="47" s="1"/>
  <c r="CZ57" i="48" s="1"/>
  <c r="K57" i="51"/>
  <c r="F315" i="4"/>
  <c r="H315" i="4" s="1"/>
  <c r="L37" i="45"/>
  <c r="C35" i="47" s="1"/>
  <c r="V35" i="47" s="1"/>
  <c r="CZ58" i="48" s="1"/>
  <c r="K36" i="45"/>
  <c r="B34" i="47" s="1"/>
  <c r="H34" i="47" s="1"/>
  <c r="BA57" i="48" s="1"/>
  <c r="F140" i="4"/>
  <c r="H140" i="4" s="1"/>
  <c r="O60" i="51" s="1"/>
  <c r="F365" i="4"/>
  <c r="K37" i="45"/>
  <c r="B35" i="47" s="1"/>
  <c r="I35" i="47" s="1"/>
  <c r="AF58" i="48" s="1"/>
  <c r="M11" i="45"/>
  <c r="D9" i="47" s="1"/>
  <c r="AJ9" i="47" s="1"/>
  <c r="EZ32" i="48" s="1"/>
  <c r="H38" i="4"/>
  <c r="L22" i="45"/>
  <c r="C20" i="47" s="1"/>
  <c r="V20" i="47" s="1"/>
  <c r="CZ43" i="48" s="1"/>
  <c r="H152" i="4"/>
  <c r="O72" i="51" s="1"/>
  <c r="F145" i="4"/>
  <c r="BF145" i="4" s="1"/>
  <c r="N11" i="45"/>
  <c r="E9" i="47" s="1"/>
  <c r="AW9" i="47" s="1"/>
  <c r="GX32" i="48" s="1"/>
  <c r="K14" i="45"/>
  <c r="B12" i="47" s="1"/>
  <c r="I12" i="47" s="1"/>
  <c r="AF35" i="48" s="1"/>
  <c r="F373" i="4"/>
  <c r="H373" i="4" s="1"/>
  <c r="M15" i="45"/>
  <c r="D13" i="47" s="1"/>
  <c r="AJ13" i="47" s="1"/>
  <c r="EZ36" i="48" s="1"/>
  <c r="L44" i="45"/>
  <c r="C42" i="47" s="1"/>
  <c r="W42" i="47" s="1"/>
  <c r="CD65" i="48" s="1"/>
  <c r="K22" i="45"/>
  <c r="B20" i="47" s="1"/>
  <c r="I20" i="47" s="1"/>
  <c r="AF43" i="48" s="1"/>
  <c r="K65" i="51"/>
  <c r="M19" i="45"/>
  <c r="D17" i="47" s="1"/>
  <c r="AK17" i="47" s="1"/>
  <c r="ED40" i="48" s="1"/>
  <c r="F153" i="4"/>
  <c r="H153" i="4" s="1"/>
  <c r="O73" i="51" s="1"/>
  <c r="M28" i="45"/>
  <c r="D26" i="47" s="1"/>
  <c r="AJ26" i="47" s="1"/>
  <c r="EZ49" i="48" s="1"/>
  <c r="M29" i="45"/>
  <c r="D27" i="47" s="1"/>
  <c r="AK27" i="47" s="1"/>
  <c r="ED50" i="48" s="1"/>
  <c r="K73" i="51"/>
  <c r="K64" i="51"/>
  <c r="F127" i="4"/>
  <c r="BF127" i="4" s="1"/>
  <c r="BL128" i="4" s="1"/>
  <c r="F368" i="4"/>
  <c r="N29" i="45"/>
  <c r="E27" i="47" s="1"/>
  <c r="AW27" i="47" s="1"/>
  <c r="GX50" i="48" s="1"/>
  <c r="F376" i="4"/>
  <c r="F306" i="4"/>
  <c r="BF306" i="4" s="1"/>
  <c r="F298" i="4"/>
  <c r="H298" i="4" s="1"/>
  <c r="K10" i="45"/>
  <c r="B8" i="47" s="1"/>
  <c r="H8" i="47" s="1"/>
  <c r="BA31" i="48" s="1"/>
  <c r="F136" i="4"/>
  <c r="BF136" i="4" s="1"/>
  <c r="BL137" i="4" s="1"/>
  <c r="K69" i="51"/>
  <c r="BF193" i="4"/>
  <c r="BL194" i="4" s="1"/>
  <c r="F304" i="4"/>
  <c r="H304" i="4" s="1"/>
  <c r="K54" i="51"/>
  <c r="BL35" i="4"/>
  <c r="BL24" i="4"/>
  <c r="M20" i="45"/>
  <c r="D18" i="47" s="1"/>
  <c r="AJ18" i="47" s="1"/>
  <c r="EZ41" i="48" s="1"/>
  <c r="H18" i="49"/>
  <c r="BF274" i="4"/>
  <c r="BL275" i="4" s="1"/>
  <c r="F117" i="4"/>
  <c r="BF117" i="4" s="1"/>
  <c r="F305" i="4"/>
  <c r="BL265" i="4"/>
  <c r="K26" i="45"/>
  <c r="B24" i="47" s="1"/>
  <c r="H24" i="47" s="1"/>
  <c r="BA47" i="48" s="1"/>
  <c r="L43" i="45"/>
  <c r="C41" i="47" s="1"/>
  <c r="V41" i="47" s="1"/>
  <c r="CZ64" i="48" s="1"/>
  <c r="H125" i="4"/>
  <c r="O45" i="51" s="1"/>
  <c r="F120" i="4"/>
  <c r="BF120" i="4" s="1"/>
  <c r="BL114" i="4"/>
  <c r="H74" i="4"/>
  <c r="F121" i="4"/>
  <c r="BF121" i="4" s="1"/>
  <c r="H192" i="4"/>
  <c r="BF276" i="4"/>
  <c r="BL276" i="4" s="1"/>
  <c r="H191" i="4"/>
  <c r="K41" i="45"/>
  <c r="B39" i="47" s="1"/>
  <c r="H39" i="47" s="1"/>
  <c r="BA62" i="48" s="1"/>
  <c r="BF259" i="4"/>
  <c r="BL259" i="4" s="1"/>
  <c r="BF51" i="4"/>
  <c r="M39" i="45"/>
  <c r="D37" i="47" s="1"/>
  <c r="AK37" i="47" s="1"/>
  <c r="ED60" i="48" s="1"/>
  <c r="L31" i="45"/>
  <c r="C29" i="47" s="1"/>
  <c r="V29" i="47" s="1"/>
  <c r="CZ52" i="48" s="1"/>
  <c r="K51" i="51"/>
  <c r="K86" i="51" s="1"/>
  <c r="K74" i="51"/>
  <c r="K18" i="45"/>
  <c r="B16" i="47" s="1"/>
  <c r="I16" i="47" s="1"/>
  <c r="AF39" i="48" s="1"/>
  <c r="F147" i="4"/>
  <c r="H147" i="4" s="1"/>
  <c r="O67" i="51" s="1"/>
  <c r="F378" i="4"/>
  <c r="K32" i="45"/>
  <c r="B30" i="47" s="1"/>
  <c r="H30" i="47" s="1"/>
  <c r="BA53" i="48" s="1"/>
  <c r="L25" i="45"/>
  <c r="C23" i="47" s="1"/>
  <c r="W23" i="47" s="1"/>
  <c r="CD46" i="48" s="1"/>
  <c r="N46" i="45"/>
  <c r="E44" i="47" s="1"/>
  <c r="AX44" i="47" s="1"/>
  <c r="GB67" i="48" s="1"/>
  <c r="K67" i="51"/>
  <c r="K59" i="51"/>
  <c r="BL31" i="4"/>
  <c r="BF175" i="4"/>
  <c r="BL176" i="4" s="1"/>
  <c r="K40" i="45"/>
  <c r="B38" i="47" s="1"/>
  <c r="H38" i="47" s="1"/>
  <c r="BA61" i="48" s="1"/>
  <c r="K33" i="45"/>
  <c r="B31" i="47" s="1"/>
  <c r="H31" i="47" s="1"/>
  <c r="BA54" i="48" s="1"/>
  <c r="F367" i="4"/>
  <c r="H367" i="4" s="1"/>
  <c r="BF177" i="4"/>
  <c r="BL177" i="4" s="1"/>
  <c r="F387" i="4"/>
  <c r="H387" i="4" s="1"/>
  <c r="F308" i="4"/>
  <c r="BF308" i="4" s="1"/>
  <c r="F302" i="4"/>
  <c r="BF302" i="4" s="1"/>
  <c r="M25" i="45"/>
  <c r="D23" i="47" s="1"/>
  <c r="AJ23" i="47" s="1"/>
  <c r="EZ46" i="48" s="1"/>
  <c r="K68" i="51"/>
  <c r="K61" i="51"/>
  <c r="H95" i="4"/>
  <c r="O15" i="51" s="1"/>
  <c r="L15" i="45"/>
  <c r="C13" i="47" s="1"/>
  <c r="W13" i="47" s="1"/>
  <c r="CD36" i="48" s="1"/>
  <c r="F138" i="4"/>
  <c r="BF138" i="4" s="1"/>
  <c r="BL138" i="4" s="1"/>
  <c r="F364" i="4"/>
  <c r="F303" i="4"/>
  <c r="H303" i="4" s="1"/>
  <c r="N32" i="45"/>
  <c r="E30" i="47" s="1"/>
  <c r="AX30" i="47" s="1"/>
  <c r="GB53" i="48" s="1"/>
  <c r="K15" i="45"/>
  <c r="B13" i="47" s="1"/>
  <c r="I13" i="47" s="1"/>
  <c r="AF36" i="48" s="1"/>
  <c r="K25" i="45"/>
  <c r="B23" i="47" s="1"/>
  <c r="H23" i="47" s="1"/>
  <c r="BA46" i="48" s="1"/>
  <c r="N10" i="45"/>
  <c r="E8" i="47" s="1"/>
  <c r="AW8" i="47" s="1"/>
  <c r="GX31" i="48" s="1"/>
  <c r="N18" i="45"/>
  <c r="E16" i="47" s="1"/>
  <c r="AX16" i="47" s="1"/>
  <c r="GB39" i="48" s="1"/>
  <c r="F118" i="4"/>
  <c r="BF118" i="4" s="1"/>
  <c r="F212" i="4"/>
  <c r="H212" i="4" s="1"/>
  <c r="F377" i="4"/>
  <c r="F411" i="4" s="1"/>
  <c r="M32" i="45"/>
  <c r="D30" i="47" s="1"/>
  <c r="AJ30" i="47" s="1"/>
  <c r="EZ53" i="48" s="1"/>
  <c r="L40" i="45"/>
  <c r="C38" i="47" s="1"/>
  <c r="V38" i="47" s="1"/>
  <c r="CZ61" i="48" s="1"/>
  <c r="N15" i="45"/>
  <c r="E13" i="47" s="1"/>
  <c r="AX13" i="47" s="1"/>
  <c r="GB36" i="48" s="1"/>
  <c r="N25" i="45"/>
  <c r="E23" i="47" s="1"/>
  <c r="AX23" i="47" s="1"/>
  <c r="GB46" i="48" s="1"/>
  <c r="L33" i="45"/>
  <c r="C31" i="47" s="1"/>
  <c r="W31" i="47" s="1"/>
  <c r="CD54" i="48" s="1"/>
  <c r="L41" i="45"/>
  <c r="C39" i="47" s="1"/>
  <c r="V39" i="47" s="1"/>
  <c r="CZ62" i="48" s="1"/>
  <c r="M46" i="45"/>
  <c r="D44" i="47" s="1"/>
  <c r="AJ44" i="47" s="1"/>
  <c r="EZ67" i="48" s="1"/>
  <c r="M10" i="45"/>
  <c r="D8" i="47" s="1"/>
  <c r="AJ8" i="47" s="1"/>
  <c r="EZ31" i="48" s="1"/>
  <c r="M18" i="45"/>
  <c r="D16" i="47" s="1"/>
  <c r="AJ16" i="47" s="1"/>
  <c r="EZ39" i="48" s="1"/>
  <c r="K58" i="51"/>
  <c r="F148" i="4"/>
  <c r="H148" i="4" s="1"/>
  <c r="O68" i="51" s="1"/>
  <c r="K38" i="51"/>
  <c r="F131" i="4"/>
  <c r="F166" i="4" s="1"/>
  <c r="F141" i="4"/>
  <c r="BF141" i="4" s="1"/>
  <c r="F154" i="4"/>
  <c r="F129" i="4"/>
  <c r="BF129" i="4" s="1"/>
  <c r="BL129" i="4" s="1"/>
  <c r="F229" i="4"/>
  <c r="H229" i="4" s="1"/>
  <c r="N41" i="45"/>
  <c r="E39" i="47" s="1"/>
  <c r="AX39" i="47" s="1"/>
  <c r="GB62" i="48" s="1"/>
  <c r="F132" i="4"/>
  <c r="BL113" i="4"/>
  <c r="BF52" i="4"/>
  <c r="F395" i="4"/>
  <c r="BF66" i="4"/>
  <c r="K24" i="45"/>
  <c r="B22" i="47" s="1"/>
  <c r="H22" i="47" s="1"/>
  <c r="BA45" i="48" s="1"/>
  <c r="K30" i="45"/>
  <c r="B28" i="47" s="1"/>
  <c r="H28" i="47" s="1"/>
  <c r="BA51" i="48" s="1"/>
  <c r="M40" i="45"/>
  <c r="D38" i="47" s="1"/>
  <c r="AJ38" i="47" s="1"/>
  <c r="EZ61" i="48" s="1"/>
  <c r="L13" i="45"/>
  <c r="C11" i="47" s="1"/>
  <c r="V11" i="47" s="1"/>
  <c r="CZ34" i="48" s="1"/>
  <c r="K23" i="45"/>
  <c r="B21" i="47" s="1"/>
  <c r="H21" i="47" s="1"/>
  <c r="BA44" i="48" s="1"/>
  <c r="M33" i="45"/>
  <c r="D31" i="47" s="1"/>
  <c r="AK31" i="47" s="1"/>
  <c r="ED54" i="48" s="1"/>
  <c r="M41" i="45"/>
  <c r="D39" i="47" s="1"/>
  <c r="AJ39" i="47" s="1"/>
  <c r="EZ62" i="48" s="1"/>
  <c r="K8" i="45"/>
  <c r="K52" i="51"/>
  <c r="K46" i="51"/>
  <c r="F133" i="4"/>
  <c r="BF133" i="4" s="1"/>
  <c r="F146" i="4"/>
  <c r="BF146" i="4" s="1"/>
  <c r="BL109" i="4"/>
  <c r="F123" i="4"/>
  <c r="BF123" i="4" s="1"/>
  <c r="F294" i="4"/>
  <c r="H294" i="4" s="1"/>
  <c r="N33" i="45"/>
  <c r="E31" i="47" s="1"/>
  <c r="AX31" i="47" s="1"/>
  <c r="GB54" i="48" s="1"/>
  <c r="F221" i="4"/>
  <c r="F311" i="4"/>
  <c r="H311" i="4" s="1"/>
  <c r="F226" i="4"/>
  <c r="N24" i="45"/>
  <c r="E22" i="47" s="1"/>
  <c r="AX22" i="47" s="1"/>
  <c r="GB45" i="48" s="1"/>
  <c r="N30" i="45"/>
  <c r="E28" i="47" s="1"/>
  <c r="AX28" i="47" s="1"/>
  <c r="GB51" i="48" s="1"/>
  <c r="F310" i="4"/>
  <c r="H310" i="4" s="1"/>
  <c r="K13" i="45"/>
  <c r="B11" i="47" s="1"/>
  <c r="H11" i="47" s="1"/>
  <c r="BA34" i="48" s="1"/>
  <c r="L21" i="45"/>
  <c r="C19" i="47" s="1"/>
  <c r="W19" i="47" s="1"/>
  <c r="CD42" i="48" s="1"/>
  <c r="N23" i="45"/>
  <c r="E21" i="47" s="1"/>
  <c r="AW21" i="47" s="1"/>
  <c r="GX44" i="48" s="1"/>
  <c r="H43" i="4"/>
  <c r="F362" i="4"/>
  <c r="H362" i="4" s="1"/>
  <c r="M16" i="45"/>
  <c r="D14" i="47" s="1"/>
  <c r="AJ14" i="47" s="1"/>
  <c r="EZ37" i="48" s="1"/>
  <c r="BF190" i="4"/>
  <c r="BL191" i="4" s="1"/>
  <c r="K53" i="51"/>
  <c r="K66" i="51"/>
  <c r="K43" i="51"/>
  <c r="L24" i="45"/>
  <c r="C22" i="47" s="1"/>
  <c r="W22" i="47" s="1"/>
  <c r="CD45" i="48" s="1"/>
  <c r="K60" i="51"/>
  <c r="F126" i="4"/>
  <c r="BF126" i="4" s="1"/>
  <c r="BL126" i="4" s="1"/>
  <c r="F370" i="4"/>
  <c r="F400" i="4"/>
  <c r="F372" i="4"/>
  <c r="F316" i="4"/>
  <c r="F392" i="4"/>
  <c r="H392" i="4" s="1"/>
  <c r="N39" i="45"/>
  <c r="E37" i="47" s="1"/>
  <c r="AX37" i="47" s="1"/>
  <c r="GB60" i="48" s="1"/>
  <c r="N13" i="45"/>
  <c r="E11" i="47" s="1"/>
  <c r="AW11" i="47" s="1"/>
  <c r="GX34" i="48" s="1"/>
  <c r="K21" i="45"/>
  <c r="B19" i="47" s="1"/>
  <c r="H19" i="47" s="1"/>
  <c r="BA42" i="48" s="1"/>
  <c r="M23" i="45"/>
  <c r="D21" i="47" s="1"/>
  <c r="AJ21" i="47" s="1"/>
  <c r="EZ44" i="48" s="1"/>
  <c r="F134" i="4"/>
  <c r="BF134" i="4" s="1"/>
  <c r="N26" i="45"/>
  <c r="E24" i="47" s="1"/>
  <c r="AW24" i="47" s="1"/>
  <c r="GX47" i="48" s="1"/>
  <c r="F296" i="4"/>
  <c r="BF296" i="4" s="1"/>
  <c r="M26" i="45"/>
  <c r="D24" i="47" s="1"/>
  <c r="AJ24" i="47" s="1"/>
  <c r="EZ47" i="48" s="1"/>
  <c r="F142" i="4"/>
  <c r="BF142" i="4" s="1"/>
  <c r="M34" i="45"/>
  <c r="D32" i="47" s="1"/>
  <c r="AJ32" i="47" s="1"/>
  <c r="EZ55" i="48" s="1"/>
  <c r="L34" i="45"/>
  <c r="C32" i="47" s="1"/>
  <c r="V32" i="47" s="1"/>
  <c r="CZ55" i="48" s="1"/>
  <c r="N34" i="45"/>
  <c r="E32" i="47" s="1"/>
  <c r="AW32" i="47" s="1"/>
  <c r="GX55" i="48" s="1"/>
  <c r="K34" i="45"/>
  <c r="B32" i="47" s="1"/>
  <c r="H32" i="47" s="1"/>
  <c r="BA55" i="48" s="1"/>
  <c r="F151" i="4"/>
  <c r="F313" i="4"/>
  <c r="H313" i="4" s="1"/>
  <c r="M43" i="45"/>
  <c r="D41" i="47" s="1"/>
  <c r="AJ41" i="47" s="1"/>
  <c r="EZ64" i="48" s="1"/>
  <c r="N43" i="45"/>
  <c r="E41" i="47" s="1"/>
  <c r="AX41" i="47" s="1"/>
  <c r="GB64" i="48" s="1"/>
  <c r="N12" i="45"/>
  <c r="E10" i="47" s="1"/>
  <c r="AX10" i="47" s="1"/>
  <c r="GB33" i="48" s="1"/>
  <c r="F366" i="4"/>
  <c r="H366" i="4" s="1"/>
  <c r="L12" i="45"/>
  <c r="C10" i="47" s="1"/>
  <c r="W10" i="47" s="1"/>
  <c r="CD33" i="48" s="1"/>
  <c r="K12" i="45"/>
  <c r="B10" i="47" s="1"/>
  <c r="H10" i="47" s="1"/>
  <c r="BA33" i="48" s="1"/>
  <c r="K40" i="51"/>
  <c r="N20" i="45"/>
  <c r="E18" i="47" s="1"/>
  <c r="AX18" i="47" s="1"/>
  <c r="GB41" i="48" s="1"/>
  <c r="F374" i="4"/>
  <c r="L20" i="45"/>
  <c r="C18" i="47" s="1"/>
  <c r="V18" i="47" s="1"/>
  <c r="CZ41" i="48" s="1"/>
  <c r="K48" i="51"/>
  <c r="K20" i="45"/>
  <c r="B18" i="47" s="1"/>
  <c r="I18" i="47" s="1"/>
  <c r="AF41" i="48" s="1"/>
  <c r="F135" i="4"/>
  <c r="BF135" i="4" s="1"/>
  <c r="M27" i="45"/>
  <c r="D25" i="47" s="1"/>
  <c r="AJ25" i="47" s="1"/>
  <c r="EZ48" i="48" s="1"/>
  <c r="L27" i="45"/>
  <c r="C25" i="47" s="1"/>
  <c r="W25" i="47" s="1"/>
  <c r="CD48" i="48" s="1"/>
  <c r="K55" i="51"/>
  <c r="F297" i="4"/>
  <c r="N27" i="45"/>
  <c r="E25" i="47" s="1"/>
  <c r="AX25" i="47" s="1"/>
  <c r="GB48" i="48" s="1"/>
  <c r="K27" i="45"/>
  <c r="B25" i="47" s="1"/>
  <c r="H25" i="47" s="1"/>
  <c r="BA48" i="48" s="1"/>
  <c r="N35" i="45"/>
  <c r="E33" i="47" s="1"/>
  <c r="AX33" i="47" s="1"/>
  <c r="GB56" i="48" s="1"/>
  <c r="F389" i="4"/>
  <c r="BF63" i="4"/>
  <c r="K63" i="51"/>
  <c r="K35" i="45"/>
  <c r="B33" i="47" s="1"/>
  <c r="I33" i="47" s="1"/>
  <c r="AF56" i="48" s="1"/>
  <c r="F223" i="4"/>
  <c r="F143" i="4"/>
  <c r="BF143" i="4" s="1"/>
  <c r="BL144" i="4" s="1"/>
  <c r="L35" i="45"/>
  <c r="C33" i="47" s="1"/>
  <c r="W33" i="47" s="1"/>
  <c r="CD56" i="48" s="1"/>
  <c r="F363" i="4"/>
  <c r="L9" i="45"/>
  <c r="C7" i="47" s="1"/>
  <c r="W7" i="47" s="1"/>
  <c r="CD30" i="48" s="1"/>
  <c r="N9" i="45"/>
  <c r="E7" i="47" s="1"/>
  <c r="AW7" i="47" s="1"/>
  <c r="GX30" i="48" s="1"/>
  <c r="M9" i="45"/>
  <c r="D7" i="47" s="1"/>
  <c r="AJ7" i="47" s="1"/>
  <c r="EZ30" i="48" s="1"/>
  <c r="K9" i="45"/>
  <c r="B7" i="47" s="1"/>
  <c r="I7" i="47" s="1"/>
  <c r="AF30" i="48" s="1"/>
  <c r="F371" i="4"/>
  <c r="N17" i="45"/>
  <c r="E15" i="47" s="1"/>
  <c r="AX15" i="47" s="1"/>
  <c r="GB38" i="48" s="1"/>
  <c r="M17" i="45"/>
  <c r="D15" i="47" s="1"/>
  <c r="AK15" i="47" s="1"/>
  <c r="ED38" i="48" s="1"/>
  <c r="K17" i="45"/>
  <c r="B15" i="47" s="1"/>
  <c r="I15" i="47" s="1"/>
  <c r="AF38" i="48" s="1"/>
  <c r="L17" i="45"/>
  <c r="C15" i="47" s="1"/>
  <c r="V15" i="47" s="1"/>
  <c r="CZ38" i="48" s="1"/>
  <c r="H268" i="4"/>
  <c r="BF268" i="4"/>
  <c r="BL269" i="4" s="1"/>
  <c r="H257" i="4"/>
  <c r="BF257" i="4"/>
  <c r="BL258" i="4" s="1"/>
  <c r="BF267" i="4"/>
  <c r="BL267" i="4" s="1"/>
  <c r="N37" i="45"/>
  <c r="E35" i="47" s="1"/>
  <c r="AW35" i="47" s="1"/>
  <c r="GX58" i="48" s="1"/>
  <c r="N14" i="45"/>
  <c r="E12" i="47" s="1"/>
  <c r="AX12" i="47" s="1"/>
  <c r="GB35" i="48" s="1"/>
  <c r="N22" i="45"/>
  <c r="E20" i="47" s="1"/>
  <c r="AW20" i="47" s="1"/>
  <c r="GX43" i="48" s="1"/>
  <c r="BL102" i="4"/>
  <c r="F122" i="4"/>
  <c r="BF122" i="4" s="1"/>
  <c r="K47" i="51"/>
  <c r="BF189" i="4"/>
  <c r="BL189" i="4" s="1"/>
  <c r="BF73" i="4"/>
  <c r="L28" i="45"/>
  <c r="C26" i="47" s="1"/>
  <c r="W26" i="47" s="1"/>
  <c r="CD49" i="48" s="1"/>
  <c r="L45" i="45"/>
  <c r="C43" i="47" s="1"/>
  <c r="W43" i="47" s="1"/>
  <c r="CD66" i="48" s="1"/>
  <c r="M21" i="45"/>
  <c r="D19" i="47" s="1"/>
  <c r="AK19" i="47" s="1"/>
  <c r="ED42" i="48" s="1"/>
  <c r="F116" i="4"/>
  <c r="BF116" i="4" s="1"/>
  <c r="BL116" i="4" s="1"/>
  <c r="K41" i="51"/>
  <c r="BL18" i="4"/>
  <c r="BL26" i="4"/>
  <c r="BF64" i="4"/>
  <c r="F233" i="4"/>
  <c r="H233" i="4" s="1"/>
  <c r="H178" i="4"/>
  <c r="K28" i="45"/>
  <c r="B26" i="47" s="1"/>
  <c r="H26" i="47" s="1"/>
  <c r="BA49" i="48" s="1"/>
  <c r="F300" i="4"/>
  <c r="H300" i="4" s="1"/>
  <c r="L39" i="45"/>
  <c r="C37" i="47" s="1"/>
  <c r="W37" i="47" s="1"/>
  <c r="CD60" i="48" s="1"/>
  <c r="K45" i="45"/>
  <c r="B43" i="47" s="1"/>
  <c r="I43" i="47" s="1"/>
  <c r="AF66" i="48" s="1"/>
  <c r="H44" i="4"/>
  <c r="L11" i="45"/>
  <c r="C9" i="47" s="1"/>
  <c r="V9" i="47" s="1"/>
  <c r="CZ32" i="48" s="1"/>
  <c r="L19" i="45"/>
  <c r="C17" i="47" s="1"/>
  <c r="V17" i="47" s="1"/>
  <c r="CZ40" i="48" s="1"/>
  <c r="N31" i="45"/>
  <c r="E29" i="47" s="1"/>
  <c r="AW29" i="47" s="1"/>
  <c r="GX52" i="48" s="1"/>
  <c r="K38" i="45"/>
  <c r="B36" i="47" s="1"/>
  <c r="H36" i="47" s="1"/>
  <c r="BA59" i="48" s="1"/>
  <c r="L46" i="45"/>
  <c r="C44" i="47" s="1"/>
  <c r="V44" i="47" s="1"/>
  <c r="CZ67" i="48" s="1"/>
  <c r="M8" i="45"/>
  <c r="D6" i="47" s="1"/>
  <c r="AJ6" i="47" s="1"/>
  <c r="EZ29" i="48" s="1"/>
  <c r="K16" i="45"/>
  <c r="B14" i="47" s="1"/>
  <c r="I14" i="47" s="1"/>
  <c r="AF37" i="48" s="1"/>
  <c r="K36" i="51"/>
  <c r="K44" i="51"/>
  <c r="F299" i="4"/>
  <c r="H299" i="4" s="1"/>
  <c r="N36" i="45"/>
  <c r="E34" i="47" s="1"/>
  <c r="AW34" i="47" s="1"/>
  <c r="GX57" i="48" s="1"/>
  <c r="N44" i="45"/>
  <c r="E42" i="47" s="1"/>
  <c r="AX42" i="47" s="1"/>
  <c r="GB65" i="48" s="1"/>
  <c r="F130" i="4"/>
  <c r="BF130" i="4" s="1"/>
  <c r="K39" i="51"/>
  <c r="BL105" i="4"/>
  <c r="M37" i="45"/>
  <c r="D35" i="47" s="1"/>
  <c r="AK35" i="47" s="1"/>
  <c r="ED58" i="48" s="1"/>
  <c r="M36" i="45"/>
  <c r="D34" i="47" s="1"/>
  <c r="AJ34" i="47" s="1"/>
  <c r="EZ57" i="48" s="1"/>
  <c r="M44" i="45"/>
  <c r="D42" i="47" s="1"/>
  <c r="AJ42" i="47" s="1"/>
  <c r="EZ65" i="48" s="1"/>
  <c r="M14" i="45"/>
  <c r="D12" i="47" s="1"/>
  <c r="AK12" i="47" s="1"/>
  <c r="ED35" i="48" s="1"/>
  <c r="M22" i="45"/>
  <c r="D20" i="47" s="1"/>
  <c r="AK20" i="47" s="1"/>
  <c r="ED43" i="48" s="1"/>
  <c r="F224" i="4"/>
  <c r="K31" i="45"/>
  <c r="B29" i="47" s="1"/>
  <c r="H29" i="47" s="1"/>
  <c r="BA52" i="48" s="1"/>
  <c r="L38" i="45"/>
  <c r="C36" i="47" s="1"/>
  <c r="W36" i="47" s="1"/>
  <c r="CD59" i="48" s="1"/>
  <c r="F314" i="4"/>
  <c r="H314" i="4" s="1"/>
  <c r="L8" i="45"/>
  <c r="C6" i="47" s="1"/>
  <c r="V6" i="47" s="1"/>
  <c r="CZ29" i="48" s="1"/>
  <c r="L16" i="45"/>
  <c r="C14" i="47" s="1"/>
  <c r="V14" i="47" s="1"/>
  <c r="CZ37" i="48" s="1"/>
  <c r="F124" i="4"/>
  <c r="BF124" i="4" s="1"/>
  <c r="BL125" i="4" s="1"/>
  <c r="F390" i="4"/>
  <c r="F399" i="4"/>
  <c r="L29" i="45"/>
  <c r="C27" i="47" s="1"/>
  <c r="W27" i="47" s="1"/>
  <c r="CD50" i="48" s="1"/>
  <c r="H106" i="4"/>
  <c r="O26" i="51" s="1"/>
  <c r="AW262" i="4"/>
  <c r="AX262" i="4"/>
  <c r="AW272" i="4"/>
  <c r="AV272" i="4"/>
  <c r="AU260" i="4"/>
  <c r="CG260" i="4" s="1"/>
  <c r="AX266" i="4"/>
  <c r="BH19" i="51"/>
  <c r="BI27" i="51"/>
  <c r="AO115" i="4"/>
  <c r="AS115" i="4" s="1"/>
  <c r="AW115" i="4" s="1"/>
  <c r="BI19" i="51"/>
  <c r="AO195" i="4"/>
  <c r="AS195" i="4" s="1"/>
  <c r="AV195" i="4" s="1"/>
  <c r="CS269" i="4"/>
  <c r="AU271" i="4"/>
  <c r="CS271" i="4" s="1"/>
  <c r="AW266" i="4"/>
  <c r="BJ26" i="51"/>
  <c r="AV260" i="4"/>
  <c r="CK269" i="4"/>
  <c r="AG29" i="4"/>
  <c r="BH26" i="51"/>
  <c r="BI30" i="51"/>
  <c r="AU259" i="4"/>
  <c r="CG259" i="4" s="1"/>
  <c r="AX260" i="4"/>
  <c r="H112" i="4"/>
  <c r="O32" i="51" s="1"/>
  <c r="BJ30" i="51"/>
  <c r="AS187" i="4"/>
  <c r="AV187" i="4" s="1"/>
  <c r="H99" i="4"/>
  <c r="O19" i="51" s="1"/>
  <c r="AV269" i="4"/>
  <c r="CS274" i="4"/>
  <c r="AU261" i="4"/>
  <c r="AX261" i="4"/>
  <c r="AV274" i="4"/>
  <c r="AX275" i="4"/>
  <c r="BG19" i="51"/>
  <c r="DA19" i="51" s="1"/>
  <c r="H109" i="4"/>
  <c r="O29" i="51" s="1"/>
  <c r="AV259" i="4"/>
  <c r="AX269" i="4"/>
  <c r="CW274" i="4"/>
  <c r="CW269" i="4"/>
  <c r="AU273" i="4"/>
  <c r="CW263" i="4"/>
  <c r="AO181" i="4"/>
  <c r="AS181" i="4" s="1"/>
  <c r="AX181" i="4" s="1"/>
  <c r="AV261" i="4"/>
  <c r="AX259" i="4"/>
  <c r="AV267" i="4"/>
  <c r="CG274" i="4"/>
  <c r="CO269" i="4"/>
  <c r="CG263" i="4"/>
  <c r="AJ106" i="4"/>
  <c r="H108" i="4"/>
  <c r="O28" i="51" s="1"/>
  <c r="AW269" i="4"/>
  <c r="BH65" i="51"/>
  <c r="AX284" i="4"/>
  <c r="AV298" i="4"/>
  <c r="BG71" i="51"/>
  <c r="DA71" i="51" s="1"/>
  <c r="AX298" i="4"/>
  <c r="BG57" i="51"/>
  <c r="CW57" i="51" s="1"/>
  <c r="BG65" i="51"/>
  <c r="DA65" i="51" s="1"/>
  <c r="AO223" i="4"/>
  <c r="AS223" i="4" s="1"/>
  <c r="AX223" i="4" s="1"/>
  <c r="BH53" i="51"/>
  <c r="AU306" i="4"/>
  <c r="CO306" i="4" s="1"/>
  <c r="BJ53" i="51"/>
  <c r="AW300" i="4"/>
  <c r="AV302" i="4"/>
  <c r="AG64" i="4"/>
  <c r="DI41" i="4" s="1"/>
  <c r="O41" i="24" s="1"/>
  <c r="AG60" i="4"/>
  <c r="DI37" i="4" s="1"/>
  <c r="O37" i="24" s="1"/>
  <c r="BG53" i="51"/>
  <c r="CW53" i="51" s="1"/>
  <c r="AG69" i="4"/>
  <c r="DI46" i="4" s="1"/>
  <c r="O46" i="24" s="1"/>
  <c r="AO211" i="4"/>
  <c r="AS211" i="4" s="1"/>
  <c r="AU211" i="4" s="1"/>
  <c r="AU296" i="4"/>
  <c r="CS296" i="4" s="1"/>
  <c r="BJ64" i="51"/>
  <c r="BH63" i="51"/>
  <c r="BG63" i="51"/>
  <c r="DE63" i="51" s="1"/>
  <c r="BI63" i="51"/>
  <c r="BJ47" i="51"/>
  <c r="AW292" i="4"/>
  <c r="AF54" i="4"/>
  <c r="D380" i="4"/>
  <c r="AF380" i="4" s="1"/>
  <c r="AS222" i="4"/>
  <c r="AV222" i="4" s="1"/>
  <c r="AE55" i="4"/>
  <c r="D55" i="4"/>
  <c r="AJ55" i="4" s="1"/>
  <c r="AJ215" i="4"/>
  <c r="AO216" i="4" s="1"/>
  <c r="AO227" i="4"/>
  <c r="AS227" i="4" s="1"/>
  <c r="AX227" i="4" s="1"/>
  <c r="AF55" i="4"/>
  <c r="E55" i="51"/>
  <c r="F55" i="51" s="1"/>
  <c r="G55" i="51" s="1"/>
  <c r="AJ125" i="4"/>
  <c r="AO125" i="4" s="1"/>
  <c r="AU284" i="4"/>
  <c r="CW284" i="4" s="1"/>
  <c r="AV300" i="4"/>
  <c r="BJ69" i="51"/>
  <c r="AU300" i="4"/>
  <c r="CK300" i="4" s="1"/>
  <c r="BH60" i="51"/>
  <c r="BI69" i="51"/>
  <c r="BG69" i="51"/>
  <c r="DA69" i="51" s="1"/>
  <c r="BI71" i="51"/>
  <c r="AV280" i="4"/>
  <c r="AV288" i="4"/>
  <c r="AU292" i="4"/>
  <c r="CK292" i="4" s="1"/>
  <c r="AU302" i="4"/>
  <c r="CK302" i="4" s="1"/>
  <c r="AG49" i="4"/>
  <c r="DI26" i="4" s="1"/>
  <c r="O26" i="24" s="1"/>
  <c r="BJ71" i="51"/>
  <c r="BI65" i="51"/>
  <c r="AG53" i="4"/>
  <c r="DI30" i="4" s="1"/>
  <c r="O30" i="24" s="1"/>
  <c r="BH47" i="51"/>
  <c r="AE54" i="4"/>
  <c r="AJ117" i="4"/>
  <c r="AO118" i="4" s="1"/>
  <c r="AS118" i="4" s="1"/>
  <c r="AX292" i="4"/>
  <c r="AV290" i="4"/>
  <c r="HT48" i="48"/>
  <c r="IC48" i="48" s="1"/>
  <c r="D54" i="4"/>
  <c r="AE380" i="4" s="1"/>
  <c r="AW220" i="4"/>
  <c r="AU293" i="4"/>
  <c r="CK293" i="4" s="1"/>
  <c r="AO210" i="4"/>
  <c r="AS210" i="4" s="1"/>
  <c r="AV210" i="4" s="1"/>
  <c r="AU286" i="4"/>
  <c r="AU294" i="4"/>
  <c r="CS294" i="4" s="1"/>
  <c r="AW293" i="4"/>
  <c r="AV293" i="4"/>
  <c r="D381" i="4"/>
  <c r="AF381" i="4" s="1"/>
  <c r="BI64" i="51"/>
  <c r="HT47" i="48"/>
  <c r="IC47" i="48" s="1"/>
  <c r="AG74" i="4"/>
  <c r="DI51" i="4" s="1"/>
  <c r="O51" i="24" s="1"/>
  <c r="AX286" i="4"/>
  <c r="AX294" i="4"/>
  <c r="BG64" i="51"/>
  <c r="CW64" i="51" s="1"/>
  <c r="D134" i="4"/>
  <c r="AJ134" i="4" s="1"/>
  <c r="BG61" i="51"/>
  <c r="DE61" i="51" s="1"/>
  <c r="AW286" i="4"/>
  <c r="AW290" i="4"/>
  <c r="AG63" i="4"/>
  <c r="DI40" i="4" s="1"/>
  <c r="O40" i="24" s="1"/>
  <c r="BG47" i="51"/>
  <c r="DI47" i="51" s="1"/>
  <c r="AG72" i="4"/>
  <c r="DI49" i="4" s="1"/>
  <c r="O49" i="24" s="1"/>
  <c r="AV285" i="4"/>
  <c r="AX285" i="4"/>
  <c r="AS218" i="4"/>
  <c r="AU282" i="4"/>
  <c r="CK282" i="4" s="1"/>
  <c r="AW282" i="4"/>
  <c r="AO203" i="4"/>
  <c r="AS203" i="4" s="1"/>
  <c r="AX203" i="4" s="1"/>
  <c r="AO219" i="4"/>
  <c r="AS219" i="4" s="1"/>
  <c r="AV219" i="4" s="1"/>
  <c r="AV220" i="4"/>
  <c r="H128" i="4"/>
  <c r="O48" i="51" s="1"/>
  <c r="AU290" i="4"/>
  <c r="CW290" i="4" s="1"/>
  <c r="AU304" i="4"/>
  <c r="CK304" i="4" s="1"/>
  <c r="AV308" i="4"/>
  <c r="AX304" i="4"/>
  <c r="BH68" i="51"/>
  <c r="BJ57" i="51"/>
  <c r="BI61" i="51"/>
  <c r="BI73" i="51"/>
  <c r="AG61" i="4"/>
  <c r="DI38" i="4" s="1"/>
  <c r="O38" i="24" s="1"/>
  <c r="AO121" i="4"/>
  <c r="AS121" i="4" s="1"/>
  <c r="AV289" i="4"/>
  <c r="AX289" i="4"/>
  <c r="AV283" i="4"/>
  <c r="AX283" i="4"/>
  <c r="AV303" i="4"/>
  <c r="AU220" i="4"/>
  <c r="CK220" i="4" s="1"/>
  <c r="AW226" i="4"/>
  <c r="AO205" i="4"/>
  <c r="AS205" i="4" s="1"/>
  <c r="AV205" i="4" s="1"/>
  <c r="AU226" i="4"/>
  <c r="CK226" i="4" s="1"/>
  <c r="AJ129" i="4"/>
  <c r="AO130" i="4" s="1"/>
  <c r="AU197" i="4"/>
  <c r="CW197" i="4" s="1"/>
  <c r="AX278" i="4"/>
  <c r="AX282" i="4"/>
  <c r="AW294" i="4"/>
  <c r="AJ116" i="4"/>
  <c r="AO206" i="4"/>
  <c r="AG75" i="4"/>
  <c r="DI52" i="4" s="1"/>
  <c r="O52" i="24" s="1"/>
  <c r="BI60" i="51"/>
  <c r="BJ68" i="51"/>
  <c r="BI39" i="51"/>
  <c r="BI57" i="51"/>
  <c r="BH61" i="51"/>
  <c r="BH73" i="51"/>
  <c r="AF362" i="4"/>
  <c r="H47" i="4"/>
  <c r="D75" i="4"/>
  <c r="AF403" i="4"/>
  <c r="B74" i="51"/>
  <c r="AB73" i="51"/>
  <c r="AX280" i="4"/>
  <c r="AX308" i="4"/>
  <c r="AV278" i="4"/>
  <c r="AX288" i="4"/>
  <c r="AX302" i="4"/>
  <c r="AV284" i="4"/>
  <c r="AV226" i="4"/>
  <c r="H149" i="4"/>
  <c r="O69" i="51" s="1"/>
  <c r="AG57" i="4"/>
  <c r="DI34" i="4" s="1"/>
  <c r="O34" i="24" s="1"/>
  <c r="AO196" i="4"/>
  <c r="AS196" i="4" s="1"/>
  <c r="AU196" i="4" s="1"/>
  <c r="AQ34" i="22"/>
  <c r="AO34" i="22"/>
  <c r="AQ36" i="22"/>
  <c r="AO36" i="22"/>
  <c r="AQ38" i="22"/>
  <c r="AO38" i="22"/>
  <c r="AQ40" i="22"/>
  <c r="AO40" i="22"/>
  <c r="AQ42" i="22"/>
  <c r="AO42" i="22"/>
  <c r="AQ44" i="22"/>
  <c r="AO44" i="22"/>
  <c r="AQ47" i="22"/>
  <c r="AO47" i="22"/>
  <c r="AQ49" i="22"/>
  <c r="AO49" i="22"/>
  <c r="AQ50" i="22"/>
  <c r="AO50" i="22"/>
  <c r="AQ53" i="22"/>
  <c r="AO53" i="22"/>
  <c r="AQ55" i="22"/>
  <c r="AO55" i="22"/>
  <c r="AO20" i="22"/>
  <c r="AO22" i="22"/>
  <c r="AO24" i="22"/>
  <c r="AO26" i="22"/>
  <c r="AO28" i="22"/>
  <c r="AO30" i="22"/>
  <c r="AO32" i="22"/>
  <c r="AQ33" i="22"/>
  <c r="AO33" i="22"/>
  <c r="AQ35" i="22"/>
  <c r="AO35" i="22"/>
  <c r="AQ37" i="22"/>
  <c r="AO37" i="22"/>
  <c r="AQ39" i="22"/>
  <c r="AO39" i="22"/>
  <c r="AQ41" i="22"/>
  <c r="AO41" i="22"/>
  <c r="AQ43" i="22"/>
  <c r="AO43" i="22"/>
  <c r="AQ45" i="22"/>
  <c r="AO45" i="22"/>
  <c r="AQ46" i="22"/>
  <c r="AO46" i="22"/>
  <c r="AQ48" i="22"/>
  <c r="AO48" i="22"/>
  <c r="AQ51" i="22"/>
  <c r="AO51" i="22"/>
  <c r="AQ54" i="22"/>
  <c r="AO54" i="22"/>
  <c r="AQ56" i="22"/>
  <c r="AO56" i="22"/>
  <c r="AO19" i="22"/>
  <c r="AO21" i="22"/>
  <c r="AO23" i="22"/>
  <c r="AO25" i="22"/>
  <c r="AO27" i="22"/>
  <c r="AO29" i="22"/>
  <c r="AO31" i="22"/>
  <c r="F380" i="4"/>
  <c r="F214" i="4"/>
  <c r="BF214" i="4" s="1"/>
  <c r="BF54" i="4"/>
  <c r="F382" i="4"/>
  <c r="F216" i="4"/>
  <c r="BF56" i="4"/>
  <c r="F384" i="4"/>
  <c r="F218" i="4"/>
  <c r="BF58" i="4"/>
  <c r="F386" i="4"/>
  <c r="F220" i="4"/>
  <c r="BF60" i="4"/>
  <c r="BL61" i="4" s="1"/>
  <c r="F388" i="4"/>
  <c r="BF62" i="4"/>
  <c r="F222" i="4"/>
  <c r="F391" i="4"/>
  <c r="H391" i="4" s="1"/>
  <c r="F225" i="4"/>
  <c r="BF65" i="4"/>
  <c r="F393" i="4"/>
  <c r="H393" i="4" s="1"/>
  <c r="BF67" i="4"/>
  <c r="F227" i="4"/>
  <c r="F394" i="4"/>
  <c r="F228" i="4"/>
  <c r="H228" i="4" s="1"/>
  <c r="BF68" i="4"/>
  <c r="F397" i="4"/>
  <c r="F231" i="4"/>
  <c r="H231" i="4" s="1"/>
  <c r="BF71" i="4"/>
  <c r="F278" i="4"/>
  <c r="BF36" i="4"/>
  <c r="BL36" i="4" s="1"/>
  <c r="F196" i="4"/>
  <c r="BF38" i="4"/>
  <c r="F198" i="4"/>
  <c r="F280" i="4"/>
  <c r="BF40" i="4"/>
  <c r="F200" i="4"/>
  <c r="F282" i="4"/>
  <c r="F284" i="4"/>
  <c r="BF42" i="4"/>
  <c r="F202" i="4"/>
  <c r="F204" i="4"/>
  <c r="BF44" i="4"/>
  <c r="F286" i="4"/>
  <c r="F206" i="4"/>
  <c r="F288" i="4"/>
  <c r="BF46" i="4"/>
  <c r="BF48" i="4"/>
  <c r="F290" i="4"/>
  <c r="F208" i="4"/>
  <c r="F292" i="4"/>
  <c r="BF50" i="4"/>
  <c r="F210" i="4"/>
  <c r="F379" i="4"/>
  <c r="H379" i="4" s="1"/>
  <c r="BF53" i="4"/>
  <c r="F213" i="4"/>
  <c r="F381" i="4"/>
  <c r="F215" i="4"/>
  <c r="BF55" i="4"/>
  <c r="F383" i="4"/>
  <c r="H383" i="4" s="1"/>
  <c r="F217" i="4"/>
  <c r="BF57" i="4"/>
  <c r="F385" i="4"/>
  <c r="BF59" i="4"/>
  <c r="F219" i="4"/>
  <c r="F398" i="4"/>
  <c r="F232" i="4"/>
  <c r="H232" i="4" s="1"/>
  <c r="BF72" i="4"/>
  <c r="F234" i="4"/>
  <c r="H234" i="4" s="1"/>
  <c r="BF74" i="4"/>
  <c r="F279" i="4"/>
  <c r="BF37" i="4"/>
  <c r="F197" i="4"/>
  <c r="BF39" i="4"/>
  <c r="F199" i="4"/>
  <c r="F281" i="4"/>
  <c r="BF41" i="4"/>
  <c r="F201" i="4"/>
  <c r="F283" i="4"/>
  <c r="BF43" i="4"/>
  <c r="F203" i="4"/>
  <c r="F285" i="4"/>
  <c r="BF45" i="4"/>
  <c r="F205" i="4"/>
  <c r="F287" i="4"/>
  <c r="F207" i="4"/>
  <c r="F289" i="4"/>
  <c r="BF47" i="4"/>
  <c r="BF49" i="4"/>
  <c r="F291" i="4"/>
  <c r="F209" i="4"/>
  <c r="AF353" i="4"/>
  <c r="H18" i="4"/>
  <c r="AE348" i="4"/>
  <c r="AE352" i="4"/>
  <c r="H42" i="4"/>
  <c r="H46" i="4"/>
  <c r="H34" i="4"/>
  <c r="H352" i="4"/>
  <c r="AE365" i="4"/>
  <c r="AG47" i="4"/>
  <c r="DI24" i="4" s="1"/>
  <c r="O24" i="24" s="1"/>
  <c r="AG71" i="4"/>
  <c r="DI48" i="4" s="1"/>
  <c r="O48" i="24" s="1"/>
  <c r="H353" i="4"/>
  <c r="H357" i="4"/>
  <c r="AG59" i="4"/>
  <c r="DI36" i="4" s="1"/>
  <c r="O36" i="24" s="1"/>
  <c r="AG65" i="4"/>
  <c r="DI42" i="4" s="1"/>
  <c r="O42" i="24" s="1"/>
  <c r="AW276" i="4"/>
  <c r="AV276" i="4"/>
  <c r="AX276" i="4"/>
  <c r="H50" i="4"/>
  <c r="AV281" i="4"/>
  <c r="AX281" i="4"/>
  <c r="AV279" i="4"/>
  <c r="AX279" i="4"/>
  <c r="AX295" i="4"/>
  <c r="AV295" i="4"/>
  <c r="AX299" i="4"/>
  <c r="AV299" i="4"/>
  <c r="AW307" i="4"/>
  <c r="AV307" i="4"/>
  <c r="AX307" i="4"/>
  <c r="AJ24" i="4"/>
  <c r="F14" i="49"/>
  <c r="AF390" i="4"/>
  <c r="H16" i="4"/>
  <c r="H345" i="4"/>
  <c r="H20" i="4"/>
  <c r="H349" i="4"/>
  <c r="H24" i="4"/>
  <c r="H361" i="4"/>
  <c r="AE344" i="4"/>
  <c r="H22" i="4"/>
  <c r="H26" i="4"/>
  <c r="H39" i="4"/>
  <c r="H40" i="4"/>
  <c r="H48" i="4"/>
  <c r="AW183" i="4"/>
  <c r="AU185" i="4"/>
  <c r="CK185" i="4" s="1"/>
  <c r="D411" i="4"/>
  <c r="AU183" i="4"/>
  <c r="CO183" i="4" s="1"/>
  <c r="AU191" i="4"/>
  <c r="CK191" i="4" s="1"/>
  <c r="AX287" i="4"/>
  <c r="AX291" i="4"/>
  <c r="H64" i="4"/>
  <c r="H66" i="4"/>
  <c r="AJ18" i="4"/>
  <c r="AJ26" i="4"/>
  <c r="H36" i="4"/>
  <c r="AJ16" i="4"/>
  <c r="H32" i="4"/>
  <c r="H114" i="4"/>
  <c r="O34" i="51" s="1"/>
  <c r="EB34" i="51" s="1"/>
  <c r="EC34" i="51" s="1"/>
  <c r="H344" i="4"/>
  <c r="AX267" i="4"/>
  <c r="AX272" i="4"/>
  <c r="AX274" i="4"/>
  <c r="AU280" i="4"/>
  <c r="AV262" i="4"/>
  <c r="AV268" i="4"/>
  <c r="AV275" i="4"/>
  <c r="AU278" i="4"/>
  <c r="AV282" i="4"/>
  <c r="CK274" i="4"/>
  <c r="AU308" i="4"/>
  <c r="AU288" i="4"/>
  <c r="AV304" i="4"/>
  <c r="AF391" i="4"/>
  <c r="AF393" i="4"/>
  <c r="AU266" i="4"/>
  <c r="AU275" i="4"/>
  <c r="AU264" i="4"/>
  <c r="AU268" i="4"/>
  <c r="AE369" i="4"/>
  <c r="AE373" i="4"/>
  <c r="HT45" i="48"/>
  <c r="IC45" i="48" s="1"/>
  <c r="AO200" i="4"/>
  <c r="H350" i="4"/>
  <c r="BG60" i="51"/>
  <c r="DI60" i="51" s="1"/>
  <c r="BG68" i="51"/>
  <c r="CS68" i="51" s="1"/>
  <c r="BG27" i="51"/>
  <c r="CW27" i="51" s="1"/>
  <c r="D132" i="4"/>
  <c r="BG30" i="51"/>
  <c r="DI30" i="51" s="1"/>
  <c r="BG39" i="51"/>
  <c r="DI39" i="51" s="1"/>
  <c r="BG73" i="51"/>
  <c r="CS73" i="51" s="1"/>
  <c r="AF392" i="4"/>
  <c r="AW264" i="4"/>
  <c r="AO112" i="4"/>
  <c r="AS112" i="4" s="1"/>
  <c r="AW112" i="4" s="1"/>
  <c r="AG48" i="4"/>
  <c r="DI25" i="4" s="1"/>
  <c r="O25" i="24" s="1"/>
  <c r="AO179" i="4"/>
  <c r="AO178" i="4"/>
  <c r="AS178" i="4" s="1"/>
  <c r="AU178" i="4" s="1"/>
  <c r="AJ136" i="4"/>
  <c r="AJ137" i="4"/>
  <c r="AO138" i="4" s="1"/>
  <c r="H137" i="4"/>
  <c r="O57" i="51" s="1"/>
  <c r="AJ139" i="4"/>
  <c r="AO139" i="4" s="1"/>
  <c r="AS139" i="4" s="1"/>
  <c r="AU139" i="4" s="1"/>
  <c r="AO143" i="4"/>
  <c r="AS143" i="4" s="1"/>
  <c r="AU143" i="4" s="1"/>
  <c r="AJ126" i="4"/>
  <c r="AO127" i="4" s="1"/>
  <c r="H101" i="4"/>
  <c r="O21" i="51" s="1"/>
  <c r="AJ101" i="4"/>
  <c r="AJ103" i="4"/>
  <c r="H103" i="4"/>
  <c r="O23" i="51" s="1"/>
  <c r="AJ107" i="4"/>
  <c r="H107" i="4"/>
  <c r="O27" i="51" s="1"/>
  <c r="AJ119" i="4"/>
  <c r="AO119" i="4" s="1"/>
  <c r="AS119" i="4" s="1"/>
  <c r="AU119" i="4" s="1"/>
  <c r="AS224" i="4"/>
  <c r="AU224" i="4" s="1"/>
  <c r="AX185" i="4"/>
  <c r="AW185" i="4"/>
  <c r="AO192" i="4"/>
  <c r="AO193" i="4"/>
  <c r="AS193" i="4" s="1"/>
  <c r="AW193" i="4" s="1"/>
  <c r="AW197" i="4"/>
  <c r="AV197" i="4"/>
  <c r="AJ212" i="4"/>
  <c r="E52" i="51"/>
  <c r="EF52" i="51" s="1"/>
  <c r="AE52" i="4"/>
  <c r="AG52" i="4" s="1"/>
  <c r="DI29" i="4" s="1"/>
  <c r="O29" i="24" s="1"/>
  <c r="D378" i="4"/>
  <c r="D52" i="4"/>
  <c r="H52" i="4" s="1"/>
  <c r="AU189" i="4"/>
  <c r="CG189" i="4" s="1"/>
  <c r="H97" i="4"/>
  <c r="O17" i="51" s="1"/>
  <c r="AO184" i="4"/>
  <c r="AS184" i="4" s="1"/>
  <c r="AU184" i="4" s="1"/>
  <c r="AX197" i="4"/>
  <c r="AX189" i="4"/>
  <c r="H115" i="4"/>
  <c r="O35" i="51" s="1"/>
  <c r="AV185" i="4"/>
  <c r="AO208" i="4"/>
  <c r="AO207" i="4"/>
  <c r="AS207" i="4" s="1"/>
  <c r="AX207" i="4" s="1"/>
  <c r="AS204" i="4"/>
  <c r="AU204" i="4" s="1"/>
  <c r="AO97" i="4"/>
  <c r="AS97" i="4" s="1"/>
  <c r="AW97" i="4" s="1"/>
  <c r="AV189" i="4"/>
  <c r="AO124" i="4"/>
  <c r="AG20" i="4"/>
  <c r="AG24" i="4"/>
  <c r="AG28" i="4"/>
  <c r="AG32" i="4"/>
  <c r="AG36" i="4"/>
  <c r="DI13" i="4" s="1"/>
  <c r="O13" i="24" s="1"/>
  <c r="AG40" i="4"/>
  <c r="DI17" i="4" s="1"/>
  <c r="O17" i="24" s="1"/>
  <c r="AJ214" i="4"/>
  <c r="AO214" i="4" s="1"/>
  <c r="AU276" i="4"/>
  <c r="AU262" i="4"/>
  <c r="AF348" i="4"/>
  <c r="AF356" i="4"/>
  <c r="AF360" i="4"/>
  <c r="AF368" i="4"/>
  <c r="AF376" i="4"/>
  <c r="AF369" i="4"/>
  <c r="AF370" i="4"/>
  <c r="AF396" i="4"/>
  <c r="AF398" i="4"/>
  <c r="AF387" i="4"/>
  <c r="AF388" i="4"/>
  <c r="AF400" i="4"/>
  <c r="AF384" i="4"/>
  <c r="AF385" i="4"/>
  <c r="AF386" i="4"/>
  <c r="AF389" i="4"/>
  <c r="AF346" i="4"/>
  <c r="AF354" i="4"/>
  <c r="AF382" i="4"/>
  <c r="AO110" i="4"/>
  <c r="AS110" i="4" s="1"/>
  <c r="AW110" i="4" s="1"/>
  <c r="AO114" i="4"/>
  <c r="AS114" i="4" s="1"/>
  <c r="AW114" i="4" s="1"/>
  <c r="AF344" i="4"/>
  <c r="AF352" i="4"/>
  <c r="AF364" i="4"/>
  <c r="AF372" i="4"/>
  <c r="AF365" i="4"/>
  <c r="AF373" i="4"/>
  <c r="AF401" i="4"/>
  <c r="AF397" i="4"/>
  <c r="AF395" i="4"/>
  <c r="AF399" i="4"/>
  <c r="H346" i="4"/>
  <c r="AF374" i="4"/>
  <c r="AF350" i="4"/>
  <c r="AF358" i="4"/>
  <c r="AF366" i="4"/>
  <c r="AF342" i="4"/>
  <c r="AF341" i="4"/>
  <c r="EF45" i="51"/>
  <c r="EE45" i="51"/>
  <c r="EF53" i="51"/>
  <c r="EE53" i="51"/>
  <c r="EF54" i="51"/>
  <c r="EE54" i="51"/>
  <c r="EF56" i="51"/>
  <c r="EE56" i="51"/>
  <c r="EF57" i="51"/>
  <c r="EE57" i="51"/>
  <c r="EF58" i="51"/>
  <c r="EE58" i="51"/>
  <c r="EF59" i="51"/>
  <c r="EE59" i="51"/>
  <c r="EF60" i="51"/>
  <c r="EE60" i="51"/>
  <c r="EF61" i="51"/>
  <c r="EE61" i="51"/>
  <c r="EF62" i="51"/>
  <c r="EE62" i="51"/>
  <c r="EF63" i="51"/>
  <c r="EE63" i="51"/>
  <c r="EF64" i="51"/>
  <c r="EE64" i="51"/>
  <c r="EF65" i="51"/>
  <c r="EE65" i="51"/>
  <c r="EF66" i="51"/>
  <c r="EE66" i="51"/>
  <c r="EF67" i="51"/>
  <c r="EE67" i="51"/>
  <c r="EF68" i="51"/>
  <c r="EE68" i="51"/>
  <c r="EF69" i="51"/>
  <c r="EE69" i="51"/>
  <c r="EF70" i="51"/>
  <c r="EE70" i="51"/>
  <c r="EF71" i="51"/>
  <c r="EE71" i="51"/>
  <c r="EF72" i="51"/>
  <c r="EE72" i="51"/>
  <c r="EF73" i="51"/>
  <c r="EE73" i="51"/>
  <c r="EF74" i="51"/>
  <c r="EE74" i="51"/>
  <c r="EF15" i="51"/>
  <c r="EE15" i="51"/>
  <c r="EF38" i="51"/>
  <c r="EE38" i="51"/>
  <c r="EF40" i="51"/>
  <c r="EE40" i="51"/>
  <c r="EF42" i="51"/>
  <c r="EE42" i="51"/>
  <c r="EF46" i="51"/>
  <c r="EE46" i="51"/>
  <c r="EF49" i="51"/>
  <c r="EE49" i="51"/>
  <c r="EF75" i="51"/>
  <c r="EE75" i="51"/>
  <c r="EF17" i="51"/>
  <c r="EE17" i="51"/>
  <c r="EF19" i="51"/>
  <c r="EE19" i="51"/>
  <c r="EF21" i="51"/>
  <c r="EE21" i="51"/>
  <c r="EF23" i="51"/>
  <c r="EE23" i="51"/>
  <c r="EF25" i="51"/>
  <c r="EE25" i="51"/>
  <c r="EF27" i="51"/>
  <c r="EE27" i="51"/>
  <c r="EF29" i="51"/>
  <c r="EE29" i="51"/>
  <c r="EF31" i="51"/>
  <c r="EE31" i="51"/>
  <c r="EF33" i="51"/>
  <c r="EE33" i="51"/>
  <c r="EF35" i="51"/>
  <c r="EE35" i="51"/>
  <c r="EF37" i="51"/>
  <c r="EE37" i="51"/>
  <c r="EF39" i="51"/>
  <c r="EE39" i="51"/>
  <c r="EF41" i="51"/>
  <c r="EE41" i="51"/>
  <c r="EF43" i="51"/>
  <c r="EE43" i="51"/>
  <c r="EF44" i="51"/>
  <c r="EE44" i="51"/>
  <c r="EF47" i="51"/>
  <c r="EE47" i="51"/>
  <c r="EF51" i="51"/>
  <c r="EE51" i="51"/>
  <c r="EF16" i="51"/>
  <c r="EI16" i="51" s="1"/>
  <c r="EE16" i="51"/>
  <c r="EH16" i="51" s="1"/>
  <c r="EF18" i="51"/>
  <c r="EE18" i="51"/>
  <c r="EF20" i="51"/>
  <c r="EE20" i="51"/>
  <c r="EF22" i="51"/>
  <c r="EE22" i="51"/>
  <c r="EF24" i="51"/>
  <c r="EE24" i="51"/>
  <c r="EF26" i="51"/>
  <c r="EE26" i="51"/>
  <c r="EF28" i="51"/>
  <c r="EE28" i="51"/>
  <c r="EF30" i="51"/>
  <c r="EE30" i="51"/>
  <c r="EF32" i="51"/>
  <c r="EE32" i="51"/>
  <c r="EF34" i="51"/>
  <c r="EE34" i="51"/>
  <c r="EF36" i="51"/>
  <c r="EE36" i="51"/>
  <c r="EF48" i="51"/>
  <c r="EE48" i="51"/>
  <c r="EF50" i="51"/>
  <c r="EE50" i="51"/>
  <c r="CW33" i="51"/>
  <c r="DA33" i="51"/>
  <c r="DE33" i="51"/>
  <c r="DI33" i="51"/>
  <c r="CS33" i="51"/>
  <c r="DA52" i="51"/>
  <c r="DE52" i="51"/>
  <c r="DI52" i="51"/>
  <c r="CS52" i="51"/>
  <c r="CW52" i="51"/>
  <c r="DI16" i="51"/>
  <c r="DJ16" i="51" s="1"/>
  <c r="CS16" i="51"/>
  <c r="CT16" i="51" s="1"/>
  <c r="CW16" i="51"/>
  <c r="CX16" i="51" s="1"/>
  <c r="DA16" i="51"/>
  <c r="DB16" i="51" s="1"/>
  <c r="DE16" i="51"/>
  <c r="DF16" i="51" s="1"/>
  <c r="DE25" i="51"/>
  <c r="DI25" i="51"/>
  <c r="CS25" i="51"/>
  <c r="CW25" i="51"/>
  <c r="DA25" i="51"/>
  <c r="DE29" i="51"/>
  <c r="DI29" i="51"/>
  <c r="CS29" i="51"/>
  <c r="CW29" i="51"/>
  <c r="DA29" i="51"/>
  <c r="DA22" i="51"/>
  <c r="DE22" i="51"/>
  <c r="DI22" i="51"/>
  <c r="CS22" i="51"/>
  <c r="CW22" i="51"/>
  <c r="CW56" i="51"/>
  <c r="DA56" i="51"/>
  <c r="DE56" i="51"/>
  <c r="DI56" i="51"/>
  <c r="CS56" i="51"/>
  <c r="BL266" i="4"/>
  <c r="BE20" i="51"/>
  <c r="BG20" i="51" s="1"/>
  <c r="BG28" i="51"/>
  <c r="BJ28" i="51"/>
  <c r="BI28" i="51"/>
  <c r="BH28" i="51"/>
  <c r="BG46" i="51"/>
  <c r="BJ46" i="51"/>
  <c r="BH46" i="51"/>
  <c r="BI46" i="51"/>
  <c r="BE17" i="51"/>
  <c r="BG17" i="51" s="1"/>
  <c r="BE37" i="51"/>
  <c r="BG37" i="51" s="1"/>
  <c r="BH51" i="51"/>
  <c r="BJ51" i="51"/>
  <c r="BI51" i="51"/>
  <c r="CW59" i="51"/>
  <c r="DA59" i="51"/>
  <c r="DE59" i="51"/>
  <c r="DI59" i="51"/>
  <c r="CS59" i="51"/>
  <c r="BI67" i="51"/>
  <c r="BJ67" i="51"/>
  <c r="BH67" i="51"/>
  <c r="DE71" i="51"/>
  <c r="BJ75" i="51"/>
  <c r="BH75" i="51"/>
  <c r="BI75" i="51"/>
  <c r="BJ18" i="51"/>
  <c r="BI18" i="51"/>
  <c r="BH18" i="51"/>
  <c r="DE68" i="51"/>
  <c r="CS72" i="51"/>
  <c r="DE72" i="51"/>
  <c r="DA72" i="51"/>
  <c r="H144" i="4"/>
  <c r="O64" i="51" s="1"/>
  <c r="AJ144" i="4"/>
  <c r="AJ146" i="4"/>
  <c r="AO146" i="4" s="1"/>
  <c r="BG32" i="51"/>
  <c r="BI32" i="51"/>
  <c r="BJ32" i="51"/>
  <c r="BH32" i="51"/>
  <c r="BG62" i="51"/>
  <c r="BJ62" i="51"/>
  <c r="BI62" i="51"/>
  <c r="BH62" i="51"/>
  <c r="BI21" i="51"/>
  <c r="BJ21" i="51"/>
  <c r="BH21" i="51"/>
  <c r="BG41" i="51"/>
  <c r="BI41" i="51"/>
  <c r="BH41" i="51"/>
  <c r="BJ41" i="51"/>
  <c r="BG49" i="51"/>
  <c r="BJ49" i="51"/>
  <c r="BH49" i="51"/>
  <c r="BI49" i="51"/>
  <c r="BG48" i="51"/>
  <c r="BI48" i="51"/>
  <c r="BJ48" i="51"/>
  <c r="BH48" i="51"/>
  <c r="BG43" i="51"/>
  <c r="BI43" i="51"/>
  <c r="BH43" i="51"/>
  <c r="BJ43" i="51"/>
  <c r="H105" i="4"/>
  <c r="O25" i="51" s="1"/>
  <c r="AJ105" i="4"/>
  <c r="BE42" i="51"/>
  <c r="BG50" i="51"/>
  <c r="BI50" i="51"/>
  <c r="BJ50" i="51"/>
  <c r="BH50" i="51"/>
  <c r="BE54" i="51"/>
  <c r="BJ25" i="51"/>
  <c r="BH25" i="51"/>
  <c r="BI25" i="51"/>
  <c r="BH29" i="51"/>
  <c r="BJ29" i="51"/>
  <c r="BI29" i="51"/>
  <c r="BJ33" i="51"/>
  <c r="BI33" i="51"/>
  <c r="BH33" i="51"/>
  <c r="DI51" i="51"/>
  <c r="CS51" i="51"/>
  <c r="CW51" i="51"/>
  <c r="DA51" i="51"/>
  <c r="DE51" i="51"/>
  <c r="DE67" i="51"/>
  <c r="DI67" i="51"/>
  <c r="CS67" i="51"/>
  <c r="CW67" i="51"/>
  <c r="DA67" i="51"/>
  <c r="DA75" i="51"/>
  <c r="CS75" i="51"/>
  <c r="DE75" i="51"/>
  <c r="DA18" i="51"/>
  <c r="DE18" i="51"/>
  <c r="DI18" i="51"/>
  <c r="CS18" i="51"/>
  <c r="CW18" i="51"/>
  <c r="BE36" i="51"/>
  <c r="BG36" i="51" s="1"/>
  <c r="DE23" i="51"/>
  <c r="DI23" i="51"/>
  <c r="CS23" i="51"/>
  <c r="CW23" i="51"/>
  <c r="DA23" i="51"/>
  <c r="CW31" i="51"/>
  <c r="DA31" i="51"/>
  <c r="DE31" i="51"/>
  <c r="DI31" i="51"/>
  <c r="CS31" i="51"/>
  <c r="AJ133" i="4"/>
  <c r="AJ141" i="4"/>
  <c r="H100" i="4"/>
  <c r="O20" i="51" s="1"/>
  <c r="AJ100" i="4"/>
  <c r="H104" i="4"/>
  <c r="O24" i="51" s="1"/>
  <c r="AJ104" i="4"/>
  <c r="AJ122" i="4"/>
  <c r="BG24" i="51"/>
  <c r="BJ24" i="51"/>
  <c r="BI24" i="51"/>
  <c r="BH24" i="51"/>
  <c r="BE38" i="51"/>
  <c r="BG38" i="51" s="1"/>
  <c r="BG58" i="51"/>
  <c r="BJ58" i="51"/>
  <c r="BI58" i="51"/>
  <c r="BH58" i="51"/>
  <c r="BE66" i="51"/>
  <c r="BG66" i="51" s="1"/>
  <c r="BE70" i="51"/>
  <c r="BG70" i="51" s="1"/>
  <c r="BG74" i="51"/>
  <c r="BJ74" i="51"/>
  <c r="BH74" i="51"/>
  <c r="BI74" i="51"/>
  <c r="BE76" i="51"/>
  <c r="BG76" i="51" s="1"/>
  <c r="CW21" i="51"/>
  <c r="DA21" i="51"/>
  <c r="DE21" i="51"/>
  <c r="DI21" i="51"/>
  <c r="CS21" i="51"/>
  <c r="BE45" i="51"/>
  <c r="BG45" i="51" s="1"/>
  <c r="BI22" i="51"/>
  <c r="BH22" i="51"/>
  <c r="BJ22" i="51"/>
  <c r="BG40" i="51"/>
  <c r="BH40" i="51"/>
  <c r="BJ40" i="51"/>
  <c r="BI40" i="51"/>
  <c r="BH52" i="51"/>
  <c r="BJ52" i="51"/>
  <c r="BI52" i="51"/>
  <c r="BI56" i="51"/>
  <c r="BJ56" i="51"/>
  <c r="BH56" i="51"/>
  <c r="BG44" i="51"/>
  <c r="BI44" i="51"/>
  <c r="BH44" i="51"/>
  <c r="BJ44" i="51"/>
  <c r="DE69" i="51"/>
  <c r="BI16" i="51"/>
  <c r="BH16" i="51"/>
  <c r="BJ16" i="51"/>
  <c r="F62" i="51"/>
  <c r="G62" i="51" s="1"/>
  <c r="F73" i="51"/>
  <c r="G73" i="51" s="1"/>
  <c r="F74" i="51"/>
  <c r="H74" i="51" s="1"/>
  <c r="F56" i="51"/>
  <c r="H56" i="51" s="1"/>
  <c r="F57" i="51"/>
  <c r="H57" i="51" s="1"/>
  <c r="F58" i="51"/>
  <c r="H58" i="51" s="1"/>
  <c r="F60" i="51"/>
  <c r="G60" i="51" s="1"/>
  <c r="F65" i="51"/>
  <c r="H65" i="51" s="1"/>
  <c r="F68" i="51"/>
  <c r="H68" i="51" s="1"/>
  <c r="F70" i="51"/>
  <c r="H70" i="51" s="1"/>
  <c r="F71" i="51"/>
  <c r="G71" i="51" s="1"/>
  <c r="F72" i="51"/>
  <c r="H72" i="51" s="1"/>
  <c r="F51" i="51"/>
  <c r="H51" i="51" s="1"/>
  <c r="F66" i="51"/>
  <c r="G66" i="51" s="1"/>
  <c r="F53" i="51"/>
  <c r="H53" i="51" s="1"/>
  <c r="F61" i="51"/>
  <c r="G61" i="51" s="1"/>
  <c r="F64" i="51"/>
  <c r="G64" i="51" s="1"/>
  <c r="F69" i="51"/>
  <c r="G69" i="51" s="1"/>
  <c r="F36" i="51"/>
  <c r="G36" i="51" s="1"/>
  <c r="F37" i="51"/>
  <c r="H37" i="51" s="1"/>
  <c r="F39" i="51"/>
  <c r="H39" i="51" s="1"/>
  <c r="F42" i="51"/>
  <c r="H42" i="51" s="1"/>
  <c r="F46" i="51"/>
  <c r="G46" i="51" s="1"/>
  <c r="F47" i="51"/>
  <c r="H47" i="51" s="1"/>
  <c r="F50" i="51"/>
  <c r="H50" i="51" s="1"/>
  <c r="H341" i="4"/>
  <c r="F75" i="51"/>
  <c r="H75" i="51" s="1"/>
  <c r="F54" i="51"/>
  <c r="H54" i="51" s="1"/>
  <c r="F59" i="51"/>
  <c r="G59" i="51" s="1"/>
  <c r="F63" i="51"/>
  <c r="H63" i="51" s="1"/>
  <c r="F67" i="51"/>
  <c r="H67" i="51" s="1"/>
  <c r="F38" i="51"/>
  <c r="G38" i="51" s="1"/>
  <c r="F40" i="51"/>
  <c r="H40" i="51" s="1"/>
  <c r="F41" i="51"/>
  <c r="G41" i="51" s="1"/>
  <c r="F43" i="51"/>
  <c r="G43" i="51" s="1"/>
  <c r="F44" i="51"/>
  <c r="G44" i="51" s="1"/>
  <c r="F45" i="51"/>
  <c r="H45" i="51" s="1"/>
  <c r="F48" i="51"/>
  <c r="G48" i="51" s="1"/>
  <c r="F49" i="51"/>
  <c r="G49" i="51" s="1"/>
  <c r="F13" i="49"/>
  <c r="AJ39" i="4"/>
  <c r="H13" i="49"/>
  <c r="AJ47" i="4"/>
  <c r="AJ43" i="4"/>
  <c r="O72" i="7"/>
  <c r="D402" i="4"/>
  <c r="F18" i="51"/>
  <c r="F21" i="51"/>
  <c r="F26" i="51"/>
  <c r="F29" i="51"/>
  <c r="F34" i="51"/>
  <c r="F17" i="51"/>
  <c r="F24" i="51"/>
  <c r="F27" i="51"/>
  <c r="F30" i="51"/>
  <c r="F33" i="51"/>
  <c r="F16" i="51"/>
  <c r="F20" i="51"/>
  <c r="F23" i="51"/>
  <c r="F28" i="51"/>
  <c r="F31" i="51"/>
  <c r="F19" i="51"/>
  <c r="F22" i="51"/>
  <c r="F25" i="51"/>
  <c r="F32" i="51"/>
  <c r="F35" i="51"/>
  <c r="F15" i="51"/>
  <c r="AF394" i="4"/>
  <c r="AG45" i="4"/>
  <c r="DI22" i="4" s="1"/>
  <c r="O22" i="24" s="1"/>
  <c r="H14" i="49"/>
  <c r="AF377" i="4"/>
  <c r="AO128" i="4"/>
  <c r="AG44" i="4"/>
  <c r="DI21" i="4" s="1"/>
  <c r="O21" i="24" s="1"/>
  <c r="H342" i="4"/>
  <c r="G11" i="49"/>
  <c r="H10" i="49"/>
  <c r="I12" i="49" s="1"/>
  <c r="AJ131" i="4"/>
  <c r="BL97" i="4"/>
  <c r="BL99" i="4"/>
  <c r="AU289" i="4"/>
  <c r="CK289" i="4" s="1"/>
  <c r="AW289" i="4"/>
  <c r="DD104" i="4"/>
  <c r="DD349" i="4"/>
  <c r="DD402" i="4" s="1"/>
  <c r="K74" i="25" s="1"/>
  <c r="DD23" i="4"/>
  <c r="J23" i="24" s="1"/>
  <c r="J157" i="24" s="1"/>
  <c r="R157" i="24" s="1"/>
  <c r="DD267" i="4"/>
  <c r="DD183" i="4"/>
  <c r="AE384" i="4"/>
  <c r="AJ58" i="4"/>
  <c r="H58" i="4"/>
  <c r="H60" i="4"/>
  <c r="AE386" i="4"/>
  <c r="AJ60" i="4"/>
  <c r="AE388" i="4"/>
  <c r="AJ62" i="4"/>
  <c r="H62" i="4"/>
  <c r="AE390" i="4"/>
  <c r="AJ64" i="4"/>
  <c r="AJ66" i="4"/>
  <c r="AE392" i="4"/>
  <c r="H68" i="4"/>
  <c r="AE394" i="4"/>
  <c r="AJ68" i="4"/>
  <c r="AE396" i="4"/>
  <c r="AJ70" i="4"/>
  <c r="H72" i="4"/>
  <c r="AE398" i="4"/>
  <c r="AJ72" i="4"/>
  <c r="AE400" i="4"/>
  <c r="AJ74" i="4"/>
  <c r="AJ22" i="47"/>
  <c r="EZ45" i="48" s="1"/>
  <c r="AK22" i="47"/>
  <c r="ED45" i="48" s="1"/>
  <c r="AX26" i="47"/>
  <c r="GB49" i="48" s="1"/>
  <c r="AW26" i="47"/>
  <c r="GX49" i="48" s="1"/>
  <c r="AJ28" i="47"/>
  <c r="EZ51" i="48" s="1"/>
  <c r="AK28" i="47"/>
  <c r="ED51" i="48" s="1"/>
  <c r="W30" i="47"/>
  <c r="CD53" i="48" s="1"/>
  <c r="V30" i="47"/>
  <c r="CZ53" i="48" s="1"/>
  <c r="H307" i="4"/>
  <c r="BF307" i="4"/>
  <c r="H37" i="47"/>
  <c r="BA60" i="48" s="1"/>
  <c r="I37" i="47"/>
  <c r="AF60" i="48" s="1"/>
  <c r="AX38" i="47"/>
  <c r="GB61" i="48" s="1"/>
  <c r="AW38" i="47"/>
  <c r="GX61" i="48" s="1"/>
  <c r="H41" i="47"/>
  <c r="BA64" i="48" s="1"/>
  <c r="I41" i="47"/>
  <c r="AF64" i="48" s="1"/>
  <c r="AX43" i="47"/>
  <c r="GB66" i="48" s="1"/>
  <c r="AW43" i="47"/>
  <c r="GX66" i="48" s="1"/>
  <c r="IC68" i="48"/>
  <c r="HU68" i="48"/>
  <c r="ID68" i="48" s="1"/>
  <c r="IC37" i="48"/>
  <c r="HU37" i="48"/>
  <c r="ID37" i="48" s="1"/>
  <c r="IC38" i="48"/>
  <c r="HU38" i="48"/>
  <c r="ID38" i="48" s="1"/>
  <c r="IC40" i="48"/>
  <c r="HU40" i="48"/>
  <c r="ID40" i="48" s="1"/>
  <c r="IC43" i="48"/>
  <c r="HU43" i="48"/>
  <c r="ID43" i="48" s="1"/>
  <c r="AJ33" i="47"/>
  <c r="EZ56" i="48" s="1"/>
  <c r="AK33" i="47"/>
  <c r="ED56" i="48" s="1"/>
  <c r="IC31" i="48"/>
  <c r="HU31" i="48"/>
  <c r="ID31" i="48" s="1"/>
  <c r="IC33" i="48"/>
  <c r="HU33" i="48"/>
  <c r="ID33" i="48" s="1"/>
  <c r="IC34" i="48"/>
  <c r="HU34" i="48"/>
  <c r="ID34" i="48" s="1"/>
  <c r="IC36" i="48"/>
  <c r="HU36" i="48"/>
  <c r="ID36" i="48" s="1"/>
  <c r="IC39" i="48"/>
  <c r="HU39" i="48"/>
  <c r="ID39" i="48" s="1"/>
  <c r="IC41" i="48"/>
  <c r="HU41" i="48"/>
  <c r="ID41" i="48" s="1"/>
  <c r="IC42" i="48"/>
  <c r="HU42" i="48"/>
  <c r="ID42" i="48" s="1"/>
  <c r="AJ10" i="47"/>
  <c r="EZ33" i="48" s="1"/>
  <c r="AK10" i="47"/>
  <c r="ED33" i="48" s="1"/>
  <c r="IC49" i="48"/>
  <c r="HU49" i="48"/>
  <c r="ID49" i="48" s="1"/>
  <c r="IC50" i="48"/>
  <c r="HU50" i="48"/>
  <c r="ID50" i="48" s="1"/>
  <c r="IC51" i="48"/>
  <c r="HU51" i="48"/>
  <c r="ID51" i="48" s="1"/>
  <c r="IC52" i="48"/>
  <c r="HU52" i="48"/>
  <c r="ID52" i="48" s="1"/>
  <c r="IC53" i="48"/>
  <c r="HU53" i="48"/>
  <c r="ID53" i="48" s="1"/>
  <c r="IC54" i="48"/>
  <c r="HU54" i="48"/>
  <c r="ID54" i="48" s="1"/>
  <c r="IC55" i="48"/>
  <c r="HU55" i="48"/>
  <c r="ID55" i="48" s="1"/>
  <c r="IC56" i="48"/>
  <c r="HU56" i="48"/>
  <c r="ID56" i="48" s="1"/>
  <c r="IC57" i="48"/>
  <c r="HU57" i="48"/>
  <c r="ID57" i="48" s="1"/>
  <c r="IC58" i="48"/>
  <c r="HU58" i="48"/>
  <c r="ID58" i="48" s="1"/>
  <c r="IC59" i="48"/>
  <c r="HU59" i="48"/>
  <c r="ID59" i="48" s="1"/>
  <c r="IC60" i="48"/>
  <c r="HU60" i="48"/>
  <c r="ID60" i="48" s="1"/>
  <c r="IC61" i="48"/>
  <c r="HU61" i="48"/>
  <c r="ID61" i="48" s="1"/>
  <c r="IC62" i="48"/>
  <c r="HU62" i="48"/>
  <c r="ID62" i="48" s="1"/>
  <c r="IC63" i="48"/>
  <c r="HU63" i="48"/>
  <c r="ID63" i="48" s="1"/>
  <c r="IC64" i="48"/>
  <c r="HU64" i="48"/>
  <c r="ID64" i="48" s="1"/>
  <c r="IC65" i="48"/>
  <c r="HU65" i="48"/>
  <c r="ID65" i="48" s="1"/>
  <c r="IC66" i="48"/>
  <c r="HU66" i="48"/>
  <c r="ID66" i="48" s="1"/>
  <c r="IC67" i="48"/>
  <c r="HU67" i="48"/>
  <c r="ID67" i="48" s="1"/>
  <c r="W24" i="47"/>
  <c r="CD47" i="48" s="1"/>
  <c r="V24" i="47"/>
  <c r="CZ47" i="48" s="1"/>
  <c r="IC29" i="48"/>
  <c r="HU29" i="48"/>
  <c r="ID29" i="48" s="1"/>
  <c r="IC30" i="48"/>
  <c r="HU30" i="48"/>
  <c r="ID30" i="48" s="1"/>
  <c r="IC32" i="48"/>
  <c r="HU32" i="48"/>
  <c r="ID32" i="48" s="1"/>
  <c r="IC35" i="48"/>
  <c r="HU35" i="48"/>
  <c r="ID35" i="48" s="1"/>
  <c r="H9" i="47"/>
  <c r="BA32" i="48" s="1"/>
  <c r="I9" i="47"/>
  <c r="AF32" i="48" s="1"/>
  <c r="AJ11" i="47"/>
  <c r="EZ34" i="48" s="1"/>
  <c r="AK11" i="47"/>
  <c r="ED34" i="48" s="1"/>
  <c r="H17" i="47"/>
  <c r="BA40" i="48" s="1"/>
  <c r="I17" i="47"/>
  <c r="AF40" i="48" s="1"/>
  <c r="IC44" i="48"/>
  <c r="HU44" i="48"/>
  <c r="ID44" i="48" s="1"/>
  <c r="IC46" i="48"/>
  <c r="HU46" i="48"/>
  <c r="ID46" i="48" s="1"/>
  <c r="H295" i="4"/>
  <c r="BF295" i="4"/>
  <c r="AJ29" i="47"/>
  <c r="EZ52" i="48" s="1"/>
  <c r="AK29" i="47"/>
  <c r="ED52" i="48" s="1"/>
  <c r="AX36" i="47"/>
  <c r="GB59" i="48" s="1"/>
  <c r="AW36" i="47"/>
  <c r="GX59" i="48" s="1"/>
  <c r="H44" i="47"/>
  <c r="BA67" i="48" s="1"/>
  <c r="I44" i="47"/>
  <c r="AF67" i="48" s="1"/>
  <c r="AX6" i="47"/>
  <c r="GB29" i="48" s="1"/>
  <c r="AW6" i="47"/>
  <c r="GX29" i="48" s="1"/>
  <c r="W8" i="47"/>
  <c r="CD31" i="48" s="1"/>
  <c r="V8" i="47"/>
  <c r="CZ31" i="48" s="1"/>
  <c r="AX14" i="47"/>
  <c r="GB37" i="48" s="1"/>
  <c r="AW14" i="47"/>
  <c r="GX37" i="48" s="1"/>
  <c r="W16" i="47"/>
  <c r="CD39" i="48" s="1"/>
  <c r="V16" i="47"/>
  <c r="CZ39" i="48" s="1"/>
  <c r="DD275" i="4"/>
  <c r="AU281" i="4"/>
  <c r="CK281" i="4" s="1"/>
  <c r="AW281" i="4"/>
  <c r="H96" i="4"/>
  <c r="O16" i="51" s="1"/>
  <c r="J30" i="24"/>
  <c r="DD31" i="4"/>
  <c r="AU272" i="4"/>
  <c r="AU267" i="4"/>
  <c r="BL104" i="4"/>
  <c r="BL103" i="4"/>
  <c r="BL270" i="4"/>
  <c r="BL112" i="4"/>
  <c r="BL111" i="4"/>
  <c r="AU285" i="4"/>
  <c r="CG285" i="4" s="1"/>
  <c r="AW285" i="4"/>
  <c r="H348" i="4"/>
  <c r="H98" i="4"/>
  <c r="O18" i="51" s="1"/>
  <c r="AG56" i="4"/>
  <c r="DI33" i="4" s="1"/>
  <c r="O33" i="24" s="1"/>
  <c r="AF383" i="4"/>
  <c r="AG18" i="4"/>
  <c r="AG22" i="4"/>
  <c r="AG30" i="4"/>
  <c r="AG34" i="4"/>
  <c r="AG38" i="4"/>
  <c r="DI15" i="4" s="1"/>
  <c r="O15" i="24" s="1"/>
  <c r="AG42" i="4"/>
  <c r="DI19" i="4" s="1"/>
  <c r="O19" i="24" s="1"/>
  <c r="AG46" i="4"/>
  <c r="DI23" i="4" s="1"/>
  <c r="O23" i="24" s="1"/>
  <c r="AG50" i="4"/>
  <c r="DI27" i="4" s="1"/>
  <c r="O27" i="24" s="1"/>
  <c r="AJ135" i="4"/>
  <c r="AO98" i="4"/>
  <c r="AO99" i="4"/>
  <c r="AJ102" i="4"/>
  <c r="H102" i="4"/>
  <c r="O22" i="51" s="1"/>
  <c r="AG26" i="4"/>
  <c r="AG16" i="4"/>
  <c r="AO176" i="4"/>
  <c r="AO177" i="4"/>
  <c r="AE356" i="4"/>
  <c r="AJ30" i="4"/>
  <c r="AE364" i="4"/>
  <c r="AJ38" i="4"/>
  <c r="AE372" i="4"/>
  <c r="AJ46" i="4"/>
  <c r="AE358" i="4"/>
  <c r="AJ32" i="4"/>
  <c r="AE366" i="4"/>
  <c r="AJ40" i="4"/>
  <c r="AE374" i="4"/>
  <c r="AJ48" i="4"/>
  <c r="H30" i="4"/>
  <c r="AS180" i="4"/>
  <c r="AU180" i="4" s="1"/>
  <c r="AE383" i="4"/>
  <c r="AJ57" i="4"/>
  <c r="H57" i="4"/>
  <c r="AE360" i="4"/>
  <c r="AJ34" i="4"/>
  <c r="AE368" i="4"/>
  <c r="AJ42" i="4"/>
  <c r="AE376" i="4"/>
  <c r="AJ50" i="4"/>
  <c r="H56" i="4"/>
  <c r="AE382" i="4"/>
  <c r="AJ56" i="4"/>
  <c r="AE354" i="4"/>
  <c r="AJ28" i="4"/>
  <c r="AE362" i="4"/>
  <c r="AJ36" i="4"/>
  <c r="AE370" i="4"/>
  <c r="AJ44" i="4"/>
  <c r="H28" i="4"/>
  <c r="AS182" i="4"/>
  <c r="AU182" i="4" s="1"/>
  <c r="AS190" i="4"/>
  <c r="AU190" i="4" s="1"/>
  <c r="BL106" i="4"/>
  <c r="BL107" i="4"/>
  <c r="BL108" i="4"/>
  <c r="H65" i="4"/>
  <c r="AE391" i="4"/>
  <c r="AJ65" i="4"/>
  <c r="H73" i="4"/>
  <c r="AE399" i="4"/>
  <c r="AJ73" i="4"/>
  <c r="AE349" i="4"/>
  <c r="H23" i="4"/>
  <c r="AJ23" i="4"/>
  <c r="AE343" i="4"/>
  <c r="H17" i="4"/>
  <c r="AJ17" i="4"/>
  <c r="AE351" i="4"/>
  <c r="H25" i="4"/>
  <c r="AJ25" i="4"/>
  <c r="AF363" i="4"/>
  <c r="AF367" i="4"/>
  <c r="AF371" i="4"/>
  <c r="AF375" i="4"/>
  <c r="H354" i="4"/>
  <c r="H358" i="4"/>
  <c r="J75" i="24"/>
  <c r="DD110" i="4"/>
  <c r="DD356" i="4" s="1"/>
  <c r="DD416" i="4" s="1"/>
  <c r="K81" i="25" s="1"/>
  <c r="AX108" i="4"/>
  <c r="J110" i="24"/>
  <c r="DD190" i="4"/>
  <c r="BL179" i="4"/>
  <c r="BL180" i="4"/>
  <c r="BL187" i="4"/>
  <c r="BL188" i="4"/>
  <c r="BL186" i="4"/>
  <c r="AV309" i="4"/>
  <c r="AX209" i="4"/>
  <c r="AV258" i="4"/>
  <c r="AV297" i="4"/>
  <c r="AV301" i="4"/>
  <c r="AV305" i="4"/>
  <c r="AE379" i="4"/>
  <c r="H53" i="4"/>
  <c r="AJ53" i="4"/>
  <c r="H61" i="4"/>
  <c r="AE387" i="4"/>
  <c r="AJ61" i="4"/>
  <c r="H69" i="4"/>
  <c r="AE395" i="4"/>
  <c r="AJ69" i="4"/>
  <c r="H343" i="4"/>
  <c r="AF343" i="4"/>
  <c r="H351" i="4"/>
  <c r="AF351" i="4"/>
  <c r="H51" i="4"/>
  <c r="H86" i="4" s="1"/>
  <c r="AE377" i="4"/>
  <c r="AJ51" i="4"/>
  <c r="H59" i="4"/>
  <c r="AE385" i="4"/>
  <c r="AJ59" i="4"/>
  <c r="H63" i="4"/>
  <c r="AE389" i="4"/>
  <c r="AJ63" i="4"/>
  <c r="H67" i="4"/>
  <c r="AE393" i="4"/>
  <c r="AJ67" i="4"/>
  <c r="H71" i="4"/>
  <c r="AE397" i="4"/>
  <c r="AJ71" i="4"/>
  <c r="AE345" i="4"/>
  <c r="H19" i="4"/>
  <c r="AJ19" i="4"/>
  <c r="AE353" i="4"/>
  <c r="H27" i="4"/>
  <c r="AJ27" i="4"/>
  <c r="AE357" i="4"/>
  <c r="H31" i="4"/>
  <c r="AJ31" i="4"/>
  <c r="AE361" i="4"/>
  <c r="H35" i="4"/>
  <c r="AJ35" i="4"/>
  <c r="AE341" i="4"/>
  <c r="H15" i="4"/>
  <c r="AJ15" i="4"/>
  <c r="AE347" i="4"/>
  <c r="H21" i="4"/>
  <c r="AJ21" i="4"/>
  <c r="K14" i="4"/>
  <c r="H347" i="4"/>
  <c r="AF347" i="4"/>
  <c r="K340" i="4"/>
  <c r="AE355" i="4"/>
  <c r="H29" i="4"/>
  <c r="AJ29" i="4"/>
  <c r="H355" i="4"/>
  <c r="AF355" i="4"/>
  <c r="AE359" i="4"/>
  <c r="H33" i="4"/>
  <c r="AJ33" i="4"/>
  <c r="H359" i="4"/>
  <c r="AF359" i="4"/>
  <c r="AE363" i="4"/>
  <c r="H37" i="4"/>
  <c r="AJ37" i="4"/>
  <c r="AE367" i="4"/>
  <c r="H41" i="4"/>
  <c r="AJ41" i="4"/>
  <c r="AE371" i="4"/>
  <c r="H45" i="4"/>
  <c r="AJ45" i="4"/>
  <c r="AE375" i="4"/>
  <c r="H49" i="4"/>
  <c r="AJ49" i="4"/>
  <c r="H356" i="4"/>
  <c r="H360" i="4"/>
  <c r="H369" i="4"/>
  <c r="BL98" i="4"/>
  <c r="BL101" i="4"/>
  <c r="BL100" i="4"/>
  <c r="AU108" i="4"/>
  <c r="AV108" i="4"/>
  <c r="BL192" i="4"/>
  <c r="BL181" i="4"/>
  <c r="BL182" i="4"/>
  <c r="C246" i="4"/>
  <c r="AU209" i="4"/>
  <c r="AW209" i="4"/>
  <c r="AU217" i="4"/>
  <c r="AW217" i="4"/>
  <c r="AX217" i="4"/>
  <c r="AU221" i="4"/>
  <c r="AW221" i="4"/>
  <c r="AX221" i="4"/>
  <c r="AU225" i="4"/>
  <c r="AW225" i="4"/>
  <c r="AX225" i="4"/>
  <c r="AU258" i="4"/>
  <c r="AW258" i="4"/>
  <c r="AU297" i="4"/>
  <c r="AW297" i="4"/>
  <c r="AU301" i="4"/>
  <c r="AW301" i="4"/>
  <c r="AU305" i="4"/>
  <c r="AW305" i="4"/>
  <c r="AU309" i="4"/>
  <c r="AW309" i="4"/>
  <c r="C247" i="4"/>
  <c r="AU279" i="4"/>
  <c r="AW279" i="4"/>
  <c r="AU283" i="4"/>
  <c r="AW283" i="4"/>
  <c r="AU287" i="4"/>
  <c r="AW287" i="4"/>
  <c r="AU291" i="4"/>
  <c r="AW291" i="4"/>
  <c r="AU295" i="4"/>
  <c r="AW295" i="4"/>
  <c r="AU299" i="4"/>
  <c r="AW299" i="4"/>
  <c r="AU303" i="4"/>
  <c r="AW303" i="4"/>
  <c r="AU307" i="4"/>
  <c r="J165" i="24" l="1"/>
  <c r="R164" i="24"/>
  <c r="W409" i="4"/>
  <c r="W408" i="4"/>
  <c r="V408" i="4"/>
  <c r="V409" i="4"/>
  <c r="AC84" i="51"/>
  <c r="AC82" i="51"/>
  <c r="AC83" i="51"/>
  <c r="V84" i="4"/>
  <c r="V83" i="4"/>
  <c r="DF60" i="4" s="1"/>
  <c r="L60" i="24" s="1"/>
  <c r="V82" i="4"/>
  <c r="DF59" i="4" s="1"/>
  <c r="L59" i="24" s="1"/>
  <c r="V164" i="4"/>
  <c r="V162" i="4"/>
  <c r="V163" i="4"/>
  <c r="W84" i="4"/>
  <c r="W83" i="4"/>
  <c r="W82" i="4"/>
  <c r="V244" i="4"/>
  <c r="V242" i="4"/>
  <c r="DF219" i="4" s="1"/>
  <c r="L140" i="24" s="1"/>
  <c r="V243" i="4"/>
  <c r="DF220" i="4" s="1"/>
  <c r="L141" i="24" s="1"/>
  <c r="V326" i="4"/>
  <c r="V325" i="4"/>
  <c r="V324" i="4"/>
  <c r="B6" i="47"/>
  <c r="H6" i="47" s="1"/>
  <c r="BA29" i="48" s="1"/>
  <c r="V18" i="4"/>
  <c r="AX112" i="4"/>
  <c r="V51" i="4"/>
  <c r="DF28" i="4" s="1"/>
  <c r="L28" i="24" s="1"/>
  <c r="V61" i="4"/>
  <c r="DF38" i="4" s="1"/>
  <c r="L38" i="24" s="1"/>
  <c r="V36" i="4"/>
  <c r="DF13" i="4" s="1"/>
  <c r="L13" i="24" s="1"/>
  <c r="BL135" i="4"/>
  <c r="V33" i="4"/>
  <c r="V370" i="4"/>
  <c r="V341" i="4"/>
  <c r="V352" i="4"/>
  <c r="V374" i="4"/>
  <c r="V348" i="4"/>
  <c r="V351" i="4"/>
  <c r="CG277" i="4"/>
  <c r="V390" i="4"/>
  <c r="V64" i="4"/>
  <c r="DF41" i="4" s="1"/>
  <c r="L41" i="24" s="1"/>
  <c r="CS298" i="4"/>
  <c r="CW265" i="4"/>
  <c r="V355" i="4"/>
  <c r="AX111" i="4"/>
  <c r="V54" i="4"/>
  <c r="DF31" i="4" s="1"/>
  <c r="L31" i="24" s="1"/>
  <c r="V358" i="4"/>
  <c r="AV113" i="4"/>
  <c r="AU113" i="4"/>
  <c r="CG113" i="4" s="1"/>
  <c r="AX202" i="4"/>
  <c r="V20" i="4"/>
  <c r="AX113" i="4"/>
  <c r="CS35" i="51"/>
  <c r="H18" i="47"/>
  <c r="BA41" i="48" s="1"/>
  <c r="CK265" i="4"/>
  <c r="V43" i="4"/>
  <c r="DF20" i="4" s="1"/>
  <c r="L20" i="24" s="1"/>
  <c r="CS189" i="4"/>
  <c r="V369" i="4"/>
  <c r="V53" i="4"/>
  <c r="DF30" i="4" s="1"/>
  <c r="L30" i="24" s="1"/>
  <c r="V349" i="4"/>
  <c r="V56" i="4"/>
  <c r="DF33" i="4" s="1"/>
  <c r="L33" i="24" s="1"/>
  <c r="V346" i="4"/>
  <c r="V399" i="4"/>
  <c r="V46" i="4"/>
  <c r="DF23" i="4" s="1"/>
  <c r="L23" i="24" s="1"/>
  <c r="V400" i="4"/>
  <c r="V34" i="4"/>
  <c r="BL272" i="4"/>
  <c r="V69" i="4"/>
  <c r="DF46" i="4" s="1"/>
  <c r="L46" i="24" s="1"/>
  <c r="V23" i="4"/>
  <c r="V72" i="4"/>
  <c r="DF49" i="4" s="1"/>
  <c r="L49" i="24" s="1"/>
  <c r="V26" i="4"/>
  <c r="V21" i="47"/>
  <c r="CZ44" i="48" s="1"/>
  <c r="V394" i="4"/>
  <c r="CG265" i="4"/>
  <c r="V40" i="4"/>
  <c r="DF17" i="4" s="1"/>
  <c r="L17" i="24" s="1"/>
  <c r="V50" i="4"/>
  <c r="DF27" i="4" s="1"/>
  <c r="L27" i="24" s="1"/>
  <c r="V31" i="4"/>
  <c r="V368" i="4"/>
  <c r="V67" i="4"/>
  <c r="DF44" i="4" s="1"/>
  <c r="L44" i="24" s="1"/>
  <c r="V21" i="4"/>
  <c r="V24" i="4"/>
  <c r="H55" i="4"/>
  <c r="V389" i="4"/>
  <c r="CS265" i="4"/>
  <c r="V357" i="4"/>
  <c r="V381" i="4"/>
  <c r="V63" i="4"/>
  <c r="DF40" i="4" s="1"/>
  <c r="L40" i="24" s="1"/>
  <c r="V17" i="4"/>
  <c r="V66" i="4"/>
  <c r="DF43" i="4" s="1"/>
  <c r="L43" i="24" s="1"/>
  <c r="DE26" i="51"/>
  <c r="V363" i="4"/>
  <c r="AW96" i="4"/>
  <c r="AV96" i="4"/>
  <c r="DA26" i="51"/>
  <c r="EI22" i="51"/>
  <c r="EI18" i="51"/>
  <c r="CO277" i="4"/>
  <c r="CW277" i="4"/>
  <c r="EB30" i="51"/>
  <c r="EC30" i="51" s="1"/>
  <c r="AU201" i="4"/>
  <c r="CK201" i="4" s="1"/>
  <c r="BL264" i="4"/>
  <c r="CO259" i="4"/>
  <c r="DE73" i="51"/>
  <c r="V48" i="4"/>
  <c r="DF25" i="4" s="1"/>
  <c r="L25" i="24" s="1"/>
  <c r="AX115" i="4"/>
  <c r="AV115" i="4"/>
  <c r="AW201" i="4"/>
  <c r="CS183" i="4"/>
  <c r="V65" i="4"/>
  <c r="DF42" i="4" s="1"/>
  <c r="L42" i="24" s="1"/>
  <c r="V35" i="4"/>
  <c r="V19" i="4"/>
  <c r="V353" i="4"/>
  <c r="V68" i="4"/>
  <c r="DF45" i="4" s="1"/>
  <c r="L45" i="24" s="1"/>
  <c r="V52" i="4"/>
  <c r="DF29" i="4" s="1"/>
  <c r="L29" i="24" s="1"/>
  <c r="V22" i="4"/>
  <c r="V350" i="4"/>
  <c r="V354" i="4"/>
  <c r="AU115" i="4"/>
  <c r="CK115" i="4" s="1"/>
  <c r="V385" i="4"/>
  <c r="V38" i="4"/>
  <c r="DF15" i="4" s="1"/>
  <c r="L15" i="24" s="1"/>
  <c r="V37" i="4"/>
  <c r="DF14" i="4" s="1"/>
  <c r="L14" i="24" s="1"/>
  <c r="V47" i="4"/>
  <c r="DF24" i="4" s="1"/>
  <c r="L24" i="24" s="1"/>
  <c r="V39" i="4"/>
  <c r="DF16" i="4" s="1"/>
  <c r="L16" i="24" s="1"/>
  <c r="V360" i="4"/>
  <c r="V15" i="4"/>
  <c r="V59" i="4"/>
  <c r="DF36" i="4" s="1"/>
  <c r="L36" i="24" s="1"/>
  <c r="V29" i="4"/>
  <c r="V343" i="4"/>
  <c r="V359" i="4"/>
  <c r="V62" i="4"/>
  <c r="DF39" i="4" s="1"/>
  <c r="L39" i="24" s="1"/>
  <c r="V32" i="4"/>
  <c r="V16" i="4"/>
  <c r="V45" i="4"/>
  <c r="DF22" i="4" s="1"/>
  <c r="L22" i="24" s="1"/>
  <c r="V49" i="4"/>
  <c r="DF26" i="4" s="1"/>
  <c r="L26" i="24" s="1"/>
  <c r="V395" i="4"/>
  <c r="V42" i="4"/>
  <c r="DF19" i="4" s="1"/>
  <c r="L19" i="24" s="1"/>
  <c r="V378" i="4"/>
  <c r="V44" i="4"/>
  <c r="DF21" i="4" s="1"/>
  <c r="L21" i="24" s="1"/>
  <c r="V73" i="4"/>
  <c r="DF50" i="4" s="1"/>
  <c r="L50" i="24" s="1"/>
  <c r="V57" i="4"/>
  <c r="DF34" i="4" s="1"/>
  <c r="L34" i="24" s="1"/>
  <c r="V345" i="4"/>
  <c r="V361" i="4"/>
  <c r="V60" i="4"/>
  <c r="DF37" i="4" s="1"/>
  <c r="L37" i="24" s="1"/>
  <c r="V30" i="4"/>
  <c r="V342" i="4"/>
  <c r="V397" i="4"/>
  <c r="AV202" i="4"/>
  <c r="V371" i="4"/>
  <c r="V41" i="4"/>
  <c r="DF18" i="4" s="1"/>
  <c r="L18" i="24" s="1"/>
  <c r="V364" i="4"/>
  <c r="V376" i="4"/>
  <c r="V365" i="4"/>
  <c r="AX109" i="4"/>
  <c r="AU109" i="4"/>
  <c r="CG109" i="4" s="1"/>
  <c r="AX201" i="4"/>
  <c r="V27" i="4"/>
  <c r="AU96" i="4"/>
  <c r="CO96" i="4" s="1"/>
  <c r="CP96" i="4" s="1"/>
  <c r="V356" i="4"/>
  <c r="V71" i="4"/>
  <c r="DF48" i="4" s="1"/>
  <c r="L48" i="24" s="1"/>
  <c r="V55" i="4"/>
  <c r="DF32" i="4" s="1"/>
  <c r="L32" i="24" s="1"/>
  <c r="V25" i="4"/>
  <c r="V347" i="4"/>
  <c r="V74" i="4"/>
  <c r="DF51" i="4" s="1"/>
  <c r="L51" i="24" s="1"/>
  <c r="V58" i="4"/>
  <c r="DF35" i="4" s="1"/>
  <c r="L35" i="24" s="1"/>
  <c r="V28" i="4"/>
  <c r="V344" i="4"/>
  <c r="H363" i="4"/>
  <c r="AU202" i="4"/>
  <c r="CK202" i="4" s="1"/>
  <c r="V372" i="4"/>
  <c r="CS55" i="51"/>
  <c r="CS57" i="51"/>
  <c r="AX210" i="4"/>
  <c r="DE35" i="51"/>
  <c r="DA35" i="51"/>
  <c r="CS26" i="51"/>
  <c r="BL184" i="4"/>
  <c r="CW35" i="51"/>
  <c r="AE381" i="4"/>
  <c r="DA34" i="51"/>
  <c r="W28" i="47"/>
  <c r="CD51" i="48" s="1"/>
  <c r="BL273" i="4"/>
  <c r="CK298" i="4"/>
  <c r="EI30" i="51"/>
  <c r="EI34" i="51"/>
  <c r="EI26" i="51"/>
  <c r="AV109" i="4"/>
  <c r="AV199" i="4"/>
  <c r="DI57" i="51"/>
  <c r="CW26" i="51"/>
  <c r="CS277" i="4"/>
  <c r="AW199" i="4"/>
  <c r="DA27" i="51"/>
  <c r="V375" i="4"/>
  <c r="CO191" i="4"/>
  <c r="AU199" i="4"/>
  <c r="CK199" i="4" s="1"/>
  <c r="HU47" i="48"/>
  <c r="ID47" i="48" s="1"/>
  <c r="DA55" i="51"/>
  <c r="CW298" i="4"/>
  <c r="CO298" i="4"/>
  <c r="CW34" i="51"/>
  <c r="DI55" i="51"/>
  <c r="CW306" i="4"/>
  <c r="DI34" i="51"/>
  <c r="EE55" i="51"/>
  <c r="EH56" i="51" s="1"/>
  <c r="AV198" i="4"/>
  <c r="AU112" i="4"/>
  <c r="CK112" i="4" s="1"/>
  <c r="DE27" i="51"/>
  <c r="EI74" i="51"/>
  <c r="EI70" i="51"/>
  <c r="EI66" i="51"/>
  <c r="EI62" i="51"/>
  <c r="EI58" i="51"/>
  <c r="EF55" i="51"/>
  <c r="EI55" i="51" s="1"/>
  <c r="AU181" i="4"/>
  <c r="CG181" i="4" s="1"/>
  <c r="CG306" i="4"/>
  <c r="H20" i="47"/>
  <c r="BA43" i="48" s="1"/>
  <c r="AX195" i="4"/>
  <c r="H139" i="4"/>
  <c r="O59" i="51" s="1"/>
  <c r="EB60" i="51" s="1"/>
  <c r="EC60" i="51" s="1"/>
  <c r="CO281" i="4"/>
  <c r="CW183" i="4"/>
  <c r="AO126" i="4"/>
  <c r="AS126" i="4" s="1"/>
  <c r="AU126" i="4" s="1"/>
  <c r="CS34" i="51"/>
  <c r="CW55" i="51"/>
  <c r="AO107" i="4"/>
  <c r="AS107" i="4" s="1"/>
  <c r="AU107" i="4" s="1"/>
  <c r="CO260" i="4"/>
  <c r="CK296" i="4"/>
  <c r="AU187" i="4"/>
  <c r="CK187" i="4" s="1"/>
  <c r="V186" i="4"/>
  <c r="AU198" i="4"/>
  <c r="CG198" i="4" s="1"/>
  <c r="AW195" i="4"/>
  <c r="V176" i="4"/>
  <c r="CG183" i="4"/>
  <c r="AV111" i="4"/>
  <c r="AU111" i="4"/>
  <c r="CO111" i="4" s="1"/>
  <c r="CS53" i="51"/>
  <c r="AX187" i="4"/>
  <c r="CW271" i="4"/>
  <c r="CW304" i="4"/>
  <c r="AW198" i="4"/>
  <c r="V101" i="4"/>
  <c r="AW227" i="4"/>
  <c r="AO104" i="4"/>
  <c r="AS104" i="4" s="1"/>
  <c r="AW104" i="4" s="1"/>
  <c r="CS27" i="51"/>
  <c r="DA60" i="51"/>
  <c r="CW296" i="4"/>
  <c r="CK260" i="4"/>
  <c r="V190" i="4"/>
  <c r="CK183" i="4"/>
  <c r="AU195" i="4"/>
  <c r="CW195" i="4" s="1"/>
  <c r="AV112" i="4"/>
  <c r="AU227" i="4"/>
  <c r="CS227" i="4" s="1"/>
  <c r="DI27" i="51"/>
  <c r="CS19" i="51"/>
  <c r="CS71" i="51"/>
  <c r="EH36" i="51"/>
  <c r="EH28" i="51"/>
  <c r="EH20" i="51"/>
  <c r="EH32" i="51"/>
  <c r="EH24" i="51"/>
  <c r="CG300" i="4"/>
  <c r="AW187" i="4"/>
  <c r="DA61" i="51"/>
  <c r="EI73" i="51"/>
  <c r="H27" i="47"/>
  <c r="BA50" i="48" s="1"/>
  <c r="CW61" i="51"/>
  <c r="DE30" i="51"/>
  <c r="EH43" i="51"/>
  <c r="EH63" i="51"/>
  <c r="EH59" i="51"/>
  <c r="DE57" i="51"/>
  <c r="CW19" i="51"/>
  <c r="V257" i="4"/>
  <c r="EB17" i="51"/>
  <c r="EC17" i="51" s="1"/>
  <c r="CS61" i="51"/>
  <c r="DE47" i="51"/>
  <c r="CS30" i="51"/>
  <c r="EI43" i="51"/>
  <c r="DA57" i="51"/>
  <c r="V270" i="4"/>
  <c r="DI61" i="51"/>
  <c r="H136" i="4"/>
  <c r="O56" i="51" s="1"/>
  <c r="EB57" i="51" s="1"/>
  <c r="EC57" i="51" s="1"/>
  <c r="V209" i="4"/>
  <c r="DF186" i="4" s="1"/>
  <c r="V199" i="4"/>
  <c r="DF176" i="4" s="1"/>
  <c r="V217" i="4"/>
  <c r="DF194" i="4" s="1"/>
  <c r="L115" i="24" s="1"/>
  <c r="V210" i="4"/>
  <c r="DF187" i="4" s="1"/>
  <c r="V206" i="4"/>
  <c r="DF183" i="4" s="1"/>
  <c r="V200" i="4"/>
  <c r="DF177" i="4" s="1"/>
  <c r="V220" i="4"/>
  <c r="DF197" i="4" s="1"/>
  <c r="L118" i="24" s="1"/>
  <c r="V181" i="4"/>
  <c r="BF301" i="4"/>
  <c r="BL302" i="4" s="1"/>
  <c r="V227" i="4"/>
  <c r="DF204" i="4" s="1"/>
  <c r="L125" i="24" s="1"/>
  <c r="V216" i="4"/>
  <c r="DF193" i="4" s="1"/>
  <c r="L114" i="24" s="1"/>
  <c r="V221" i="4"/>
  <c r="DF198" i="4" s="1"/>
  <c r="L119" i="24" s="1"/>
  <c r="V185" i="4"/>
  <c r="V178" i="4"/>
  <c r="V262" i="4"/>
  <c r="AK14" i="47"/>
  <c r="ED37" i="48" s="1"/>
  <c r="V205" i="4"/>
  <c r="DF182" i="4" s="1"/>
  <c r="V224" i="4"/>
  <c r="DF201" i="4" s="1"/>
  <c r="L122" i="24" s="1"/>
  <c r="V177" i="4"/>
  <c r="AX27" i="47"/>
  <c r="GB50" i="48" s="1"/>
  <c r="V195" i="4"/>
  <c r="W20" i="47"/>
  <c r="CD43" i="48" s="1"/>
  <c r="I10" i="47"/>
  <c r="AF33" i="48" s="1"/>
  <c r="AW44" i="47"/>
  <c r="GX67" i="48" s="1"/>
  <c r="AX19" i="47"/>
  <c r="GB42" i="48" s="1"/>
  <c r="V203" i="4"/>
  <c r="DF180" i="4" s="1"/>
  <c r="V197" i="4"/>
  <c r="DF174" i="4" s="1"/>
  <c r="V225" i="4"/>
  <c r="DF202" i="4" s="1"/>
  <c r="L123" i="24" s="1"/>
  <c r="V175" i="4"/>
  <c r="AK43" i="47"/>
  <c r="ED66" i="48" s="1"/>
  <c r="V183" i="4"/>
  <c r="I36" i="47"/>
  <c r="AF59" i="48" s="1"/>
  <c r="AW17" i="47"/>
  <c r="GX40" i="48" s="1"/>
  <c r="H302" i="4"/>
  <c r="V179" i="4"/>
  <c r="V392" i="4"/>
  <c r="V289" i="4"/>
  <c r="DF268" i="4" s="1"/>
  <c r="V283" i="4"/>
  <c r="DF262" i="4" s="1"/>
  <c r="V189" i="4"/>
  <c r="V187" i="4"/>
  <c r="V180" i="4"/>
  <c r="H211" i="4"/>
  <c r="H246" i="4" s="1"/>
  <c r="V207" i="4"/>
  <c r="DF184" i="4" s="1"/>
  <c r="V201" i="4"/>
  <c r="DF178" i="4" s="1"/>
  <c r="V213" i="4"/>
  <c r="DF190" i="4" s="1"/>
  <c r="L111" i="24" s="1"/>
  <c r="V196" i="4"/>
  <c r="DF173" i="4" s="1"/>
  <c r="AK41" i="47"/>
  <c r="ED64" i="48" s="1"/>
  <c r="V188" i="4"/>
  <c r="V211" i="4"/>
  <c r="DF188" i="4" s="1"/>
  <c r="L109" i="24" s="1"/>
  <c r="AK18" i="47"/>
  <c r="ED41" i="48" s="1"/>
  <c r="V309" i="4"/>
  <c r="DF288" i="4" s="1"/>
  <c r="V194" i="4"/>
  <c r="V193" i="4"/>
  <c r="V184" i="4"/>
  <c r="BL178" i="4"/>
  <c r="AJ17" i="47"/>
  <c r="EZ40" i="48" s="1"/>
  <c r="V215" i="4"/>
  <c r="DF192" i="4" s="1"/>
  <c r="L113" i="24" s="1"/>
  <c r="V208" i="4"/>
  <c r="DF185" i="4" s="1"/>
  <c r="V204" i="4"/>
  <c r="DF181" i="4" s="1"/>
  <c r="V198" i="4"/>
  <c r="DF175" i="4" s="1"/>
  <c r="V218" i="4"/>
  <c r="DF195" i="4" s="1"/>
  <c r="L116" i="24" s="1"/>
  <c r="BL121" i="4"/>
  <c r="EB31" i="51"/>
  <c r="EC31" i="51" s="1"/>
  <c r="V308" i="4"/>
  <c r="DF287" i="4" s="1"/>
  <c r="AX7" i="47"/>
  <c r="GB30" i="48" s="1"/>
  <c r="V192" i="4"/>
  <c r="V191" i="4"/>
  <c r="V182" i="4"/>
  <c r="BL193" i="4"/>
  <c r="BF211" i="4"/>
  <c r="H309" i="4"/>
  <c r="W29" i="47"/>
  <c r="CD52" i="48" s="1"/>
  <c r="H127" i="4"/>
  <c r="O47" i="51" s="1"/>
  <c r="V202" i="4"/>
  <c r="DF179" i="4" s="1"/>
  <c r="V222" i="4"/>
  <c r="DF199" i="4" s="1"/>
  <c r="L120" i="24" s="1"/>
  <c r="V223" i="4"/>
  <c r="DF200" i="4" s="1"/>
  <c r="L121" i="24" s="1"/>
  <c r="V226" i="4"/>
  <c r="DF203" i="4" s="1"/>
  <c r="L124" i="24" s="1"/>
  <c r="W12" i="47"/>
  <c r="CD35" i="48" s="1"/>
  <c r="BL119" i="4"/>
  <c r="H42" i="47"/>
  <c r="BA65" i="48" s="1"/>
  <c r="BL120" i="4"/>
  <c r="V277" i="4"/>
  <c r="V261" i="4"/>
  <c r="V279" i="4"/>
  <c r="DF258" i="4" s="1"/>
  <c r="V276" i="4"/>
  <c r="V260" i="4"/>
  <c r="AJ31" i="47"/>
  <c r="EZ54" i="48" s="1"/>
  <c r="V275" i="4"/>
  <c r="V301" i="4"/>
  <c r="DF280" i="4" s="1"/>
  <c r="V274" i="4"/>
  <c r="V298" i="4"/>
  <c r="DF277" i="4" s="1"/>
  <c r="AK36" i="47"/>
  <c r="ED59" i="48" s="1"/>
  <c r="V281" i="4"/>
  <c r="DF260" i="4" s="1"/>
  <c r="V282" i="4"/>
  <c r="DF261" i="4" s="1"/>
  <c r="V273" i="4"/>
  <c r="V265" i="4"/>
  <c r="V315" i="4"/>
  <c r="DF294" i="4" s="1"/>
  <c r="V295" i="4"/>
  <c r="DF274" i="4" s="1"/>
  <c r="H376" i="4"/>
  <c r="W34" i="47"/>
  <c r="CD57" i="48" s="1"/>
  <c r="AX9" i="47"/>
  <c r="GB32" i="48" s="1"/>
  <c r="BL260" i="4"/>
  <c r="V269" i="4"/>
  <c r="W14" i="47"/>
  <c r="CD37" i="48" s="1"/>
  <c r="V290" i="4"/>
  <c r="DF269" i="4" s="1"/>
  <c r="V316" i="4"/>
  <c r="DF295" i="4" s="1"/>
  <c r="V267" i="4"/>
  <c r="H293" i="4"/>
  <c r="H328" i="4" s="1"/>
  <c r="V284" i="4"/>
  <c r="DF263" i="4" s="1"/>
  <c r="V266" i="4"/>
  <c r="V278" i="4"/>
  <c r="DF257" i="4" s="1"/>
  <c r="V272" i="4"/>
  <c r="V264" i="4"/>
  <c r="V293" i="4"/>
  <c r="DF272" i="4" s="1"/>
  <c r="BF140" i="4"/>
  <c r="BL141" i="4" s="1"/>
  <c r="AK13" i="47"/>
  <c r="ED36" i="48" s="1"/>
  <c r="V291" i="4"/>
  <c r="DF270" i="4" s="1"/>
  <c r="V285" i="4"/>
  <c r="DF264" i="4" s="1"/>
  <c r="V286" i="4"/>
  <c r="DF265" i="4" s="1"/>
  <c r="V307" i="4"/>
  <c r="DF286" i="4" s="1"/>
  <c r="V268" i="4"/>
  <c r="V302" i="4"/>
  <c r="DF281" i="4" s="1"/>
  <c r="BF293" i="4"/>
  <c r="AJ19" i="47"/>
  <c r="EZ42" i="48" s="1"/>
  <c r="AK42" i="47"/>
  <c r="ED65" i="48" s="1"/>
  <c r="I24" i="47"/>
  <c r="AF47" i="48" s="1"/>
  <c r="V297" i="4"/>
  <c r="DF276" i="4" s="1"/>
  <c r="V259" i="4"/>
  <c r="V287" i="4"/>
  <c r="DF266" i="4" s="1"/>
  <c r="V305" i="4"/>
  <c r="DF284" i="4" s="1"/>
  <c r="V258" i="4"/>
  <c r="W11" i="47"/>
  <c r="CD34" i="48" s="1"/>
  <c r="V288" i="4"/>
  <c r="DF267" i="4" s="1"/>
  <c r="V271" i="4"/>
  <c r="V263" i="4"/>
  <c r="W6" i="47"/>
  <c r="CD29" i="48" s="1"/>
  <c r="I30" i="47"/>
  <c r="AF53" i="48" s="1"/>
  <c r="AK34" i="47"/>
  <c r="ED57" i="48" s="1"/>
  <c r="V292" i="4"/>
  <c r="DF271" i="4" s="1"/>
  <c r="V280" i="4"/>
  <c r="DF259" i="4" s="1"/>
  <c r="V95" i="4"/>
  <c r="H226" i="4"/>
  <c r="H35" i="47"/>
  <c r="BA58" i="48" s="1"/>
  <c r="BL65" i="4"/>
  <c r="BL274" i="4"/>
  <c r="V127" i="4"/>
  <c r="DF105" i="4" s="1"/>
  <c r="H374" i="4"/>
  <c r="H372" i="4"/>
  <c r="BF305" i="4"/>
  <c r="BL306" i="4" s="1"/>
  <c r="AX21" i="47"/>
  <c r="GB44" i="48" s="1"/>
  <c r="V130" i="4"/>
  <c r="DF108" i="4" s="1"/>
  <c r="L74" i="24" s="1"/>
  <c r="H364" i="4"/>
  <c r="V146" i="4"/>
  <c r="DF124" i="4" s="1"/>
  <c r="L90" i="24" s="1"/>
  <c r="V373" i="4"/>
  <c r="V140" i="4"/>
  <c r="DF118" i="4" s="1"/>
  <c r="L84" i="24" s="1"/>
  <c r="V383" i="4"/>
  <c r="H365" i="4"/>
  <c r="BF223" i="4"/>
  <c r="AK26" i="47"/>
  <c r="ED49" i="48" s="1"/>
  <c r="I34" i="47"/>
  <c r="AF57" i="48" s="1"/>
  <c r="W35" i="47"/>
  <c r="CD58" i="48" s="1"/>
  <c r="H146" i="4"/>
  <c r="O66" i="51" s="1"/>
  <c r="EB67" i="51" s="1"/>
  <c r="EC67" i="51" s="1"/>
  <c r="V231" i="4"/>
  <c r="DF208" i="4" s="1"/>
  <c r="L129" i="24" s="1"/>
  <c r="V31" i="47"/>
  <c r="CZ54" i="48" s="1"/>
  <c r="V113" i="4"/>
  <c r="BL118" i="4"/>
  <c r="H223" i="4"/>
  <c r="I38" i="47"/>
  <c r="AF61" i="48" s="1"/>
  <c r="H297" i="4"/>
  <c r="H7" i="47"/>
  <c r="BA30" i="48" s="1"/>
  <c r="V306" i="4"/>
  <c r="DF285" i="4" s="1"/>
  <c r="H306" i="4"/>
  <c r="V137" i="4"/>
  <c r="DF115" i="4" s="1"/>
  <c r="L81" i="24" s="1"/>
  <c r="V109" i="4"/>
  <c r="AK23" i="47"/>
  <c r="ED46" i="48" s="1"/>
  <c r="AX35" i="47"/>
  <c r="GB58" i="48" s="1"/>
  <c r="V228" i="4"/>
  <c r="DF205" i="4" s="1"/>
  <c r="L126" i="24" s="1"/>
  <c r="V119" i="4"/>
  <c r="DF97" i="4" s="1"/>
  <c r="H400" i="4"/>
  <c r="AW23" i="47"/>
  <c r="GX46" i="48" s="1"/>
  <c r="AX29" i="47"/>
  <c r="GB52" i="48" s="1"/>
  <c r="EB73" i="51"/>
  <c r="EC73" i="51" s="1"/>
  <c r="V120" i="4"/>
  <c r="DF98" i="4" s="1"/>
  <c r="H368" i="4"/>
  <c r="H145" i="4"/>
  <c r="O65" i="51" s="1"/>
  <c r="EB65" i="51" s="1"/>
  <c r="EC65" i="51" s="1"/>
  <c r="BF299" i="4"/>
  <c r="I26" i="47"/>
  <c r="AF49" i="48" s="1"/>
  <c r="H12" i="47"/>
  <c r="BA35" i="48" s="1"/>
  <c r="I39" i="47"/>
  <c r="AF62" i="48" s="1"/>
  <c r="AJ27" i="47"/>
  <c r="EZ50" i="48" s="1"/>
  <c r="BL122" i="4"/>
  <c r="V393" i="4"/>
  <c r="V299" i="4"/>
  <c r="DF278" i="4" s="1"/>
  <c r="I19" i="47"/>
  <c r="AF42" i="48" s="1"/>
  <c r="H120" i="4"/>
  <c r="O40" i="51" s="1"/>
  <c r="H119" i="4"/>
  <c r="O39" i="51" s="1"/>
  <c r="BL41" i="4"/>
  <c r="H116" i="4"/>
  <c r="O36" i="51" s="1"/>
  <c r="EB36" i="51" s="1"/>
  <c r="EC36" i="51" s="1"/>
  <c r="EB32" i="51"/>
  <c r="EC32" i="51" s="1"/>
  <c r="BL51" i="4"/>
  <c r="V391" i="4"/>
  <c r="V310" i="4"/>
  <c r="DF289" i="4" s="1"/>
  <c r="BL117" i="4"/>
  <c r="BF294" i="4"/>
  <c r="W15" i="47"/>
  <c r="CD38" i="48" s="1"/>
  <c r="I22" i="47"/>
  <c r="AF45" i="48" s="1"/>
  <c r="H214" i="4"/>
  <c r="H118" i="4"/>
  <c r="O38" i="51" s="1"/>
  <c r="H399" i="4"/>
  <c r="AW18" i="47"/>
  <c r="GX41" i="48" s="1"/>
  <c r="V25" i="47"/>
  <c r="CZ48" i="48" s="1"/>
  <c r="AK24" i="47"/>
  <c r="ED47" i="48" s="1"/>
  <c r="V114" i="4"/>
  <c r="V128" i="4"/>
  <c r="DF106" i="4" s="1"/>
  <c r="V142" i="4"/>
  <c r="DF120" i="4" s="1"/>
  <c r="L86" i="24" s="1"/>
  <c r="H305" i="4"/>
  <c r="V42" i="47"/>
  <c r="CZ65" i="48" s="1"/>
  <c r="V117" i="4"/>
  <c r="DF95" i="4" s="1"/>
  <c r="V136" i="4"/>
  <c r="DF114" i="4" s="1"/>
  <c r="L80" i="24" s="1"/>
  <c r="H370" i="4"/>
  <c r="I11" i="47"/>
  <c r="AF34" i="48" s="1"/>
  <c r="H16" i="47"/>
  <c r="BA39" i="48" s="1"/>
  <c r="I8" i="47"/>
  <c r="AF31" i="48" s="1"/>
  <c r="AX11" i="47"/>
  <c r="GB34" i="48" s="1"/>
  <c r="AK32" i="47"/>
  <c r="ED55" i="48" s="1"/>
  <c r="BF298" i="4"/>
  <c r="V149" i="4"/>
  <c r="DF127" i="4" s="1"/>
  <c r="L93" i="24" s="1"/>
  <c r="V151" i="4"/>
  <c r="DF129" i="4" s="1"/>
  <c r="L95" i="24" s="1"/>
  <c r="AJ35" i="47"/>
  <c r="EZ58" i="48" s="1"/>
  <c r="V106" i="4"/>
  <c r="V99" i="4"/>
  <c r="V131" i="4"/>
  <c r="DF109" i="4" s="1"/>
  <c r="L75" i="24" s="1"/>
  <c r="H308" i="4"/>
  <c r="AK9" i="47"/>
  <c r="ED32" i="48" s="1"/>
  <c r="BF304" i="4"/>
  <c r="V108" i="4"/>
  <c r="V105" i="4"/>
  <c r="V98" i="4"/>
  <c r="V304" i="4"/>
  <c r="DF283" i="4" s="1"/>
  <c r="BF226" i="4"/>
  <c r="H224" i="4"/>
  <c r="AW39" i="47"/>
  <c r="GX62" i="48" s="1"/>
  <c r="W41" i="47"/>
  <c r="CD64" i="48" s="1"/>
  <c r="BF297" i="4"/>
  <c r="BL297" i="4" s="1"/>
  <c r="BL53" i="4"/>
  <c r="V311" i="4"/>
  <c r="DF290" i="4" s="1"/>
  <c r="V303" i="4"/>
  <c r="DF282" i="4" s="1"/>
  <c r="H142" i="4"/>
  <c r="O62" i="51" s="1"/>
  <c r="V23" i="47"/>
  <c r="CZ46" i="48" s="1"/>
  <c r="BF300" i="4"/>
  <c r="AW30" i="47"/>
  <c r="GX53" i="48" s="1"/>
  <c r="H133" i="4"/>
  <c r="O53" i="51" s="1"/>
  <c r="BL139" i="4"/>
  <c r="BL67" i="4"/>
  <c r="V367" i="4"/>
  <c r="BL52" i="4"/>
  <c r="V26" i="47"/>
  <c r="CZ49" i="48" s="1"/>
  <c r="BL124" i="4"/>
  <c r="V233" i="4"/>
  <c r="DF210" i="4" s="1"/>
  <c r="L131" i="24" s="1"/>
  <c r="V118" i="4"/>
  <c r="DF96" i="4" s="1"/>
  <c r="H130" i="4"/>
  <c r="O50" i="51" s="1"/>
  <c r="W39" i="47"/>
  <c r="CD62" i="48" s="1"/>
  <c r="V27" i="47"/>
  <c r="CZ50" i="48" s="1"/>
  <c r="V22" i="47"/>
  <c r="CZ45" i="48" s="1"/>
  <c r="H14" i="47"/>
  <c r="BA37" i="48" s="1"/>
  <c r="W44" i="47"/>
  <c r="CD67" i="48" s="1"/>
  <c r="W38" i="47"/>
  <c r="CD61" i="48" s="1"/>
  <c r="BL39" i="4"/>
  <c r="H123" i="4"/>
  <c r="O43" i="51" s="1"/>
  <c r="I25" i="47"/>
  <c r="AF48" i="48" s="1"/>
  <c r="V362" i="4"/>
  <c r="DF339" i="4" s="1"/>
  <c r="L147" i="24" s="1"/>
  <c r="AX8" i="47"/>
  <c r="GB31" i="48" s="1"/>
  <c r="I29" i="47"/>
  <c r="AF52" i="48" s="1"/>
  <c r="AW41" i="47"/>
  <c r="GX64" i="48" s="1"/>
  <c r="H33" i="47"/>
  <c r="BA56" i="48" s="1"/>
  <c r="AK7" i="47"/>
  <c r="ED30" i="48" s="1"/>
  <c r="AJ37" i="47"/>
  <c r="EZ60" i="48" s="1"/>
  <c r="H138" i="4"/>
  <c r="O58" i="51" s="1"/>
  <c r="V138" i="4"/>
  <c r="DF116" i="4" s="1"/>
  <c r="L82" i="24" s="1"/>
  <c r="H117" i="4"/>
  <c r="O37" i="51" s="1"/>
  <c r="BL277" i="4"/>
  <c r="V212" i="4"/>
  <c r="DF189" i="4" s="1"/>
  <c r="L110" i="24" s="1"/>
  <c r="AW12" i="47"/>
  <c r="GX35" i="48" s="1"/>
  <c r="AW28" i="47"/>
  <c r="GX51" i="48" s="1"/>
  <c r="AX34" i="47"/>
  <c r="GB57" i="48" s="1"/>
  <c r="AK21" i="47"/>
  <c r="ED44" i="48" s="1"/>
  <c r="H121" i="4"/>
  <c r="O41" i="51" s="1"/>
  <c r="BL134" i="4"/>
  <c r="I21" i="47"/>
  <c r="AF44" i="48" s="1"/>
  <c r="V13" i="47"/>
  <c r="CZ36" i="48" s="1"/>
  <c r="EB33" i="51"/>
  <c r="EC33" i="51" s="1"/>
  <c r="H395" i="4"/>
  <c r="AC44" i="51"/>
  <c r="V214" i="4"/>
  <c r="DF191" i="4" s="1"/>
  <c r="L112" i="24" s="1"/>
  <c r="V115" i="4"/>
  <c r="DF93" i="4" s="1"/>
  <c r="V107" i="4"/>
  <c r="V129" i="4"/>
  <c r="DF107" i="4" s="1"/>
  <c r="V100" i="4"/>
  <c r="V144" i="4"/>
  <c r="DF122" i="4" s="1"/>
  <c r="L88" i="24" s="1"/>
  <c r="V134" i="4"/>
  <c r="DF112" i="4" s="1"/>
  <c r="L78" i="24" s="1"/>
  <c r="BF224" i="4"/>
  <c r="AX24" i="47"/>
  <c r="GB47" i="48" s="1"/>
  <c r="H394" i="4"/>
  <c r="V387" i="4"/>
  <c r="V147" i="4"/>
  <c r="DF125" i="4" s="1"/>
  <c r="L91" i="24" s="1"/>
  <c r="AC36" i="51"/>
  <c r="BL66" i="4"/>
  <c r="V154" i="4"/>
  <c r="DF132" i="4" s="1"/>
  <c r="L98" i="24" s="1"/>
  <c r="H151" i="4"/>
  <c r="O71" i="51" s="1"/>
  <c r="EB72" i="51" s="1"/>
  <c r="EC72" i="51" s="1"/>
  <c r="BF303" i="4"/>
  <c r="BL303" i="4" s="1"/>
  <c r="V7" i="47"/>
  <c r="CZ30" i="48" s="1"/>
  <c r="I6" i="47"/>
  <c r="AF29" i="48" s="1"/>
  <c r="V112" i="4"/>
  <c r="V104" i="4"/>
  <c r="V126" i="4"/>
  <c r="DF104" i="4" s="1"/>
  <c r="V97" i="4"/>
  <c r="V133" i="4"/>
  <c r="DF111" i="4" s="1"/>
  <c r="L77" i="24" s="1"/>
  <c r="H316" i="4"/>
  <c r="H43" i="47"/>
  <c r="BA66" i="48" s="1"/>
  <c r="AW37" i="47"/>
  <c r="GX60" i="48" s="1"/>
  <c r="W32" i="47"/>
  <c r="CD55" i="48" s="1"/>
  <c r="AW22" i="47"/>
  <c r="GX45" i="48" s="1"/>
  <c r="AK16" i="47"/>
  <c r="ED39" i="48" s="1"/>
  <c r="I31" i="47"/>
  <c r="AF54" i="48" s="1"/>
  <c r="AW15" i="47"/>
  <c r="GX38" i="48" s="1"/>
  <c r="I32" i="47"/>
  <c r="AF55" i="48" s="1"/>
  <c r="H126" i="4"/>
  <c r="O46" i="51" s="1"/>
  <c r="EB46" i="51" s="1"/>
  <c r="EC46" i="51" s="1"/>
  <c r="H385" i="4"/>
  <c r="BL49" i="4"/>
  <c r="BL55" i="4"/>
  <c r="BL142" i="4"/>
  <c r="BL190" i="4"/>
  <c r="W17" i="47"/>
  <c r="CD40" i="48" s="1"/>
  <c r="V111" i="4"/>
  <c r="V103" i="4"/>
  <c r="V125" i="4"/>
  <c r="DF103" i="4" s="1"/>
  <c r="V96" i="4"/>
  <c r="V145" i="4"/>
  <c r="DF123" i="4" s="1"/>
  <c r="L89" i="24" s="1"/>
  <c r="V314" i="4"/>
  <c r="DF293" i="4" s="1"/>
  <c r="BF131" i="4"/>
  <c r="BL131" i="4" s="1"/>
  <c r="EB18" i="51"/>
  <c r="EC18" i="51" s="1"/>
  <c r="AW10" i="47"/>
  <c r="GX33" i="48" s="1"/>
  <c r="AW33" i="47"/>
  <c r="GX56" i="48" s="1"/>
  <c r="AK30" i="47"/>
  <c r="ED53" i="48" s="1"/>
  <c r="AJ20" i="47"/>
  <c r="EZ43" i="48" s="1"/>
  <c r="I23" i="47"/>
  <c r="AF46" i="48" s="1"/>
  <c r="I28" i="47"/>
  <c r="AF51" i="48" s="1"/>
  <c r="H141" i="4"/>
  <c r="O61" i="51" s="1"/>
  <c r="EB61" i="51" s="1"/>
  <c r="EC61" i="51" s="1"/>
  <c r="BL47" i="4"/>
  <c r="BL43" i="4"/>
  <c r="BL37" i="4"/>
  <c r="V229" i="4"/>
  <c r="DF206" i="4" s="1"/>
  <c r="L127" i="24" s="1"/>
  <c r="W18" i="47"/>
  <c r="CD41" i="48" s="1"/>
  <c r="V122" i="4"/>
  <c r="DF100" i="4" s="1"/>
  <c r="V110" i="4"/>
  <c r="V102" i="4"/>
  <c r="V121" i="4"/>
  <c r="DF99" i="4" s="1"/>
  <c r="V152" i="4"/>
  <c r="DF130" i="4" s="1"/>
  <c r="L96" i="24" s="1"/>
  <c r="V139" i="4"/>
  <c r="DF117" i="4" s="1"/>
  <c r="L83" i="24" s="1"/>
  <c r="V366" i="4"/>
  <c r="V294" i="4"/>
  <c r="DF273" i="4" s="1"/>
  <c r="H371" i="4"/>
  <c r="V153" i="4"/>
  <c r="DF131" i="4" s="1"/>
  <c r="L97" i="24" s="1"/>
  <c r="H131" i="4"/>
  <c r="O51" i="51" s="1"/>
  <c r="AJ15" i="47"/>
  <c r="EZ38" i="48" s="1"/>
  <c r="V141" i="4"/>
  <c r="DF119" i="4" s="1"/>
  <c r="L85" i="24" s="1"/>
  <c r="BL64" i="4"/>
  <c r="BF132" i="4"/>
  <c r="BL133" i="4" s="1"/>
  <c r="V132" i="4"/>
  <c r="DF110" i="4" s="1"/>
  <c r="L76" i="24" s="1"/>
  <c r="V148" i="4"/>
  <c r="DF126" i="4" s="1"/>
  <c r="L92" i="24" s="1"/>
  <c r="V379" i="4"/>
  <c r="AW16" i="47"/>
  <c r="GX39" i="48" s="1"/>
  <c r="H15" i="47"/>
  <c r="BA38" i="48" s="1"/>
  <c r="H296" i="4"/>
  <c r="H129" i="4"/>
  <c r="O49" i="51" s="1"/>
  <c r="EB49" i="51" s="1"/>
  <c r="EC49" i="51" s="1"/>
  <c r="H154" i="4"/>
  <c r="O74" i="51" s="1"/>
  <c r="EB74" i="51" s="1"/>
  <c r="EC74" i="51" s="1"/>
  <c r="V377" i="4"/>
  <c r="V300" i="4"/>
  <c r="DF279" i="4" s="1"/>
  <c r="AW42" i="47"/>
  <c r="GX65" i="48" s="1"/>
  <c r="AW25" i="47"/>
  <c r="GX48" i="48" s="1"/>
  <c r="BL72" i="4"/>
  <c r="V43" i="47"/>
  <c r="CZ66" i="48" s="1"/>
  <c r="AC39" i="51"/>
  <c r="BL130" i="4"/>
  <c r="BF221" i="4"/>
  <c r="BF212" i="4"/>
  <c r="V234" i="4"/>
  <c r="DF211" i="4" s="1"/>
  <c r="L132" i="24" s="1"/>
  <c r="AW31" i="47"/>
  <c r="GX54" i="48" s="1"/>
  <c r="H13" i="47"/>
  <c r="BA36" i="48" s="1"/>
  <c r="AK38" i="47"/>
  <c r="ED61" i="48" s="1"/>
  <c r="AK39" i="47"/>
  <c r="ED62" i="48" s="1"/>
  <c r="AW13" i="47"/>
  <c r="GX36" i="48" s="1"/>
  <c r="AC25" i="51"/>
  <c r="BL127" i="4"/>
  <c r="EB27" i="51"/>
  <c r="EC27" i="51" s="1"/>
  <c r="H124" i="4"/>
  <c r="O44" i="51" s="1"/>
  <c r="H143" i="4"/>
  <c r="O63" i="51" s="1"/>
  <c r="EB64" i="51" s="1"/>
  <c r="EC64" i="51" s="1"/>
  <c r="AX20" i="47"/>
  <c r="GB43" i="48" s="1"/>
  <c r="V19" i="47"/>
  <c r="CZ42" i="48" s="1"/>
  <c r="AC43" i="51"/>
  <c r="BL74" i="4"/>
  <c r="BL136" i="4"/>
  <c r="V123" i="4"/>
  <c r="DF101" i="4" s="1"/>
  <c r="V135" i="4"/>
  <c r="DF113" i="4" s="1"/>
  <c r="L79" i="24" s="1"/>
  <c r="V296" i="4"/>
  <c r="DF275" i="4" s="1"/>
  <c r="H221" i="4"/>
  <c r="AK44" i="47"/>
  <c r="ED67" i="48" s="1"/>
  <c r="AK8" i="47"/>
  <c r="ED31" i="48" s="1"/>
  <c r="H377" i="4"/>
  <c r="H411" i="4" s="1"/>
  <c r="BL63" i="4"/>
  <c r="BL123" i="4"/>
  <c r="BL68" i="4"/>
  <c r="BL73" i="4"/>
  <c r="H135" i="4"/>
  <c r="O55" i="51" s="1"/>
  <c r="AJ12" i="47"/>
  <c r="EZ35" i="48" s="1"/>
  <c r="W9" i="47"/>
  <c r="CD32" i="48" s="1"/>
  <c r="H389" i="4"/>
  <c r="H397" i="4"/>
  <c r="V124" i="4"/>
  <c r="DF102" i="4" s="1"/>
  <c r="BL307" i="4"/>
  <c r="V10" i="47"/>
  <c r="CZ33" i="48" s="1"/>
  <c r="AC33" i="51"/>
  <c r="AC17" i="51"/>
  <c r="AK6" i="47"/>
  <c r="ED29" i="48" s="1"/>
  <c r="BL59" i="4"/>
  <c r="V116" i="4"/>
  <c r="DF94" i="4" s="1"/>
  <c r="V313" i="4"/>
  <c r="DF292" i="4" s="1"/>
  <c r="V143" i="4"/>
  <c r="DF121" i="4" s="1"/>
  <c r="L87" i="24" s="1"/>
  <c r="AC16" i="51"/>
  <c r="H122" i="4"/>
  <c r="O42" i="51" s="1"/>
  <c r="V232" i="4"/>
  <c r="DF209" i="4" s="1"/>
  <c r="L130" i="24" s="1"/>
  <c r="V37" i="47"/>
  <c r="CZ60" i="48" s="1"/>
  <c r="BL268" i="4"/>
  <c r="V36" i="47"/>
  <c r="CZ59" i="48" s="1"/>
  <c r="V33" i="47"/>
  <c r="CZ56" i="48" s="1"/>
  <c r="AK25" i="47"/>
  <c r="ED48" i="48" s="1"/>
  <c r="AX32" i="47"/>
  <c r="GB55" i="48" s="1"/>
  <c r="EB24" i="51"/>
  <c r="EC24" i="51" s="1"/>
  <c r="H390" i="4"/>
  <c r="BL45" i="4"/>
  <c r="BL57" i="4"/>
  <c r="BL62" i="4"/>
  <c r="BL69" i="4"/>
  <c r="AC47" i="51"/>
  <c r="EB28" i="51"/>
  <c r="EC28" i="51" s="1"/>
  <c r="CW191" i="4"/>
  <c r="DA30" i="51"/>
  <c r="CW189" i="4"/>
  <c r="CS191" i="4"/>
  <c r="CK259" i="4"/>
  <c r="CW30" i="51"/>
  <c r="EB35" i="51"/>
  <c r="EC35" i="51" s="1"/>
  <c r="CG271" i="4"/>
  <c r="CK271" i="4"/>
  <c r="CO271" i="4"/>
  <c r="CS260" i="4"/>
  <c r="CW260" i="4"/>
  <c r="EI28" i="51"/>
  <c r="EI24" i="51"/>
  <c r="CK189" i="4"/>
  <c r="CG191" i="4"/>
  <c r="EH34" i="51"/>
  <c r="EH26" i="51"/>
  <c r="EH18" i="51"/>
  <c r="EH30" i="51"/>
  <c r="EH22" i="51"/>
  <c r="CO189" i="4"/>
  <c r="EI36" i="51"/>
  <c r="EI32" i="51"/>
  <c r="EB20" i="51"/>
  <c r="EC20" i="51" s="1"/>
  <c r="CW259" i="4"/>
  <c r="CS259" i="4"/>
  <c r="AV181" i="4"/>
  <c r="EI20" i="51"/>
  <c r="AV110" i="4"/>
  <c r="AW181" i="4"/>
  <c r="EB29" i="51"/>
  <c r="EC29" i="51" s="1"/>
  <c r="AU110" i="4"/>
  <c r="CS110" i="4" s="1"/>
  <c r="CO185" i="4"/>
  <c r="AX110" i="4"/>
  <c r="AX97" i="4"/>
  <c r="CK261" i="4"/>
  <c r="CO261" i="4"/>
  <c r="CS261" i="4"/>
  <c r="CW185" i="4"/>
  <c r="AV114" i="4"/>
  <c r="AV193" i="4"/>
  <c r="CG185" i="4"/>
  <c r="CS113" i="4"/>
  <c r="DI19" i="51"/>
  <c r="AO106" i="4"/>
  <c r="AS106" i="4" s="1"/>
  <c r="AU106" i="4" s="1"/>
  <c r="CS185" i="4"/>
  <c r="AV97" i="4"/>
  <c r="AO16" i="4"/>
  <c r="AS16" i="4" s="1"/>
  <c r="AU16" i="4" s="1"/>
  <c r="DE19" i="51"/>
  <c r="CG261" i="4"/>
  <c r="CW273" i="4"/>
  <c r="CS273" i="4"/>
  <c r="CO273" i="4"/>
  <c r="CK273" i="4"/>
  <c r="CG273" i="4"/>
  <c r="AU97" i="4"/>
  <c r="CW97" i="4" s="1"/>
  <c r="EB22" i="51"/>
  <c r="EC22" i="51" s="1"/>
  <c r="CW261" i="4"/>
  <c r="DI53" i="51"/>
  <c r="DE53" i="51"/>
  <c r="EH66" i="51"/>
  <c r="AW223" i="4"/>
  <c r="DA53" i="51"/>
  <c r="EI39" i="51"/>
  <c r="DA73" i="51"/>
  <c r="AV223" i="4"/>
  <c r="AU223" i="4"/>
  <c r="CK223" i="4" s="1"/>
  <c r="DA39" i="51"/>
  <c r="CS65" i="51"/>
  <c r="DI65" i="51"/>
  <c r="DA63" i="51"/>
  <c r="DE65" i="51"/>
  <c r="CW63" i="51"/>
  <c r="EI57" i="51"/>
  <c r="AW222" i="4"/>
  <c r="CS63" i="51"/>
  <c r="EH68" i="51"/>
  <c r="AO117" i="4"/>
  <c r="AS117" i="4" s="1"/>
  <c r="AV117" i="4" s="1"/>
  <c r="H48" i="51"/>
  <c r="EO48" i="51" s="1"/>
  <c r="CW65" i="51"/>
  <c r="DI63" i="51"/>
  <c r="EI71" i="51"/>
  <c r="EI67" i="51"/>
  <c r="EI63" i="51"/>
  <c r="EI59" i="51"/>
  <c r="EI54" i="51"/>
  <c r="CO284" i="4"/>
  <c r="EH50" i="51"/>
  <c r="EH72" i="51"/>
  <c r="CS69" i="51"/>
  <c r="EH48" i="51"/>
  <c r="EH41" i="51"/>
  <c r="EH74" i="51"/>
  <c r="EH62" i="51"/>
  <c r="EH58" i="51"/>
  <c r="CS306" i="4"/>
  <c r="EH47" i="51"/>
  <c r="AW210" i="4"/>
  <c r="CK306" i="4"/>
  <c r="AW219" i="4"/>
  <c r="CS292" i="4"/>
  <c r="AX222" i="4"/>
  <c r="AX205" i="4"/>
  <c r="EH71" i="51"/>
  <c r="AV227" i="4"/>
  <c r="AX219" i="4"/>
  <c r="CO292" i="4"/>
  <c r="H55" i="51"/>
  <c r="EO55" i="51" s="1"/>
  <c r="CW292" i="4"/>
  <c r="AG55" i="4"/>
  <c r="DI32" i="4" s="1"/>
  <c r="O32" i="24" s="1"/>
  <c r="CS47" i="51"/>
  <c r="EI64" i="51"/>
  <c r="EI60" i="51"/>
  <c r="AG54" i="4"/>
  <c r="DI31" i="4" s="1"/>
  <c r="O31" i="24" s="1"/>
  <c r="CG296" i="4"/>
  <c r="CO296" i="4"/>
  <c r="AV207" i="4"/>
  <c r="EI65" i="51"/>
  <c r="EI72" i="51"/>
  <c r="H54" i="4"/>
  <c r="H62" i="51"/>
  <c r="EO63" i="51" s="1"/>
  <c r="EI41" i="51"/>
  <c r="AO140" i="4"/>
  <c r="AS140" i="4" s="1"/>
  <c r="AU140" i="4" s="1"/>
  <c r="H381" i="4"/>
  <c r="AU222" i="4"/>
  <c r="EI50" i="51"/>
  <c r="EH60" i="51"/>
  <c r="EH70" i="51"/>
  <c r="H71" i="51"/>
  <c r="EO72" i="51" s="1"/>
  <c r="CO197" i="4"/>
  <c r="H134" i="4"/>
  <c r="O54" i="51" s="1"/>
  <c r="CO302" i="4"/>
  <c r="CW302" i="4"/>
  <c r="DA47" i="51"/>
  <c r="EH64" i="51"/>
  <c r="CO290" i="4"/>
  <c r="CO289" i="4"/>
  <c r="AO39" i="4"/>
  <c r="AS39" i="4" s="1"/>
  <c r="AU39" i="4" s="1"/>
  <c r="CW47" i="51"/>
  <c r="CS64" i="51"/>
  <c r="EI69" i="51"/>
  <c r="CO300" i="4"/>
  <c r="CW300" i="4"/>
  <c r="EI68" i="51"/>
  <c r="EI47" i="51"/>
  <c r="AJ54" i="4"/>
  <c r="AO54" i="4" s="1"/>
  <c r="AS54" i="4" s="1"/>
  <c r="AU54" i="4" s="1"/>
  <c r="DA64" i="51"/>
  <c r="EH67" i="51"/>
  <c r="EH44" i="51"/>
  <c r="EH39" i="51"/>
  <c r="EH73" i="51"/>
  <c r="EH69" i="51"/>
  <c r="EH65" i="51"/>
  <c r="EH61" i="51"/>
  <c r="EH57" i="51"/>
  <c r="CK294" i="4"/>
  <c r="CG302" i="4"/>
  <c r="CG292" i="4"/>
  <c r="AO47" i="4"/>
  <c r="AS47" i="4" s="1"/>
  <c r="AU47" i="4" s="1"/>
  <c r="CG289" i="4"/>
  <c r="DI64" i="51"/>
  <c r="AO40" i="4"/>
  <c r="AS40" i="4" s="1"/>
  <c r="AU40" i="4" s="1"/>
  <c r="DE64" i="51"/>
  <c r="AO135" i="4"/>
  <c r="AS135" i="4" s="1"/>
  <c r="AU135" i="4" s="1"/>
  <c r="EI61" i="51"/>
  <c r="EI44" i="51"/>
  <c r="EI46" i="51"/>
  <c r="CS302" i="4"/>
  <c r="CS300" i="4"/>
  <c r="CG284" i="4"/>
  <c r="CS284" i="4"/>
  <c r="CK284" i="4"/>
  <c r="EI48" i="51"/>
  <c r="CG294" i="4"/>
  <c r="AO43" i="4"/>
  <c r="AS43" i="4" s="1"/>
  <c r="AU43" i="4" s="1"/>
  <c r="AO48" i="4"/>
  <c r="AS48" i="4" s="1"/>
  <c r="AU48" i="4" s="1"/>
  <c r="HU48" i="48"/>
  <c r="ID48" i="48" s="1"/>
  <c r="G37" i="51"/>
  <c r="DO37" i="51" s="1"/>
  <c r="EO40" i="51"/>
  <c r="AU203" i="4"/>
  <c r="CW203" i="4" s="1"/>
  <c r="CS293" i="4"/>
  <c r="CW293" i="4"/>
  <c r="CO293" i="4"/>
  <c r="CG293" i="4"/>
  <c r="AV203" i="4"/>
  <c r="CO282" i="4"/>
  <c r="CS282" i="4"/>
  <c r="H44" i="51"/>
  <c r="EO45" i="51" s="1"/>
  <c r="CS39" i="51"/>
  <c r="DA68" i="51"/>
  <c r="CS60" i="51"/>
  <c r="AO137" i="4"/>
  <c r="AS137" i="4" s="1"/>
  <c r="AW137" i="4" s="1"/>
  <c r="AO129" i="4"/>
  <c r="AS129" i="4" s="1"/>
  <c r="AV129" i="4" s="1"/>
  <c r="CO294" i="4"/>
  <c r="CW294" i="4"/>
  <c r="CG286" i="4"/>
  <c r="CO286" i="4"/>
  <c r="CS286" i="4"/>
  <c r="CK286" i="4"/>
  <c r="CW286" i="4"/>
  <c r="EE52" i="51"/>
  <c r="EH52" i="51" s="1"/>
  <c r="AU205" i="4"/>
  <c r="CO205" i="4" s="1"/>
  <c r="CW289" i="4"/>
  <c r="AW203" i="4"/>
  <c r="F52" i="51"/>
  <c r="G52" i="51" s="1"/>
  <c r="Q52" i="51" s="1"/>
  <c r="DE60" i="51"/>
  <c r="AU210" i="4"/>
  <c r="CS210" i="4" s="1"/>
  <c r="H73" i="51"/>
  <c r="EO73" i="51" s="1"/>
  <c r="H41" i="51"/>
  <c r="EO42" i="51" s="1"/>
  <c r="G47" i="51"/>
  <c r="DO47" i="51" s="1"/>
  <c r="G53" i="51"/>
  <c r="DO53" i="51" s="1"/>
  <c r="H38" i="51"/>
  <c r="EO38" i="51" s="1"/>
  <c r="G42" i="51"/>
  <c r="DP42" i="51" s="1"/>
  <c r="G67" i="51"/>
  <c r="DP67" i="51" s="1"/>
  <c r="AE401" i="4"/>
  <c r="HU45" i="48"/>
  <c r="ID45" i="48" s="1"/>
  <c r="EH54" i="51"/>
  <c r="EH46" i="51"/>
  <c r="CG304" i="4"/>
  <c r="CO304" i="4"/>
  <c r="AW218" i="4"/>
  <c r="AV218" i="4"/>
  <c r="AX218" i="4"/>
  <c r="AW205" i="4"/>
  <c r="CS289" i="4"/>
  <c r="CK285" i="4"/>
  <c r="AJ75" i="4"/>
  <c r="AO75" i="4" s="1"/>
  <c r="AU219" i="4"/>
  <c r="AU207" i="4"/>
  <c r="CS207" i="4" s="1"/>
  <c r="CW282" i="4"/>
  <c r="CG282" i="4"/>
  <c r="G75" i="51"/>
  <c r="H60" i="51"/>
  <c r="DE39" i="51"/>
  <c r="CW39" i="51"/>
  <c r="CW60" i="51"/>
  <c r="CG197" i="4"/>
  <c r="CS304" i="4"/>
  <c r="CG290" i="4"/>
  <c r="CK290" i="4"/>
  <c r="CS290" i="4"/>
  <c r="AU218" i="4"/>
  <c r="EB69" i="51"/>
  <c r="EC69" i="51" s="1"/>
  <c r="CO220" i="4"/>
  <c r="CW220" i="4"/>
  <c r="CG220" i="4"/>
  <c r="CS220" i="4"/>
  <c r="CS285" i="4"/>
  <c r="CW281" i="4"/>
  <c r="CG281" i="4"/>
  <c r="H49" i="51"/>
  <c r="G45" i="51"/>
  <c r="DP45" i="51" s="1"/>
  <c r="H43" i="51"/>
  <c r="EO43" i="51" s="1"/>
  <c r="G40" i="51"/>
  <c r="Q40" i="51" s="1"/>
  <c r="H59" i="51"/>
  <c r="EO59" i="51" s="1"/>
  <c r="G50" i="51"/>
  <c r="DO50" i="51" s="1"/>
  <c r="H46" i="51"/>
  <c r="EO47" i="51" s="1"/>
  <c r="G39" i="51"/>
  <c r="DO39" i="51" s="1"/>
  <c r="H36" i="51"/>
  <c r="EO37" i="51" s="1"/>
  <c r="H64" i="51"/>
  <c r="EO64" i="51" s="1"/>
  <c r="H66" i="51"/>
  <c r="EO66" i="51" s="1"/>
  <c r="G51" i="51"/>
  <c r="DP51" i="51" s="1"/>
  <c r="G68" i="51"/>
  <c r="Q68" i="51" s="1"/>
  <c r="G57" i="51"/>
  <c r="DO57" i="51" s="1"/>
  <c r="AF378" i="4"/>
  <c r="CS197" i="4"/>
  <c r="CK197" i="4"/>
  <c r="AO116" i="4"/>
  <c r="AS116" i="4" s="1"/>
  <c r="AW116" i="4" s="1"/>
  <c r="AS206" i="4"/>
  <c r="AU206" i="4" s="1"/>
  <c r="CO226" i="4"/>
  <c r="CW226" i="4"/>
  <c r="CG226" i="4"/>
  <c r="CS226" i="4"/>
  <c r="G63" i="51"/>
  <c r="DP63" i="51" s="1"/>
  <c r="G54" i="51"/>
  <c r="Q54" i="51" s="1"/>
  <c r="H69" i="51"/>
  <c r="EO70" i="51" s="1"/>
  <c r="H61" i="51"/>
  <c r="G72" i="51"/>
  <c r="Q72" i="51" s="1"/>
  <c r="G70" i="51"/>
  <c r="DO70" i="51" s="1"/>
  <c r="G65" i="51"/>
  <c r="DP65" i="51" s="1"/>
  <c r="G58" i="51"/>
  <c r="DO58" i="51" s="1"/>
  <c r="G56" i="51"/>
  <c r="Q56" i="51" s="1"/>
  <c r="G74" i="51"/>
  <c r="Q74" i="51" s="1"/>
  <c r="AC48" i="51"/>
  <c r="AC40" i="51"/>
  <c r="AC22" i="51"/>
  <c r="CK194" i="4"/>
  <c r="CS194" i="4"/>
  <c r="CG194" i="4"/>
  <c r="CO194" i="4"/>
  <c r="CW194" i="4"/>
  <c r="AC15" i="51"/>
  <c r="AW194" i="4"/>
  <c r="AX194" i="4"/>
  <c r="AV194" i="4"/>
  <c r="B75" i="51"/>
  <c r="AB74" i="51"/>
  <c r="BF209" i="4"/>
  <c r="H209" i="4"/>
  <c r="H289" i="4"/>
  <c r="BF289" i="4"/>
  <c r="H287" i="4"/>
  <c r="BF287" i="4"/>
  <c r="H203" i="4"/>
  <c r="BF203" i="4"/>
  <c r="H283" i="4"/>
  <c r="BF283" i="4"/>
  <c r="H199" i="4"/>
  <c r="BF199" i="4"/>
  <c r="H197" i="4"/>
  <c r="BF197" i="4"/>
  <c r="H279" i="4"/>
  <c r="BF279" i="4"/>
  <c r="BF219" i="4"/>
  <c r="H219" i="4"/>
  <c r="V219" i="4"/>
  <c r="DF196" i="4" s="1"/>
  <c r="L117" i="24" s="1"/>
  <c r="BF217" i="4"/>
  <c r="H217" i="4"/>
  <c r="H210" i="4"/>
  <c r="BF210" i="4"/>
  <c r="H292" i="4"/>
  <c r="BF292" i="4"/>
  <c r="H290" i="4"/>
  <c r="BF290" i="4"/>
  <c r="BL46" i="4"/>
  <c r="H206" i="4"/>
  <c r="BF206" i="4"/>
  <c r="BL44" i="4"/>
  <c r="H202" i="4"/>
  <c r="BF202" i="4"/>
  <c r="H284" i="4"/>
  <c r="BF284" i="4"/>
  <c r="H200" i="4"/>
  <c r="BF200" i="4"/>
  <c r="H280" i="4"/>
  <c r="BF280" i="4"/>
  <c r="BL38" i="4"/>
  <c r="BF227" i="4"/>
  <c r="H227" i="4"/>
  <c r="H225" i="4"/>
  <c r="BF225" i="4"/>
  <c r="BF222" i="4"/>
  <c r="H222" i="4"/>
  <c r="H388" i="4"/>
  <c r="V388" i="4"/>
  <c r="H220" i="4"/>
  <c r="BF220" i="4"/>
  <c r="BL58" i="4"/>
  <c r="V384" i="4"/>
  <c r="H384" i="4"/>
  <c r="BF216" i="4"/>
  <c r="H216" i="4"/>
  <c r="BL54" i="4"/>
  <c r="V380" i="4"/>
  <c r="H380" i="4"/>
  <c r="H291" i="4"/>
  <c r="BF291" i="4"/>
  <c r="H207" i="4"/>
  <c r="BF207" i="4"/>
  <c r="BF205" i="4"/>
  <c r="H205" i="4"/>
  <c r="H285" i="4"/>
  <c r="BF285" i="4"/>
  <c r="H201" i="4"/>
  <c r="BF201" i="4"/>
  <c r="H281" i="4"/>
  <c r="BF281" i="4"/>
  <c r="H398" i="4"/>
  <c r="V398" i="4"/>
  <c r="BF215" i="4"/>
  <c r="BL215" i="4" s="1"/>
  <c r="H215" i="4"/>
  <c r="BF213" i="4"/>
  <c r="BL214" i="4" s="1"/>
  <c r="H213" i="4"/>
  <c r="BL50" i="4"/>
  <c r="H208" i="4"/>
  <c r="BF208" i="4"/>
  <c r="BL48" i="4"/>
  <c r="H288" i="4"/>
  <c r="BF288" i="4"/>
  <c r="H286" i="4"/>
  <c r="BF286" i="4"/>
  <c r="H204" i="4"/>
  <c r="BF204" i="4"/>
  <c r="BL42" i="4"/>
  <c r="H282" i="4"/>
  <c r="BF282" i="4"/>
  <c r="BL40" i="4"/>
  <c r="H198" i="4"/>
  <c r="BF198" i="4"/>
  <c r="BF196" i="4"/>
  <c r="BL196" i="4" s="1"/>
  <c r="H196" i="4"/>
  <c r="H278" i="4"/>
  <c r="BF278" i="4"/>
  <c r="BL278" i="4" s="1"/>
  <c r="BL60" i="4"/>
  <c r="H386" i="4"/>
  <c r="V386" i="4"/>
  <c r="H218" i="4"/>
  <c r="BF218" i="4"/>
  <c r="BL56" i="4"/>
  <c r="V382" i="4"/>
  <c r="H382" i="4"/>
  <c r="EO68" i="51"/>
  <c r="H378" i="4"/>
  <c r="AJ132" i="4"/>
  <c r="AO133" i="4" s="1"/>
  <c r="AS133" i="4" s="1"/>
  <c r="H132" i="4"/>
  <c r="O52" i="51" s="1"/>
  <c r="CK264" i="4"/>
  <c r="CG264" i="4"/>
  <c r="CW264" i="4"/>
  <c r="CS264" i="4"/>
  <c r="CO264" i="4"/>
  <c r="CK266" i="4"/>
  <c r="CW266" i="4"/>
  <c r="CS266" i="4"/>
  <c r="CO266" i="4"/>
  <c r="CG266" i="4"/>
  <c r="AV211" i="4"/>
  <c r="AX211" i="4"/>
  <c r="AW211" i="4"/>
  <c r="AE378" i="4"/>
  <c r="AS200" i="4"/>
  <c r="AU200" i="4" s="1"/>
  <c r="CS268" i="4"/>
  <c r="CK268" i="4"/>
  <c r="CG268" i="4"/>
  <c r="CW268" i="4"/>
  <c r="CO268" i="4"/>
  <c r="CS275" i="4"/>
  <c r="CK275" i="4"/>
  <c r="CG275" i="4"/>
  <c r="CW275" i="4"/>
  <c r="CO275" i="4"/>
  <c r="CK288" i="4"/>
  <c r="CG288" i="4"/>
  <c r="CO288" i="4"/>
  <c r="CW288" i="4"/>
  <c r="CS288" i="4"/>
  <c r="CW308" i="4"/>
  <c r="CO308" i="4"/>
  <c r="CK308" i="4"/>
  <c r="CG308" i="4"/>
  <c r="CS308" i="4"/>
  <c r="CG278" i="4"/>
  <c r="CW278" i="4"/>
  <c r="CK278" i="4"/>
  <c r="CS278" i="4"/>
  <c r="CO278" i="4"/>
  <c r="CO280" i="4"/>
  <c r="CK280" i="4"/>
  <c r="CS280" i="4"/>
  <c r="CG280" i="4"/>
  <c r="CW280" i="4"/>
  <c r="CW211" i="4"/>
  <c r="CS211" i="4"/>
  <c r="CK211" i="4"/>
  <c r="CO211" i="4"/>
  <c r="CG211" i="4"/>
  <c r="EB68" i="51"/>
  <c r="EC68" i="51" s="1"/>
  <c r="AO215" i="4"/>
  <c r="AS215" i="4" s="1"/>
  <c r="AW215" i="4" s="1"/>
  <c r="AO51" i="4"/>
  <c r="AS51" i="4" s="1"/>
  <c r="AU51" i="4" s="1"/>
  <c r="CW285" i="4"/>
  <c r="CO285" i="4"/>
  <c r="CS281" i="4"/>
  <c r="EO54" i="51"/>
  <c r="EO58" i="51"/>
  <c r="CG204" i="4"/>
  <c r="CO204" i="4"/>
  <c r="CW204" i="4"/>
  <c r="CK204" i="4"/>
  <c r="CS204" i="4"/>
  <c r="AO212" i="4"/>
  <c r="AO213" i="4"/>
  <c r="CK196" i="4"/>
  <c r="CG196" i="4"/>
  <c r="CW196" i="4"/>
  <c r="CS196" i="4"/>
  <c r="CO196" i="4"/>
  <c r="CG224" i="4"/>
  <c r="CW224" i="4"/>
  <c r="CS224" i="4"/>
  <c r="CO224" i="4"/>
  <c r="CK224" i="4"/>
  <c r="AS138" i="4"/>
  <c r="AU193" i="4"/>
  <c r="CG193" i="4" s="1"/>
  <c r="AU114" i="4"/>
  <c r="CG114" i="4" s="1"/>
  <c r="AJ52" i="4"/>
  <c r="AO52" i="4" s="1"/>
  <c r="AS52" i="4" s="1"/>
  <c r="AU52" i="4" s="1"/>
  <c r="AX193" i="4"/>
  <c r="AX114" i="4"/>
  <c r="AO44" i="4"/>
  <c r="AS44" i="4" s="1"/>
  <c r="AU44" i="4" s="1"/>
  <c r="AW207" i="4"/>
  <c r="AS214" i="4"/>
  <c r="AS124" i="4"/>
  <c r="AX204" i="4"/>
  <c r="AW204" i="4"/>
  <c r="AV204" i="4"/>
  <c r="AS216" i="4"/>
  <c r="AU216" i="4" s="1"/>
  <c r="AS208" i="4"/>
  <c r="AU208" i="4" s="1"/>
  <c r="AS192" i="4"/>
  <c r="AU192" i="4" s="1"/>
  <c r="AX196" i="4"/>
  <c r="AV196" i="4"/>
  <c r="AW196" i="4"/>
  <c r="AW224" i="4"/>
  <c r="AV224" i="4"/>
  <c r="AX224" i="4"/>
  <c r="AS179" i="4"/>
  <c r="AU179" i="4" s="1"/>
  <c r="AO120" i="4"/>
  <c r="AS120" i="4" s="1"/>
  <c r="AX120" i="4" s="1"/>
  <c r="CS262" i="4"/>
  <c r="CO262" i="4"/>
  <c r="CK262" i="4"/>
  <c r="CG262" i="4"/>
  <c r="CW262" i="4"/>
  <c r="CG276" i="4"/>
  <c r="CW276" i="4"/>
  <c r="CS276" i="4"/>
  <c r="CO276" i="4"/>
  <c r="CK276" i="4"/>
  <c r="AC49" i="51"/>
  <c r="AC45" i="51"/>
  <c r="AC41" i="51"/>
  <c r="AC37" i="51"/>
  <c r="AC29" i="51"/>
  <c r="AC21" i="51"/>
  <c r="AC50" i="51"/>
  <c r="AC46" i="51"/>
  <c r="AC42" i="51"/>
  <c r="AC38" i="51"/>
  <c r="AC26" i="51"/>
  <c r="AC18" i="51"/>
  <c r="EB25" i="51"/>
  <c r="EC25" i="51" s="1"/>
  <c r="EB19" i="51"/>
  <c r="EC19" i="51" s="1"/>
  <c r="EB21" i="51"/>
  <c r="EC21" i="51" s="1"/>
  <c r="EB23" i="51"/>
  <c r="EC23" i="51" s="1"/>
  <c r="EB26" i="51"/>
  <c r="EC26" i="51" s="1"/>
  <c r="EH51" i="51"/>
  <c r="EH37" i="51"/>
  <c r="EH35" i="51"/>
  <c r="EH33" i="51"/>
  <c r="EH31" i="51"/>
  <c r="EH29" i="51"/>
  <c r="EH27" i="51"/>
  <c r="EH25" i="51"/>
  <c r="EH23" i="51"/>
  <c r="EH21" i="51"/>
  <c r="EH19" i="51"/>
  <c r="EH17" i="51"/>
  <c r="EH75" i="51"/>
  <c r="EH76" i="51"/>
  <c r="EH49" i="51"/>
  <c r="EH42" i="51"/>
  <c r="EH40" i="51"/>
  <c r="EH38" i="51"/>
  <c r="EH45" i="51"/>
  <c r="EI51" i="51"/>
  <c r="EI37" i="51"/>
  <c r="EI35" i="51"/>
  <c r="EI33" i="51"/>
  <c r="EI31" i="51"/>
  <c r="EI29" i="51"/>
  <c r="EI27" i="51"/>
  <c r="EI25" i="51"/>
  <c r="EI23" i="51"/>
  <c r="EI21" i="51"/>
  <c r="EI19" i="51"/>
  <c r="EI17" i="51"/>
  <c r="EI75" i="51"/>
  <c r="EI76" i="51"/>
  <c r="EI49" i="51"/>
  <c r="EI42" i="51"/>
  <c r="EI40" i="51"/>
  <c r="EI38" i="51"/>
  <c r="EI52" i="51"/>
  <c r="EI53" i="51"/>
  <c r="EI45" i="51"/>
  <c r="AC74" i="51"/>
  <c r="AC31" i="51"/>
  <c r="AC66" i="51"/>
  <c r="AC35" i="51"/>
  <c r="AC23" i="51"/>
  <c r="AC59" i="51"/>
  <c r="AC27" i="51"/>
  <c r="AC19" i="51"/>
  <c r="AC72" i="51"/>
  <c r="AC69" i="51"/>
  <c r="AC63" i="51"/>
  <c r="AC55" i="51"/>
  <c r="AC64" i="51"/>
  <c r="AC61" i="51"/>
  <c r="AC57" i="51"/>
  <c r="AC53" i="51"/>
  <c r="CW17" i="51"/>
  <c r="CX17" i="51" s="1"/>
  <c r="CX18" i="51" s="1"/>
  <c r="DA17" i="51"/>
  <c r="DB17" i="51" s="1"/>
  <c r="DB18" i="51" s="1"/>
  <c r="DE17" i="51"/>
  <c r="DF17" i="51" s="1"/>
  <c r="DF18" i="51" s="1"/>
  <c r="DI17" i="51"/>
  <c r="DJ17" i="51" s="1"/>
  <c r="DJ18" i="51" s="1"/>
  <c r="CS17" i="51"/>
  <c r="CT17" i="51" s="1"/>
  <c r="CT18" i="51" s="1"/>
  <c r="DI20" i="51"/>
  <c r="CS20" i="51"/>
  <c r="CW20" i="51"/>
  <c r="DA20" i="51"/>
  <c r="DE20" i="51"/>
  <c r="DI44" i="51"/>
  <c r="CS44" i="51"/>
  <c r="CW44" i="51"/>
  <c r="DA44" i="51"/>
  <c r="DE44" i="51"/>
  <c r="DA45" i="51"/>
  <c r="DE45" i="51"/>
  <c r="DI45" i="51"/>
  <c r="CS45" i="51"/>
  <c r="CW45" i="51"/>
  <c r="DA76" i="51"/>
  <c r="CS76" i="51"/>
  <c r="DE76" i="51"/>
  <c r="CS70" i="51"/>
  <c r="DE70" i="51"/>
  <c r="DA70" i="51"/>
  <c r="CW66" i="51"/>
  <c r="DA66" i="51"/>
  <c r="DE66" i="51"/>
  <c r="DI66" i="51"/>
  <c r="CS66" i="51"/>
  <c r="DE38" i="51"/>
  <c r="DI38" i="51"/>
  <c r="CS38" i="51"/>
  <c r="CW38" i="51"/>
  <c r="DA38" i="51"/>
  <c r="AO100" i="4"/>
  <c r="AO101" i="4"/>
  <c r="AO134" i="4"/>
  <c r="DA36" i="51"/>
  <c r="DE36" i="51"/>
  <c r="DI36" i="51"/>
  <c r="CS36" i="51"/>
  <c r="CW36" i="51"/>
  <c r="BJ54" i="51"/>
  <c r="BH54" i="51"/>
  <c r="BI54" i="51"/>
  <c r="DA50" i="51"/>
  <c r="DE50" i="51"/>
  <c r="DI50" i="51"/>
  <c r="CS50" i="51"/>
  <c r="CW50" i="51"/>
  <c r="BI42" i="51"/>
  <c r="BH42" i="51"/>
  <c r="BJ42" i="51"/>
  <c r="AO105" i="4"/>
  <c r="AC51" i="51"/>
  <c r="DA48" i="51"/>
  <c r="DE48" i="51"/>
  <c r="DI48" i="51"/>
  <c r="CS48" i="51"/>
  <c r="CW48" i="51"/>
  <c r="DI49" i="51"/>
  <c r="CS49" i="51"/>
  <c r="CW49" i="51"/>
  <c r="DA49" i="51"/>
  <c r="DE49" i="51"/>
  <c r="DA41" i="51"/>
  <c r="DE41" i="51"/>
  <c r="DI41" i="51"/>
  <c r="CS41" i="51"/>
  <c r="CW41" i="51"/>
  <c r="DE62" i="51"/>
  <c r="DI62" i="51"/>
  <c r="CS62" i="51"/>
  <c r="CW62" i="51"/>
  <c r="DA62" i="51"/>
  <c r="DA32" i="51"/>
  <c r="DE32" i="51"/>
  <c r="DI32" i="51"/>
  <c r="CS32" i="51"/>
  <c r="CW32" i="51"/>
  <c r="AC32" i="51"/>
  <c r="AC28" i="51"/>
  <c r="AC20" i="51"/>
  <c r="AC71" i="51"/>
  <c r="AC65" i="51"/>
  <c r="AC60" i="51"/>
  <c r="AC56" i="51"/>
  <c r="AC52" i="51"/>
  <c r="AS146" i="4"/>
  <c r="AU146" i="4" s="1"/>
  <c r="AO144" i="4"/>
  <c r="AO145" i="4"/>
  <c r="AS145" i="4" s="1"/>
  <c r="AU145" i="4" s="1"/>
  <c r="CG145" i="4" s="1"/>
  <c r="BH37" i="51"/>
  <c r="BJ37" i="51"/>
  <c r="BI37" i="51"/>
  <c r="DE40" i="51"/>
  <c r="DI40" i="51"/>
  <c r="CS40" i="51"/>
  <c r="CW40" i="51"/>
  <c r="DA40" i="51"/>
  <c r="BH45" i="51"/>
  <c r="BI45" i="51"/>
  <c r="BJ45" i="51"/>
  <c r="BI76" i="51"/>
  <c r="BH76" i="51"/>
  <c r="BJ76" i="51"/>
  <c r="DE74" i="51"/>
  <c r="DA74" i="51"/>
  <c r="CS74" i="51"/>
  <c r="BH70" i="51"/>
  <c r="BI70" i="51"/>
  <c r="BJ70" i="51"/>
  <c r="BJ66" i="51"/>
  <c r="BH66" i="51"/>
  <c r="BI66" i="51"/>
  <c r="DE58" i="51"/>
  <c r="DI58" i="51"/>
  <c r="CS58" i="51"/>
  <c r="CW58" i="51"/>
  <c r="DA58" i="51"/>
  <c r="BJ38" i="51"/>
  <c r="BI38" i="51"/>
  <c r="BH38" i="51"/>
  <c r="DA24" i="51"/>
  <c r="DE24" i="51"/>
  <c r="DI24" i="51"/>
  <c r="CS24" i="51"/>
  <c r="CW24" i="51"/>
  <c r="AO123" i="4"/>
  <c r="AS123" i="4" s="1"/>
  <c r="AU123" i="4" s="1"/>
  <c r="CK123" i="4" s="1"/>
  <c r="AO122" i="4"/>
  <c r="AS122" i="4" s="1"/>
  <c r="AX122" i="4" s="1"/>
  <c r="AO142" i="4"/>
  <c r="AO141" i="4"/>
  <c r="AS141" i="4" s="1"/>
  <c r="AU141" i="4" s="1"/>
  <c r="CG141" i="4" s="1"/>
  <c r="BJ36" i="51"/>
  <c r="BI36" i="51"/>
  <c r="BH36" i="51"/>
  <c r="BG54" i="51"/>
  <c r="BG42" i="51"/>
  <c r="DI43" i="51"/>
  <c r="CS43" i="51"/>
  <c r="CW43" i="51"/>
  <c r="DA43" i="51"/>
  <c r="DE43" i="51"/>
  <c r="AC34" i="51"/>
  <c r="AC30" i="51"/>
  <c r="AC24" i="51"/>
  <c r="AC73" i="51"/>
  <c r="AC68" i="51"/>
  <c r="AC67" i="51"/>
  <c r="AC62" i="51"/>
  <c r="AC58" i="51"/>
  <c r="AC54" i="51"/>
  <c r="CW37" i="51"/>
  <c r="DA37" i="51"/>
  <c r="DE37" i="51"/>
  <c r="DI37" i="51"/>
  <c r="CS37" i="51"/>
  <c r="BJ17" i="51"/>
  <c r="BH17" i="51"/>
  <c r="BI17" i="51"/>
  <c r="DA46" i="51"/>
  <c r="DE46" i="51"/>
  <c r="DI46" i="51"/>
  <c r="CS46" i="51"/>
  <c r="CW46" i="51"/>
  <c r="DA28" i="51"/>
  <c r="DE28" i="51"/>
  <c r="DI28" i="51"/>
  <c r="CS28" i="51"/>
  <c r="CW28" i="51"/>
  <c r="BJ20" i="51"/>
  <c r="BI20" i="51"/>
  <c r="BH20" i="51"/>
  <c r="Q49" i="51"/>
  <c r="Q48" i="51"/>
  <c r="Q44" i="51"/>
  <c r="Q43" i="51"/>
  <c r="Q41" i="51"/>
  <c r="Q38" i="51"/>
  <c r="Q59" i="51"/>
  <c r="Q46" i="51"/>
  <c r="Q36" i="51"/>
  <c r="Q69" i="51"/>
  <c r="Q64" i="51"/>
  <c r="Q61" i="51"/>
  <c r="Q66" i="51"/>
  <c r="Q71" i="51"/>
  <c r="Q60" i="51"/>
  <c r="Q55" i="51"/>
  <c r="Q73" i="51"/>
  <c r="Q62" i="51"/>
  <c r="H15" i="51"/>
  <c r="G15" i="51"/>
  <c r="DP49" i="51"/>
  <c r="DO49" i="51"/>
  <c r="DP48" i="51"/>
  <c r="DO48" i="51"/>
  <c r="DP44" i="51"/>
  <c r="DO44" i="51"/>
  <c r="DP43" i="51"/>
  <c r="DO43" i="51"/>
  <c r="DP41" i="51"/>
  <c r="DO41" i="51"/>
  <c r="H32" i="51"/>
  <c r="G32" i="51"/>
  <c r="H22" i="51"/>
  <c r="G22" i="51"/>
  <c r="EO75" i="51"/>
  <c r="H31" i="51"/>
  <c r="G31" i="51"/>
  <c r="H28" i="51"/>
  <c r="G28" i="51"/>
  <c r="H23" i="51"/>
  <c r="G23" i="51"/>
  <c r="DP69" i="51"/>
  <c r="DO69" i="51"/>
  <c r="DP64" i="51"/>
  <c r="DO64" i="51"/>
  <c r="DP61" i="51"/>
  <c r="DO61" i="51"/>
  <c r="DP66" i="51"/>
  <c r="DO66" i="51"/>
  <c r="H33" i="51"/>
  <c r="G33" i="51"/>
  <c r="H27" i="51"/>
  <c r="G27" i="51"/>
  <c r="H17" i="51"/>
  <c r="G17" i="51"/>
  <c r="DP71" i="51"/>
  <c r="DO71" i="51"/>
  <c r="DP60" i="51"/>
  <c r="DO60" i="51"/>
  <c r="H34" i="51"/>
  <c r="G34" i="51"/>
  <c r="H26" i="51"/>
  <c r="G26" i="51"/>
  <c r="H18" i="51"/>
  <c r="G18" i="51"/>
  <c r="F76" i="51"/>
  <c r="D76" i="4"/>
  <c r="DP38" i="51"/>
  <c r="DO38" i="51"/>
  <c r="H35" i="51"/>
  <c r="G35" i="51"/>
  <c r="H25" i="51"/>
  <c r="G25" i="51"/>
  <c r="H19" i="51"/>
  <c r="G19" i="51"/>
  <c r="DP59" i="51"/>
  <c r="DO59" i="51"/>
  <c r="DP46" i="51"/>
  <c r="DO46" i="51"/>
  <c r="DP36" i="51"/>
  <c r="DO36" i="51"/>
  <c r="H20" i="51"/>
  <c r="G20" i="51"/>
  <c r="H16" i="51"/>
  <c r="G16" i="51"/>
  <c r="Q16" i="51" s="1"/>
  <c r="H30" i="51"/>
  <c r="G30" i="51"/>
  <c r="H24" i="51"/>
  <c r="G24" i="51"/>
  <c r="Q24" i="51" s="1"/>
  <c r="EO51" i="51"/>
  <c r="EO57" i="51"/>
  <c r="DP55" i="51"/>
  <c r="DO55" i="51"/>
  <c r="H29" i="51"/>
  <c r="G29" i="51"/>
  <c r="H21" i="51"/>
  <c r="G21" i="51"/>
  <c r="DP73" i="51"/>
  <c r="DO73" i="51"/>
  <c r="DP62" i="51"/>
  <c r="DO62" i="51"/>
  <c r="AF402" i="4"/>
  <c r="AS127" i="4"/>
  <c r="AU127" i="4" s="1"/>
  <c r="AS128" i="4"/>
  <c r="AU128" i="4" s="1"/>
  <c r="AO131" i="4"/>
  <c r="AS131" i="4" s="1"/>
  <c r="I11" i="49"/>
  <c r="BL296" i="4"/>
  <c r="DD105" i="4"/>
  <c r="DD350" i="4"/>
  <c r="DD403" i="4" s="1"/>
  <c r="K75" i="25" s="1"/>
  <c r="DD24" i="4"/>
  <c r="J24" i="24" s="1"/>
  <c r="J158" i="24" s="1"/>
  <c r="R158" i="24" s="1"/>
  <c r="DD268" i="4"/>
  <c r="DD184" i="4"/>
  <c r="DD276" i="4"/>
  <c r="CO272" i="4"/>
  <c r="CK272" i="4"/>
  <c r="CG272" i="4"/>
  <c r="CW272" i="4"/>
  <c r="CS272" i="4"/>
  <c r="CO267" i="4"/>
  <c r="CK267" i="4"/>
  <c r="CG267" i="4"/>
  <c r="CW267" i="4"/>
  <c r="CS267" i="4"/>
  <c r="J31" i="24"/>
  <c r="DD32" i="4"/>
  <c r="AS125" i="4"/>
  <c r="AO102" i="4"/>
  <c r="AO103" i="4"/>
  <c r="AS98" i="4"/>
  <c r="AU98" i="4" s="1"/>
  <c r="AS130" i="4"/>
  <c r="AU130" i="4" s="1"/>
  <c r="AS99" i="4"/>
  <c r="AU99" i="4" s="1"/>
  <c r="AO136" i="4"/>
  <c r="AS176" i="4"/>
  <c r="AS177" i="4"/>
  <c r="AU177" i="4" s="1"/>
  <c r="CK188" i="4"/>
  <c r="CO188" i="4"/>
  <c r="CG188" i="4"/>
  <c r="CW188" i="4"/>
  <c r="CS188" i="4"/>
  <c r="CK180" i="4"/>
  <c r="CG180" i="4"/>
  <c r="CW180" i="4"/>
  <c r="CO180" i="4"/>
  <c r="CS180" i="4"/>
  <c r="AW190" i="4"/>
  <c r="AX190" i="4"/>
  <c r="AV184" i="4"/>
  <c r="AW184" i="4"/>
  <c r="AX184" i="4"/>
  <c r="AW143" i="4"/>
  <c r="AX143" i="4"/>
  <c r="AV143" i="4"/>
  <c r="AW186" i="4"/>
  <c r="AX186" i="4"/>
  <c r="AW182" i="4"/>
  <c r="AX182" i="4"/>
  <c r="AW178" i="4"/>
  <c r="AX178" i="4"/>
  <c r="AW139" i="4"/>
  <c r="AV139" i="4"/>
  <c r="AX139" i="4"/>
  <c r="AO57" i="4"/>
  <c r="AO58" i="4"/>
  <c r="AV178" i="4"/>
  <c r="AV190" i="4"/>
  <c r="CG190" i="4"/>
  <c r="CO190" i="4"/>
  <c r="CW190" i="4"/>
  <c r="CK190" i="4"/>
  <c r="CS190" i="4"/>
  <c r="CK184" i="4"/>
  <c r="CG184" i="4"/>
  <c r="CW184" i="4"/>
  <c r="CO184" i="4"/>
  <c r="CS184" i="4"/>
  <c r="CG143" i="4"/>
  <c r="CW143" i="4"/>
  <c r="CO143" i="4"/>
  <c r="CK143" i="4"/>
  <c r="CS143" i="4"/>
  <c r="CK186" i="4"/>
  <c r="CS186" i="4"/>
  <c r="CG186" i="4"/>
  <c r="CO186" i="4"/>
  <c r="CW186" i="4"/>
  <c r="CK182" i="4"/>
  <c r="CS182" i="4"/>
  <c r="CG182" i="4"/>
  <c r="CO182" i="4"/>
  <c r="CW182" i="4"/>
  <c r="CK178" i="4"/>
  <c r="CS178" i="4"/>
  <c r="CG178" i="4"/>
  <c r="CO178" i="4"/>
  <c r="CW178" i="4"/>
  <c r="CO139" i="4"/>
  <c r="CG139" i="4"/>
  <c r="CW139" i="4"/>
  <c r="CS139" i="4"/>
  <c r="CK139" i="4"/>
  <c r="AV186" i="4"/>
  <c r="AW188" i="4"/>
  <c r="AX188" i="4"/>
  <c r="AV188" i="4"/>
  <c r="AW180" i="4"/>
  <c r="AX180" i="4"/>
  <c r="AV180" i="4"/>
  <c r="AV182" i="4"/>
  <c r="BL309" i="4"/>
  <c r="BL308" i="4"/>
  <c r="BL143" i="4"/>
  <c r="BL146" i="4"/>
  <c r="BL145" i="4"/>
  <c r="CG291" i="4"/>
  <c r="CK291" i="4"/>
  <c r="CO291" i="4"/>
  <c r="CS291" i="4"/>
  <c r="CW291" i="4"/>
  <c r="CG283" i="4"/>
  <c r="CK283" i="4"/>
  <c r="CO283" i="4"/>
  <c r="CS283" i="4"/>
  <c r="CW283" i="4"/>
  <c r="CK225" i="4"/>
  <c r="CS225" i="4"/>
  <c r="CG225" i="4"/>
  <c r="CO225" i="4"/>
  <c r="CW225" i="4"/>
  <c r="CK217" i="4"/>
  <c r="CS217" i="4"/>
  <c r="CG217" i="4"/>
  <c r="CO217" i="4"/>
  <c r="CW217" i="4"/>
  <c r="CG119" i="4"/>
  <c r="CK119" i="4"/>
  <c r="CO119" i="4"/>
  <c r="CS119" i="4"/>
  <c r="CW119" i="4"/>
  <c r="AX121" i="4"/>
  <c r="AW121" i="4"/>
  <c r="AV121" i="4"/>
  <c r="CG108" i="4"/>
  <c r="CK108" i="4"/>
  <c r="CO108" i="4"/>
  <c r="CS108" i="4"/>
  <c r="CW108" i="4"/>
  <c r="AO33" i="4"/>
  <c r="AO34" i="4"/>
  <c r="AO21" i="4"/>
  <c r="AO22" i="4"/>
  <c r="AO35" i="4"/>
  <c r="AO36" i="4"/>
  <c r="AO31" i="4"/>
  <c r="AO32" i="4"/>
  <c r="AO27" i="4"/>
  <c r="AO28" i="4"/>
  <c r="AO19" i="4"/>
  <c r="AO20" i="4"/>
  <c r="AO72" i="4"/>
  <c r="AO71" i="4"/>
  <c r="AO68" i="4"/>
  <c r="AO67" i="4"/>
  <c r="AO63" i="4"/>
  <c r="AO64" i="4"/>
  <c r="AO59" i="4"/>
  <c r="AO60" i="4"/>
  <c r="AV118" i="4"/>
  <c r="AX118" i="4"/>
  <c r="AW118" i="4"/>
  <c r="J111" i="24"/>
  <c r="DD191" i="4"/>
  <c r="J76" i="24"/>
  <c r="DD111" i="4"/>
  <c r="DD357" i="4" s="1"/>
  <c r="DD417" i="4" s="1"/>
  <c r="K82" i="25" s="1"/>
  <c r="AO74" i="4"/>
  <c r="AO73" i="4"/>
  <c r="AO65" i="4"/>
  <c r="AO66" i="4"/>
  <c r="AO56" i="4"/>
  <c r="CK307" i="4"/>
  <c r="CS307" i="4"/>
  <c r="CG307" i="4"/>
  <c r="CO307" i="4"/>
  <c r="CW307" i="4"/>
  <c r="CK303" i="4"/>
  <c r="CS303" i="4"/>
  <c r="CG303" i="4"/>
  <c r="CO303" i="4"/>
  <c r="CW303" i="4"/>
  <c r="CK299" i="4"/>
  <c r="CS299" i="4"/>
  <c r="CG299" i="4"/>
  <c r="CO299" i="4"/>
  <c r="CW299" i="4"/>
  <c r="CK295" i="4"/>
  <c r="CS295" i="4"/>
  <c r="CG295" i="4"/>
  <c r="CO295" i="4"/>
  <c r="CW295" i="4"/>
  <c r="CG309" i="4"/>
  <c r="CO309" i="4"/>
  <c r="CW309" i="4"/>
  <c r="CK309" i="4"/>
  <c r="CS309" i="4"/>
  <c r="CK305" i="4"/>
  <c r="CS305" i="4"/>
  <c r="CG305" i="4"/>
  <c r="CO305" i="4"/>
  <c r="CW305" i="4"/>
  <c r="CK301" i="4"/>
  <c r="CS301" i="4"/>
  <c r="CG301" i="4"/>
  <c r="CO301" i="4"/>
  <c r="CW301" i="4"/>
  <c r="CK297" i="4"/>
  <c r="CS297" i="4"/>
  <c r="CG297" i="4"/>
  <c r="CO297" i="4"/>
  <c r="CW297" i="4"/>
  <c r="CG287" i="4"/>
  <c r="CK287" i="4"/>
  <c r="CO287" i="4"/>
  <c r="CS287" i="4"/>
  <c r="CW287" i="4"/>
  <c r="CG279" i="4"/>
  <c r="CK279" i="4"/>
  <c r="CO279" i="4"/>
  <c r="CS279" i="4"/>
  <c r="CW279" i="4"/>
  <c r="CG258" i="4"/>
  <c r="CH258" i="4" s="1"/>
  <c r="CK258" i="4"/>
  <c r="CL258" i="4" s="1"/>
  <c r="CO258" i="4"/>
  <c r="CP258" i="4" s="1"/>
  <c r="CS258" i="4"/>
  <c r="CT258" i="4" s="1"/>
  <c r="CW258" i="4"/>
  <c r="CX258" i="4" s="1"/>
  <c r="CK221" i="4"/>
  <c r="CS221" i="4"/>
  <c r="CG221" i="4"/>
  <c r="CO221" i="4"/>
  <c r="CW221" i="4"/>
  <c r="CG209" i="4"/>
  <c r="CK209" i="4"/>
  <c r="CO209" i="4"/>
  <c r="CS209" i="4"/>
  <c r="CW209" i="4"/>
  <c r="AW119" i="4"/>
  <c r="AV119" i="4"/>
  <c r="AX119" i="4"/>
  <c r="AU121" i="4"/>
  <c r="AO49" i="4"/>
  <c r="AO50" i="4"/>
  <c r="AO45" i="4"/>
  <c r="AO46" i="4"/>
  <c r="AO41" i="4"/>
  <c r="AO42" i="4"/>
  <c r="AO37" i="4"/>
  <c r="AO38" i="4"/>
  <c r="AO29" i="4"/>
  <c r="AO30" i="4"/>
  <c r="AO70" i="4"/>
  <c r="AO69" i="4"/>
  <c r="AO61" i="4"/>
  <c r="AO62" i="4"/>
  <c r="AU118" i="4"/>
  <c r="AO25" i="4"/>
  <c r="AO26" i="4"/>
  <c r="AO17" i="4"/>
  <c r="AO18" i="4"/>
  <c r="AO23" i="4"/>
  <c r="AO24" i="4"/>
  <c r="J166" i="24" l="1"/>
  <c r="R165" i="24"/>
  <c r="DF368" i="4"/>
  <c r="L176" i="24" s="1"/>
  <c r="DF374" i="4"/>
  <c r="L182" i="24" s="1"/>
  <c r="DF358" i="4"/>
  <c r="L166" i="24" s="1"/>
  <c r="DF357" i="4"/>
  <c r="L165" i="24" s="1"/>
  <c r="DF352" i="4"/>
  <c r="L160" i="24" s="1"/>
  <c r="DF349" i="4"/>
  <c r="L157" i="24" s="1"/>
  <c r="DF371" i="4"/>
  <c r="L179" i="24" s="1"/>
  <c r="DF351" i="4"/>
  <c r="L159" i="24" s="1"/>
  <c r="DF359" i="4"/>
  <c r="L167" i="24" s="1"/>
  <c r="DF362" i="4"/>
  <c r="L170" i="24" s="1"/>
  <c r="DF366" i="4"/>
  <c r="L174" i="24" s="1"/>
  <c r="DF354" i="4"/>
  <c r="L162" i="24" s="1"/>
  <c r="DF346" i="4"/>
  <c r="L154" i="24" s="1"/>
  <c r="DF364" i="4"/>
  <c r="L172" i="24" s="1"/>
  <c r="DF347" i="4"/>
  <c r="L155" i="24" s="1"/>
  <c r="DF361" i="4"/>
  <c r="L169" i="24" s="1"/>
  <c r="DF344" i="4"/>
  <c r="L152" i="24" s="1"/>
  <c r="DF342" i="4"/>
  <c r="L150" i="24" s="1"/>
  <c r="DF363" i="4"/>
  <c r="L171" i="24" s="1"/>
  <c r="DF353" i="4"/>
  <c r="L161" i="24" s="1"/>
  <c r="DF340" i="4"/>
  <c r="L148" i="24" s="1"/>
  <c r="DF341" i="4"/>
  <c r="L149" i="24" s="1"/>
  <c r="DF345" i="4"/>
  <c r="L153" i="24" s="1"/>
  <c r="DF386" i="4"/>
  <c r="L194" i="24" s="1"/>
  <c r="AA409" i="4"/>
  <c r="DE386" i="4" s="1"/>
  <c r="DF343" i="4"/>
  <c r="L151" i="24" s="1"/>
  <c r="DF370" i="4"/>
  <c r="L178" i="24" s="1"/>
  <c r="DF360" i="4"/>
  <c r="L168" i="24" s="1"/>
  <c r="DF369" i="4"/>
  <c r="L177" i="24" s="1"/>
  <c r="DF355" i="4"/>
  <c r="L163" i="24" s="1"/>
  <c r="DF377" i="4"/>
  <c r="L185" i="24" s="1"/>
  <c r="AA83" i="4"/>
  <c r="DE60" i="4" s="1"/>
  <c r="K60" i="24" s="1"/>
  <c r="AA408" i="4"/>
  <c r="DE385" i="4" s="1"/>
  <c r="DF385" i="4"/>
  <c r="L193" i="24" s="1"/>
  <c r="DF375" i="4"/>
  <c r="L183" i="24" s="1"/>
  <c r="DF365" i="4"/>
  <c r="L173" i="24" s="1"/>
  <c r="DF356" i="4"/>
  <c r="L164" i="24" s="1"/>
  <c r="DF348" i="4"/>
  <c r="L156" i="24" s="1"/>
  <c r="DF367" i="4"/>
  <c r="L175" i="24" s="1"/>
  <c r="AA84" i="4"/>
  <c r="DF350" i="4"/>
  <c r="L158" i="24" s="1"/>
  <c r="DF372" i="4"/>
  <c r="L180" i="24" s="1"/>
  <c r="DF376" i="4"/>
  <c r="L184" i="24" s="1"/>
  <c r="AA82" i="4"/>
  <c r="DE59" i="4" s="1"/>
  <c r="K59" i="24" s="1"/>
  <c r="AH84" i="51"/>
  <c r="Z4" i="48" a="1"/>
  <c r="W244" i="4"/>
  <c r="AA244" i="4" s="1"/>
  <c r="W242" i="4"/>
  <c r="AA242" i="4" s="1"/>
  <c r="DE219" i="4" s="1"/>
  <c r="K140" i="24" s="1"/>
  <c r="W243" i="4"/>
  <c r="AA243" i="4" s="1"/>
  <c r="DE220" i="4" s="1"/>
  <c r="K141" i="24" s="1"/>
  <c r="W326" i="4"/>
  <c r="AA326" i="4" s="1"/>
  <c r="W325" i="4"/>
  <c r="W324" i="4"/>
  <c r="AA324" i="4" s="1"/>
  <c r="AA325" i="4"/>
  <c r="BL198" i="4"/>
  <c r="W223" i="4"/>
  <c r="AA223" i="4" s="1"/>
  <c r="DE200" i="4" s="1"/>
  <c r="K121" i="24" s="1"/>
  <c r="W308" i="4"/>
  <c r="AA308" i="4" s="1"/>
  <c r="DE287" i="4" s="1"/>
  <c r="FT4" i="48" a="1"/>
  <c r="FT4" i="48" s="1"/>
  <c r="EH55" i="51"/>
  <c r="CW201" i="4"/>
  <c r="CS201" i="4"/>
  <c r="CW109" i="4"/>
  <c r="CK113" i="4"/>
  <c r="CO113" i="4"/>
  <c r="CW202" i="4"/>
  <c r="CO201" i="4"/>
  <c r="CG201" i="4"/>
  <c r="CW113" i="4"/>
  <c r="CG202" i="4"/>
  <c r="CO202" i="4"/>
  <c r="CS202" i="4"/>
  <c r="W304" i="4"/>
  <c r="AA304" i="4" s="1"/>
  <c r="DE283" i="4" s="1"/>
  <c r="W192" i="4"/>
  <c r="AA192" i="4" s="1"/>
  <c r="CW187" i="4"/>
  <c r="CW96" i="4"/>
  <c r="CX96" i="4" s="1"/>
  <c r="CX97" i="4" s="1"/>
  <c r="CO109" i="4"/>
  <c r="EO49" i="51"/>
  <c r="CK110" i="4"/>
  <c r="DF19" i="51"/>
  <c r="DF20" i="51" s="1"/>
  <c r="CS96" i="4"/>
  <c r="CT96" i="4" s="1"/>
  <c r="CG110" i="4"/>
  <c r="CK96" i="4"/>
  <c r="CL96" i="4" s="1"/>
  <c r="CG199" i="4"/>
  <c r="CG115" i="4"/>
  <c r="CS195" i="4"/>
  <c r="CG96" i="4"/>
  <c r="CH96" i="4" s="1"/>
  <c r="CS199" i="4"/>
  <c r="CO199" i="4"/>
  <c r="CO195" i="4"/>
  <c r="CS111" i="4"/>
  <c r="CK109" i="4"/>
  <c r="CS109" i="4"/>
  <c r="CK195" i="4"/>
  <c r="CW115" i="4"/>
  <c r="CG111" i="4"/>
  <c r="CO115" i="4"/>
  <c r="CG195" i="4"/>
  <c r="CS115" i="4"/>
  <c r="CW199" i="4"/>
  <c r="AV104" i="4"/>
  <c r="CT19" i="51"/>
  <c r="CT20" i="51" s="1"/>
  <c r="CK227" i="4"/>
  <c r="AW123" i="4"/>
  <c r="EB59" i="51"/>
  <c r="EC59" i="51" s="1"/>
  <c r="W183" i="4"/>
  <c r="AA183" i="4" s="1"/>
  <c r="W189" i="4"/>
  <c r="AA189" i="4" s="1"/>
  <c r="CW112" i="4"/>
  <c r="W182" i="4"/>
  <c r="AA182" i="4" s="1"/>
  <c r="W214" i="4"/>
  <c r="AA214" i="4" s="1"/>
  <c r="DE191" i="4" s="1"/>
  <c r="K112" i="24" s="1"/>
  <c r="EB44" i="51"/>
  <c r="EC44" i="51" s="1"/>
  <c r="CK193" i="4"/>
  <c r="W201" i="4"/>
  <c r="AA201" i="4" s="1"/>
  <c r="DE178" i="4" s="1"/>
  <c r="W225" i="4"/>
  <c r="AA225" i="4" s="1"/>
  <c r="DE202" i="4" s="1"/>
  <c r="K123" i="24" s="1"/>
  <c r="W199" i="4"/>
  <c r="AA199" i="4" s="1"/>
  <c r="DE176" i="4" s="1"/>
  <c r="AU117" i="4"/>
  <c r="CG117" i="4" s="1"/>
  <c r="CO112" i="4"/>
  <c r="CK181" i="4"/>
  <c r="CG112" i="4"/>
  <c r="EO56" i="51"/>
  <c r="EI56" i="51"/>
  <c r="CS112" i="4"/>
  <c r="AX117" i="4"/>
  <c r="CO181" i="4"/>
  <c r="CS181" i="4"/>
  <c r="CK205" i="4"/>
  <c r="CW181" i="4"/>
  <c r="CG223" i="4"/>
  <c r="AU104" i="4"/>
  <c r="CO110" i="4"/>
  <c r="CG205" i="4"/>
  <c r="EO71" i="51"/>
  <c r="BL284" i="4"/>
  <c r="AX104" i="4"/>
  <c r="EB47" i="51"/>
  <c r="EC47" i="51" s="1"/>
  <c r="W298" i="4"/>
  <c r="AA298" i="4" s="1"/>
  <c r="DE277" i="4" s="1"/>
  <c r="CO97" i="4"/>
  <c r="CK198" i="4"/>
  <c r="CG227" i="4"/>
  <c r="EB56" i="51"/>
  <c r="EC56" i="51" s="1"/>
  <c r="CG187" i="4"/>
  <c r="CS187" i="4"/>
  <c r="CO187" i="4"/>
  <c r="CW227" i="4"/>
  <c r="CW114" i="4"/>
  <c r="CS198" i="4"/>
  <c r="CS114" i="4"/>
  <c r="CO114" i="4"/>
  <c r="CW198" i="4"/>
  <c r="CK111" i="4"/>
  <c r="CW111" i="4"/>
  <c r="CW110" i="4"/>
  <c r="CK114" i="4"/>
  <c r="AW117" i="4"/>
  <c r="CO198" i="4"/>
  <c r="CO227" i="4"/>
  <c r="AX123" i="4"/>
  <c r="EO74" i="51"/>
  <c r="W190" i="4"/>
  <c r="AA190" i="4" s="1"/>
  <c r="W219" i="4"/>
  <c r="AA219" i="4" s="1"/>
  <c r="DE196" i="4" s="1"/>
  <c r="K117" i="24" s="1"/>
  <c r="W228" i="4"/>
  <c r="AA228" i="4" s="1"/>
  <c r="DE205" i="4" s="1"/>
  <c r="K126" i="24" s="1"/>
  <c r="W180" i="4"/>
  <c r="AA180" i="4" s="1"/>
  <c r="W232" i="4"/>
  <c r="AA232" i="4" s="1"/>
  <c r="DE209" i="4" s="1"/>
  <c r="K130" i="24" s="1"/>
  <c r="W204" i="4"/>
  <c r="AA204" i="4" s="1"/>
  <c r="DE181" i="4" s="1"/>
  <c r="W216" i="4"/>
  <c r="AA216" i="4" s="1"/>
  <c r="DE193" i="4" s="1"/>
  <c r="K114" i="24" s="1"/>
  <c r="W203" i="4"/>
  <c r="AA203" i="4" s="1"/>
  <c r="DE180" i="4" s="1"/>
  <c r="W178" i="4"/>
  <c r="AA178" i="4" s="1"/>
  <c r="W211" i="4"/>
  <c r="AA211" i="4" s="1"/>
  <c r="DE188" i="4" s="1"/>
  <c r="K109" i="24" s="1"/>
  <c r="W221" i="4"/>
  <c r="AA221" i="4" s="1"/>
  <c r="DE198" i="4" s="1"/>
  <c r="K119" i="24" s="1"/>
  <c r="BL301" i="4"/>
  <c r="W191" i="4"/>
  <c r="AA191" i="4" s="1"/>
  <c r="W227" i="4"/>
  <c r="AA227" i="4" s="1"/>
  <c r="DE204" i="4" s="1"/>
  <c r="K125" i="24" s="1"/>
  <c r="W179" i="4"/>
  <c r="AA179" i="4" s="1"/>
  <c r="W177" i="4"/>
  <c r="AA177" i="4" s="1"/>
  <c r="W196" i="4"/>
  <c r="AA196" i="4" s="1"/>
  <c r="DE173" i="4" s="1"/>
  <c r="W175" i="4"/>
  <c r="AA175" i="4" s="1"/>
  <c r="W212" i="4"/>
  <c r="AA212" i="4" s="1"/>
  <c r="DE189" i="4" s="1"/>
  <c r="K110" i="24" s="1"/>
  <c r="W218" i="4"/>
  <c r="AA218" i="4" s="1"/>
  <c r="DE195" i="4" s="1"/>
  <c r="K116" i="24" s="1"/>
  <c r="W213" i="4"/>
  <c r="AA213" i="4" s="1"/>
  <c r="DE190" i="4" s="1"/>
  <c r="K111" i="24" s="1"/>
  <c r="W222" i="4"/>
  <c r="AA222" i="4" s="1"/>
  <c r="DE199" i="4" s="1"/>
  <c r="K120" i="24" s="1"/>
  <c r="W210" i="4"/>
  <c r="AA210" i="4" s="1"/>
  <c r="DE187" i="4" s="1"/>
  <c r="W193" i="4"/>
  <c r="AA193" i="4" s="1"/>
  <c r="W233" i="4"/>
  <c r="AA233" i="4" s="1"/>
  <c r="DE210" i="4" s="1"/>
  <c r="K131" i="24" s="1"/>
  <c r="W229" i="4"/>
  <c r="AA229" i="4" s="1"/>
  <c r="DE206" i="4" s="1"/>
  <c r="K127" i="24" s="1"/>
  <c r="W224" i="4"/>
  <c r="AA224" i="4" s="1"/>
  <c r="DE201" i="4" s="1"/>
  <c r="K122" i="24" s="1"/>
  <c r="W209" i="4"/>
  <c r="AA209" i="4" s="1"/>
  <c r="DE186" i="4" s="1"/>
  <c r="W231" i="4"/>
  <c r="AA231" i="4" s="1"/>
  <c r="DE208" i="4" s="1"/>
  <c r="K129" i="24" s="1"/>
  <c r="EB48" i="51"/>
  <c r="EC48" i="51" s="1"/>
  <c r="W205" i="4"/>
  <c r="AA205" i="4" s="1"/>
  <c r="DE182" i="4" s="1"/>
  <c r="W184" i="4"/>
  <c r="AA184" i="4" s="1"/>
  <c r="W198" i="4"/>
  <c r="AA198" i="4" s="1"/>
  <c r="DE175" i="4" s="1"/>
  <c r="W207" i="4"/>
  <c r="AA207" i="4" s="1"/>
  <c r="DE184" i="4" s="1"/>
  <c r="W206" i="4"/>
  <c r="AA206" i="4" s="1"/>
  <c r="DE183" i="4" s="1"/>
  <c r="W217" i="4"/>
  <c r="AA217" i="4" s="1"/>
  <c r="DE194" i="4" s="1"/>
  <c r="K115" i="24" s="1"/>
  <c r="W197" i="4"/>
  <c r="AA197" i="4" s="1"/>
  <c r="DE174" i="4" s="1"/>
  <c r="W186" i="4"/>
  <c r="AA186" i="4" s="1"/>
  <c r="W185" i="4"/>
  <c r="AA185" i="4" s="1"/>
  <c r="W188" i="4"/>
  <c r="AA188" i="4" s="1"/>
  <c r="W234" i="4"/>
  <c r="AA234" i="4" s="1"/>
  <c r="DE211" i="4" s="1"/>
  <c r="K132" i="24" s="1"/>
  <c r="W187" i="4"/>
  <c r="AA187" i="4" s="1"/>
  <c r="W194" i="4"/>
  <c r="AA194" i="4" s="1"/>
  <c r="W195" i="4"/>
  <c r="AA195" i="4" s="1"/>
  <c r="W220" i="4"/>
  <c r="AA220" i="4" s="1"/>
  <c r="DE197" i="4" s="1"/>
  <c r="K118" i="24" s="1"/>
  <c r="W226" i="4"/>
  <c r="AA226" i="4" s="1"/>
  <c r="DE203" i="4" s="1"/>
  <c r="K124" i="24" s="1"/>
  <c r="W208" i="4"/>
  <c r="AA208" i="4" s="1"/>
  <c r="DE185" i="4" s="1"/>
  <c r="W202" i="4"/>
  <c r="AA202" i="4" s="1"/>
  <c r="DE179" i="4" s="1"/>
  <c r="W176" i="4"/>
  <c r="AA176" i="4" s="1"/>
  <c r="W215" i="4"/>
  <c r="AA215" i="4" s="1"/>
  <c r="DE192" i="4" s="1"/>
  <c r="K113" i="24" s="1"/>
  <c r="W200" i="4"/>
  <c r="AA200" i="4" s="1"/>
  <c r="DE177" i="4" s="1"/>
  <c r="W181" i="4"/>
  <c r="AA181" i="4" s="1"/>
  <c r="W265" i="4"/>
  <c r="AA265" i="4" s="1"/>
  <c r="W273" i="4"/>
  <c r="AA273" i="4" s="1"/>
  <c r="W292" i="4"/>
  <c r="AA292" i="4" s="1"/>
  <c r="DE271" i="4" s="1"/>
  <c r="W262" i="4"/>
  <c r="AA262" i="4" s="1"/>
  <c r="W299" i="4"/>
  <c r="AA299" i="4" s="1"/>
  <c r="DE278" i="4" s="1"/>
  <c r="W258" i="4"/>
  <c r="AA258" i="4" s="1"/>
  <c r="W305" i="4"/>
  <c r="AA305" i="4" s="1"/>
  <c r="DE284" i="4" s="1"/>
  <c r="W311" i="4"/>
  <c r="AA311" i="4" s="1"/>
  <c r="DE290" i="4" s="1"/>
  <c r="W314" i="4"/>
  <c r="AA314" i="4" s="1"/>
  <c r="DE293" i="4" s="1"/>
  <c r="EB39" i="51"/>
  <c r="EC39" i="51" s="1"/>
  <c r="BL140" i="4"/>
  <c r="W257" i="4"/>
  <c r="AA257" i="4" s="1"/>
  <c r="W272" i="4"/>
  <c r="AA272" i="4" s="1"/>
  <c r="W313" i="4"/>
  <c r="AA313" i="4" s="1"/>
  <c r="DE292" i="4" s="1"/>
  <c r="W279" i="4"/>
  <c r="AA279" i="4" s="1"/>
  <c r="DE258" i="4" s="1"/>
  <c r="BL294" i="4"/>
  <c r="W297" i="4"/>
  <c r="AA297" i="4" s="1"/>
  <c r="DE276" i="4" s="1"/>
  <c r="W315" i="4"/>
  <c r="AA315" i="4" s="1"/>
  <c r="DE294" i="4" s="1"/>
  <c r="W269" i="4"/>
  <c r="AA269" i="4" s="1"/>
  <c r="W280" i="4"/>
  <c r="AA280" i="4" s="1"/>
  <c r="DE259" i="4" s="1"/>
  <c r="W264" i="4"/>
  <c r="AA264" i="4" s="1"/>
  <c r="W266" i="4"/>
  <c r="AA266" i="4" s="1"/>
  <c r="W316" i="4"/>
  <c r="AA316" i="4" s="1"/>
  <c r="DE295" i="4" s="1"/>
  <c r="W267" i="4"/>
  <c r="AA267" i="4" s="1"/>
  <c r="W260" i="4"/>
  <c r="AA260" i="4" s="1"/>
  <c r="W295" i="4"/>
  <c r="AA295" i="4" s="1"/>
  <c r="DE274" i="4" s="1"/>
  <c r="W293" i="4"/>
  <c r="AA293" i="4" s="1"/>
  <c r="DE272" i="4" s="1"/>
  <c r="W271" i="4"/>
  <c r="AA271" i="4" s="1"/>
  <c r="W286" i="4"/>
  <c r="AA286" i="4" s="1"/>
  <c r="DE265" i="4" s="1"/>
  <c r="W281" i="4"/>
  <c r="AA281" i="4" s="1"/>
  <c r="DE260" i="4" s="1"/>
  <c r="W287" i="4"/>
  <c r="AA287" i="4" s="1"/>
  <c r="DE266" i="4" s="1"/>
  <c r="W268" i="4"/>
  <c r="AA268" i="4" s="1"/>
  <c r="W303" i="4"/>
  <c r="AA303" i="4" s="1"/>
  <c r="DE282" i="4" s="1"/>
  <c r="W296" i="4"/>
  <c r="AA296" i="4" s="1"/>
  <c r="DE275" i="4" s="1"/>
  <c r="W301" i="4"/>
  <c r="AA301" i="4" s="1"/>
  <c r="DE280" i="4" s="1"/>
  <c r="W259" i="4"/>
  <c r="AA259" i="4" s="1"/>
  <c r="W275" i="4"/>
  <c r="AA275" i="4" s="1"/>
  <c r="W288" i="4"/>
  <c r="AA288" i="4" s="1"/>
  <c r="DE267" i="4" s="1"/>
  <c r="W289" i="4"/>
  <c r="AA289" i="4" s="1"/>
  <c r="DE268" i="4" s="1"/>
  <c r="W302" i="4"/>
  <c r="AA302" i="4" s="1"/>
  <c r="DE281" i="4" s="1"/>
  <c r="W276" i="4"/>
  <c r="AA276" i="4" s="1"/>
  <c r="W294" i="4"/>
  <c r="AA294" i="4" s="1"/>
  <c r="DE273" i="4" s="1"/>
  <c r="W270" i="4"/>
  <c r="AA270" i="4" s="1"/>
  <c r="W307" i="4"/>
  <c r="AA307" i="4" s="1"/>
  <c r="DE286" i="4" s="1"/>
  <c r="W261" i="4"/>
  <c r="AA261" i="4" s="1"/>
  <c r="W277" i="4"/>
  <c r="AA277" i="4" s="1"/>
  <c r="W282" i="4"/>
  <c r="AA282" i="4" s="1"/>
  <c r="DE261" i="4" s="1"/>
  <c r="W284" i="4"/>
  <c r="AA284" i="4" s="1"/>
  <c r="DE263" i="4" s="1"/>
  <c r="W290" i="4"/>
  <c r="AA290" i="4" s="1"/>
  <c r="DE269" i="4" s="1"/>
  <c r="W306" i="4"/>
  <c r="AA306" i="4" s="1"/>
  <c r="DE285" i="4" s="1"/>
  <c r="W300" i="4"/>
  <c r="AA300" i="4" s="1"/>
  <c r="DE279" i="4" s="1"/>
  <c r="W291" i="4"/>
  <c r="AA291" i="4" s="1"/>
  <c r="DE270" i="4" s="1"/>
  <c r="W309" i="4"/>
  <c r="AA309" i="4" s="1"/>
  <c r="DE288" i="4" s="1"/>
  <c r="W263" i="4"/>
  <c r="AA263" i="4" s="1"/>
  <c r="W278" i="4"/>
  <c r="AA278" i="4" s="1"/>
  <c r="DE257" i="4" s="1"/>
  <c r="W285" i="4"/>
  <c r="AA285" i="4" s="1"/>
  <c r="DE264" i="4" s="1"/>
  <c r="W283" i="4"/>
  <c r="AA283" i="4" s="1"/>
  <c r="DE262" i="4" s="1"/>
  <c r="W310" i="4"/>
  <c r="AA310" i="4" s="1"/>
  <c r="DE289" i="4" s="1"/>
  <c r="W274" i="4"/>
  <c r="AA274" i="4" s="1"/>
  <c r="BL227" i="4"/>
  <c r="BW4" i="48" a="1"/>
  <c r="BW6" i="48" s="1"/>
  <c r="BL299" i="4"/>
  <c r="BL295" i="4"/>
  <c r="EB41" i="51"/>
  <c r="EC41" i="51" s="1"/>
  <c r="BL223" i="4"/>
  <c r="BL224" i="4"/>
  <c r="EB54" i="51"/>
  <c r="EC54" i="51" s="1"/>
  <c r="EB58" i="51"/>
  <c r="EC58" i="51" s="1"/>
  <c r="EB43" i="51"/>
  <c r="EC43" i="51" s="1"/>
  <c r="BL304" i="4"/>
  <c r="BL305" i="4"/>
  <c r="EB40" i="51"/>
  <c r="EC40" i="51" s="1"/>
  <c r="EB66" i="51"/>
  <c r="EC66" i="51" s="1"/>
  <c r="EB38" i="51"/>
  <c r="EC38" i="51" s="1"/>
  <c r="BL298" i="4"/>
  <c r="BL222" i="4"/>
  <c r="BL300" i="4"/>
  <c r="DV4" i="48" a="1"/>
  <c r="DZ7" i="48" s="1"/>
  <c r="EB37" i="51"/>
  <c r="EC37" i="51" s="1"/>
  <c r="BL132" i="4"/>
  <c r="EB53" i="51"/>
  <c r="EC53" i="51" s="1"/>
  <c r="BL213" i="4"/>
  <c r="BL212" i="4"/>
  <c r="BL201" i="4"/>
  <c r="BL225" i="4"/>
  <c r="BL221" i="4"/>
  <c r="H166" i="4"/>
  <c r="EB50" i="51"/>
  <c r="EC50" i="51" s="1"/>
  <c r="EB45" i="51"/>
  <c r="EC45" i="51" s="1"/>
  <c r="EB55" i="51"/>
  <c r="EC55" i="51" s="1"/>
  <c r="EB42" i="51"/>
  <c r="EC42" i="51" s="1"/>
  <c r="BL218" i="4"/>
  <c r="BL280" i="4"/>
  <c r="BL210" i="4"/>
  <c r="BL285" i="4"/>
  <c r="BL226" i="4"/>
  <c r="BL200" i="4"/>
  <c r="DJ19" i="51"/>
  <c r="DJ20" i="51" s="1"/>
  <c r="CG97" i="4"/>
  <c r="CS193" i="4"/>
  <c r="CS97" i="4"/>
  <c r="CK97" i="4"/>
  <c r="CW223" i="4"/>
  <c r="CS223" i="4"/>
  <c r="CO223" i="4"/>
  <c r="CW205" i="4"/>
  <c r="DP37" i="51"/>
  <c r="DS37" i="51" s="1"/>
  <c r="AU215" i="4"/>
  <c r="CW215" i="4" s="1"/>
  <c r="EO39" i="51"/>
  <c r="H52" i="51"/>
  <c r="EO52" i="51" s="1"/>
  <c r="DP50" i="51"/>
  <c r="DS51" i="51" s="1"/>
  <c r="AW129" i="4"/>
  <c r="Q37" i="51"/>
  <c r="DP70" i="51"/>
  <c r="DS70" i="51" s="1"/>
  <c r="AO55" i="4"/>
  <c r="AS55" i="4" s="1"/>
  <c r="AU55" i="4" s="1"/>
  <c r="CS123" i="4"/>
  <c r="Q51" i="51"/>
  <c r="Q42" i="51"/>
  <c r="CW210" i="4"/>
  <c r="CO203" i="4"/>
  <c r="CO222" i="4"/>
  <c r="CG222" i="4"/>
  <c r="CK222" i="4"/>
  <c r="CS222" i="4"/>
  <c r="CW222" i="4"/>
  <c r="CO210" i="4"/>
  <c r="CO123" i="4"/>
  <c r="DO67" i="51"/>
  <c r="DR67" i="51" s="1"/>
  <c r="CG210" i="4"/>
  <c r="AU122" i="4"/>
  <c r="CG122" i="4" s="1"/>
  <c r="AV122" i="4"/>
  <c r="CG123" i="4"/>
  <c r="DO42" i="51"/>
  <c r="DR42" i="51" s="1"/>
  <c r="DO52" i="51"/>
  <c r="DR53" i="51" s="1"/>
  <c r="EH53" i="51"/>
  <c r="CK210" i="4"/>
  <c r="AU129" i="4"/>
  <c r="CK129" i="4" s="1"/>
  <c r="CW123" i="4"/>
  <c r="EO61" i="51"/>
  <c r="AX129" i="4"/>
  <c r="EO65" i="51"/>
  <c r="DP52" i="51"/>
  <c r="DS52" i="51" s="1"/>
  <c r="Q67" i="51"/>
  <c r="AU116" i="4"/>
  <c r="CK116" i="4" s="1"/>
  <c r="AV116" i="4"/>
  <c r="AV123" i="4"/>
  <c r="Q39" i="51"/>
  <c r="DP74" i="51"/>
  <c r="DS74" i="51" s="1"/>
  <c r="DP75" i="51"/>
  <c r="DO45" i="51"/>
  <c r="DR46" i="51" s="1"/>
  <c r="DO56" i="51"/>
  <c r="DR56" i="51" s="1"/>
  <c r="Q45" i="51"/>
  <c r="DO75" i="51"/>
  <c r="DO54" i="51"/>
  <c r="DR55" i="51" s="1"/>
  <c r="AX145" i="4"/>
  <c r="DP56" i="51"/>
  <c r="DS56" i="51" s="1"/>
  <c r="Q53" i="51"/>
  <c r="EO50" i="51"/>
  <c r="AW120" i="4"/>
  <c r="DP47" i="51"/>
  <c r="DS47" i="51" s="1"/>
  <c r="DO63" i="51"/>
  <c r="DR64" i="51" s="1"/>
  <c r="DP57" i="51"/>
  <c r="Q58" i="51"/>
  <c r="CW141" i="4"/>
  <c r="CG203" i="4"/>
  <c r="CK203" i="4"/>
  <c r="CS203" i="4"/>
  <c r="DP53" i="51"/>
  <c r="EO46" i="51"/>
  <c r="DP54" i="51"/>
  <c r="AV120" i="4"/>
  <c r="DP58" i="51"/>
  <c r="AU137" i="4"/>
  <c r="AV137" i="4"/>
  <c r="CS205" i="4"/>
  <c r="CW145" i="4"/>
  <c r="DP39" i="51"/>
  <c r="EO41" i="51"/>
  <c r="Q63" i="51"/>
  <c r="AX137" i="4"/>
  <c r="Q57" i="51"/>
  <c r="DO72" i="51"/>
  <c r="DR73" i="51" s="1"/>
  <c r="DP40" i="51"/>
  <c r="DS41" i="51" s="1"/>
  <c r="EO60" i="51"/>
  <c r="DP72" i="51"/>
  <c r="DS72" i="51" s="1"/>
  <c r="DO65" i="51"/>
  <c r="DR66" i="51" s="1"/>
  <c r="DO51" i="51"/>
  <c r="DR51" i="51" s="1"/>
  <c r="DO40" i="51"/>
  <c r="DR40" i="51" s="1"/>
  <c r="Q65" i="51"/>
  <c r="Q47" i="51"/>
  <c r="EO62" i="51"/>
  <c r="Q50" i="51"/>
  <c r="DP68" i="51"/>
  <c r="DS68" i="51" s="1"/>
  <c r="EO44" i="51"/>
  <c r="AO132" i="4"/>
  <c r="AS132" i="4" s="1"/>
  <c r="AU132" i="4" s="1"/>
  <c r="CG218" i="4"/>
  <c r="CW218" i="4"/>
  <c r="CS218" i="4"/>
  <c r="CO218" i="4"/>
  <c r="CK218" i="4"/>
  <c r="CS219" i="4"/>
  <c r="CO219" i="4"/>
  <c r="CK219" i="4"/>
  <c r="CG219" i="4"/>
  <c r="CW219" i="4"/>
  <c r="AU120" i="4"/>
  <c r="CK120" i="4" s="1"/>
  <c r="AX116" i="4"/>
  <c r="AW122" i="4"/>
  <c r="AX141" i="4"/>
  <c r="CO145" i="4"/>
  <c r="CS141" i="4"/>
  <c r="DO74" i="51"/>
  <c r="DR74" i="51" s="1"/>
  <c r="EO69" i="51"/>
  <c r="DO68" i="51"/>
  <c r="DR69" i="51" s="1"/>
  <c r="EO67" i="51"/>
  <c r="AX215" i="4"/>
  <c r="CK207" i="4"/>
  <c r="CO207" i="4"/>
  <c r="CG207" i="4"/>
  <c r="CW207" i="4"/>
  <c r="AX206" i="4"/>
  <c r="AW206" i="4"/>
  <c r="AV206" i="4"/>
  <c r="CG206" i="4"/>
  <c r="CS206" i="4"/>
  <c r="CW206" i="4"/>
  <c r="CK206" i="4"/>
  <c r="CO206" i="4"/>
  <c r="AV215" i="4"/>
  <c r="BL220" i="4"/>
  <c r="EB52" i="51"/>
  <c r="EC52" i="51" s="1"/>
  <c r="B76" i="51"/>
  <c r="AB75" i="51"/>
  <c r="BL205" i="4"/>
  <c r="BL204" i="4"/>
  <c r="BL287" i="4"/>
  <c r="BL286" i="4"/>
  <c r="BL289" i="4"/>
  <c r="BL288" i="4"/>
  <c r="BL282" i="4"/>
  <c r="BL281" i="4"/>
  <c r="BL203" i="4"/>
  <c r="BL202" i="4"/>
  <c r="BL291" i="4"/>
  <c r="BL290" i="4"/>
  <c r="BL292" i="4"/>
  <c r="BL219" i="4"/>
  <c r="BL211" i="4"/>
  <c r="BL209" i="4"/>
  <c r="BL208" i="4"/>
  <c r="BL216" i="4"/>
  <c r="BL207" i="4"/>
  <c r="BL206" i="4"/>
  <c r="BL217" i="4"/>
  <c r="BL279" i="4"/>
  <c r="BL197" i="4"/>
  <c r="BL199" i="4"/>
  <c r="BL283" i="4"/>
  <c r="BL293" i="4"/>
  <c r="CG200" i="4"/>
  <c r="CS200" i="4"/>
  <c r="CK200" i="4"/>
  <c r="CW200" i="4"/>
  <c r="CO200" i="4"/>
  <c r="AV200" i="4"/>
  <c r="AX200" i="4"/>
  <c r="AW200" i="4"/>
  <c r="CG107" i="4"/>
  <c r="CS107" i="4"/>
  <c r="CK107" i="4"/>
  <c r="CG179" i="4"/>
  <c r="CO179" i="4"/>
  <c r="CW179" i="4"/>
  <c r="CK179" i="4"/>
  <c r="CS179" i="4"/>
  <c r="CO140" i="4"/>
  <c r="CS140" i="4"/>
  <c r="CG140" i="4"/>
  <c r="CW140" i="4"/>
  <c r="CK140" i="4"/>
  <c r="CK192" i="4"/>
  <c r="CS192" i="4"/>
  <c r="CG192" i="4"/>
  <c r="CO192" i="4"/>
  <c r="CW192" i="4"/>
  <c r="CG208" i="4"/>
  <c r="CO208" i="4"/>
  <c r="CW208" i="4"/>
  <c r="CK208" i="4"/>
  <c r="CS208" i="4"/>
  <c r="CG216" i="4"/>
  <c r="CW216" i="4"/>
  <c r="CS216" i="4"/>
  <c r="CO216" i="4"/>
  <c r="CK216" i="4"/>
  <c r="AW124" i="4"/>
  <c r="AX124" i="4"/>
  <c r="AV124" i="4"/>
  <c r="AV214" i="4"/>
  <c r="AW214" i="4"/>
  <c r="AX214" i="4"/>
  <c r="CS215" i="4"/>
  <c r="AV138" i="4"/>
  <c r="AX138" i="4"/>
  <c r="AW138" i="4"/>
  <c r="AS212" i="4"/>
  <c r="W55" i="4"/>
  <c r="AA55" i="4" s="1"/>
  <c r="DE32" i="4" s="1"/>
  <c r="K32" i="24" s="1"/>
  <c r="W17" i="4"/>
  <c r="AA17" i="4" s="1"/>
  <c r="AO53" i="4"/>
  <c r="AS53" i="4" s="1"/>
  <c r="AU53" i="4" s="1"/>
  <c r="W67" i="4"/>
  <c r="AA67" i="4" s="1"/>
  <c r="DE44" i="4" s="1"/>
  <c r="K44" i="24" s="1"/>
  <c r="W29" i="4"/>
  <c r="AA29" i="4" s="1"/>
  <c r="CW107" i="4"/>
  <c r="CO107" i="4"/>
  <c r="CW193" i="4"/>
  <c r="CO193" i="4"/>
  <c r="AV141" i="4"/>
  <c r="AW141" i="4"/>
  <c r="CK145" i="4"/>
  <c r="CS145" i="4"/>
  <c r="AW145" i="4"/>
  <c r="AV145" i="4"/>
  <c r="CK141" i="4"/>
  <c r="CO141" i="4"/>
  <c r="EB51" i="51"/>
  <c r="EC51" i="51" s="1"/>
  <c r="AX179" i="4"/>
  <c r="AV179" i="4"/>
  <c r="AW179" i="4"/>
  <c r="AV140" i="4"/>
  <c r="AX140" i="4"/>
  <c r="AW140" i="4"/>
  <c r="AV192" i="4"/>
  <c r="AW192" i="4"/>
  <c r="AX192" i="4"/>
  <c r="AW208" i="4"/>
  <c r="AV208" i="4"/>
  <c r="AX208" i="4"/>
  <c r="AX216" i="4"/>
  <c r="AW216" i="4"/>
  <c r="AV216" i="4"/>
  <c r="AU124" i="4"/>
  <c r="AU214" i="4"/>
  <c r="AU138" i="4"/>
  <c r="AS213" i="4"/>
  <c r="AW107" i="4"/>
  <c r="AV107" i="4"/>
  <c r="AX107" i="4"/>
  <c r="W358" i="4"/>
  <c r="AA358" i="4" s="1"/>
  <c r="CK106" i="4"/>
  <c r="CS106" i="4"/>
  <c r="CG106" i="4"/>
  <c r="CO106" i="4"/>
  <c r="CW106" i="4"/>
  <c r="EB62" i="51"/>
  <c r="EC62" i="51" s="1"/>
  <c r="EB63" i="51"/>
  <c r="EC63" i="51" s="1"/>
  <c r="AW106" i="4"/>
  <c r="AX106" i="4"/>
  <c r="AV106" i="4"/>
  <c r="W343" i="4"/>
  <c r="AA343" i="4" s="1"/>
  <c r="W45" i="4"/>
  <c r="AA45" i="4" s="1"/>
  <c r="DE22" i="4" s="1"/>
  <c r="K22" i="24" s="1"/>
  <c r="W376" i="4"/>
  <c r="AA376" i="4" s="1"/>
  <c r="DE353" i="4" s="1"/>
  <c r="W69" i="4"/>
  <c r="AA69" i="4" s="1"/>
  <c r="DE46" i="4" s="1"/>
  <c r="K46" i="24" s="1"/>
  <c r="W363" i="4"/>
  <c r="AA363" i="4" s="1"/>
  <c r="DE340" i="4" s="1"/>
  <c r="W364" i="4"/>
  <c r="AA364" i="4" s="1"/>
  <c r="DE341" i="4" s="1"/>
  <c r="W59" i="4"/>
  <c r="AA59" i="4" s="1"/>
  <c r="DE36" i="4" s="1"/>
  <c r="K36" i="24" s="1"/>
  <c r="W37" i="4"/>
  <c r="AA37" i="4" s="1"/>
  <c r="DE14" i="4" s="1"/>
  <c r="K14" i="24" s="1"/>
  <c r="W366" i="4"/>
  <c r="AA366" i="4" s="1"/>
  <c r="DE343" i="4" s="1"/>
  <c r="W375" i="4"/>
  <c r="AA375" i="4" s="1"/>
  <c r="DE352" i="4" s="1"/>
  <c r="W373" i="4"/>
  <c r="AA373" i="4" s="1"/>
  <c r="DE350" i="4" s="1"/>
  <c r="CW42" i="51"/>
  <c r="DA42" i="51"/>
  <c r="DE42" i="51"/>
  <c r="DI42" i="51"/>
  <c r="CS42" i="51"/>
  <c r="DI54" i="51"/>
  <c r="CS54" i="51"/>
  <c r="CW54" i="51"/>
  <c r="DA54" i="51"/>
  <c r="DE54" i="51"/>
  <c r="CX19" i="51"/>
  <c r="CX20" i="51" s="1"/>
  <c r="AS142" i="4"/>
  <c r="AS144" i="4"/>
  <c r="CO146" i="4"/>
  <c r="CS146" i="4"/>
  <c r="CG146" i="4"/>
  <c r="CW146" i="4"/>
  <c r="CK146" i="4"/>
  <c r="AS105" i="4"/>
  <c r="AU105" i="4" s="1"/>
  <c r="AU133" i="4"/>
  <c r="AV133" i="4"/>
  <c r="AW133" i="4"/>
  <c r="AX133" i="4"/>
  <c r="AS101" i="4"/>
  <c r="AU101" i="4" s="1"/>
  <c r="W65" i="4"/>
  <c r="AA65" i="4" s="1"/>
  <c r="DE42" i="4" s="1"/>
  <c r="K42" i="24" s="1"/>
  <c r="W23" i="4"/>
  <c r="AA23" i="4" s="1"/>
  <c r="W25" i="4"/>
  <c r="AA25" i="4" s="1"/>
  <c r="W371" i="4"/>
  <c r="AA371" i="4" s="1"/>
  <c r="DE348" i="4" s="1"/>
  <c r="W368" i="4"/>
  <c r="AA368" i="4" s="1"/>
  <c r="DE345" i="4" s="1"/>
  <c r="W53" i="4"/>
  <c r="AA53" i="4" s="1"/>
  <c r="DE30" i="4" s="1"/>
  <c r="K30" i="24" s="1"/>
  <c r="W54" i="4"/>
  <c r="AA54" i="4" s="1"/>
  <c r="DE31" i="4" s="1"/>
  <c r="K31" i="24" s="1"/>
  <c r="W63" i="4"/>
  <c r="AA63" i="4" s="1"/>
  <c r="DE40" i="4" s="1"/>
  <c r="K40" i="24" s="1"/>
  <c r="W359" i="4"/>
  <c r="AA359" i="4" s="1"/>
  <c r="W41" i="4"/>
  <c r="AA41" i="4" s="1"/>
  <c r="DE18" i="4" s="1"/>
  <c r="K18" i="24" s="1"/>
  <c r="W49" i="4"/>
  <c r="AA49" i="4" s="1"/>
  <c r="DE26" i="4" s="1"/>
  <c r="K26" i="24" s="1"/>
  <c r="W73" i="4"/>
  <c r="AA73" i="4" s="1"/>
  <c r="DE50" i="4" s="1"/>
  <c r="K50" i="24" s="1"/>
  <c r="W367" i="4"/>
  <c r="AA367" i="4" s="1"/>
  <c r="DE344" i="4" s="1"/>
  <c r="W354" i="4"/>
  <c r="AA354" i="4" s="1"/>
  <c r="W365" i="4"/>
  <c r="AA365" i="4" s="1"/>
  <c r="DE342" i="4" s="1"/>
  <c r="W372" i="4"/>
  <c r="AA372" i="4" s="1"/>
  <c r="DE349" i="4" s="1"/>
  <c r="AX146" i="4"/>
  <c r="AW146" i="4"/>
  <c r="AV146" i="4"/>
  <c r="DB19" i="51"/>
  <c r="DB20" i="51" s="1"/>
  <c r="AS134" i="4"/>
  <c r="AU134" i="4" s="1"/>
  <c r="AS100" i="4"/>
  <c r="Q17" i="51"/>
  <c r="Q27" i="51"/>
  <c r="Q33" i="51"/>
  <c r="Q23" i="51"/>
  <c r="Q28" i="51"/>
  <c r="Q31" i="51"/>
  <c r="Q22" i="51"/>
  <c r="Q32" i="51"/>
  <c r="Q15" i="51"/>
  <c r="Q21" i="51"/>
  <c r="Q29" i="51"/>
  <c r="Q30" i="51"/>
  <c r="Q20" i="51"/>
  <c r="Q19" i="51"/>
  <c r="Q25" i="51"/>
  <c r="Q35" i="51"/>
  <c r="Q18" i="51"/>
  <c r="Q26" i="51"/>
  <c r="Q34" i="51"/>
  <c r="DO24" i="51"/>
  <c r="DR62" i="51"/>
  <c r="DP21" i="51"/>
  <c r="DO21" i="51"/>
  <c r="DP29" i="51"/>
  <c r="DO29" i="51"/>
  <c r="DP24" i="51"/>
  <c r="EO24" i="51"/>
  <c r="EO30" i="51"/>
  <c r="EO16" i="51"/>
  <c r="EO20" i="51"/>
  <c r="DS42" i="51"/>
  <c r="DS46" i="51"/>
  <c r="DS63" i="51"/>
  <c r="DS67" i="51"/>
  <c r="EO19" i="51"/>
  <c r="EO25" i="51"/>
  <c r="EO36" i="51"/>
  <c r="EO35" i="51"/>
  <c r="H76" i="51"/>
  <c r="EO77" i="51" s="1"/>
  <c r="G76" i="51"/>
  <c r="EO18" i="51"/>
  <c r="EO26" i="51"/>
  <c r="EO34" i="51"/>
  <c r="DR58" i="51"/>
  <c r="DR60" i="51"/>
  <c r="DR70" i="51"/>
  <c r="DR71" i="51"/>
  <c r="DP17" i="51"/>
  <c r="DO17" i="51"/>
  <c r="DP27" i="51"/>
  <c r="DO27" i="51"/>
  <c r="DP33" i="51"/>
  <c r="DO33" i="51"/>
  <c r="DR61" i="51"/>
  <c r="DP23" i="51"/>
  <c r="DO23" i="51"/>
  <c r="DP28" i="51"/>
  <c r="DO28" i="51"/>
  <c r="DP31" i="51"/>
  <c r="DO31" i="51"/>
  <c r="DP22" i="51"/>
  <c r="DO22" i="51"/>
  <c r="DP32" i="51"/>
  <c r="DO32" i="51"/>
  <c r="DR44" i="51"/>
  <c r="DR48" i="51"/>
  <c r="DR49" i="51"/>
  <c r="DP15" i="51"/>
  <c r="DO15" i="51"/>
  <c r="K50" i="49"/>
  <c r="DS62" i="51"/>
  <c r="EO21" i="51"/>
  <c r="EO29" i="51"/>
  <c r="DP30" i="51"/>
  <c r="DO30" i="51"/>
  <c r="DP16" i="51"/>
  <c r="DO16" i="51"/>
  <c r="DP20" i="51"/>
  <c r="DO20" i="51"/>
  <c r="DR37" i="51"/>
  <c r="DR39" i="51"/>
  <c r="DR47" i="51"/>
  <c r="DR50" i="51"/>
  <c r="DR59" i="51"/>
  <c r="DP19" i="51"/>
  <c r="DO19" i="51"/>
  <c r="DP25" i="51"/>
  <c r="DO25" i="51"/>
  <c r="DP35" i="51"/>
  <c r="DS36" i="51" s="1"/>
  <c r="DO35" i="51"/>
  <c r="DR38" i="51"/>
  <c r="AJ76" i="4"/>
  <c r="AO76" i="4" s="1"/>
  <c r="AS76" i="4" s="1"/>
  <c r="AU76" i="4" s="1"/>
  <c r="AE402" i="4"/>
  <c r="DP18" i="51"/>
  <c r="DO18" i="51"/>
  <c r="DP26" i="51"/>
  <c r="DO26" i="51"/>
  <c r="DP34" i="51"/>
  <c r="DO34" i="51"/>
  <c r="DS60" i="51"/>
  <c r="DS65" i="51"/>
  <c r="DP398" i="51"/>
  <c r="EO17" i="51"/>
  <c r="EO27" i="51"/>
  <c r="EO33" i="51"/>
  <c r="DS66" i="51"/>
  <c r="DS61" i="51"/>
  <c r="DS64" i="51"/>
  <c r="EO23" i="51"/>
  <c r="EO28" i="51"/>
  <c r="EO31" i="51"/>
  <c r="EO22" i="51"/>
  <c r="EO32" i="51"/>
  <c r="DS43" i="51"/>
  <c r="DS44" i="51"/>
  <c r="DS45" i="51"/>
  <c r="DS49" i="51"/>
  <c r="CK128" i="4"/>
  <c r="CG128" i="4"/>
  <c r="CW128" i="4"/>
  <c r="CS128" i="4"/>
  <c r="CO128" i="4"/>
  <c r="CS127" i="4"/>
  <c r="CO127" i="4"/>
  <c r="CK127" i="4"/>
  <c r="CG127" i="4"/>
  <c r="CW127" i="4"/>
  <c r="AW128" i="4"/>
  <c r="AX128" i="4"/>
  <c r="AV128" i="4"/>
  <c r="AW127" i="4"/>
  <c r="AV127" i="4"/>
  <c r="AX127" i="4"/>
  <c r="AU131" i="4"/>
  <c r="AX131" i="4"/>
  <c r="AW131" i="4"/>
  <c r="AV131" i="4"/>
  <c r="DD106" i="4"/>
  <c r="DD351" i="4"/>
  <c r="DD404" i="4" s="1"/>
  <c r="K76" i="25" s="1"/>
  <c r="DD25" i="4"/>
  <c r="J25" i="24" s="1"/>
  <c r="J159" i="24" s="1"/>
  <c r="R159" i="24" s="1"/>
  <c r="DD269" i="4"/>
  <c r="DD185" i="4"/>
  <c r="DD277" i="4"/>
  <c r="J32" i="24"/>
  <c r="DD33" i="4"/>
  <c r="W51" i="4"/>
  <c r="AA51" i="4" s="1"/>
  <c r="DE28" i="4" s="1"/>
  <c r="K28" i="24" s="1"/>
  <c r="CG99" i="4"/>
  <c r="CO99" i="4"/>
  <c r="CW99" i="4"/>
  <c r="CK99" i="4"/>
  <c r="CS99" i="4"/>
  <c r="CG126" i="4"/>
  <c r="CO126" i="4"/>
  <c r="CW126" i="4"/>
  <c r="CK126" i="4"/>
  <c r="CS126" i="4"/>
  <c r="CS130" i="4"/>
  <c r="CK130" i="4"/>
  <c r="CG130" i="4"/>
  <c r="CW130" i="4"/>
  <c r="CO130" i="4"/>
  <c r="CO135" i="4"/>
  <c r="CK135" i="4"/>
  <c r="CG135" i="4"/>
  <c r="CW135" i="4"/>
  <c r="CS135" i="4"/>
  <c r="CK98" i="4"/>
  <c r="CS98" i="4"/>
  <c r="CG98" i="4"/>
  <c r="CO98" i="4"/>
  <c r="CW98" i="4"/>
  <c r="AS103" i="4"/>
  <c r="AU103" i="4" s="1"/>
  <c r="AW125" i="4"/>
  <c r="AX125" i="4"/>
  <c r="AV125" i="4"/>
  <c r="AS136" i="4"/>
  <c r="AU136" i="4" s="1"/>
  <c r="AV99" i="4"/>
  <c r="AX99" i="4"/>
  <c r="AW99" i="4"/>
  <c r="AW126" i="4"/>
  <c r="AV126" i="4"/>
  <c r="AX126" i="4"/>
  <c r="AW130" i="4"/>
  <c r="AX130" i="4"/>
  <c r="AV130" i="4"/>
  <c r="AV135" i="4"/>
  <c r="AX135" i="4"/>
  <c r="AW135" i="4"/>
  <c r="AX98" i="4"/>
  <c r="AV98" i="4"/>
  <c r="AW98" i="4"/>
  <c r="AS102" i="4"/>
  <c r="AU102" i="4" s="1"/>
  <c r="AU125" i="4"/>
  <c r="CK177" i="4"/>
  <c r="CS177" i="4"/>
  <c r="CG177" i="4"/>
  <c r="CO177" i="4"/>
  <c r="CW177" i="4"/>
  <c r="AW176" i="4"/>
  <c r="AV176" i="4"/>
  <c r="AX176" i="4"/>
  <c r="AV177" i="4"/>
  <c r="AW177" i="4"/>
  <c r="AX177" i="4"/>
  <c r="AU176" i="4"/>
  <c r="CG40" i="4"/>
  <c r="CO40" i="4"/>
  <c r="CW40" i="4"/>
  <c r="CK40" i="4"/>
  <c r="CS40" i="4"/>
  <c r="AW39" i="4"/>
  <c r="AV39" i="4"/>
  <c r="AX39" i="4"/>
  <c r="AW47" i="4"/>
  <c r="AV47" i="4"/>
  <c r="AX47" i="4"/>
  <c r="AV48" i="4"/>
  <c r="AX48" i="4"/>
  <c r="AW48" i="4"/>
  <c r="AW43" i="4"/>
  <c r="AV43" i="4"/>
  <c r="AX43" i="4"/>
  <c r="AS58" i="4"/>
  <c r="AU58" i="4" s="1"/>
  <c r="AW44" i="4"/>
  <c r="AV44" i="4"/>
  <c r="AX44" i="4"/>
  <c r="CK39" i="4"/>
  <c r="CS39" i="4"/>
  <c r="CG39" i="4"/>
  <c r="CO39" i="4"/>
  <c r="CW39" i="4"/>
  <c r="CK47" i="4"/>
  <c r="CO47" i="4"/>
  <c r="CG47" i="4"/>
  <c r="CW47" i="4"/>
  <c r="CS47" i="4"/>
  <c r="AW40" i="4"/>
  <c r="AV40" i="4"/>
  <c r="AX40" i="4"/>
  <c r="CK48" i="4"/>
  <c r="CS48" i="4"/>
  <c r="CG48" i="4"/>
  <c r="CO48" i="4"/>
  <c r="CW48" i="4"/>
  <c r="CG43" i="4"/>
  <c r="CO43" i="4"/>
  <c r="CW43" i="4"/>
  <c r="CK43" i="4"/>
  <c r="CS43" i="4"/>
  <c r="AS57" i="4"/>
  <c r="AU57" i="4" s="1"/>
  <c r="CG44" i="4"/>
  <c r="CO44" i="4"/>
  <c r="CW44" i="4"/>
  <c r="CK44" i="4"/>
  <c r="CS44" i="4"/>
  <c r="W61" i="4"/>
  <c r="AA61" i="4" s="1"/>
  <c r="DE38" i="4" s="1"/>
  <c r="K38" i="24" s="1"/>
  <c r="W400" i="4"/>
  <c r="AA400" i="4" s="1"/>
  <c r="DE377" i="4" s="1"/>
  <c r="W351" i="4"/>
  <c r="AA351" i="4" s="1"/>
  <c r="CG54" i="4"/>
  <c r="CO54" i="4"/>
  <c r="CW54" i="4"/>
  <c r="CS54" i="4"/>
  <c r="CK54" i="4"/>
  <c r="CG52" i="4"/>
  <c r="CO52" i="4"/>
  <c r="CW52" i="4"/>
  <c r="CS52" i="4"/>
  <c r="CK52" i="4"/>
  <c r="AS18" i="4"/>
  <c r="AU18" i="4" s="1"/>
  <c r="AS26" i="4"/>
  <c r="AU26" i="4" s="1"/>
  <c r="CG118" i="4"/>
  <c r="CK118" i="4"/>
  <c r="CO118" i="4"/>
  <c r="CS118" i="4"/>
  <c r="CW118" i="4"/>
  <c r="AS61" i="4"/>
  <c r="AU61" i="4" s="1"/>
  <c r="AS70" i="4"/>
  <c r="AU70" i="4" s="1"/>
  <c r="AS30" i="4"/>
  <c r="AU30" i="4" s="1"/>
  <c r="AS38" i="4"/>
  <c r="AU38" i="4" s="1"/>
  <c r="AS42" i="4"/>
  <c r="AU42" i="4" s="1"/>
  <c r="AS46" i="4"/>
  <c r="AU46" i="4" s="1"/>
  <c r="AS50" i="4"/>
  <c r="AU50" i="4" s="1"/>
  <c r="CG121" i="4"/>
  <c r="CK121" i="4"/>
  <c r="CO121" i="4"/>
  <c r="CS121" i="4"/>
  <c r="CW121" i="4"/>
  <c r="CX259" i="4"/>
  <c r="CP259" i="4"/>
  <c r="CH259" i="4"/>
  <c r="AS56" i="4"/>
  <c r="AU56" i="4" s="1"/>
  <c r="AS66" i="4"/>
  <c r="AU66" i="4" s="1"/>
  <c r="AS73" i="4"/>
  <c r="AU73" i="4" s="1"/>
  <c r="W392" i="4"/>
  <c r="AA392" i="4" s="1"/>
  <c r="DE369" i="4" s="1"/>
  <c r="W56" i="4"/>
  <c r="AA56" i="4" s="1"/>
  <c r="DE33" i="4" s="1"/>
  <c r="K33" i="24" s="1"/>
  <c r="W58" i="4"/>
  <c r="AA58" i="4" s="1"/>
  <c r="DE35" i="4" s="1"/>
  <c r="K35" i="24" s="1"/>
  <c r="W60" i="4"/>
  <c r="AA60" i="4" s="1"/>
  <c r="DE37" i="4" s="1"/>
  <c r="K37" i="24" s="1"/>
  <c r="W62" i="4"/>
  <c r="AA62" i="4" s="1"/>
  <c r="DE39" i="4" s="1"/>
  <c r="K39" i="24" s="1"/>
  <c r="W64" i="4"/>
  <c r="AA64" i="4" s="1"/>
  <c r="DE41" i="4" s="1"/>
  <c r="K41" i="24" s="1"/>
  <c r="W352" i="4"/>
  <c r="AA352" i="4" s="1"/>
  <c r="W350" i="4"/>
  <c r="AA350" i="4" s="1"/>
  <c r="W348" i="4"/>
  <c r="AA348" i="4" s="1"/>
  <c r="W346" i="4"/>
  <c r="AA346" i="4" s="1"/>
  <c r="W344" i="4"/>
  <c r="AA344" i="4" s="1"/>
  <c r="W342" i="4"/>
  <c r="AA342" i="4" s="1"/>
  <c r="W57" i="4"/>
  <c r="AA57" i="4" s="1"/>
  <c r="DE34" i="4" s="1"/>
  <c r="K34" i="24" s="1"/>
  <c r="W66" i="4"/>
  <c r="AA66" i="4" s="1"/>
  <c r="DE43" i="4" s="1"/>
  <c r="K43" i="24" s="1"/>
  <c r="W68" i="4"/>
  <c r="AA68" i="4" s="1"/>
  <c r="DE45" i="4" s="1"/>
  <c r="K45" i="24" s="1"/>
  <c r="W72" i="4"/>
  <c r="AA72" i="4" s="1"/>
  <c r="DE49" i="4" s="1"/>
  <c r="K49" i="24" s="1"/>
  <c r="W28" i="4"/>
  <c r="AA28" i="4" s="1"/>
  <c r="W30" i="4"/>
  <c r="AA30" i="4" s="1"/>
  <c r="W32" i="4"/>
  <c r="AA32" i="4" s="1"/>
  <c r="W34" i="4"/>
  <c r="AA34" i="4" s="1"/>
  <c r="W36" i="4"/>
  <c r="AA36" i="4" s="1"/>
  <c r="DE13" i="4" s="1"/>
  <c r="K13" i="24" s="1"/>
  <c r="W362" i="4"/>
  <c r="AA362" i="4" s="1"/>
  <c r="DE339" i="4" s="1"/>
  <c r="W391" i="4"/>
  <c r="AA391" i="4" s="1"/>
  <c r="DE368" i="4" s="1"/>
  <c r="W379" i="4"/>
  <c r="AA379" i="4" s="1"/>
  <c r="DE356" i="4" s="1"/>
  <c r="W383" i="4"/>
  <c r="AA383" i="4" s="1"/>
  <c r="DE360" i="4" s="1"/>
  <c r="W393" i="4"/>
  <c r="AA393" i="4" s="1"/>
  <c r="DE370" i="4" s="1"/>
  <c r="W390" i="4"/>
  <c r="AA390" i="4" s="1"/>
  <c r="DE367" i="4" s="1"/>
  <c r="W381" i="4"/>
  <c r="AA381" i="4" s="1"/>
  <c r="DE358" i="4" s="1"/>
  <c r="W341" i="4"/>
  <c r="AA341" i="4" s="1"/>
  <c r="W394" i="4"/>
  <c r="AA394" i="4" s="1"/>
  <c r="DE371" i="4" s="1"/>
  <c r="W349" i="4"/>
  <c r="AA349" i="4" s="1"/>
  <c r="W22" i="4"/>
  <c r="AA22" i="4" s="1"/>
  <c r="W26" i="4"/>
  <c r="AA26" i="4" s="1"/>
  <c r="W43" i="4"/>
  <c r="AA43" i="4" s="1"/>
  <c r="DE20" i="4" s="1"/>
  <c r="K20" i="24" s="1"/>
  <c r="W40" i="4"/>
  <c r="AA40" i="4" s="1"/>
  <c r="DE17" i="4" s="1"/>
  <c r="K17" i="24" s="1"/>
  <c r="W44" i="4"/>
  <c r="AA44" i="4" s="1"/>
  <c r="DE21" i="4" s="1"/>
  <c r="K21" i="24" s="1"/>
  <c r="W48" i="4"/>
  <c r="AA48" i="4" s="1"/>
  <c r="DE25" i="4" s="1"/>
  <c r="K25" i="24" s="1"/>
  <c r="W382" i="4"/>
  <c r="AA382" i="4" s="1"/>
  <c r="DE359" i="4" s="1"/>
  <c r="W385" i="4"/>
  <c r="AA385" i="4" s="1"/>
  <c r="DE362" i="4" s="1"/>
  <c r="W387" i="4"/>
  <c r="AA387" i="4" s="1"/>
  <c r="DE364" i="4" s="1"/>
  <c r="W388" i="4"/>
  <c r="AA388" i="4" s="1"/>
  <c r="DE365" i="4" s="1"/>
  <c r="W378" i="4"/>
  <c r="AA378" i="4" s="1"/>
  <c r="DE355" i="4" s="1"/>
  <c r="W39" i="4"/>
  <c r="AA39" i="4" s="1"/>
  <c r="DE16" i="4" s="1"/>
  <c r="K16" i="24" s="1"/>
  <c r="W47" i="4"/>
  <c r="AA47" i="4" s="1"/>
  <c r="DE24" i="4" s="1"/>
  <c r="K24" i="24" s="1"/>
  <c r="W38" i="4"/>
  <c r="AA38" i="4" s="1"/>
  <c r="DE15" i="4" s="1"/>
  <c r="K15" i="24" s="1"/>
  <c r="W42" i="4"/>
  <c r="AA42" i="4" s="1"/>
  <c r="DE19" i="4" s="1"/>
  <c r="K19" i="24" s="1"/>
  <c r="W46" i="4"/>
  <c r="AA46" i="4" s="1"/>
  <c r="DE23" i="4" s="1"/>
  <c r="K23" i="24" s="1"/>
  <c r="W50" i="4"/>
  <c r="AA50" i="4" s="1"/>
  <c r="DE27" i="4" s="1"/>
  <c r="K27" i="24" s="1"/>
  <c r="W395" i="4"/>
  <c r="AA395" i="4" s="1"/>
  <c r="DE372" i="4" s="1"/>
  <c r="W397" i="4"/>
  <c r="AA397" i="4" s="1"/>
  <c r="DE374" i="4" s="1"/>
  <c r="W398" i="4"/>
  <c r="AA398" i="4" s="1"/>
  <c r="DE375" i="4" s="1"/>
  <c r="W384" i="4"/>
  <c r="AA384" i="4" s="1"/>
  <c r="DE361" i="4" s="1"/>
  <c r="W386" i="4"/>
  <c r="AA386" i="4" s="1"/>
  <c r="DE363" i="4" s="1"/>
  <c r="W389" i="4"/>
  <c r="AA389" i="4" s="1"/>
  <c r="DE366" i="4" s="1"/>
  <c r="W399" i="4"/>
  <c r="AA399" i="4" s="1"/>
  <c r="DE376" i="4" s="1"/>
  <c r="W377" i="4"/>
  <c r="AA377" i="4" s="1"/>
  <c r="DE354" i="4" s="1"/>
  <c r="W20" i="4"/>
  <c r="AA20" i="4" s="1"/>
  <c r="W74" i="4"/>
  <c r="AA74" i="4" s="1"/>
  <c r="DE51" i="4" s="1"/>
  <c r="K51" i="24" s="1"/>
  <c r="W380" i="4"/>
  <c r="AA380" i="4" s="1"/>
  <c r="DE357" i="4" s="1"/>
  <c r="W16" i="4"/>
  <c r="AA16" i="4" s="1"/>
  <c r="W345" i="4"/>
  <c r="AA345" i="4" s="1"/>
  <c r="W24" i="4"/>
  <c r="AA24" i="4" s="1"/>
  <c r="W353" i="4"/>
  <c r="AA353" i="4" s="1"/>
  <c r="W357" i="4"/>
  <c r="AA357" i="4" s="1"/>
  <c r="W361" i="4"/>
  <c r="AA361" i="4" s="1"/>
  <c r="W18" i="4"/>
  <c r="AA18" i="4" s="1"/>
  <c r="AW51" i="4"/>
  <c r="AX51" i="4"/>
  <c r="AV51" i="4"/>
  <c r="W52" i="4"/>
  <c r="AA52" i="4" s="1"/>
  <c r="DE29" i="4" s="1"/>
  <c r="K29" i="24" s="1"/>
  <c r="AS59" i="4"/>
  <c r="AU59" i="4" s="1"/>
  <c r="AS63" i="4"/>
  <c r="AU63" i="4" s="1"/>
  <c r="AS68" i="4"/>
  <c r="AU68" i="4" s="1"/>
  <c r="AS72" i="4"/>
  <c r="AU72" i="4" s="1"/>
  <c r="W19" i="4"/>
  <c r="AA19" i="4" s="1"/>
  <c r="AS20" i="4"/>
  <c r="AU20" i="4" s="1"/>
  <c r="W27" i="4"/>
  <c r="AA27" i="4" s="1"/>
  <c r="AS28" i="4"/>
  <c r="AU28" i="4" s="1"/>
  <c r="W31" i="4"/>
  <c r="AA31" i="4" s="1"/>
  <c r="AS32" i="4"/>
  <c r="AU32" i="4" s="1"/>
  <c r="W35" i="4"/>
  <c r="AA35" i="4" s="1"/>
  <c r="AS36" i="4"/>
  <c r="AU36" i="4" s="1"/>
  <c r="W15" i="4"/>
  <c r="AA15" i="4" s="1"/>
  <c r="AV16" i="4"/>
  <c r="AX16" i="4"/>
  <c r="AW16" i="4"/>
  <c r="W21" i="4"/>
  <c r="AA21" i="4" s="1"/>
  <c r="AS22" i="4"/>
  <c r="AU22" i="4" s="1"/>
  <c r="W347" i="4"/>
  <c r="AA347" i="4" s="1"/>
  <c r="W355" i="4"/>
  <c r="AA355" i="4" s="1"/>
  <c r="W33" i="4"/>
  <c r="AA33" i="4" s="1"/>
  <c r="AS34" i="4"/>
  <c r="AU34" i="4" s="1"/>
  <c r="W356" i="4"/>
  <c r="AA356" i="4" s="1"/>
  <c r="W360" i="4"/>
  <c r="AA360" i="4" s="1"/>
  <c r="W369" i="4"/>
  <c r="AA369" i="4" s="1"/>
  <c r="DE346" i="4" s="1"/>
  <c r="W370" i="4"/>
  <c r="AA370" i="4" s="1"/>
  <c r="DE347" i="4" s="1"/>
  <c r="W374" i="4"/>
  <c r="AA374" i="4" s="1"/>
  <c r="DE351" i="4" s="1"/>
  <c r="AS24" i="4"/>
  <c r="AU24" i="4" s="1"/>
  <c r="AS23" i="4"/>
  <c r="AU23" i="4" s="1"/>
  <c r="AS17" i="4"/>
  <c r="AU17" i="4" s="1"/>
  <c r="AS25" i="4"/>
  <c r="AU25" i="4" s="1"/>
  <c r="AS62" i="4"/>
  <c r="AU62" i="4" s="1"/>
  <c r="AS69" i="4"/>
  <c r="AU69" i="4" s="1"/>
  <c r="AS29" i="4"/>
  <c r="AU29" i="4" s="1"/>
  <c r="AS37" i="4"/>
  <c r="AU37" i="4" s="1"/>
  <c r="AS41" i="4"/>
  <c r="AU41" i="4" s="1"/>
  <c r="AS45" i="4"/>
  <c r="AU45" i="4" s="1"/>
  <c r="AS49" i="4"/>
  <c r="AU49" i="4" s="1"/>
  <c r="CT259" i="4"/>
  <c r="CL259" i="4"/>
  <c r="AS65" i="4"/>
  <c r="AU65" i="4" s="1"/>
  <c r="AS74" i="4"/>
  <c r="AU74" i="4" s="1"/>
  <c r="AS75" i="4"/>
  <c r="AU75" i="4" s="1"/>
  <c r="J77" i="24"/>
  <c r="DD112" i="4"/>
  <c r="DD358" i="4" s="1"/>
  <c r="DD418" i="4" s="1"/>
  <c r="K83" i="25" s="1"/>
  <c r="J112" i="24"/>
  <c r="DD192" i="4"/>
  <c r="CS51" i="4"/>
  <c r="CO51" i="4"/>
  <c r="CG51" i="4"/>
  <c r="CW51" i="4"/>
  <c r="CK51" i="4"/>
  <c r="AX52" i="4"/>
  <c r="AV52" i="4"/>
  <c r="AW52" i="4"/>
  <c r="AX54" i="4"/>
  <c r="AV54" i="4"/>
  <c r="AW54" i="4"/>
  <c r="AS60" i="4"/>
  <c r="AU60" i="4" s="1"/>
  <c r="AS64" i="4"/>
  <c r="AU64" i="4" s="1"/>
  <c r="AS67" i="4"/>
  <c r="AU67" i="4" s="1"/>
  <c r="W71" i="4"/>
  <c r="AA71" i="4" s="1"/>
  <c r="DE48" i="4" s="1"/>
  <c r="K48" i="24" s="1"/>
  <c r="AS71" i="4"/>
  <c r="AU71" i="4" s="1"/>
  <c r="AS19" i="4"/>
  <c r="AU19" i="4" s="1"/>
  <c r="AS27" i="4"/>
  <c r="AU27" i="4" s="1"/>
  <c r="AS31" i="4"/>
  <c r="AU31" i="4" s="1"/>
  <c r="AS35" i="4"/>
  <c r="AU35" i="4" s="1"/>
  <c r="CG16" i="4"/>
  <c r="CH16" i="4" s="1"/>
  <c r="CK16" i="4"/>
  <c r="CL16" i="4" s="1"/>
  <c r="CO16" i="4"/>
  <c r="CP16" i="4" s="1"/>
  <c r="CS16" i="4"/>
  <c r="CT16" i="4" s="1"/>
  <c r="CW16" i="4"/>
  <c r="CX16" i="4" s="1"/>
  <c r="AS21" i="4"/>
  <c r="AU21" i="4" s="1"/>
  <c r="AS33" i="4"/>
  <c r="AU33" i="4" s="1"/>
  <c r="CP97" i="4"/>
  <c r="J167" i="24" l="1"/>
  <c r="R166" i="24"/>
  <c r="Z4" i="48"/>
  <c r="Z7" i="48"/>
  <c r="AC4" i="48"/>
  <c r="AE8" i="48"/>
  <c r="AE6" i="48"/>
  <c r="AB6" i="48"/>
  <c r="AD8" i="48"/>
  <c r="AB4" i="48"/>
  <c r="AC11" i="48" s="1"/>
  <c r="AE7" i="48"/>
  <c r="AD6" i="48"/>
  <c r="AA8" i="48"/>
  <c r="AE5" i="48"/>
  <c r="AD4" i="48"/>
  <c r="AA11" i="48" s="1"/>
  <c r="AA6" i="48"/>
  <c r="AB7" i="48"/>
  <c r="Z6" i="48"/>
  <c r="AD7" i="48"/>
  <c r="AC5" i="48"/>
  <c r="AA4" i="48"/>
  <c r="AD11" i="48" s="1"/>
  <c r="Z5" i="48"/>
  <c r="AC7" i="48"/>
  <c r="AD5" i="48"/>
  <c r="AA7" i="48"/>
  <c r="Z8" i="48"/>
  <c r="AB5" i="48"/>
  <c r="AE4" i="48"/>
  <c r="AA5" i="48"/>
  <c r="AC6" i="48"/>
  <c r="AB8" i="48"/>
  <c r="AC8" i="48"/>
  <c r="W164" i="4"/>
  <c r="AA164" i="4" s="1"/>
  <c r="W163" i="4"/>
  <c r="AA163" i="4" s="1"/>
  <c r="W162" i="4"/>
  <c r="AA162" i="4" s="1"/>
  <c r="FV8" i="48"/>
  <c r="FZ7" i="48"/>
  <c r="FY7" i="48"/>
  <c r="FV7" i="48"/>
  <c r="FY5" i="48"/>
  <c r="FT8" i="48"/>
  <c r="FV5" i="48"/>
  <c r="FX7" i="48"/>
  <c r="FT6" i="48"/>
  <c r="FX5" i="48"/>
  <c r="FW5" i="48"/>
  <c r="FT5" i="48"/>
  <c r="FX4" i="48"/>
  <c r="FV11" i="48" s="1"/>
  <c r="FZ6" i="48"/>
  <c r="FU4" i="48"/>
  <c r="FY11" i="48" s="1"/>
  <c r="FW6" i="48"/>
  <c r="FY8" i="48"/>
  <c r="FZ4" i="48"/>
  <c r="FT11" i="48" s="1"/>
  <c r="FU7" i="48"/>
  <c r="FW4" i="48"/>
  <c r="FW11" i="48" s="1"/>
  <c r="FY6" i="48"/>
  <c r="FV4" i="48"/>
  <c r="FX11" i="48" s="1"/>
  <c r="FX6" i="48"/>
  <c r="FZ8" i="48"/>
  <c r="FU6" i="48"/>
  <c r="FW8" i="48"/>
  <c r="FU5" i="48"/>
  <c r="FV6" i="48"/>
  <c r="FW7" i="48"/>
  <c r="FX8" i="48"/>
  <c r="FY4" i="48"/>
  <c r="FU11" i="48" s="1"/>
  <c r="FZ5" i="48"/>
  <c r="FT7" i="48"/>
  <c r="FU8" i="48"/>
  <c r="CL97" i="4"/>
  <c r="CL98" i="4" s="1"/>
  <c r="CT97" i="4"/>
  <c r="CT98" i="4" s="1"/>
  <c r="CH97" i="4"/>
  <c r="CW117" i="4"/>
  <c r="CO117" i="4"/>
  <c r="CK117" i="4"/>
  <c r="CW116" i="4"/>
  <c r="CS117" i="4"/>
  <c r="CO215" i="4"/>
  <c r="CO104" i="4"/>
  <c r="CW104" i="4"/>
  <c r="CS104" i="4"/>
  <c r="CG104" i="4"/>
  <c r="CK104" i="4"/>
  <c r="DS38" i="51"/>
  <c r="DT38" i="51" s="1"/>
  <c r="DV38" i="51" s="1"/>
  <c r="CS116" i="4"/>
  <c r="CG215" i="4"/>
  <c r="CO116" i="4"/>
  <c r="CK215" i="4"/>
  <c r="DS48" i="51"/>
  <c r="DT48" i="51" s="1"/>
  <c r="DV48" i="51" s="1"/>
  <c r="DR54" i="51"/>
  <c r="AE11" i="48"/>
  <c r="W134" i="4"/>
  <c r="AA134" i="4" s="1"/>
  <c r="DE112" i="4" s="1"/>
  <c r="K78" i="24" s="1"/>
  <c r="CB6" i="48"/>
  <c r="BW7" i="48"/>
  <c r="CB7" i="48"/>
  <c r="BW8" i="48"/>
  <c r="BZ7" i="48"/>
  <c r="CA7" i="48"/>
  <c r="BZ8" i="48"/>
  <c r="CA8" i="48"/>
  <c r="W114" i="4"/>
  <c r="AA114" i="4" s="1"/>
  <c r="CB8" i="48"/>
  <c r="CA4" i="48"/>
  <c r="BX11" i="48" s="1"/>
  <c r="BZ5" i="48"/>
  <c r="CA5" i="48"/>
  <c r="BZ6" i="48"/>
  <c r="CA6" i="48"/>
  <c r="BX6" i="48"/>
  <c r="BY6" i="48"/>
  <c r="BX7" i="48"/>
  <c r="BY7" i="48"/>
  <c r="BX8" i="48"/>
  <c r="BY8" i="48"/>
  <c r="BW4" i="48"/>
  <c r="CB11" i="48" s="1"/>
  <c r="BZ4" i="48"/>
  <c r="BY11" i="48" s="1"/>
  <c r="BX4" i="48"/>
  <c r="CA11" i="48" s="1"/>
  <c r="BY4" i="48"/>
  <c r="BZ11" i="48" s="1"/>
  <c r="BX5" i="48"/>
  <c r="BY5" i="48"/>
  <c r="CB4" i="48"/>
  <c r="BW11" i="48" s="1"/>
  <c r="BW5" i="48"/>
  <c r="CB5" i="48"/>
  <c r="FZ11" i="48"/>
  <c r="AB11" i="48"/>
  <c r="Z11" i="48"/>
  <c r="W138" i="4"/>
  <c r="AA138" i="4" s="1"/>
  <c r="DE116" i="4" s="1"/>
  <c r="K82" i="24" s="1"/>
  <c r="EB6" i="48"/>
  <c r="EB7" i="48"/>
  <c r="DV7" i="48"/>
  <c r="DZ4" i="48"/>
  <c r="DX11" i="48" s="1"/>
  <c r="DX4" i="48"/>
  <c r="DZ11" i="48" s="1"/>
  <c r="DV8" i="48"/>
  <c r="EA6" i="48"/>
  <c r="EA4" i="48"/>
  <c r="DW11" i="48" s="1"/>
  <c r="DX7" i="48"/>
  <c r="DW8" i="48"/>
  <c r="EA5" i="48"/>
  <c r="DX8" i="48"/>
  <c r="EA8" i="48"/>
  <c r="EB8" i="48"/>
  <c r="DX6" i="48"/>
  <c r="W131" i="4"/>
  <c r="AA131" i="4" s="1"/>
  <c r="DE109" i="4" s="1"/>
  <c r="K75" i="24" s="1"/>
  <c r="EB4" i="48"/>
  <c r="DV11" i="48" s="1"/>
  <c r="DY5" i="48"/>
  <c r="DZ5" i="48"/>
  <c r="DW6" i="48"/>
  <c r="DY8" i="48"/>
  <c r="DW5" i="48"/>
  <c r="DW7" i="48"/>
  <c r="DY6" i="48"/>
  <c r="EA7" i="48"/>
  <c r="DV4" i="48"/>
  <c r="EB11" i="48" s="1"/>
  <c r="DX5" i="48"/>
  <c r="DY7" i="48"/>
  <c r="EB5" i="48"/>
  <c r="DY4" i="48"/>
  <c r="DV5" i="48"/>
  <c r="DZ8" i="48"/>
  <c r="DV6" i="48"/>
  <c r="DW4" i="48"/>
  <c r="EA11" i="48" s="1"/>
  <c r="DZ6" i="48"/>
  <c r="W113" i="4"/>
  <c r="AA113" i="4" s="1"/>
  <c r="W136" i="4"/>
  <c r="AA136" i="4" s="1"/>
  <c r="DE114" i="4" s="1"/>
  <c r="K80" i="24" s="1"/>
  <c r="W151" i="4"/>
  <c r="AA151" i="4" s="1"/>
  <c r="DE129" i="4" s="1"/>
  <c r="K95" i="24" s="1"/>
  <c r="W142" i="4"/>
  <c r="AA142" i="4" s="1"/>
  <c r="DE120" i="4" s="1"/>
  <c r="K86" i="24" s="1"/>
  <c r="W111" i="4"/>
  <c r="AA111" i="4" s="1"/>
  <c r="W135" i="4"/>
  <c r="AA135" i="4" s="1"/>
  <c r="DE113" i="4" s="1"/>
  <c r="K79" i="24" s="1"/>
  <c r="W112" i="4"/>
  <c r="AA112" i="4" s="1"/>
  <c r="W130" i="4"/>
  <c r="AA130" i="4" s="1"/>
  <c r="DE108" i="4" s="1"/>
  <c r="K74" i="24" s="1"/>
  <c r="W146" i="4"/>
  <c r="AA146" i="4" s="1"/>
  <c r="DE124" i="4" s="1"/>
  <c r="K90" i="24" s="1"/>
  <c r="W154" i="4"/>
  <c r="AA154" i="4" s="1"/>
  <c r="DE132" i="4" s="1"/>
  <c r="K98" i="24" s="1"/>
  <c r="W126" i="4"/>
  <c r="AA126" i="4" s="1"/>
  <c r="DE104" i="4" s="1"/>
  <c r="W140" i="4"/>
  <c r="AA140" i="4" s="1"/>
  <c r="DE118" i="4" s="1"/>
  <c r="K84" i="24" s="1"/>
  <c r="W127" i="4"/>
  <c r="AA127" i="4" s="1"/>
  <c r="DE105" i="4" s="1"/>
  <c r="W109" i="4"/>
  <c r="AA109" i="4" s="1"/>
  <c r="W121" i="4"/>
  <c r="AA121" i="4" s="1"/>
  <c r="DE99" i="4" s="1"/>
  <c r="W110" i="4"/>
  <c r="AA110" i="4" s="1"/>
  <c r="W133" i="4"/>
  <c r="AA133" i="4" s="1"/>
  <c r="DE111" i="4" s="1"/>
  <c r="K77" i="24" s="1"/>
  <c r="W132" i="4"/>
  <c r="AA132" i="4" s="1"/>
  <c r="DE110" i="4" s="1"/>
  <c r="K76" i="24" s="1"/>
  <c r="W96" i="4"/>
  <c r="AA96" i="4" s="1"/>
  <c r="W107" i="4"/>
  <c r="AA107" i="4" s="1"/>
  <c r="W97" i="4"/>
  <c r="AA97" i="4" s="1"/>
  <c r="W108" i="4"/>
  <c r="AA108" i="4" s="1"/>
  <c r="W105" i="4"/>
  <c r="AA105" i="4" s="1"/>
  <c r="W129" i="4"/>
  <c r="AA129" i="4" s="1"/>
  <c r="DE107" i="4" s="1"/>
  <c r="W98" i="4"/>
  <c r="AA98" i="4" s="1"/>
  <c r="W149" i="4"/>
  <c r="AA149" i="4" s="1"/>
  <c r="DE127" i="4" s="1"/>
  <c r="K93" i="24" s="1"/>
  <c r="W141" i="4"/>
  <c r="AA141" i="4" s="1"/>
  <c r="DE119" i="4" s="1"/>
  <c r="K85" i="24" s="1"/>
  <c r="W122" i="4"/>
  <c r="AA122" i="4" s="1"/>
  <c r="DE100" i="4" s="1"/>
  <c r="W103" i="4"/>
  <c r="AA103" i="4" s="1"/>
  <c r="W99" i="4"/>
  <c r="AA99" i="4" s="1"/>
  <c r="W104" i="4"/>
  <c r="AA104" i="4" s="1"/>
  <c r="W128" i="4"/>
  <c r="AA128" i="4" s="1"/>
  <c r="DE106" i="4" s="1"/>
  <c r="W152" i="4"/>
  <c r="AA152" i="4" s="1"/>
  <c r="DE130" i="4" s="1"/>
  <c r="K96" i="24" s="1"/>
  <c r="W117" i="4"/>
  <c r="AA117" i="4" s="1"/>
  <c r="DE95" i="4" s="1"/>
  <c r="W106" i="4"/>
  <c r="AA106" i="4" s="1"/>
  <c r="W118" i="4"/>
  <c r="AA118" i="4" s="1"/>
  <c r="DE96" i="4" s="1"/>
  <c r="W101" i="4"/>
  <c r="AA101" i="4" s="1"/>
  <c r="W120" i="4"/>
  <c r="AA120" i="4" s="1"/>
  <c r="DE98" i="4" s="1"/>
  <c r="W102" i="4"/>
  <c r="AA102" i="4" s="1"/>
  <c r="W119" i="4"/>
  <c r="AA119" i="4" s="1"/>
  <c r="DE97" i="4" s="1"/>
  <c r="W137" i="4"/>
  <c r="AA137" i="4" s="1"/>
  <c r="DE115" i="4" s="1"/>
  <c r="K81" i="24" s="1"/>
  <c r="W125" i="4"/>
  <c r="AA125" i="4" s="1"/>
  <c r="DE103" i="4" s="1"/>
  <c r="W123" i="4"/>
  <c r="AA123" i="4" s="1"/>
  <c r="DE101" i="4" s="1"/>
  <c r="W100" i="4"/>
  <c r="AA100" i="4" s="1"/>
  <c r="W143" i="4"/>
  <c r="AA143" i="4" s="1"/>
  <c r="DE121" i="4" s="1"/>
  <c r="K87" i="24" s="1"/>
  <c r="W115" i="4"/>
  <c r="AA115" i="4" s="1"/>
  <c r="DE93" i="4" s="1"/>
  <c r="W145" i="4"/>
  <c r="AA145" i="4" s="1"/>
  <c r="DE123" i="4" s="1"/>
  <c r="K89" i="24" s="1"/>
  <c r="W116" i="4"/>
  <c r="AA116" i="4" s="1"/>
  <c r="DE94" i="4" s="1"/>
  <c r="W95" i="4"/>
  <c r="AA95" i="4" s="1"/>
  <c r="W144" i="4"/>
  <c r="AA144" i="4" s="1"/>
  <c r="DE122" i="4" s="1"/>
  <c r="K88" i="24" s="1"/>
  <c r="W147" i="4"/>
  <c r="AA147" i="4" s="1"/>
  <c r="DE125" i="4" s="1"/>
  <c r="K91" i="24" s="1"/>
  <c r="W148" i="4"/>
  <c r="AA148" i="4" s="1"/>
  <c r="DE126" i="4" s="1"/>
  <c r="K92" i="24" s="1"/>
  <c r="W153" i="4"/>
  <c r="AA153" i="4" s="1"/>
  <c r="DE131" i="4" s="1"/>
  <c r="K97" i="24" s="1"/>
  <c r="W139" i="4"/>
  <c r="AA139" i="4" s="1"/>
  <c r="DE117" i="4" s="1"/>
  <c r="K83" i="24" s="1"/>
  <c r="W124" i="4"/>
  <c r="AA124" i="4" s="1"/>
  <c r="DE102" i="4" s="1"/>
  <c r="DS53" i="51"/>
  <c r="DT53" i="51" s="1"/>
  <c r="DW53" i="51" s="1"/>
  <c r="DR43" i="51"/>
  <c r="DT43" i="51" s="1"/>
  <c r="DW43" i="51" s="1"/>
  <c r="DR63" i="51"/>
  <c r="DT63" i="51" s="1"/>
  <c r="DW63" i="51" s="1"/>
  <c r="DS50" i="51"/>
  <c r="DT50" i="51" s="1"/>
  <c r="DV50" i="51" s="1"/>
  <c r="CW122" i="4"/>
  <c r="CO122" i="4"/>
  <c r="CG116" i="4"/>
  <c r="CS122" i="4"/>
  <c r="CK122" i="4"/>
  <c r="DS71" i="51"/>
  <c r="DT71" i="51" s="1"/>
  <c r="DW71" i="51" s="1"/>
  <c r="EO53" i="51"/>
  <c r="DR72" i="51"/>
  <c r="DT72" i="51" s="1"/>
  <c r="DS40" i="51"/>
  <c r="DT40" i="51" s="1"/>
  <c r="DS54" i="51"/>
  <c r="DS39" i="51"/>
  <c r="DT39" i="51" s="1"/>
  <c r="DW39" i="51" s="1"/>
  <c r="CS129" i="4"/>
  <c r="CW129" i="4"/>
  <c r="DS55" i="51"/>
  <c r="DT55" i="51" s="1"/>
  <c r="DW55" i="51" s="1"/>
  <c r="DS75" i="51"/>
  <c r="CG129" i="4"/>
  <c r="DS69" i="51"/>
  <c r="DT69" i="51" s="1"/>
  <c r="DW69" i="51" s="1"/>
  <c r="CO129" i="4"/>
  <c r="CG120" i="4"/>
  <c r="DR45" i="51"/>
  <c r="DT45" i="51" s="1"/>
  <c r="DW45" i="51" s="1"/>
  <c r="DR68" i="51"/>
  <c r="DT68" i="51" s="1"/>
  <c r="DV68" i="51" s="1"/>
  <c r="CW120" i="4"/>
  <c r="CS120" i="4"/>
  <c r="CO120" i="4"/>
  <c r="DR57" i="51"/>
  <c r="DS58" i="51"/>
  <c r="DT58" i="51" s="1"/>
  <c r="DW58" i="51" s="1"/>
  <c r="DR65" i="51"/>
  <c r="DT65" i="51" s="1"/>
  <c r="DW65" i="51" s="1"/>
  <c r="DS59" i="51"/>
  <c r="DT59" i="51" s="1"/>
  <c r="DW59" i="51" s="1"/>
  <c r="DS57" i="51"/>
  <c r="CO137" i="4"/>
  <c r="CW137" i="4"/>
  <c r="CG137" i="4"/>
  <c r="CS137" i="4"/>
  <c r="CK137" i="4"/>
  <c r="DR75" i="51"/>
  <c r="DS73" i="51"/>
  <c r="DT73" i="51" s="1"/>
  <c r="DW73" i="51" s="1"/>
  <c r="DR52" i="51"/>
  <c r="DT52" i="51" s="1"/>
  <c r="DV52" i="51" s="1"/>
  <c r="DR41" i="51"/>
  <c r="DT41" i="51" s="1"/>
  <c r="DW41" i="51" s="1"/>
  <c r="CE39" i="48" a="1"/>
  <c r="AB76" i="51"/>
  <c r="B77" i="51"/>
  <c r="DR24" i="51"/>
  <c r="AV213" i="4"/>
  <c r="AW213" i="4"/>
  <c r="AX213" i="4"/>
  <c r="CO214" i="4"/>
  <c r="CK214" i="4"/>
  <c r="CG214" i="4"/>
  <c r="CW214" i="4"/>
  <c r="CS214" i="4"/>
  <c r="AV212" i="4"/>
  <c r="AX212" i="4"/>
  <c r="AW212" i="4"/>
  <c r="AU213" i="4"/>
  <c r="CK138" i="4"/>
  <c r="CG138" i="4"/>
  <c r="CW138" i="4"/>
  <c r="CS138" i="4"/>
  <c r="CO138" i="4"/>
  <c r="CK124" i="4"/>
  <c r="CG124" i="4"/>
  <c r="CS124" i="4"/>
  <c r="CO124" i="4"/>
  <c r="CW124" i="4"/>
  <c r="AU212" i="4"/>
  <c r="CT21" i="51"/>
  <c r="AV100" i="4"/>
  <c r="AX100" i="4"/>
  <c r="AW100" i="4"/>
  <c r="CK134" i="4"/>
  <c r="CG134" i="4"/>
  <c r="CW134" i="4"/>
  <c r="CS134" i="4"/>
  <c r="CO134" i="4"/>
  <c r="CX21" i="51"/>
  <c r="CG101" i="4"/>
  <c r="CO101" i="4"/>
  <c r="CW101" i="4"/>
  <c r="CK101" i="4"/>
  <c r="CS101" i="4"/>
  <c r="CG105" i="4"/>
  <c r="CO105" i="4"/>
  <c r="CW105" i="4"/>
  <c r="CK105" i="4"/>
  <c r="CS105" i="4"/>
  <c r="AX144" i="4"/>
  <c r="AV144" i="4"/>
  <c r="AW144" i="4"/>
  <c r="AX142" i="4"/>
  <c r="AW142" i="4"/>
  <c r="AV142" i="4"/>
  <c r="DB21" i="51"/>
  <c r="AU100" i="4"/>
  <c r="AW134" i="4"/>
  <c r="AV134" i="4"/>
  <c r="AX134" i="4"/>
  <c r="DF21" i="51"/>
  <c r="AX101" i="4"/>
  <c r="AV101" i="4"/>
  <c r="AW101" i="4"/>
  <c r="CO133" i="4"/>
  <c r="CK133" i="4"/>
  <c r="CG133" i="4"/>
  <c r="CW133" i="4"/>
  <c r="CS133" i="4"/>
  <c r="AW105" i="4"/>
  <c r="AX105" i="4"/>
  <c r="AV105" i="4"/>
  <c r="AU144" i="4"/>
  <c r="AU142" i="4"/>
  <c r="DJ21" i="51"/>
  <c r="DP396" i="51"/>
  <c r="DP395" i="51"/>
  <c r="DP392" i="51"/>
  <c r="DP391" i="51"/>
  <c r="DP390" i="51"/>
  <c r="DP400" i="51"/>
  <c r="DP399" i="51"/>
  <c r="DS34" i="51"/>
  <c r="DS26" i="51"/>
  <c r="DS18" i="51"/>
  <c r="K49" i="49"/>
  <c r="K51" i="49" s="1"/>
  <c r="DR35" i="51"/>
  <c r="DR25" i="51"/>
  <c r="DR19" i="51"/>
  <c r="DT46" i="51"/>
  <c r="DV46" i="51" s="1"/>
  <c r="DT42" i="51"/>
  <c r="DV42" i="51" s="1"/>
  <c r="DT37" i="51"/>
  <c r="DW37" i="51" s="1"/>
  <c r="DS20" i="51"/>
  <c r="DS16" i="51"/>
  <c r="DS30" i="51"/>
  <c r="DT49" i="51"/>
  <c r="DW49" i="51" s="1"/>
  <c r="DS32" i="51"/>
  <c r="DS22" i="51"/>
  <c r="DS31" i="51"/>
  <c r="DS28" i="51"/>
  <c r="DS23" i="51"/>
  <c r="DT61" i="51"/>
  <c r="DW61" i="51" s="1"/>
  <c r="DS33" i="51"/>
  <c r="DS27" i="51"/>
  <c r="DS17" i="51"/>
  <c r="DT51" i="51"/>
  <c r="DW51" i="51" s="1"/>
  <c r="H86" i="51"/>
  <c r="EO76" i="51"/>
  <c r="DS24" i="51"/>
  <c r="DT74" i="51"/>
  <c r="DV74" i="51" s="1"/>
  <c r="DR29" i="51"/>
  <c r="DR21" i="51"/>
  <c r="DT62" i="51"/>
  <c r="DV62" i="51" s="1"/>
  <c r="DR34" i="51"/>
  <c r="DR26" i="51"/>
  <c r="DR18" i="51"/>
  <c r="DS35" i="51"/>
  <c r="DS25" i="51"/>
  <c r="DS19" i="51"/>
  <c r="DT67" i="51"/>
  <c r="DW67" i="51" s="1"/>
  <c r="DT47" i="51"/>
  <c r="DW47" i="51" s="1"/>
  <c r="DR36" i="51"/>
  <c r="DR20" i="51"/>
  <c r="DR16" i="51"/>
  <c r="DR30" i="51"/>
  <c r="DT44" i="51"/>
  <c r="DV44" i="51" s="1"/>
  <c r="DR32" i="51"/>
  <c r="DR22" i="51"/>
  <c r="DR31" i="51"/>
  <c r="DR28" i="51"/>
  <c r="DR23" i="51"/>
  <c r="DT64" i="51"/>
  <c r="DV64" i="51" s="1"/>
  <c r="DT66" i="51"/>
  <c r="DW66" i="51" s="1"/>
  <c r="DR33" i="51"/>
  <c r="DR27" i="51"/>
  <c r="DR17" i="51"/>
  <c r="DT70" i="51"/>
  <c r="DW70" i="51" s="1"/>
  <c r="DT60" i="51"/>
  <c r="DV60" i="51" s="1"/>
  <c r="DP76" i="51"/>
  <c r="DS77" i="51" s="1"/>
  <c r="DO76" i="51"/>
  <c r="DR77" i="51" s="1"/>
  <c r="DP397" i="51"/>
  <c r="DP394" i="51"/>
  <c r="DP393" i="51"/>
  <c r="DT56" i="51"/>
  <c r="DV56" i="51" s="1"/>
  <c r="DS29" i="51"/>
  <c r="DS21" i="51"/>
  <c r="CS132" i="4"/>
  <c r="CO132" i="4"/>
  <c r="CK132" i="4"/>
  <c r="CG132" i="4"/>
  <c r="CW132" i="4"/>
  <c r="AX132" i="4"/>
  <c r="AW132" i="4"/>
  <c r="AV132" i="4"/>
  <c r="CK131" i="4"/>
  <c r="CW131" i="4"/>
  <c r="CS131" i="4"/>
  <c r="CG131" i="4"/>
  <c r="CO131" i="4"/>
  <c r="DD107" i="4"/>
  <c r="DD352" i="4"/>
  <c r="DD405" i="4" s="1"/>
  <c r="K77" i="25" s="1"/>
  <c r="DD26" i="4"/>
  <c r="J26" i="24" s="1"/>
  <c r="J160" i="24" s="1"/>
  <c r="R160" i="24" s="1"/>
  <c r="DD270" i="4"/>
  <c r="DD186" i="4"/>
  <c r="DD278" i="4"/>
  <c r="J33" i="24"/>
  <c r="DD34" i="4"/>
  <c r="CS136" i="4"/>
  <c r="CO136" i="4"/>
  <c r="CK136" i="4"/>
  <c r="CG136" i="4"/>
  <c r="CW136" i="4"/>
  <c r="CK125" i="4"/>
  <c r="CG125" i="4"/>
  <c r="CW125" i="4"/>
  <c r="CS125" i="4"/>
  <c r="CO125" i="4"/>
  <c r="AW102" i="4"/>
  <c r="AX102" i="4"/>
  <c r="AV102" i="4"/>
  <c r="AW103" i="4"/>
  <c r="AV103" i="4"/>
  <c r="AX103" i="4"/>
  <c r="CG102" i="4"/>
  <c r="CO102" i="4"/>
  <c r="CW102" i="4"/>
  <c r="CK102" i="4"/>
  <c r="CS102" i="4"/>
  <c r="AV136" i="4"/>
  <c r="AW136" i="4"/>
  <c r="AX136" i="4"/>
  <c r="CG103" i="4"/>
  <c r="CO103" i="4"/>
  <c r="CW103" i="4"/>
  <c r="CK103" i="4"/>
  <c r="CS103" i="4"/>
  <c r="CO176" i="4"/>
  <c r="CP176" i="4" s="1"/>
  <c r="CP177" i="4" s="1"/>
  <c r="CP178" i="4" s="1"/>
  <c r="CP179" i="4" s="1"/>
  <c r="CP180" i="4" s="1"/>
  <c r="CW176" i="4"/>
  <c r="CX176" i="4" s="1"/>
  <c r="CX177" i="4" s="1"/>
  <c r="CX178" i="4" s="1"/>
  <c r="CX179" i="4" s="1"/>
  <c r="CX180" i="4" s="1"/>
  <c r="CK176" i="4"/>
  <c r="CL176" i="4" s="1"/>
  <c r="CL177" i="4" s="1"/>
  <c r="CL178" i="4" s="1"/>
  <c r="CL179" i="4" s="1"/>
  <c r="CL180" i="4" s="1"/>
  <c r="CL181" i="4" s="1"/>
  <c r="CG176" i="4"/>
  <c r="CH176" i="4" s="1"/>
  <c r="CH177" i="4" s="1"/>
  <c r="CH178" i="4" s="1"/>
  <c r="CH179" i="4" s="1"/>
  <c r="CH180" i="4" s="1"/>
  <c r="CS176" i="4"/>
  <c r="CT176" i="4" s="1"/>
  <c r="CT177" i="4" s="1"/>
  <c r="CT178" i="4" s="1"/>
  <c r="CT179" i="4" s="1"/>
  <c r="CT180" i="4" s="1"/>
  <c r="CT181" i="4" s="1"/>
  <c r="AW57" i="4"/>
  <c r="AV57" i="4"/>
  <c r="AX57" i="4"/>
  <c r="AW58" i="4"/>
  <c r="AV58" i="4"/>
  <c r="AX58" i="4"/>
  <c r="CK57" i="4"/>
  <c r="CO57" i="4"/>
  <c r="CG57" i="4"/>
  <c r="CW57" i="4"/>
  <c r="CS57" i="4"/>
  <c r="CK58" i="4"/>
  <c r="CO58" i="4"/>
  <c r="CG58" i="4"/>
  <c r="CW58" i="4"/>
  <c r="CS58" i="4"/>
  <c r="CG21" i="4"/>
  <c r="CK21" i="4"/>
  <c r="CO21" i="4"/>
  <c r="CS21" i="4"/>
  <c r="CW21" i="4"/>
  <c r="CG33" i="4"/>
  <c r="CK33" i="4"/>
  <c r="CO33" i="4"/>
  <c r="CS33" i="4"/>
  <c r="CW33" i="4"/>
  <c r="CG75" i="4"/>
  <c r="CS75" i="4"/>
  <c r="CO75" i="4"/>
  <c r="CG55" i="4"/>
  <c r="CO55" i="4"/>
  <c r="CW55" i="4"/>
  <c r="CS55" i="4"/>
  <c r="CK55" i="4"/>
  <c r="CG45" i="4"/>
  <c r="CK45" i="4"/>
  <c r="CO45" i="4"/>
  <c r="CS45" i="4"/>
  <c r="CW45" i="4"/>
  <c r="CG37" i="4"/>
  <c r="CK37" i="4"/>
  <c r="CO37" i="4"/>
  <c r="CS37" i="4"/>
  <c r="CW37" i="4"/>
  <c r="CG25" i="4"/>
  <c r="CK25" i="4"/>
  <c r="CO25" i="4"/>
  <c r="CS25" i="4"/>
  <c r="CW25" i="4"/>
  <c r="CG23" i="4"/>
  <c r="CK23" i="4"/>
  <c r="CO23" i="4"/>
  <c r="CS23" i="4"/>
  <c r="CW23" i="4"/>
  <c r="CG36" i="4"/>
  <c r="CK36" i="4"/>
  <c r="CO36" i="4"/>
  <c r="CS36" i="4"/>
  <c r="CW36" i="4"/>
  <c r="CG63" i="4"/>
  <c r="CO63" i="4"/>
  <c r="CW63" i="4"/>
  <c r="CK63" i="4"/>
  <c r="CS63" i="4"/>
  <c r="CG73" i="4"/>
  <c r="CS73" i="4"/>
  <c r="CO73" i="4"/>
  <c r="CG56" i="4"/>
  <c r="CO56" i="4"/>
  <c r="CW56" i="4"/>
  <c r="CK56" i="4"/>
  <c r="CS56" i="4"/>
  <c r="CG46" i="4"/>
  <c r="CK46" i="4"/>
  <c r="CO46" i="4"/>
  <c r="CS46" i="4"/>
  <c r="CW46" i="4"/>
  <c r="CG61" i="4"/>
  <c r="CO61" i="4"/>
  <c r="CW61" i="4"/>
  <c r="CK61" i="4"/>
  <c r="CS61" i="4"/>
  <c r="CG71" i="4"/>
  <c r="CS71" i="4"/>
  <c r="CO71" i="4"/>
  <c r="CG65" i="4"/>
  <c r="CO65" i="4"/>
  <c r="CW65" i="4"/>
  <c r="CK65" i="4"/>
  <c r="CS65" i="4"/>
  <c r="CK49" i="4"/>
  <c r="CS49" i="4"/>
  <c r="CG49" i="4"/>
  <c r="CO49" i="4"/>
  <c r="CW49" i="4"/>
  <c r="CG41" i="4"/>
  <c r="CK41" i="4"/>
  <c r="CO41" i="4"/>
  <c r="CS41" i="4"/>
  <c r="CW41" i="4"/>
  <c r="CG29" i="4"/>
  <c r="CK29" i="4"/>
  <c r="CO29" i="4"/>
  <c r="CS29" i="4"/>
  <c r="CW29" i="4"/>
  <c r="CG17" i="4"/>
  <c r="CH17" i="4" s="1"/>
  <c r="CK17" i="4"/>
  <c r="CL17" i="4" s="1"/>
  <c r="CO17" i="4"/>
  <c r="CP17" i="4" s="1"/>
  <c r="CS17" i="4"/>
  <c r="CT17" i="4" s="1"/>
  <c r="CW17" i="4"/>
  <c r="CX17" i="4" s="1"/>
  <c r="CG34" i="4"/>
  <c r="CK34" i="4"/>
  <c r="CO34" i="4"/>
  <c r="CS34" i="4"/>
  <c r="CW34" i="4"/>
  <c r="CG28" i="4"/>
  <c r="CK28" i="4"/>
  <c r="CO28" i="4"/>
  <c r="CS28" i="4"/>
  <c r="CW28" i="4"/>
  <c r="CG59" i="4"/>
  <c r="CO59" i="4"/>
  <c r="CW59" i="4"/>
  <c r="CK59" i="4"/>
  <c r="CS59" i="4"/>
  <c r="CG66" i="4"/>
  <c r="CO66" i="4"/>
  <c r="CW66" i="4"/>
  <c r="CK66" i="4"/>
  <c r="CS66" i="4"/>
  <c r="CG50" i="4"/>
  <c r="CK50" i="4"/>
  <c r="CO50" i="4"/>
  <c r="CS50" i="4"/>
  <c r="CW50" i="4"/>
  <c r="CG30" i="4"/>
  <c r="CK30" i="4"/>
  <c r="CO30" i="4"/>
  <c r="CS30" i="4"/>
  <c r="CW30" i="4"/>
  <c r="CG53" i="4"/>
  <c r="CO53" i="4"/>
  <c r="CW53" i="4"/>
  <c r="CS53" i="4"/>
  <c r="CK53" i="4"/>
  <c r="CH98" i="4"/>
  <c r="CP98" i="4"/>
  <c r="CX98" i="4"/>
  <c r="AX35" i="4"/>
  <c r="AW35" i="4"/>
  <c r="AV35" i="4"/>
  <c r="AX31" i="4"/>
  <c r="AW31" i="4"/>
  <c r="AV31" i="4"/>
  <c r="AX27" i="4"/>
  <c r="AV27" i="4"/>
  <c r="AW27" i="4"/>
  <c r="AW19" i="4"/>
  <c r="AV19" i="4"/>
  <c r="AX19" i="4"/>
  <c r="AW67" i="4"/>
  <c r="AV67" i="4"/>
  <c r="AX67" i="4"/>
  <c r="AW64" i="4"/>
  <c r="AV64" i="4"/>
  <c r="AX64" i="4"/>
  <c r="AW60" i="4"/>
  <c r="AV60" i="4"/>
  <c r="AX60" i="4"/>
  <c r="AW74" i="4"/>
  <c r="AV74" i="4"/>
  <c r="AX74" i="4"/>
  <c r="CL260" i="4"/>
  <c r="CT260" i="4"/>
  <c r="AX69" i="4"/>
  <c r="AW69" i="4"/>
  <c r="AV69" i="4"/>
  <c r="AW62" i="4"/>
  <c r="AV62" i="4"/>
  <c r="AX62" i="4"/>
  <c r="AV24" i="4"/>
  <c r="AX24" i="4"/>
  <c r="AW24" i="4"/>
  <c r="AV22" i="4"/>
  <c r="AX22" i="4"/>
  <c r="AW22" i="4"/>
  <c r="AV32" i="4"/>
  <c r="AW32" i="4"/>
  <c r="AX32" i="4"/>
  <c r="AV20" i="4"/>
  <c r="AX20" i="4"/>
  <c r="AW20" i="4"/>
  <c r="AX72" i="4"/>
  <c r="AW72" i="4"/>
  <c r="AV72" i="4"/>
  <c r="AV68" i="4"/>
  <c r="AW68" i="4"/>
  <c r="AX68" i="4"/>
  <c r="AW76" i="4"/>
  <c r="AX76" i="4"/>
  <c r="AV76" i="4"/>
  <c r="CH260" i="4"/>
  <c r="CP260" i="4"/>
  <c r="CX260" i="4"/>
  <c r="AW42" i="4"/>
  <c r="AX42" i="4"/>
  <c r="AV42" i="4"/>
  <c r="AW38" i="4"/>
  <c r="AV38" i="4"/>
  <c r="AX38" i="4"/>
  <c r="AW70" i="4"/>
  <c r="AV70" i="4"/>
  <c r="AX70" i="4"/>
  <c r="AV26" i="4"/>
  <c r="AX26" i="4"/>
  <c r="AW26" i="4"/>
  <c r="AV18" i="4"/>
  <c r="AX18" i="4"/>
  <c r="AW18" i="4"/>
  <c r="AV33" i="4"/>
  <c r="AX33" i="4"/>
  <c r="AW33" i="4"/>
  <c r="AW21" i="4"/>
  <c r="AX21" i="4"/>
  <c r="AV21" i="4"/>
  <c r="CG35" i="4"/>
  <c r="CK35" i="4"/>
  <c r="CO35" i="4"/>
  <c r="CS35" i="4"/>
  <c r="CW35" i="4"/>
  <c r="CG31" i="4"/>
  <c r="CK31" i="4"/>
  <c r="CO31" i="4"/>
  <c r="CS31" i="4"/>
  <c r="CW31" i="4"/>
  <c r="CG27" i="4"/>
  <c r="CK27" i="4"/>
  <c r="CO27" i="4"/>
  <c r="CS27" i="4"/>
  <c r="CW27" i="4"/>
  <c r="CG19" i="4"/>
  <c r="CK19" i="4"/>
  <c r="CO19" i="4"/>
  <c r="CS19" i="4"/>
  <c r="CW19" i="4"/>
  <c r="AX71" i="4"/>
  <c r="AW71" i="4"/>
  <c r="AV71" i="4"/>
  <c r="CG67" i="4"/>
  <c r="CO67" i="4"/>
  <c r="CW67" i="4"/>
  <c r="CK67" i="4"/>
  <c r="CS67" i="4"/>
  <c r="CG64" i="4"/>
  <c r="CO64" i="4"/>
  <c r="CW64" i="4"/>
  <c r="CK64" i="4"/>
  <c r="CS64" i="4"/>
  <c r="CG60" i="4"/>
  <c r="CO60" i="4"/>
  <c r="CW60" i="4"/>
  <c r="CK60" i="4"/>
  <c r="CS60" i="4"/>
  <c r="J113" i="24"/>
  <c r="DD193" i="4"/>
  <c r="J78" i="24"/>
  <c r="DD113" i="4"/>
  <c r="DD359" i="4" s="1"/>
  <c r="DD419" i="4" s="1"/>
  <c r="K84" i="25" s="1"/>
  <c r="AX75" i="4"/>
  <c r="AW75" i="4"/>
  <c r="AV75" i="4"/>
  <c r="CO74" i="4"/>
  <c r="CG74" i="4"/>
  <c r="CS74" i="4"/>
  <c r="AW65" i="4"/>
  <c r="AV65" i="4"/>
  <c r="AX65" i="4"/>
  <c r="AX55" i="4"/>
  <c r="AV55" i="4"/>
  <c r="AW55" i="4"/>
  <c r="AW49" i="4"/>
  <c r="AX49" i="4"/>
  <c r="AV49" i="4"/>
  <c r="AV45" i="4"/>
  <c r="AW45" i="4"/>
  <c r="AX45" i="4"/>
  <c r="AW41" i="4"/>
  <c r="AX41" i="4"/>
  <c r="AV41" i="4"/>
  <c r="AV37" i="4"/>
  <c r="AX37" i="4"/>
  <c r="AW37" i="4"/>
  <c r="AV29" i="4"/>
  <c r="AX29" i="4"/>
  <c r="AW29" i="4"/>
  <c r="CG69" i="4"/>
  <c r="CS69" i="4"/>
  <c r="CO69" i="4"/>
  <c r="CG62" i="4"/>
  <c r="CO62" i="4"/>
  <c r="CW62" i="4"/>
  <c r="CK62" i="4"/>
  <c r="CS62" i="4"/>
  <c r="AW25" i="4"/>
  <c r="AX25" i="4"/>
  <c r="AV25" i="4"/>
  <c r="AW17" i="4"/>
  <c r="AX17" i="4"/>
  <c r="AV17" i="4"/>
  <c r="AW23" i="4"/>
  <c r="AV23" i="4"/>
  <c r="AX23" i="4"/>
  <c r="CG24" i="4"/>
  <c r="CK24" i="4"/>
  <c r="CO24" i="4"/>
  <c r="CS24" i="4"/>
  <c r="CW24" i="4"/>
  <c r="AX34" i="4"/>
  <c r="AW34" i="4"/>
  <c r="AV34" i="4"/>
  <c r="CG22" i="4"/>
  <c r="CK22" i="4"/>
  <c r="CO22" i="4"/>
  <c r="CS22" i="4"/>
  <c r="CW22" i="4"/>
  <c r="AV36" i="4"/>
  <c r="AW36" i="4"/>
  <c r="AX36" i="4"/>
  <c r="CG32" i="4"/>
  <c r="CK32" i="4"/>
  <c r="CO32" i="4"/>
  <c r="CS32" i="4"/>
  <c r="CW32" i="4"/>
  <c r="AV28" i="4"/>
  <c r="AW28" i="4"/>
  <c r="AX28" i="4"/>
  <c r="CG20" i="4"/>
  <c r="CK20" i="4"/>
  <c r="CO20" i="4"/>
  <c r="CS20" i="4"/>
  <c r="CW20" i="4"/>
  <c r="CO72" i="4"/>
  <c r="CG72" i="4"/>
  <c r="CS72" i="4"/>
  <c r="CO68" i="4"/>
  <c r="CG68" i="4"/>
  <c r="CS68" i="4"/>
  <c r="AW63" i="4"/>
  <c r="AV63" i="4"/>
  <c r="AX63" i="4"/>
  <c r="AW59" i="4"/>
  <c r="AV59" i="4"/>
  <c r="AX59" i="4"/>
  <c r="CO76" i="4"/>
  <c r="CG76" i="4"/>
  <c r="CS76" i="4"/>
  <c r="AX73" i="4"/>
  <c r="AW73" i="4"/>
  <c r="AV73" i="4"/>
  <c r="AW66" i="4"/>
  <c r="AV66" i="4"/>
  <c r="AX66" i="4"/>
  <c r="AW56" i="4"/>
  <c r="AV56" i="4"/>
  <c r="AX56" i="4"/>
  <c r="AV50" i="4"/>
  <c r="AX50" i="4"/>
  <c r="AW50" i="4"/>
  <c r="AW46" i="4"/>
  <c r="AX46" i="4"/>
  <c r="AV46" i="4"/>
  <c r="CG42" i="4"/>
  <c r="CK42" i="4"/>
  <c r="CO42" i="4"/>
  <c r="CS42" i="4"/>
  <c r="CW42" i="4"/>
  <c r="CG38" i="4"/>
  <c r="CK38" i="4"/>
  <c r="CO38" i="4"/>
  <c r="CS38" i="4"/>
  <c r="CW38" i="4"/>
  <c r="AX30" i="4"/>
  <c r="AW30" i="4"/>
  <c r="AV30" i="4"/>
  <c r="CO70" i="4"/>
  <c r="CG70" i="4"/>
  <c r="CS70" i="4"/>
  <c r="AW61" i="4"/>
  <c r="AV61" i="4"/>
  <c r="AX61" i="4"/>
  <c r="AX53" i="4"/>
  <c r="AV53" i="4"/>
  <c r="AW53" i="4"/>
  <c r="CG26" i="4"/>
  <c r="CK26" i="4"/>
  <c r="CO26" i="4"/>
  <c r="CS26" i="4"/>
  <c r="CW26" i="4"/>
  <c r="CG18" i="4"/>
  <c r="CK18" i="4"/>
  <c r="CO18" i="4"/>
  <c r="CS18" i="4"/>
  <c r="CW18" i="4"/>
  <c r="CE41" i="48" l="1" a="1"/>
  <c r="J168" i="24"/>
  <c r="R167" i="24"/>
  <c r="CE42" i="48" a="1"/>
  <c r="CE34" i="48" a="1"/>
  <c r="CE36" i="48" a="1"/>
  <c r="CE29" i="48" a="1"/>
  <c r="CE38" i="48" a="1"/>
  <c r="CE32" i="48" a="1"/>
  <c r="CE33" i="48" a="1"/>
  <c r="CE33" i="48" s="1"/>
  <c r="CE43" i="48" a="1"/>
  <c r="CE35" i="48" a="1"/>
  <c r="CE35" i="48" s="1"/>
  <c r="CE31" i="48" a="1"/>
  <c r="CE31" i="48" s="1"/>
  <c r="CE30" i="48" a="1"/>
  <c r="CE30" i="48" s="1"/>
  <c r="CE40" i="48" a="1"/>
  <c r="CE37" i="48" a="1"/>
  <c r="DW38" i="51"/>
  <c r="AB77" i="51"/>
  <c r="B78" i="51"/>
  <c r="AB78" i="51" s="1"/>
  <c r="DT54" i="51"/>
  <c r="DV54" i="51" s="1"/>
  <c r="CG41" i="48"/>
  <c r="AI30" i="48"/>
  <c r="GE37" i="48"/>
  <c r="CG31" i="48"/>
  <c r="GE33" i="48"/>
  <c r="CG38" i="48"/>
  <c r="CG32" i="48"/>
  <c r="AI43" i="48"/>
  <c r="CG39" i="48"/>
  <c r="GC29" i="48"/>
  <c r="CE29" i="48"/>
  <c r="AI42" i="48"/>
  <c r="CG34" i="48"/>
  <c r="CG43" i="48"/>
  <c r="CE34" i="48"/>
  <c r="AG31" i="48"/>
  <c r="GC40" i="48"/>
  <c r="CG36" i="48"/>
  <c r="CG29" i="48"/>
  <c r="CE36" i="48"/>
  <c r="CE40" i="48"/>
  <c r="CG40" i="48"/>
  <c r="CE38" i="48"/>
  <c r="AG30" i="48"/>
  <c r="CE39" i="48"/>
  <c r="CG42" i="48"/>
  <c r="CG35" i="48"/>
  <c r="CE37" i="48"/>
  <c r="CE32" i="48"/>
  <c r="CG33" i="48"/>
  <c r="AG37" i="48"/>
  <c r="CG37" i="48"/>
  <c r="CE41" i="48"/>
  <c r="CE43" i="48"/>
  <c r="DY12" i="48"/>
  <c r="EA12" i="48"/>
  <c r="GC37" i="48"/>
  <c r="GE40" i="48"/>
  <c r="AI29" i="48"/>
  <c r="CG30" i="48"/>
  <c r="CE42" i="48"/>
  <c r="GC43" i="48"/>
  <c r="GC32" i="48"/>
  <c r="GE41" i="48"/>
  <c r="GC36" i="48"/>
  <c r="AG42" i="48"/>
  <c r="AI36" i="48"/>
  <c r="GC35" i="48"/>
  <c r="GE29" i="48"/>
  <c r="GC39" i="48"/>
  <c r="GE30" i="48"/>
  <c r="GC34" i="48"/>
  <c r="GE38" i="48"/>
  <c r="GE34" i="48"/>
  <c r="AG41" i="48"/>
  <c r="AI33" i="48"/>
  <c r="GE39" i="48"/>
  <c r="GC30" i="48"/>
  <c r="GE42" i="48"/>
  <c r="GC31" i="48"/>
  <c r="AI31" i="48"/>
  <c r="GC38" i="48"/>
  <c r="AG32" i="48"/>
  <c r="AI39" i="48"/>
  <c r="GE35" i="48"/>
  <c r="GC41" i="48"/>
  <c r="GE31" i="48"/>
  <c r="GE43" i="48"/>
  <c r="GC42" i="48"/>
  <c r="AG39" i="48"/>
  <c r="DX12" i="48"/>
  <c r="GE36" i="48"/>
  <c r="GC33" i="48"/>
  <c r="GE32" i="48"/>
  <c r="DV12" i="48"/>
  <c r="AG34" i="48"/>
  <c r="AG43" i="48"/>
  <c r="AI32" i="48"/>
  <c r="AI35" i="48"/>
  <c r="AG38" i="48"/>
  <c r="AG29" i="48"/>
  <c r="AI34" i="48"/>
  <c r="AI37" i="48"/>
  <c r="AG33" i="48"/>
  <c r="AG36" i="48"/>
  <c r="AI38" i="48"/>
  <c r="AI41" i="48"/>
  <c r="DZ12" i="48"/>
  <c r="DY11" i="48"/>
  <c r="EE42" i="48" s="1"/>
  <c r="AG35" i="48"/>
  <c r="AG40" i="48"/>
  <c r="AI40" i="48"/>
  <c r="EB12" i="48"/>
  <c r="DW12" i="48"/>
  <c r="DT24" i="51"/>
  <c r="DV24" i="51" s="1"/>
  <c r="CT18" i="4"/>
  <c r="CT19" i="4" s="1"/>
  <c r="CT20" i="4" s="1"/>
  <c r="CP18" i="4"/>
  <c r="CP19" i="4" s="1"/>
  <c r="CP20" i="4" s="1"/>
  <c r="CL18" i="4"/>
  <c r="CL19" i="4" s="1"/>
  <c r="CL20" i="4" s="1"/>
  <c r="DT75" i="51"/>
  <c r="DW75" i="51" s="1"/>
  <c r="DW50" i="51"/>
  <c r="FA50" i="51" s="1"/>
  <c r="DV40" i="51"/>
  <c r="DW40" i="51"/>
  <c r="DV72" i="51"/>
  <c r="DW72" i="51"/>
  <c r="DT57" i="51"/>
  <c r="DW57" i="51" s="1"/>
  <c r="DW46" i="51"/>
  <c r="FG46" i="51" s="1"/>
  <c r="DW74" i="51"/>
  <c r="FG74" i="51" s="1"/>
  <c r="CH18" i="4"/>
  <c r="CH19" i="4" s="1"/>
  <c r="CX18" i="4"/>
  <c r="CX19" i="4" s="1"/>
  <c r="DT77" i="51"/>
  <c r="DV77" i="51" s="1"/>
  <c r="DV73" i="51"/>
  <c r="FK73" i="51" s="1"/>
  <c r="CS213" i="4"/>
  <c r="CO213" i="4"/>
  <c r="CK213" i="4"/>
  <c r="CG213" i="4"/>
  <c r="CW213" i="4"/>
  <c r="DW62" i="51"/>
  <c r="FK62" i="51" s="1"/>
  <c r="CO212" i="4"/>
  <c r="CK212" i="4"/>
  <c r="CG212" i="4"/>
  <c r="CW212" i="4"/>
  <c r="CS212" i="4"/>
  <c r="FK38" i="51"/>
  <c r="FG38" i="51"/>
  <c r="CG142" i="4"/>
  <c r="CW142" i="4"/>
  <c r="CK142" i="4"/>
  <c r="CO142" i="4"/>
  <c r="CS142" i="4"/>
  <c r="CK100" i="4"/>
  <c r="CS100" i="4"/>
  <c r="CG100" i="4"/>
  <c r="CO100" i="4"/>
  <c r="CW100" i="4"/>
  <c r="CT22" i="51"/>
  <c r="DJ22" i="51"/>
  <c r="CO144" i="4"/>
  <c r="CS144" i="4"/>
  <c r="CG144" i="4"/>
  <c r="CW144" i="4"/>
  <c r="CK144" i="4"/>
  <c r="DF22" i="51"/>
  <c r="DB22" i="51"/>
  <c r="CX22" i="51"/>
  <c r="DW42" i="51"/>
  <c r="FK42" i="51" s="1"/>
  <c r="DV53" i="51"/>
  <c r="DV61" i="51"/>
  <c r="DV51" i="51"/>
  <c r="DV55" i="51"/>
  <c r="DV37" i="51"/>
  <c r="DV39" i="51"/>
  <c r="DV70" i="51"/>
  <c r="FA70" i="51" s="1"/>
  <c r="DV45" i="51"/>
  <c r="DS76" i="51"/>
  <c r="DV58" i="51"/>
  <c r="DT27" i="51"/>
  <c r="DW27" i="51" s="1"/>
  <c r="DV66" i="51"/>
  <c r="DT30" i="51"/>
  <c r="DV30" i="51" s="1"/>
  <c r="DT16" i="51"/>
  <c r="DW16" i="51" s="1"/>
  <c r="DT20" i="51"/>
  <c r="DV20" i="51" s="1"/>
  <c r="DT36" i="51"/>
  <c r="DW36" i="51" s="1"/>
  <c r="DV47" i="51"/>
  <c r="DV59" i="51"/>
  <c r="DV63" i="51"/>
  <c r="DV67" i="51"/>
  <c r="DT18" i="51"/>
  <c r="DV18" i="51" s="1"/>
  <c r="DT26" i="51"/>
  <c r="DV26" i="51" s="1"/>
  <c r="DT34" i="51"/>
  <c r="DV34" i="51" s="1"/>
  <c r="DW56" i="51"/>
  <c r="FK56" i="51" s="1"/>
  <c r="DW60" i="51"/>
  <c r="FA60" i="51" s="1"/>
  <c r="DW64" i="51"/>
  <c r="FK64" i="51" s="1"/>
  <c r="DW48" i="51"/>
  <c r="FG48" i="51" s="1"/>
  <c r="DV65" i="51"/>
  <c r="DV71" i="51"/>
  <c r="DV69" i="51"/>
  <c r="DV41" i="51"/>
  <c r="DV43" i="51"/>
  <c r="DV49" i="51"/>
  <c r="DT25" i="51"/>
  <c r="DW25" i="51" s="1"/>
  <c r="DR76" i="51"/>
  <c r="DT17" i="51"/>
  <c r="DW17" i="51" s="1"/>
  <c r="DT33" i="51"/>
  <c r="DW33" i="51" s="1"/>
  <c r="DT23" i="51"/>
  <c r="DW23" i="51" s="1"/>
  <c r="DT28" i="51"/>
  <c r="DW28" i="51" s="1"/>
  <c r="DT31" i="51"/>
  <c r="DW31" i="51" s="1"/>
  <c r="DT22" i="51"/>
  <c r="DV22" i="51" s="1"/>
  <c r="DT32" i="51"/>
  <c r="DW32" i="51" s="1"/>
  <c r="DW68" i="51"/>
  <c r="FA68" i="51" s="1"/>
  <c r="DW52" i="51"/>
  <c r="FA52" i="51" s="1"/>
  <c r="DW44" i="51"/>
  <c r="FA44" i="51" s="1"/>
  <c r="DT21" i="51"/>
  <c r="DW21" i="51" s="1"/>
  <c r="DT29" i="51"/>
  <c r="DW29" i="51" s="1"/>
  <c r="DT19" i="51"/>
  <c r="DW19" i="51" s="1"/>
  <c r="DT35" i="51"/>
  <c r="DW35" i="51" s="1"/>
  <c r="FA38" i="51"/>
  <c r="DD353" i="4"/>
  <c r="DD406" i="4" s="1"/>
  <c r="K78" i="25" s="1"/>
  <c r="DD27" i="4"/>
  <c r="J27" i="24" s="1"/>
  <c r="J161" i="24" s="1"/>
  <c r="R161" i="24" s="1"/>
  <c r="DD271" i="4"/>
  <c r="DD187" i="4"/>
  <c r="DD279" i="4"/>
  <c r="J34" i="24"/>
  <c r="DD35" i="4"/>
  <c r="K268" i="4"/>
  <c r="L268" i="4"/>
  <c r="K273" i="4"/>
  <c r="L273" i="4"/>
  <c r="K257" i="4"/>
  <c r="L257" i="4"/>
  <c r="K262" i="4"/>
  <c r="L262" i="4"/>
  <c r="K267" i="4"/>
  <c r="L267" i="4"/>
  <c r="CL182" i="4"/>
  <c r="CX261" i="4"/>
  <c r="CP261" i="4"/>
  <c r="CH261" i="4"/>
  <c r="CH181" i="4"/>
  <c r="K272" i="4"/>
  <c r="L272" i="4"/>
  <c r="K269" i="4"/>
  <c r="L269" i="4"/>
  <c r="K274" i="4"/>
  <c r="L274" i="4"/>
  <c r="K258" i="4"/>
  <c r="L258" i="4"/>
  <c r="K263" i="4"/>
  <c r="L263" i="4"/>
  <c r="K181" i="4"/>
  <c r="L181" i="4"/>
  <c r="K189" i="4"/>
  <c r="L189" i="4"/>
  <c r="K176" i="4"/>
  <c r="L176" i="4"/>
  <c r="K184" i="4"/>
  <c r="L184" i="4"/>
  <c r="K192" i="4"/>
  <c r="L192" i="4"/>
  <c r="K179" i="4"/>
  <c r="L179" i="4"/>
  <c r="K187" i="4"/>
  <c r="L187" i="4"/>
  <c r="L195" i="4"/>
  <c r="K195" i="4"/>
  <c r="K182" i="4"/>
  <c r="L182" i="4"/>
  <c r="K190" i="4"/>
  <c r="L190" i="4"/>
  <c r="CT99" i="4"/>
  <c r="CL99" i="4"/>
  <c r="CX181" i="4"/>
  <c r="K264" i="4"/>
  <c r="L264" i="4"/>
  <c r="K277" i="4"/>
  <c r="L277" i="4"/>
  <c r="K261" i="4"/>
  <c r="L261" i="4"/>
  <c r="K266" i="4"/>
  <c r="L266" i="4"/>
  <c r="K271" i="4"/>
  <c r="L271" i="4"/>
  <c r="K177" i="4"/>
  <c r="L177" i="4"/>
  <c r="K185" i="4"/>
  <c r="L185" i="4"/>
  <c r="L193" i="4"/>
  <c r="K193" i="4"/>
  <c r="K180" i="4"/>
  <c r="L180" i="4"/>
  <c r="K188" i="4"/>
  <c r="L188" i="4"/>
  <c r="L175" i="4"/>
  <c r="K175" i="4"/>
  <c r="K183" i="4"/>
  <c r="L183" i="4"/>
  <c r="K191" i="4"/>
  <c r="L191" i="4"/>
  <c r="K178" i="4"/>
  <c r="L178" i="4"/>
  <c r="K186" i="4"/>
  <c r="L186" i="4"/>
  <c r="K194" i="4"/>
  <c r="L194" i="4"/>
  <c r="CT182" i="4"/>
  <c r="J79" i="24"/>
  <c r="DD114" i="4"/>
  <c r="DD360" i="4" s="1"/>
  <c r="DD420" i="4" s="1"/>
  <c r="K85" i="25" s="1"/>
  <c r="J114" i="24"/>
  <c r="DD194" i="4"/>
  <c r="CP181" i="4"/>
  <c r="CT261" i="4"/>
  <c r="CL261" i="4"/>
  <c r="K276" i="4"/>
  <c r="L276" i="4"/>
  <c r="K260" i="4"/>
  <c r="L260" i="4"/>
  <c r="K265" i="4"/>
  <c r="L265" i="4"/>
  <c r="K270" i="4"/>
  <c r="L270" i="4"/>
  <c r="K275" i="4"/>
  <c r="L275" i="4"/>
  <c r="K259" i="4"/>
  <c r="L259" i="4"/>
  <c r="CX99" i="4"/>
  <c r="CP99" i="4"/>
  <c r="CH99" i="4"/>
  <c r="J169" i="24" l="1"/>
  <c r="R168" i="24"/>
  <c r="AJ42" i="48"/>
  <c r="IV42" i="48" s="1"/>
  <c r="CH32" i="48"/>
  <c r="IW32" i="48" s="1"/>
  <c r="GF42" i="48"/>
  <c r="IY42" i="48" s="1"/>
  <c r="DW24" i="51"/>
  <c r="FA24" i="51" s="1"/>
  <c r="DW54" i="51"/>
  <c r="FK54" i="51" s="1"/>
  <c r="CH43" i="48"/>
  <c r="IW43" i="48" s="1"/>
  <c r="CH35" i="48"/>
  <c r="IW35" i="48" s="1"/>
  <c r="FK72" i="51"/>
  <c r="CH36" i="48"/>
  <c r="CF36" i="48" s="1"/>
  <c r="FA46" i="51"/>
  <c r="GF39" i="48"/>
  <c r="IY39" i="48" s="1"/>
  <c r="DV75" i="51"/>
  <c r="FA75" i="51" s="1"/>
  <c r="FK46" i="51"/>
  <c r="AJ37" i="48"/>
  <c r="IV37" i="48" s="1"/>
  <c r="CH42" i="48"/>
  <c r="IW42" i="48" s="1"/>
  <c r="CH29" i="48"/>
  <c r="IW29" i="48" s="1"/>
  <c r="DV57" i="51"/>
  <c r="FA57" i="51" s="1"/>
  <c r="GF41" i="48"/>
  <c r="IY41" i="48" s="1"/>
  <c r="CH31" i="48"/>
  <c r="IW31" i="48" s="1"/>
  <c r="CH41" i="48"/>
  <c r="IW41" i="48" s="1"/>
  <c r="CH39" i="48"/>
  <c r="CF39" i="48" s="1"/>
  <c r="CH34" i="48"/>
  <c r="IW34" i="48" s="1"/>
  <c r="GF36" i="48"/>
  <c r="IY36" i="48" s="1"/>
  <c r="GF29" i="48"/>
  <c r="IY29" i="48" s="1"/>
  <c r="EG40" i="48"/>
  <c r="CH30" i="48"/>
  <c r="IW30" i="48" s="1"/>
  <c r="AJ38" i="48"/>
  <c r="IV38" i="48" s="1"/>
  <c r="AJ43" i="48"/>
  <c r="IV43" i="48" s="1"/>
  <c r="GF32" i="48"/>
  <c r="IY32" i="48" s="1"/>
  <c r="GF37" i="48"/>
  <c r="IY37" i="48" s="1"/>
  <c r="GF40" i="48"/>
  <c r="IY40" i="48" s="1"/>
  <c r="AJ29" i="48"/>
  <c r="IV29" i="48" s="1"/>
  <c r="GF43" i="48"/>
  <c r="IY43" i="48" s="1"/>
  <c r="AJ30" i="48"/>
  <c r="IV30" i="48" s="1"/>
  <c r="GF33" i="48"/>
  <c r="IY33" i="48" s="1"/>
  <c r="AJ39" i="48"/>
  <c r="IV39" i="48" s="1"/>
  <c r="GF38" i="48"/>
  <c r="IY38" i="48" s="1"/>
  <c r="EE35" i="48"/>
  <c r="CH33" i="48"/>
  <c r="IW33" i="48" s="1"/>
  <c r="CH38" i="48"/>
  <c r="IW38" i="48" s="1"/>
  <c r="AJ41" i="48"/>
  <c r="IV41" i="48" s="1"/>
  <c r="GF31" i="48"/>
  <c r="IY31" i="48" s="1"/>
  <c r="AJ33" i="48"/>
  <c r="IV33" i="48" s="1"/>
  <c r="CH37" i="48"/>
  <c r="IW37" i="48" s="1"/>
  <c r="CH40" i="48"/>
  <c r="IW40" i="48" s="1"/>
  <c r="AJ40" i="48"/>
  <c r="IV40" i="48" s="1"/>
  <c r="AJ31" i="48"/>
  <c r="IV31" i="48" s="1"/>
  <c r="GF35" i="48"/>
  <c r="IY35" i="48" s="1"/>
  <c r="AJ32" i="48"/>
  <c r="IV32" i="48" s="1"/>
  <c r="GF30" i="48"/>
  <c r="IY30" i="48" s="1"/>
  <c r="AJ36" i="48"/>
  <c r="IV36" i="48" s="1"/>
  <c r="AJ35" i="48"/>
  <c r="IV35" i="48" s="1"/>
  <c r="GF34" i="48"/>
  <c r="AJ34" i="48"/>
  <c r="IV34" i="48" s="1"/>
  <c r="EG31" i="48"/>
  <c r="EE37" i="48"/>
  <c r="EE32" i="48"/>
  <c r="EE30" i="48"/>
  <c r="EG30" i="48"/>
  <c r="EG37" i="48"/>
  <c r="EE34" i="48"/>
  <c r="EE41" i="48"/>
  <c r="EG42" i="48"/>
  <c r="EH42" i="48" s="1"/>
  <c r="IX42" i="48" s="1"/>
  <c r="EG35" i="48"/>
  <c r="EE39" i="48"/>
  <c r="EG32" i="48"/>
  <c r="EG39" i="48"/>
  <c r="EE36" i="48"/>
  <c r="EE43" i="48"/>
  <c r="EG36" i="48"/>
  <c r="EG43" i="48"/>
  <c r="EE31" i="48"/>
  <c r="EE40" i="48"/>
  <c r="EG33" i="48"/>
  <c r="EG34" i="48"/>
  <c r="EG41" i="48"/>
  <c r="EE29" i="48"/>
  <c r="EE38" i="48"/>
  <c r="EG29" i="48"/>
  <c r="EG38" i="48"/>
  <c r="EE33" i="48"/>
  <c r="DW26" i="51"/>
  <c r="FG26" i="51" s="1"/>
  <c r="FG72" i="51"/>
  <c r="FK50" i="51"/>
  <c r="FK40" i="51"/>
  <c r="FG50" i="51"/>
  <c r="FK74" i="51"/>
  <c r="FA74" i="51"/>
  <c r="FA40" i="51"/>
  <c r="FA72" i="51"/>
  <c r="FG40" i="51"/>
  <c r="AH42" i="48"/>
  <c r="DW77" i="51"/>
  <c r="FK77" i="51" s="1"/>
  <c r="FG62" i="51"/>
  <c r="FA42" i="51"/>
  <c r="FA73" i="51"/>
  <c r="K15" i="4"/>
  <c r="O15" i="4" s="1"/>
  <c r="FG73" i="51"/>
  <c r="FA64" i="51"/>
  <c r="FA56" i="51"/>
  <c r="DW34" i="51"/>
  <c r="FG34" i="51" s="1"/>
  <c r="DW18" i="51"/>
  <c r="FK18" i="51" s="1"/>
  <c r="FA62" i="51"/>
  <c r="DW20" i="51"/>
  <c r="FK20" i="51" s="1"/>
  <c r="FA48" i="51"/>
  <c r="DW30" i="51"/>
  <c r="FK30" i="51" s="1"/>
  <c r="FK49" i="51"/>
  <c r="FG49" i="51"/>
  <c r="FK41" i="51"/>
  <c r="FG41" i="51"/>
  <c r="FK71" i="51"/>
  <c r="FK63" i="51"/>
  <c r="FG63" i="51"/>
  <c r="FK47" i="51"/>
  <c r="FG47" i="51"/>
  <c r="FK39" i="51"/>
  <c r="FG39" i="51"/>
  <c r="FK55" i="51"/>
  <c r="FG55" i="51"/>
  <c r="FK61" i="51"/>
  <c r="FG61" i="51"/>
  <c r="FG42" i="51"/>
  <c r="FG44" i="51"/>
  <c r="FG64" i="51"/>
  <c r="FG60" i="51"/>
  <c r="FG56" i="51"/>
  <c r="FK48" i="51"/>
  <c r="FK52" i="51"/>
  <c r="FK68" i="51"/>
  <c r="FK43" i="51"/>
  <c r="FG43" i="51"/>
  <c r="FK69" i="51"/>
  <c r="FG69" i="51"/>
  <c r="FK65" i="51"/>
  <c r="FG65" i="51"/>
  <c r="FK67" i="51"/>
  <c r="FG67" i="51"/>
  <c r="FK59" i="51"/>
  <c r="FG59" i="51"/>
  <c r="FK66" i="51"/>
  <c r="FG66" i="51"/>
  <c r="FK58" i="51"/>
  <c r="FG58" i="51"/>
  <c r="FK45" i="51"/>
  <c r="FG45" i="51"/>
  <c r="FK70" i="51"/>
  <c r="FK37" i="51"/>
  <c r="FG37" i="51"/>
  <c r="FK51" i="51"/>
  <c r="FG51" i="51"/>
  <c r="FK53" i="51"/>
  <c r="FG53" i="51"/>
  <c r="FK44" i="51"/>
  <c r="FK60" i="51"/>
  <c r="FG52" i="51"/>
  <c r="FG68" i="51"/>
  <c r="FA43" i="51"/>
  <c r="FA69" i="51"/>
  <c r="FA65" i="51"/>
  <c r="FA67" i="51"/>
  <c r="FA59" i="51"/>
  <c r="FA66" i="51"/>
  <c r="FA58" i="51"/>
  <c r="FA45" i="51"/>
  <c r="FA37" i="51"/>
  <c r="FA51" i="51"/>
  <c r="FA53" i="51"/>
  <c r="FA49" i="51"/>
  <c r="FA41" i="51"/>
  <c r="FA71" i="51"/>
  <c r="FA63" i="51"/>
  <c r="FA47" i="51"/>
  <c r="FA39" i="51"/>
  <c r="FA55" i="51"/>
  <c r="FA61" i="51"/>
  <c r="K114" i="4"/>
  <c r="O114" i="4" s="1"/>
  <c r="L114" i="4" s="1"/>
  <c r="K98" i="4"/>
  <c r="O98" i="4" s="1"/>
  <c r="L98" i="4" s="1"/>
  <c r="K103" i="4"/>
  <c r="O103" i="4" s="1"/>
  <c r="L103" i="4" s="1"/>
  <c r="K108" i="4"/>
  <c r="O108" i="4" s="1"/>
  <c r="L108" i="4" s="1"/>
  <c r="K97" i="4"/>
  <c r="O97" i="4" s="1"/>
  <c r="L97" i="4" s="1"/>
  <c r="K115" i="4"/>
  <c r="O115" i="4" s="1"/>
  <c r="L115" i="4" s="1"/>
  <c r="DJ23" i="51"/>
  <c r="CT23" i="51"/>
  <c r="K113" i="4"/>
  <c r="O113" i="4" s="1"/>
  <c r="L113" i="4" s="1"/>
  <c r="K102" i="4"/>
  <c r="O102" i="4" s="1"/>
  <c r="L102" i="4" s="1"/>
  <c r="K99" i="4"/>
  <c r="O99" i="4" s="1"/>
  <c r="L99" i="4" s="1"/>
  <c r="K104" i="4"/>
  <c r="O104" i="4" s="1"/>
  <c r="L104" i="4" s="1"/>
  <c r="K109" i="4"/>
  <c r="O109" i="4" s="1"/>
  <c r="L109" i="4" s="1"/>
  <c r="CX23" i="51"/>
  <c r="DB23" i="51"/>
  <c r="DF23" i="51"/>
  <c r="DV33" i="51"/>
  <c r="DV17" i="51"/>
  <c r="DV27" i="51"/>
  <c r="DW22" i="51"/>
  <c r="FA22" i="51" s="1"/>
  <c r="DV36" i="51"/>
  <c r="DV16" i="51"/>
  <c r="FK16" i="51" s="1"/>
  <c r="FL16" i="51" s="1"/>
  <c r="DV35" i="51"/>
  <c r="DV19" i="51"/>
  <c r="DV29" i="51"/>
  <c r="DV21" i="51"/>
  <c r="DV32" i="51"/>
  <c r="DV31" i="51"/>
  <c r="DV28" i="51"/>
  <c r="DV23" i="51"/>
  <c r="DT76" i="51"/>
  <c r="DW76" i="51" s="1"/>
  <c r="DV25" i="51"/>
  <c r="K30" i="4"/>
  <c r="O30" i="4" s="1"/>
  <c r="K110" i="4"/>
  <c r="O110" i="4" s="1"/>
  <c r="L110" i="4" s="1"/>
  <c r="K27" i="4"/>
  <c r="O27" i="4" s="1"/>
  <c r="K107" i="4"/>
  <c r="O107" i="4" s="1"/>
  <c r="L107" i="4" s="1"/>
  <c r="K32" i="4"/>
  <c r="O32" i="4" s="1"/>
  <c r="K112" i="4"/>
  <c r="O112" i="4" s="1"/>
  <c r="L112" i="4" s="1"/>
  <c r="K16" i="4"/>
  <c r="O16" i="4" s="1"/>
  <c r="K96" i="4"/>
  <c r="O96" i="4" s="1"/>
  <c r="L96" i="4" s="1"/>
  <c r="K21" i="4"/>
  <c r="O21" i="4" s="1"/>
  <c r="K101" i="4"/>
  <c r="O101" i="4" s="1"/>
  <c r="L101" i="4" s="1"/>
  <c r="K26" i="4"/>
  <c r="O26" i="4" s="1"/>
  <c r="K106" i="4"/>
  <c r="O106" i="4" s="1"/>
  <c r="L106" i="4" s="1"/>
  <c r="K31" i="4"/>
  <c r="O31" i="4" s="1"/>
  <c r="K111" i="4"/>
  <c r="O111" i="4" s="1"/>
  <c r="L111" i="4" s="1"/>
  <c r="K20" i="4"/>
  <c r="O20" i="4" s="1"/>
  <c r="K100" i="4"/>
  <c r="O100" i="4" s="1"/>
  <c r="L100" i="4" s="1"/>
  <c r="K25" i="4"/>
  <c r="O25" i="4" s="1"/>
  <c r="K105" i="4"/>
  <c r="O105" i="4" s="1"/>
  <c r="L105" i="4" s="1"/>
  <c r="DD280" i="4"/>
  <c r="J35" i="24"/>
  <c r="DD36" i="4"/>
  <c r="K19" i="4"/>
  <c r="O19" i="4" s="1"/>
  <c r="K34" i="4"/>
  <c r="O34" i="4" s="1"/>
  <c r="K18" i="4"/>
  <c r="O18" i="4" s="1"/>
  <c r="K28" i="4"/>
  <c r="O28" i="4" s="1"/>
  <c r="K33" i="4"/>
  <c r="O33" i="4" s="1"/>
  <c r="K24" i="4"/>
  <c r="O24" i="4" s="1"/>
  <c r="K29" i="4"/>
  <c r="O29" i="4" s="1"/>
  <c r="K23" i="4"/>
  <c r="O23" i="4" s="1"/>
  <c r="K17" i="4"/>
  <c r="O17" i="4" s="1"/>
  <c r="K22" i="4"/>
  <c r="O22" i="4" s="1"/>
  <c r="K35" i="4"/>
  <c r="O35" i="4" s="1"/>
  <c r="CP21" i="4"/>
  <c r="CH100" i="4"/>
  <c r="CP100" i="4"/>
  <c r="CX100" i="4"/>
  <c r="K352" i="4"/>
  <c r="O352" i="4" s="1"/>
  <c r="K349" i="4"/>
  <c r="O349" i="4" s="1"/>
  <c r="K341" i="4"/>
  <c r="O341" i="4" s="1"/>
  <c r="K95" i="4"/>
  <c r="O95" i="4" s="1"/>
  <c r="K346" i="4"/>
  <c r="O346" i="4" s="1"/>
  <c r="K343" i="4"/>
  <c r="O343" i="4" s="1"/>
  <c r="CL21" i="4"/>
  <c r="CX182" i="4"/>
  <c r="CL100" i="4"/>
  <c r="CT100" i="4"/>
  <c r="K348" i="4"/>
  <c r="O348" i="4" s="1"/>
  <c r="K361" i="4"/>
  <c r="O361" i="4" s="1"/>
  <c r="K353" i="4"/>
  <c r="O353" i="4" s="1"/>
  <c r="K358" i="4"/>
  <c r="O358" i="4" s="1"/>
  <c r="K342" i="4"/>
  <c r="O342" i="4" s="1"/>
  <c r="K355" i="4"/>
  <c r="O355" i="4" s="1"/>
  <c r="CH182" i="4"/>
  <c r="CH262" i="4"/>
  <c r="CP262" i="4"/>
  <c r="CX262" i="4"/>
  <c r="CL183" i="4"/>
  <c r="CL262" i="4"/>
  <c r="CT262" i="4"/>
  <c r="CP182" i="4"/>
  <c r="J115" i="24"/>
  <c r="DD195" i="4"/>
  <c r="J80" i="24"/>
  <c r="DD115" i="4"/>
  <c r="DD361" i="4" s="1"/>
  <c r="DD421" i="4" s="1"/>
  <c r="K86" i="25" s="1"/>
  <c r="CT183" i="4"/>
  <c r="K360" i="4"/>
  <c r="O360" i="4" s="1"/>
  <c r="K344" i="4"/>
  <c r="O344" i="4" s="1"/>
  <c r="K357" i="4"/>
  <c r="O357" i="4" s="1"/>
  <c r="K354" i="4"/>
  <c r="O354" i="4" s="1"/>
  <c r="K359" i="4"/>
  <c r="O359" i="4" s="1"/>
  <c r="K351" i="4"/>
  <c r="O351" i="4" s="1"/>
  <c r="CT21" i="4"/>
  <c r="K356" i="4"/>
  <c r="O356" i="4" s="1"/>
  <c r="K345" i="4"/>
  <c r="O345" i="4" s="1"/>
  <c r="K350" i="4"/>
  <c r="O350" i="4" s="1"/>
  <c r="K347" i="4"/>
  <c r="O347" i="4" s="1"/>
  <c r="CH20" i="4"/>
  <c r="CX20" i="4"/>
  <c r="J170" i="24" l="1"/>
  <c r="R169" i="24"/>
  <c r="GD42" i="48"/>
  <c r="CF32" i="48"/>
  <c r="EH40" i="48"/>
  <c r="IX40" i="48" s="1"/>
  <c r="IZ40" i="48" s="1"/>
  <c r="EH33" i="48"/>
  <c r="IX33" i="48" s="1"/>
  <c r="FG54" i="51"/>
  <c r="FA54" i="51"/>
  <c r="FK24" i="51"/>
  <c r="FG24" i="51"/>
  <c r="GD29" i="48"/>
  <c r="CF43" i="48"/>
  <c r="CF41" i="48"/>
  <c r="IZ42" i="48"/>
  <c r="CF35" i="48"/>
  <c r="CF42" i="48"/>
  <c r="FK26" i="51"/>
  <c r="FG20" i="51"/>
  <c r="CF38" i="48"/>
  <c r="CF31" i="48"/>
  <c r="AH30" i="48"/>
  <c r="AH38" i="48"/>
  <c r="AH37" i="48"/>
  <c r="EH35" i="48"/>
  <c r="IX35" i="48" s="1"/>
  <c r="IZ35" i="48" s="1"/>
  <c r="GD36" i="48"/>
  <c r="EH41" i="48"/>
  <c r="IX41" i="48" s="1"/>
  <c r="IZ41" i="48" s="1"/>
  <c r="IW36" i="48"/>
  <c r="AH33" i="48"/>
  <c r="AH29" i="48"/>
  <c r="FK75" i="51"/>
  <c r="FK57" i="51"/>
  <c r="EH31" i="48"/>
  <c r="IX31" i="48" s="1"/>
  <c r="IZ31" i="48" s="1"/>
  <c r="FG57" i="51"/>
  <c r="GD31" i="48"/>
  <c r="GD41" i="48"/>
  <c r="EH32" i="48"/>
  <c r="IX32" i="48" s="1"/>
  <c r="IZ32" i="48" s="1"/>
  <c r="JB32" i="48" s="1"/>
  <c r="GD39" i="48"/>
  <c r="FA26" i="51"/>
  <c r="CF30" i="48"/>
  <c r="CF29" i="48"/>
  <c r="IW39" i="48"/>
  <c r="CF37" i="48"/>
  <c r="AH39" i="48"/>
  <c r="GD37" i="48"/>
  <c r="GD32" i="48"/>
  <c r="GD40" i="48"/>
  <c r="CF33" i="48"/>
  <c r="GD43" i="48"/>
  <c r="CF34" i="48"/>
  <c r="EH38" i="48"/>
  <c r="IX38" i="48" s="1"/>
  <c r="IZ38" i="48" s="1"/>
  <c r="GD35" i="48"/>
  <c r="AH41" i="48"/>
  <c r="EH37" i="48"/>
  <c r="IX37" i="48" s="1"/>
  <c r="IZ37" i="48" s="1"/>
  <c r="AH32" i="48"/>
  <c r="GD33" i="48"/>
  <c r="AH43" i="48"/>
  <c r="AH40" i="48"/>
  <c r="AH36" i="48"/>
  <c r="CF40" i="48"/>
  <c r="GD38" i="48"/>
  <c r="GD30" i="48"/>
  <c r="EH30" i="48"/>
  <c r="IX30" i="48" s="1"/>
  <c r="IZ30" i="48" s="1"/>
  <c r="AH35" i="48"/>
  <c r="AH31" i="48"/>
  <c r="IY34" i="48"/>
  <c r="GD34" i="48"/>
  <c r="EH43" i="48"/>
  <c r="IX43" i="48" s="1"/>
  <c r="IZ43" i="48" s="1"/>
  <c r="EH39" i="48"/>
  <c r="IX39" i="48" s="1"/>
  <c r="AH34" i="48"/>
  <c r="EH29" i="48"/>
  <c r="IX29" i="48" s="1"/>
  <c r="IZ29" i="48" s="1"/>
  <c r="EH34" i="48"/>
  <c r="IX34" i="48" s="1"/>
  <c r="EH36" i="48"/>
  <c r="IX36" i="48" s="1"/>
  <c r="FA18" i="51"/>
  <c r="FA34" i="51"/>
  <c r="FA30" i="51"/>
  <c r="FK34" i="51"/>
  <c r="FA77" i="51"/>
  <c r="IZ33" i="48"/>
  <c r="FG30" i="51"/>
  <c r="FG18" i="51"/>
  <c r="FA20" i="51"/>
  <c r="FK28" i="51"/>
  <c r="FG28" i="51"/>
  <c r="FK32" i="51"/>
  <c r="FG32" i="51"/>
  <c r="FK29" i="51"/>
  <c r="FG29" i="51"/>
  <c r="FK35" i="51"/>
  <c r="FG35" i="51"/>
  <c r="FK36" i="51"/>
  <c r="FG36" i="51"/>
  <c r="FK27" i="51"/>
  <c r="FG27" i="51"/>
  <c r="FK17" i="51"/>
  <c r="FL17" i="51" s="1"/>
  <c r="FG17" i="51"/>
  <c r="FK22" i="51"/>
  <c r="FK25" i="51"/>
  <c r="FG25" i="51"/>
  <c r="FK23" i="51"/>
  <c r="FG23" i="51"/>
  <c r="FK31" i="51"/>
  <c r="FG31" i="51"/>
  <c r="FK21" i="51"/>
  <c r="FG21" i="51"/>
  <c r="FK19" i="51"/>
  <c r="FG19" i="51"/>
  <c r="FK33" i="51"/>
  <c r="FG33" i="51"/>
  <c r="FG22" i="51"/>
  <c r="FA25" i="51"/>
  <c r="FA23" i="51"/>
  <c r="FA31" i="51"/>
  <c r="FA21" i="51"/>
  <c r="FA19" i="51"/>
  <c r="FA16" i="51"/>
  <c r="FB16" i="51" s="1"/>
  <c r="FA33" i="51"/>
  <c r="FA28" i="51"/>
  <c r="FA32" i="51"/>
  <c r="FA29" i="51"/>
  <c r="FA35" i="51"/>
  <c r="FA36" i="51"/>
  <c r="FA27" i="51"/>
  <c r="FA17" i="51"/>
  <c r="CT24" i="51"/>
  <c r="DJ24" i="51"/>
  <c r="DF24" i="51"/>
  <c r="DB24" i="51"/>
  <c r="CX24" i="51"/>
  <c r="DV76" i="51"/>
  <c r="EF42" i="48"/>
  <c r="EF33" i="48"/>
  <c r="DD281" i="4"/>
  <c r="J36" i="24"/>
  <c r="DD37" i="4"/>
  <c r="CH21" i="4"/>
  <c r="CA101" i="4"/>
  <c r="CA104" i="4"/>
  <c r="L350" i="4"/>
  <c r="CA99" i="4"/>
  <c r="CA109" i="4"/>
  <c r="L30" i="4"/>
  <c r="CT22" i="4"/>
  <c r="L25" i="4"/>
  <c r="L351" i="4"/>
  <c r="L33" i="4"/>
  <c r="L359" i="4"/>
  <c r="L28" i="4"/>
  <c r="CA110" i="4"/>
  <c r="CA98" i="4"/>
  <c r="L344" i="4"/>
  <c r="L360" i="4"/>
  <c r="CT184" i="4"/>
  <c r="J81" i="24"/>
  <c r="DD116" i="4"/>
  <c r="DD362" i="4" s="1"/>
  <c r="DD422" i="4" s="1"/>
  <c r="K87" i="25" s="1"/>
  <c r="J116" i="24"/>
  <c r="DD196" i="4"/>
  <c r="CL184" i="4"/>
  <c r="CX263" i="4"/>
  <c r="CP263" i="4"/>
  <c r="CH263" i="4"/>
  <c r="CH183" i="4"/>
  <c r="L29" i="4"/>
  <c r="L355" i="4"/>
  <c r="CA96" i="4"/>
  <c r="L342" i="4"/>
  <c r="L358" i="4"/>
  <c r="CA107" i="4"/>
  <c r="CA114" i="4"/>
  <c r="CA102" i="4"/>
  <c r="L348" i="4"/>
  <c r="CA97" i="4"/>
  <c r="L20" i="4"/>
  <c r="L95" i="4"/>
  <c r="L23" i="4"/>
  <c r="L349" i="4"/>
  <c r="CA106" i="4"/>
  <c r="L26" i="4"/>
  <c r="CX101" i="4"/>
  <c r="CP101" i="4"/>
  <c r="CH101" i="4"/>
  <c r="CP22" i="4"/>
  <c r="CX21" i="4"/>
  <c r="L21" i="4"/>
  <c r="L347" i="4"/>
  <c r="L24" i="4"/>
  <c r="L19" i="4"/>
  <c r="L345" i="4"/>
  <c r="L356" i="4"/>
  <c r="CA105" i="4"/>
  <c r="CA112" i="4"/>
  <c r="L354" i="4"/>
  <c r="L31" i="4"/>
  <c r="L357" i="4"/>
  <c r="L18" i="4"/>
  <c r="CA113" i="4"/>
  <c r="L34" i="4"/>
  <c r="CP183" i="4"/>
  <c r="CT263" i="4"/>
  <c r="CL263" i="4"/>
  <c r="CA108" i="4"/>
  <c r="L16" i="4"/>
  <c r="CA111" i="4"/>
  <c r="L32" i="4"/>
  <c r="L27" i="4"/>
  <c r="L353" i="4"/>
  <c r="L35" i="4"/>
  <c r="L361" i="4"/>
  <c r="L22" i="4"/>
  <c r="CT101" i="4"/>
  <c r="CL101" i="4"/>
  <c r="CX183" i="4"/>
  <c r="CL22" i="4"/>
  <c r="L17" i="4"/>
  <c r="L343" i="4"/>
  <c r="CA100" i="4"/>
  <c r="L346" i="4"/>
  <c r="L15" i="4"/>
  <c r="L341" i="4"/>
  <c r="CA103" i="4"/>
  <c r="L352" i="4"/>
  <c r="J171" i="24" l="1"/>
  <c r="R170" i="24"/>
  <c r="EF40" i="48"/>
  <c r="EF35" i="48"/>
  <c r="FB17" i="51"/>
  <c r="FB18" i="51" s="1"/>
  <c r="FB19" i="51" s="1"/>
  <c r="FB20" i="51" s="1"/>
  <c r="FB21" i="51" s="1"/>
  <c r="FB22" i="51" s="1"/>
  <c r="FB23" i="51" s="1"/>
  <c r="FB24" i="51" s="1"/>
  <c r="IZ36" i="48"/>
  <c r="JF36" i="48" s="1"/>
  <c r="EF32" i="48"/>
  <c r="EF31" i="48"/>
  <c r="EF41" i="48"/>
  <c r="JF32" i="48"/>
  <c r="IZ39" i="48"/>
  <c r="JF39" i="48" s="1"/>
  <c r="EF38" i="48"/>
  <c r="EF37" i="48"/>
  <c r="EF34" i="48"/>
  <c r="EF29" i="48"/>
  <c r="EF39" i="48"/>
  <c r="EF36" i="48"/>
  <c r="IZ34" i="48"/>
  <c r="JF34" i="48" s="1"/>
  <c r="EF30" i="48"/>
  <c r="EF43" i="48"/>
  <c r="FK76" i="51"/>
  <c r="FL18" i="51"/>
  <c r="FA76" i="51"/>
  <c r="CX25" i="51"/>
  <c r="DB25" i="51"/>
  <c r="DF25" i="51"/>
  <c r="DJ25" i="51"/>
  <c r="CT25" i="51"/>
  <c r="O199" i="4"/>
  <c r="L199" i="4" s="1"/>
  <c r="JB29" i="48"/>
  <c r="JF29" i="48"/>
  <c r="JB33" i="48"/>
  <c r="JF33" i="48"/>
  <c r="JB30" i="48"/>
  <c r="JF30" i="48"/>
  <c r="JB31" i="48"/>
  <c r="JF31" i="48"/>
  <c r="JB41" i="48"/>
  <c r="JF41" i="48"/>
  <c r="JF42" i="48"/>
  <c r="JB42" i="48"/>
  <c r="JB40" i="48"/>
  <c r="JF40" i="48"/>
  <c r="JB35" i="48"/>
  <c r="JF35" i="48"/>
  <c r="JB43" i="48"/>
  <c r="JF43" i="48"/>
  <c r="JB38" i="48"/>
  <c r="JF38" i="48"/>
  <c r="JB37" i="48"/>
  <c r="JF37" i="48"/>
  <c r="DD282" i="4"/>
  <c r="J37" i="24"/>
  <c r="DD38" i="4"/>
  <c r="CL264" i="4"/>
  <c r="CT264" i="4"/>
  <c r="CP184" i="4"/>
  <c r="J117" i="24"/>
  <c r="DD197" i="4"/>
  <c r="J82" i="24"/>
  <c r="DD117" i="4"/>
  <c r="DD363" i="4" s="1"/>
  <c r="DD423" i="4" s="1"/>
  <c r="K88" i="25" s="1"/>
  <c r="CT185" i="4"/>
  <c r="CT23" i="4"/>
  <c r="CH22" i="4"/>
  <c r="I15" i="4"/>
  <c r="CL23" i="4"/>
  <c r="CX184" i="4"/>
  <c r="CL102" i="4"/>
  <c r="CT102" i="4"/>
  <c r="CX22" i="4"/>
  <c r="CP23" i="4"/>
  <c r="CH102" i="4"/>
  <c r="CP102" i="4"/>
  <c r="CX102" i="4"/>
  <c r="CH184" i="4"/>
  <c r="CH264" i="4"/>
  <c r="CP264" i="4"/>
  <c r="CX264" i="4"/>
  <c r="CL185" i="4"/>
  <c r="J172" i="24" l="1"/>
  <c r="R171" i="24"/>
  <c r="JB36" i="48"/>
  <c r="O203" i="4" s="1"/>
  <c r="K203" i="4" s="1"/>
  <c r="JB34" i="48"/>
  <c r="O201" i="4" s="1"/>
  <c r="K201" i="4" s="1"/>
  <c r="JB39" i="48"/>
  <c r="O206" i="4" s="1"/>
  <c r="K206" i="4" s="1"/>
  <c r="K199" i="4"/>
  <c r="FL19" i="51"/>
  <c r="DF26" i="51"/>
  <c r="DB26" i="51"/>
  <c r="CX26" i="51"/>
  <c r="CT26" i="51"/>
  <c r="DJ26" i="51"/>
  <c r="O210" i="4"/>
  <c r="K210" i="4" s="1"/>
  <c r="O202" i="4"/>
  <c r="K202" i="4" s="1"/>
  <c r="O207" i="4"/>
  <c r="L207" i="4" s="1"/>
  <c r="O208" i="4"/>
  <c r="K208" i="4" s="1"/>
  <c r="O198" i="4"/>
  <c r="K198" i="4" s="1"/>
  <c r="O197" i="4"/>
  <c r="K197" i="4" s="1"/>
  <c r="O200" i="4"/>
  <c r="K200" i="4" s="1"/>
  <c r="O196" i="4"/>
  <c r="K196" i="4" s="1"/>
  <c r="O204" i="4"/>
  <c r="L204" i="4" s="1"/>
  <c r="O205" i="4"/>
  <c r="K205" i="4" s="1"/>
  <c r="O209" i="4"/>
  <c r="K209" i="4" s="1"/>
  <c r="FB25" i="51"/>
  <c r="DD283" i="4"/>
  <c r="J38" i="24"/>
  <c r="DD39" i="4"/>
  <c r="CT186" i="4"/>
  <c r="J83" i="24"/>
  <c r="DD118" i="4"/>
  <c r="DD364" i="4" s="1"/>
  <c r="DD424" i="4" s="1"/>
  <c r="K89" i="25" s="1"/>
  <c r="J118" i="24"/>
  <c r="DD198" i="4"/>
  <c r="CL186" i="4"/>
  <c r="CX265" i="4"/>
  <c r="CP265" i="4"/>
  <c r="CH265" i="4"/>
  <c r="CH185" i="4"/>
  <c r="CX103" i="4"/>
  <c r="CP103" i="4"/>
  <c r="CH103" i="4"/>
  <c r="CP24" i="4"/>
  <c r="CX23" i="4"/>
  <c r="CT103" i="4"/>
  <c r="CL103" i="4"/>
  <c r="CX185" i="4"/>
  <c r="CL24" i="4"/>
  <c r="CH23" i="4"/>
  <c r="CT24" i="4"/>
  <c r="CP185" i="4"/>
  <c r="CT265" i="4"/>
  <c r="CL265" i="4"/>
  <c r="J173" i="24" l="1"/>
  <c r="R172" i="24"/>
  <c r="L200" i="4"/>
  <c r="K207" i="4"/>
  <c r="L202" i="4"/>
  <c r="L209" i="4"/>
  <c r="L210" i="4"/>
  <c r="L203" i="4"/>
  <c r="L198" i="4"/>
  <c r="L201" i="4"/>
  <c r="L205" i="4"/>
  <c r="L197" i="4"/>
  <c r="L206" i="4"/>
  <c r="L208" i="4"/>
  <c r="K204" i="4"/>
  <c r="L196" i="4"/>
  <c r="FL20" i="51"/>
  <c r="CX27" i="51"/>
  <c r="DB27" i="51"/>
  <c r="DF27" i="51"/>
  <c r="DJ27" i="51"/>
  <c r="CT27" i="51"/>
  <c r="FB26" i="51"/>
  <c r="DD284" i="4"/>
  <c r="J39" i="24"/>
  <c r="DD40" i="4"/>
  <c r="CL266" i="4"/>
  <c r="CT266" i="4"/>
  <c r="CP186" i="4"/>
  <c r="CH24" i="4"/>
  <c r="CH186" i="4"/>
  <c r="CH266" i="4"/>
  <c r="CP266" i="4"/>
  <c r="CX266" i="4"/>
  <c r="CL187" i="4"/>
  <c r="J119" i="24"/>
  <c r="DD199" i="4"/>
  <c r="J84" i="24"/>
  <c r="DD119" i="4"/>
  <c r="DD365" i="4" s="1"/>
  <c r="DD425" i="4" s="1"/>
  <c r="K90" i="25" s="1"/>
  <c r="CT187" i="4"/>
  <c r="CT25" i="4"/>
  <c r="CL25" i="4"/>
  <c r="CX186" i="4"/>
  <c r="CL104" i="4"/>
  <c r="CT104" i="4"/>
  <c r="CX24" i="4"/>
  <c r="CP25" i="4"/>
  <c r="CH104" i="4"/>
  <c r="CP104" i="4"/>
  <c r="CX104" i="4"/>
  <c r="J174" i="24" l="1"/>
  <c r="R173" i="24"/>
  <c r="FL21" i="51"/>
  <c r="CT28" i="51"/>
  <c r="DJ28" i="51"/>
  <c r="DF28" i="51"/>
  <c r="DB28" i="51"/>
  <c r="CX28" i="51"/>
  <c r="Q86" i="51"/>
  <c r="FB27" i="51"/>
  <c r="CA115" i="4"/>
  <c r="DD285" i="4"/>
  <c r="J40" i="24"/>
  <c r="DD41" i="4"/>
  <c r="CX105" i="4"/>
  <c r="CP105" i="4"/>
  <c r="CH105" i="4"/>
  <c r="CP26" i="4"/>
  <c r="CX25" i="4"/>
  <c r="CT188" i="4"/>
  <c r="J85" i="24"/>
  <c r="DD120" i="4"/>
  <c r="DD366" i="4" s="1"/>
  <c r="DD426" i="4" s="1"/>
  <c r="K91" i="25" s="1"/>
  <c r="J120" i="24"/>
  <c r="DD200" i="4"/>
  <c r="CP187" i="4"/>
  <c r="CT267" i="4"/>
  <c r="CL267" i="4"/>
  <c r="CT105" i="4"/>
  <c r="CL105" i="4"/>
  <c r="CX187" i="4"/>
  <c r="CL26" i="4"/>
  <c r="CT26" i="4"/>
  <c r="CL188" i="4"/>
  <c r="CX267" i="4"/>
  <c r="CP267" i="4"/>
  <c r="CH267" i="4"/>
  <c r="CH187" i="4"/>
  <c r="CH25" i="4"/>
  <c r="J175" i="24" l="1"/>
  <c r="R174" i="24"/>
  <c r="AD83" i="51"/>
  <c r="AI83" i="51" s="1"/>
  <c r="K194" i="24" s="1"/>
  <c r="AD82" i="51"/>
  <c r="AI82" i="51" s="1"/>
  <c r="K193" i="24" s="1"/>
  <c r="AD84" i="51"/>
  <c r="AI84" i="51" s="1"/>
  <c r="K195" i="24" s="1"/>
  <c r="AD55" i="51"/>
  <c r="AI55" i="51" s="1"/>
  <c r="K166" i="24" s="1"/>
  <c r="AD71" i="51"/>
  <c r="AI71" i="51" s="1"/>
  <c r="K182" i="24" s="1"/>
  <c r="AD72" i="51"/>
  <c r="AI72" i="51" s="1"/>
  <c r="K183" i="24" s="1"/>
  <c r="AD47" i="51"/>
  <c r="AI47" i="51" s="1"/>
  <c r="K158" i="24" s="1"/>
  <c r="AD68" i="51"/>
  <c r="AI68" i="51" s="1"/>
  <c r="K179" i="24" s="1"/>
  <c r="AD59" i="51"/>
  <c r="AI59" i="51" s="1"/>
  <c r="K170" i="24" s="1"/>
  <c r="AD64" i="51"/>
  <c r="AI64" i="51" s="1"/>
  <c r="K175" i="24" s="1"/>
  <c r="AD53" i="51"/>
  <c r="AI53" i="51" s="1"/>
  <c r="K164" i="24" s="1"/>
  <c r="FL22" i="51"/>
  <c r="AD40" i="51"/>
  <c r="AI40" i="51" s="1"/>
  <c r="K151" i="24" s="1"/>
  <c r="DJ29" i="51"/>
  <c r="CT29" i="51"/>
  <c r="CX29" i="51"/>
  <c r="DB29" i="51"/>
  <c r="DF29" i="51"/>
  <c r="AD62" i="51"/>
  <c r="AI62" i="51" s="1"/>
  <c r="K173" i="24" s="1"/>
  <c r="AD66" i="51"/>
  <c r="AI66" i="51" s="1"/>
  <c r="K177" i="24" s="1"/>
  <c r="AD56" i="51"/>
  <c r="AI56" i="51" s="1"/>
  <c r="K167" i="24" s="1"/>
  <c r="AD61" i="51"/>
  <c r="AI61" i="51" s="1"/>
  <c r="K172" i="24" s="1"/>
  <c r="AD51" i="51"/>
  <c r="AI51" i="51" s="1"/>
  <c r="K162" i="24" s="1"/>
  <c r="AD63" i="51"/>
  <c r="AI63" i="51" s="1"/>
  <c r="K174" i="24" s="1"/>
  <c r="AD67" i="51"/>
  <c r="AI67" i="51" s="1"/>
  <c r="K178" i="24" s="1"/>
  <c r="AD60" i="51"/>
  <c r="AI60" i="51" s="1"/>
  <c r="K171" i="24" s="1"/>
  <c r="AD54" i="51"/>
  <c r="AI54" i="51" s="1"/>
  <c r="K165" i="24" s="1"/>
  <c r="AD52" i="51"/>
  <c r="AI52" i="51" s="1"/>
  <c r="K163" i="24" s="1"/>
  <c r="AD38" i="51"/>
  <c r="AI38" i="51" s="1"/>
  <c r="K149" i="24" s="1"/>
  <c r="AD57" i="51"/>
  <c r="AI57" i="51" s="1"/>
  <c r="K168" i="24" s="1"/>
  <c r="AD65" i="51"/>
  <c r="AI65" i="51" s="1"/>
  <c r="K176" i="24" s="1"/>
  <c r="DS399" i="51"/>
  <c r="AD39" i="51"/>
  <c r="AI39" i="51" s="1"/>
  <c r="K150" i="24" s="1"/>
  <c r="AD73" i="51"/>
  <c r="AI73" i="51" s="1"/>
  <c r="K184" i="24" s="1"/>
  <c r="AD32" i="51"/>
  <c r="AI32" i="51" s="1"/>
  <c r="AD49" i="51"/>
  <c r="AI49" i="51" s="1"/>
  <c r="K160" i="24" s="1"/>
  <c r="AD46" i="51"/>
  <c r="AI46" i="51" s="1"/>
  <c r="K157" i="24" s="1"/>
  <c r="AD48" i="51"/>
  <c r="AI48" i="51" s="1"/>
  <c r="K159" i="24" s="1"/>
  <c r="AD58" i="51"/>
  <c r="AI58" i="51" s="1"/>
  <c r="K169" i="24" s="1"/>
  <c r="AD37" i="51"/>
  <c r="AI37" i="51" s="1"/>
  <c r="K148" i="24" s="1"/>
  <c r="AD43" i="51"/>
  <c r="AI43" i="51" s="1"/>
  <c r="K154" i="24" s="1"/>
  <c r="AD44" i="51"/>
  <c r="AI44" i="51" s="1"/>
  <c r="K155" i="24" s="1"/>
  <c r="AD45" i="51"/>
  <c r="AI45" i="51" s="1"/>
  <c r="K156" i="24" s="1"/>
  <c r="AD69" i="51"/>
  <c r="AI69" i="51" s="1"/>
  <c r="K180" i="24" s="1"/>
  <c r="AD36" i="51"/>
  <c r="AI36" i="51" s="1"/>
  <c r="K147" i="24" s="1"/>
  <c r="AD50" i="51"/>
  <c r="AI50" i="51" s="1"/>
  <c r="K161" i="24" s="1"/>
  <c r="AD41" i="51"/>
  <c r="AI41" i="51" s="1"/>
  <c r="K152" i="24" s="1"/>
  <c r="FB28" i="51"/>
  <c r="DD286" i="4"/>
  <c r="J41" i="24"/>
  <c r="DD42" i="4"/>
  <c r="CT27" i="4"/>
  <c r="CL27" i="4"/>
  <c r="CX188" i="4"/>
  <c r="CL106" i="4"/>
  <c r="CT106" i="4"/>
  <c r="CL268" i="4"/>
  <c r="CT268" i="4"/>
  <c r="CP188" i="4"/>
  <c r="J121" i="24"/>
  <c r="DD201" i="4"/>
  <c r="J86" i="24"/>
  <c r="DD121" i="4"/>
  <c r="DD367" i="4" s="1"/>
  <c r="DD427" i="4" s="1"/>
  <c r="K92" i="25" s="1"/>
  <c r="CT189" i="4"/>
  <c r="CX26" i="4"/>
  <c r="CP27" i="4"/>
  <c r="CH106" i="4"/>
  <c r="CP106" i="4"/>
  <c r="CX106" i="4"/>
  <c r="CH26" i="4"/>
  <c r="CH188" i="4"/>
  <c r="CH268" i="4"/>
  <c r="CP268" i="4"/>
  <c r="CX268" i="4"/>
  <c r="CL189" i="4"/>
  <c r="J176" i="24" l="1"/>
  <c r="R175" i="24"/>
  <c r="FL23" i="51"/>
  <c r="DF30" i="51"/>
  <c r="DB30" i="51"/>
  <c r="CX30" i="51"/>
  <c r="CT30" i="51"/>
  <c r="DJ30" i="51"/>
  <c r="AD15" i="51"/>
  <c r="AI15" i="51" s="1"/>
  <c r="AD19" i="51"/>
  <c r="AI19" i="51" s="1"/>
  <c r="AD23" i="51"/>
  <c r="AI23" i="51" s="1"/>
  <c r="AD27" i="51"/>
  <c r="AI27" i="51" s="1"/>
  <c r="AD25" i="51"/>
  <c r="AI25" i="51" s="1"/>
  <c r="AD31" i="51"/>
  <c r="AI31" i="51" s="1"/>
  <c r="AD18" i="51"/>
  <c r="AI18" i="51" s="1"/>
  <c r="AD24" i="51"/>
  <c r="AI24" i="51" s="1"/>
  <c r="AD20" i="51"/>
  <c r="AI20" i="51" s="1"/>
  <c r="DS400" i="51"/>
  <c r="DS396" i="51"/>
  <c r="DS392" i="51"/>
  <c r="AD30" i="51"/>
  <c r="AI30" i="51" s="1"/>
  <c r="AD29" i="51"/>
  <c r="AI29" i="51" s="1"/>
  <c r="AD28" i="51"/>
  <c r="AI28" i="51" s="1"/>
  <c r="AD26" i="51"/>
  <c r="AI26" i="51" s="1"/>
  <c r="AD34" i="51"/>
  <c r="AI34" i="51" s="1"/>
  <c r="AD22" i="51"/>
  <c r="AI22" i="51" s="1"/>
  <c r="AD74" i="51"/>
  <c r="AI74" i="51" s="1"/>
  <c r="K185" i="24" s="1"/>
  <c r="AD16" i="51"/>
  <c r="AI16" i="51" s="1"/>
  <c r="AD17" i="51"/>
  <c r="AI17" i="51" s="1"/>
  <c r="AD21" i="51"/>
  <c r="AI21" i="51" s="1"/>
  <c r="AD33" i="51"/>
  <c r="AI33" i="51" s="1"/>
  <c r="AD35" i="51"/>
  <c r="AI35" i="51" s="1"/>
  <c r="DS391" i="51"/>
  <c r="AD42" i="51"/>
  <c r="AI42" i="51" s="1"/>
  <c r="K153" i="24" s="1"/>
  <c r="DS390" i="51"/>
  <c r="DS395" i="51"/>
  <c r="FB29" i="51"/>
  <c r="DD287" i="4"/>
  <c r="DD288" i="4" s="1"/>
  <c r="DD289" i="4" s="1"/>
  <c r="DD290" i="4" s="1"/>
  <c r="DD291" i="4" s="1"/>
  <c r="DD292" i="4" s="1"/>
  <c r="DD293" i="4" s="1"/>
  <c r="DD294" i="4" s="1"/>
  <c r="DD295" i="4" s="1"/>
  <c r="DD296" i="4" s="1"/>
  <c r="DD297" i="4" s="1"/>
  <c r="DD298" i="4" s="1"/>
  <c r="DD299" i="4" s="1"/>
  <c r="DD300" i="4" s="1"/>
  <c r="DD301" i="4" s="1"/>
  <c r="DD43" i="4"/>
  <c r="J42" i="24"/>
  <c r="CX269" i="4"/>
  <c r="CP269" i="4"/>
  <c r="CH269" i="4"/>
  <c r="CH189" i="4"/>
  <c r="CH27" i="4"/>
  <c r="CX107" i="4"/>
  <c r="CP107" i="4"/>
  <c r="CH107" i="4"/>
  <c r="CP28" i="4"/>
  <c r="CX27" i="4"/>
  <c r="CT190" i="4"/>
  <c r="J87" i="24"/>
  <c r="DD122" i="4"/>
  <c r="DD368" i="4" s="1"/>
  <c r="DD428" i="4" s="1"/>
  <c r="K93" i="25" s="1"/>
  <c r="J122" i="24"/>
  <c r="DD202" i="4"/>
  <c r="CP189" i="4"/>
  <c r="CT269" i="4"/>
  <c r="CL269" i="4"/>
  <c r="CT107" i="4"/>
  <c r="CL107" i="4"/>
  <c r="CX189" i="4"/>
  <c r="CL28" i="4"/>
  <c r="CT28" i="4"/>
  <c r="CL190" i="4"/>
  <c r="J177" i="24" l="1"/>
  <c r="R176" i="24"/>
  <c r="FL24" i="51"/>
  <c r="DJ31" i="51"/>
  <c r="CT31" i="51"/>
  <c r="CX31" i="51"/>
  <c r="DB31" i="51"/>
  <c r="DF31" i="51"/>
  <c r="DR397" i="51"/>
  <c r="DR395" i="51"/>
  <c r="DQ396" i="51"/>
  <c r="DQ390" i="51"/>
  <c r="DR393" i="51"/>
  <c r="DS397" i="51"/>
  <c r="DR399" i="51"/>
  <c r="DQ394" i="51"/>
  <c r="DR394" i="51"/>
  <c r="DQ400" i="51"/>
  <c r="DQ392" i="51"/>
  <c r="DQ397" i="51"/>
  <c r="DQ395" i="51"/>
  <c r="DR396" i="51"/>
  <c r="DQ393" i="51"/>
  <c r="DR390" i="51"/>
  <c r="DR391" i="51"/>
  <c r="DR392" i="51"/>
  <c r="DS394" i="51"/>
  <c r="DS393" i="51"/>
  <c r="FB30" i="51"/>
  <c r="J43" i="24"/>
  <c r="DD44" i="4"/>
  <c r="CT29" i="4"/>
  <c r="CX190" i="4"/>
  <c r="CL270" i="4"/>
  <c r="CT270" i="4"/>
  <c r="CP190" i="4"/>
  <c r="J123" i="24"/>
  <c r="DD203" i="4"/>
  <c r="J88" i="24"/>
  <c r="DD123" i="4"/>
  <c r="DD369" i="4" s="1"/>
  <c r="DD429" i="4" s="1"/>
  <c r="K94" i="25" s="1"/>
  <c r="CT191" i="4"/>
  <c r="CX28" i="4"/>
  <c r="CP29" i="4"/>
  <c r="CH28" i="4"/>
  <c r="CH190" i="4"/>
  <c r="CH270" i="4"/>
  <c r="CP270" i="4"/>
  <c r="CX270" i="4"/>
  <c r="CL191" i="4"/>
  <c r="CL29" i="4"/>
  <c r="J178" i="24" l="1"/>
  <c r="R177" i="24"/>
  <c r="FL25" i="51"/>
  <c r="DF32" i="51"/>
  <c r="DB32" i="51"/>
  <c r="CX32" i="51"/>
  <c r="CT32" i="51"/>
  <c r="DJ32" i="51"/>
  <c r="DR400" i="51"/>
  <c r="DQ398" i="51"/>
  <c r="DR398" i="51"/>
  <c r="DQ399" i="51"/>
  <c r="DQ391" i="51"/>
  <c r="DS398" i="51"/>
  <c r="FB31" i="51"/>
  <c r="DD45" i="4"/>
  <c r="J44" i="24"/>
  <c r="CL192" i="4"/>
  <c r="CX271" i="4"/>
  <c r="CP271" i="4"/>
  <c r="CH271" i="4"/>
  <c r="CH191" i="4"/>
  <c r="CH29" i="4"/>
  <c r="CX108" i="4"/>
  <c r="CP108" i="4"/>
  <c r="CH108" i="4"/>
  <c r="CP30" i="4"/>
  <c r="CX29" i="4"/>
  <c r="CT192" i="4"/>
  <c r="J89" i="24"/>
  <c r="DD124" i="4"/>
  <c r="DD370" i="4" s="1"/>
  <c r="DD430" i="4" s="1"/>
  <c r="K95" i="25" s="1"/>
  <c r="J124" i="24"/>
  <c r="DD204" i="4"/>
  <c r="CP191" i="4"/>
  <c r="CT271" i="4"/>
  <c r="CL271" i="4"/>
  <c r="CT108" i="4"/>
  <c r="CL108" i="4"/>
  <c r="CX191" i="4"/>
  <c r="CT30" i="4"/>
  <c r="CL30" i="4"/>
  <c r="J179" i="24" l="1"/>
  <c r="R178" i="24"/>
  <c r="FL26" i="51"/>
  <c r="DJ33" i="51"/>
  <c r="CT33" i="51"/>
  <c r="CX33" i="51"/>
  <c r="DB33" i="51"/>
  <c r="DF33" i="51"/>
  <c r="FB32" i="51"/>
  <c r="DD46" i="4"/>
  <c r="J45" i="24"/>
  <c r="CT31" i="4"/>
  <c r="CL109" i="4"/>
  <c r="CT109" i="4"/>
  <c r="CL272" i="4"/>
  <c r="CT272" i="4"/>
  <c r="CP192" i="4"/>
  <c r="J125" i="24"/>
  <c r="DD205" i="4"/>
  <c r="J90" i="24"/>
  <c r="DD125" i="4"/>
  <c r="DD371" i="4" s="1"/>
  <c r="DD431" i="4" s="1"/>
  <c r="K96" i="25" s="1"/>
  <c r="CT193" i="4"/>
  <c r="CX30" i="4"/>
  <c r="CP31" i="4"/>
  <c r="CH109" i="4"/>
  <c r="CP109" i="4"/>
  <c r="CX109" i="4"/>
  <c r="CH30" i="4"/>
  <c r="CH192" i="4"/>
  <c r="CH272" i="4"/>
  <c r="CP272" i="4"/>
  <c r="CX272" i="4"/>
  <c r="CL193" i="4"/>
  <c r="CL31" i="4"/>
  <c r="CX192" i="4"/>
  <c r="J180" i="24" l="1"/>
  <c r="R179" i="24"/>
  <c r="FL27" i="51"/>
  <c r="DF34" i="51"/>
  <c r="DB34" i="51"/>
  <c r="CX34" i="51"/>
  <c r="CT34" i="51"/>
  <c r="DJ34" i="51"/>
  <c r="FB33" i="51"/>
  <c r="DD47" i="4"/>
  <c r="J46" i="24"/>
  <c r="CL32" i="4"/>
  <c r="CP273" i="4"/>
  <c r="CH273" i="4"/>
  <c r="CH193" i="4"/>
  <c r="CH31" i="4"/>
  <c r="CX110" i="4"/>
  <c r="CP110" i="4"/>
  <c r="CH110" i="4"/>
  <c r="CP32" i="4"/>
  <c r="CX31" i="4"/>
  <c r="CT194" i="4"/>
  <c r="J91" i="24"/>
  <c r="DD126" i="4"/>
  <c r="DD372" i="4" s="1"/>
  <c r="DD432" i="4" s="1"/>
  <c r="K97" i="25" s="1"/>
  <c r="J126" i="24"/>
  <c r="DD206" i="4"/>
  <c r="CP193" i="4"/>
  <c r="CT273" i="4"/>
  <c r="CL273" i="4"/>
  <c r="CT110" i="4"/>
  <c r="CL110" i="4"/>
  <c r="CT32" i="4"/>
  <c r="CX193" i="4"/>
  <c r="CL194" i="4"/>
  <c r="CX273" i="4"/>
  <c r="J181" i="24" l="1"/>
  <c r="R180" i="24"/>
  <c r="FL28" i="51"/>
  <c r="DJ35" i="51"/>
  <c r="CT35" i="51"/>
  <c r="CX35" i="51"/>
  <c r="DB35" i="51"/>
  <c r="DF35" i="51"/>
  <c r="FB34" i="51"/>
  <c r="DD48" i="4"/>
  <c r="J47" i="24"/>
  <c r="CL195" i="4"/>
  <c r="CT33" i="4"/>
  <c r="CT111" i="4"/>
  <c r="CL274" i="4"/>
  <c r="CT274" i="4"/>
  <c r="CP194" i="4"/>
  <c r="J127" i="24"/>
  <c r="DD207" i="4"/>
  <c r="J92" i="24"/>
  <c r="DD127" i="4"/>
  <c r="DD373" i="4" s="1"/>
  <c r="DD433" i="4" s="1"/>
  <c r="K98" i="25" s="1"/>
  <c r="CT195" i="4"/>
  <c r="CX32" i="4"/>
  <c r="CP33" i="4"/>
  <c r="CH111" i="4"/>
  <c r="CP111" i="4"/>
  <c r="CX111" i="4"/>
  <c r="CH32" i="4"/>
  <c r="CH194" i="4"/>
  <c r="CH274" i="4"/>
  <c r="CP274" i="4"/>
  <c r="CL33" i="4"/>
  <c r="CX274" i="4"/>
  <c r="CX194" i="4"/>
  <c r="CL111" i="4"/>
  <c r="J182" i="24" l="1"/>
  <c r="R181" i="24"/>
  <c r="FL29" i="51"/>
  <c r="DF36" i="51"/>
  <c r="DB36" i="51"/>
  <c r="CX36" i="51"/>
  <c r="CT36" i="51"/>
  <c r="DJ36" i="51"/>
  <c r="FB35" i="51"/>
  <c r="J48" i="24"/>
  <c r="DD49" i="4"/>
  <c r="CX195" i="4"/>
  <c r="CL34" i="4"/>
  <c r="CP275" i="4"/>
  <c r="CH275" i="4"/>
  <c r="CH195" i="4"/>
  <c r="CH33" i="4"/>
  <c r="CX112" i="4"/>
  <c r="CP112" i="4"/>
  <c r="CH112" i="4"/>
  <c r="CP34" i="4"/>
  <c r="CX33" i="4"/>
  <c r="CT196" i="4"/>
  <c r="J93" i="24"/>
  <c r="DD128" i="4"/>
  <c r="DD374" i="4" s="1"/>
  <c r="DD434" i="4" s="1"/>
  <c r="K99" i="25" s="1"/>
  <c r="J128" i="24"/>
  <c r="DD208" i="4"/>
  <c r="CP195" i="4"/>
  <c r="CT275" i="4"/>
  <c r="CL275" i="4"/>
  <c r="CT112" i="4"/>
  <c r="CT34" i="4"/>
  <c r="CL196" i="4"/>
  <c r="CL112" i="4"/>
  <c r="CX275" i="4"/>
  <c r="J183" i="24" l="1"/>
  <c r="R182" i="24"/>
  <c r="FL30" i="51"/>
  <c r="DJ37" i="51"/>
  <c r="CT37" i="51"/>
  <c r="CX37" i="51"/>
  <c r="DB37" i="51"/>
  <c r="DF37" i="51"/>
  <c r="FB36" i="51"/>
  <c r="J49" i="24"/>
  <c r="DD50" i="4"/>
  <c r="CL197" i="4"/>
  <c r="CT113" i="4"/>
  <c r="CL276" i="4"/>
  <c r="CT276" i="4"/>
  <c r="CP196" i="4"/>
  <c r="J129" i="24"/>
  <c r="DD209" i="4"/>
  <c r="J94" i="24"/>
  <c r="DD129" i="4"/>
  <c r="DD375" i="4" s="1"/>
  <c r="DD435" i="4" s="1"/>
  <c r="K100" i="25" s="1"/>
  <c r="CT197" i="4"/>
  <c r="CX34" i="4"/>
  <c r="CP35" i="4"/>
  <c r="CH113" i="4"/>
  <c r="CP113" i="4"/>
  <c r="CX113" i="4"/>
  <c r="CH34" i="4"/>
  <c r="CH196" i="4"/>
  <c r="CH276" i="4"/>
  <c r="CP276" i="4"/>
  <c r="CL35" i="4"/>
  <c r="CX196" i="4"/>
  <c r="CX276" i="4"/>
  <c r="CL113" i="4"/>
  <c r="CT35" i="4"/>
  <c r="J184" i="24" l="1"/>
  <c r="R183" i="24"/>
  <c r="FL31" i="51"/>
  <c r="DF38" i="51"/>
  <c r="DB38" i="51"/>
  <c r="CX38" i="51"/>
  <c r="CT38" i="51"/>
  <c r="DJ38" i="51"/>
  <c r="FB37" i="51"/>
  <c r="J50" i="24"/>
  <c r="DD51" i="4"/>
  <c r="CT36" i="4"/>
  <c r="CX277" i="4"/>
  <c r="CL36" i="4"/>
  <c r="CP277" i="4"/>
  <c r="CH277" i="4"/>
  <c r="CH197" i="4"/>
  <c r="CH35" i="4"/>
  <c r="CX114" i="4"/>
  <c r="CP114" i="4"/>
  <c r="CH114" i="4"/>
  <c r="CP36" i="4"/>
  <c r="CX35" i="4"/>
  <c r="CT198" i="4"/>
  <c r="J95" i="24"/>
  <c r="DD130" i="4"/>
  <c r="DD376" i="4" s="1"/>
  <c r="DD436" i="4" s="1"/>
  <c r="K101" i="25" s="1"/>
  <c r="J130" i="24"/>
  <c r="DD210" i="4"/>
  <c r="CP197" i="4"/>
  <c r="CT277" i="4"/>
  <c r="CL277" i="4"/>
  <c r="CT114" i="4"/>
  <c r="CL198" i="4"/>
  <c r="CL114" i="4"/>
  <c r="CX197" i="4"/>
  <c r="J185" i="24" l="1"/>
  <c r="R184" i="24"/>
  <c r="FL32" i="51"/>
  <c r="DJ39" i="51"/>
  <c r="CT39" i="51"/>
  <c r="CX39" i="51"/>
  <c r="DB39" i="51"/>
  <c r="DF39" i="51"/>
  <c r="FB38" i="51"/>
  <c r="J51" i="24"/>
  <c r="DD52" i="4"/>
  <c r="CX198" i="4"/>
  <c r="CL199" i="4"/>
  <c r="CL278" i="4"/>
  <c r="CT278" i="4"/>
  <c r="CP198" i="4"/>
  <c r="J131" i="24"/>
  <c r="DD211" i="4"/>
  <c r="J96" i="24"/>
  <c r="DD131" i="4"/>
  <c r="DD377" i="4" s="1"/>
  <c r="DD437" i="4" s="1"/>
  <c r="K102" i="25" s="1"/>
  <c r="CT199" i="4"/>
  <c r="CX36" i="4"/>
  <c r="CP37" i="4"/>
  <c r="CH115" i="4"/>
  <c r="CP115" i="4"/>
  <c r="CX115" i="4"/>
  <c r="CH36" i="4"/>
  <c r="CH198" i="4"/>
  <c r="CH278" i="4"/>
  <c r="CP278" i="4"/>
  <c r="CL37" i="4"/>
  <c r="CX278" i="4"/>
  <c r="CT37" i="4"/>
  <c r="CL115" i="4"/>
  <c r="CT115" i="4"/>
  <c r="J186" i="24" l="1"/>
  <c r="R185" i="24"/>
  <c r="FL33" i="51"/>
  <c r="DF40" i="51"/>
  <c r="DB40" i="51"/>
  <c r="CX40" i="51"/>
  <c r="CT40" i="51"/>
  <c r="DJ40" i="51"/>
  <c r="FB39" i="51"/>
  <c r="J52" i="24"/>
  <c r="DD53" i="4"/>
  <c r="CL116" i="4"/>
  <c r="CT38" i="4"/>
  <c r="CL38" i="4"/>
  <c r="CP279" i="4"/>
  <c r="CH279" i="4"/>
  <c r="CH199" i="4"/>
  <c r="CH37" i="4"/>
  <c r="CX116" i="4"/>
  <c r="CP116" i="4"/>
  <c r="CH116" i="4"/>
  <c r="CP38" i="4"/>
  <c r="CX37" i="4"/>
  <c r="CT200" i="4"/>
  <c r="DD132" i="4"/>
  <c r="DD378" i="4" s="1"/>
  <c r="DD438" i="4" s="1"/>
  <c r="K103" i="25" s="1"/>
  <c r="J97" i="24"/>
  <c r="DD212" i="4"/>
  <c r="J132" i="24"/>
  <c r="CP199" i="4"/>
  <c r="CT279" i="4"/>
  <c r="CL279" i="4"/>
  <c r="CL200" i="4"/>
  <c r="CX199" i="4"/>
  <c r="CT116" i="4"/>
  <c r="CX279" i="4"/>
  <c r="J187" i="24" l="1"/>
  <c r="R186" i="24"/>
  <c r="J53" i="24"/>
  <c r="DD54" i="4"/>
  <c r="FL34" i="51"/>
  <c r="DJ41" i="51"/>
  <c r="CT41" i="51"/>
  <c r="CX41" i="51"/>
  <c r="DB41" i="51"/>
  <c r="DF41" i="51"/>
  <c r="FB40" i="51"/>
  <c r="J133" i="24"/>
  <c r="DD213" i="4"/>
  <c r="J98" i="24"/>
  <c r="DD133" i="4"/>
  <c r="DD134" i="4" s="1"/>
  <c r="DD135" i="4" s="1"/>
  <c r="CX280" i="4"/>
  <c r="CT117" i="4"/>
  <c r="CL201" i="4"/>
  <c r="CL280" i="4"/>
  <c r="CT280" i="4"/>
  <c r="CP200" i="4"/>
  <c r="CT201" i="4"/>
  <c r="CX38" i="4"/>
  <c r="CP39" i="4"/>
  <c r="CH117" i="4"/>
  <c r="CP117" i="4"/>
  <c r="CX117" i="4"/>
  <c r="CH38" i="4"/>
  <c r="CH200" i="4"/>
  <c r="CH280" i="4"/>
  <c r="CP280" i="4"/>
  <c r="CL39" i="4"/>
  <c r="CT39" i="4"/>
  <c r="CL117" i="4"/>
  <c r="CX200" i="4"/>
  <c r="J188" i="24" l="1"/>
  <c r="R187" i="24"/>
  <c r="DD136" i="4"/>
  <c r="DD137" i="4" s="1"/>
  <c r="J101" i="24"/>
  <c r="DD381" i="4"/>
  <c r="DD441" i="4" s="1"/>
  <c r="K106" i="25" s="1"/>
  <c r="J54" i="24"/>
  <c r="DD55" i="4"/>
  <c r="DD380" i="4"/>
  <c r="DD440" i="4" s="1"/>
  <c r="K105" i="25" s="1"/>
  <c r="J100" i="24"/>
  <c r="J134" i="24"/>
  <c r="DD214" i="4"/>
  <c r="FL35" i="51"/>
  <c r="DF42" i="51"/>
  <c r="DB42" i="51"/>
  <c r="CX42" i="51"/>
  <c r="CT42" i="51"/>
  <c r="DJ42" i="51"/>
  <c r="FB41" i="51"/>
  <c r="J99" i="24"/>
  <c r="DD379" i="4"/>
  <c r="DD439" i="4" s="1"/>
  <c r="K104" i="25" s="1"/>
  <c r="CL118" i="4"/>
  <c r="CT40" i="4"/>
  <c r="CL40" i="4"/>
  <c r="CP281" i="4"/>
  <c r="CH281" i="4"/>
  <c r="CH201" i="4"/>
  <c r="CH39" i="4"/>
  <c r="CX118" i="4"/>
  <c r="CP118" i="4"/>
  <c r="CH118" i="4"/>
  <c r="CP40" i="4"/>
  <c r="CX39" i="4"/>
  <c r="CT202" i="4"/>
  <c r="CP201" i="4"/>
  <c r="CT281" i="4"/>
  <c r="CL281" i="4"/>
  <c r="CL202" i="4"/>
  <c r="CT118" i="4"/>
  <c r="CX281" i="4"/>
  <c r="CX201" i="4"/>
  <c r="J189" i="24" l="1"/>
  <c r="R188" i="24"/>
  <c r="J103" i="24"/>
  <c r="DD383" i="4"/>
  <c r="DD443" i="4" s="1"/>
  <c r="K108" i="25" s="1"/>
  <c r="J135" i="24"/>
  <c r="DD215" i="4"/>
  <c r="J102" i="24"/>
  <c r="DD382" i="4"/>
  <c r="DD442" i="4" s="1"/>
  <c r="K107" i="25" s="1"/>
  <c r="DD56" i="4"/>
  <c r="J55" i="24"/>
  <c r="FL36" i="51"/>
  <c r="CX43" i="51"/>
  <c r="DB43" i="51"/>
  <c r="DJ43" i="51"/>
  <c r="CT43" i="51"/>
  <c r="DF43" i="51"/>
  <c r="FB42" i="51"/>
  <c r="CX282" i="4"/>
  <c r="CL203" i="4"/>
  <c r="CL282" i="4"/>
  <c r="CP202" i="4"/>
  <c r="CT203" i="4"/>
  <c r="CX40" i="4"/>
  <c r="CP41" i="4"/>
  <c r="CH119" i="4"/>
  <c r="CP119" i="4"/>
  <c r="CX119" i="4"/>
  <c r="CH40" i="4"/>
  <c r="CH202" i="4"/>
  <c r="CH282" i="4"/>
  <c r="CP282" i="4"/>
  <c r="CL41" i="4"/>
  <c r="CT41" i="4"/>
  <c r="CL119" i="4"/>
  <c r="CX202" i="4"/>
  <c r="CT119" i="4"/>
  <c r="CT282" i="4"/>
  <c r="J190" i="24" l="1"/>
  <c r="R189" i="24"/>
  <c r="J56" i="24"/>
  <c r="DD57" i="4"/>
  <c r="J136" i="24"/>
  <c r="DD216" i="4"/>
  <c r="FL37" i="51"/>
  <c r="DF44" i="51"/>
  <c r="CT44" i="51"/>
  <c r="DJ44" i="51"/>
  <c r="DB44" i="51"/>
  <c r="CX44" i="51"/>
  <c r="FB43" i="51"/>
  <c r="CL120" i="4"/>
  <c r="CL42" i="4"/>
  <c r="CP283" i="4"/>
  <c r="CH283" i="4"/>
  <c r="CH203" i="4"/>
  <c r="CH41" i="4"/>
  <c r="CX120" i="4"/>
  <c r="CP120" i="4"/>
  <c r="CH120" i="4"/>
  <c r="CP42" i="4"/>
  <c r="CX41" i="4"/>
  <c r="CT204" i="4"/>
  <c r="CP203" i="4"/>
  <c r="CL283" i="4"/>
  <c r="CL204" i="4"/>
  <c r="CX283" i="4"/>
  <c r="CT283" i="4"/>
  <c r="CT120" i="4"/>
  <c r="CX203" i="4"/>
  <c r="CT42" i="4"/>
  <c r="J191" i="24" l="1"/>
  <c r="R190" i="24"/>
  <c r="J57" i="24"/>
  <c r="DD58" i="4"/>
  <c r="J137" i="24"/>
  <c r="DD217" i="4"/>
  <c r="FL38" i="51"/>
  <c r="CX45" i="51"/>
  <c r="DB45" i="51"/>
  <c r="DJ45" i="51"/>
  <c r="CT45" i="51"/>
  <c r="DF45" i="51"/>
  <c r="FB44" i="51"/>
  <c r="CT43" i="4"/>
  <c r="CT121" i="4"/>
  <c r="CT284" i="4"/>
  <c r="CL205" i="4"/>
  <c r="CL284" i="4"/>
  <c r="CP204" i="4"/>
  <c r="CT205" i="4"/>
  <c r="CX42" i="4"/>
  <c r="CP43" i="4"/>
  <c r="CH121" i="4"/>
  <c r="CP121" i="4"/>
  <c r="CX121" i="4"/>
  <c r="CH42" i="4"/>
  <c r="CH204" i="4"/>
  <c r="CH284" i="4"/>
  <c r="CP284" i="4"/>
  <c r="CL43" i="4"/>
  <c r="CL121" i="4"/>
  <c r="CX204" i="4"/>
  <c r="CX284" i="4"/>
  <c r="R191" i="24" l="1"/>
  <c r="J192" i="24"/>
  <c r="J138" i="24"/>
  <c r="DD218" i="4"/>
  <c r="DD219" i="4" s="1"/>
  <c r="DD220" i="4" s="1"/>
  <c r="DD59" i="4"/>
  <c r="J58" i="24"/>
  <c r="FL39" i="51"/>
  <c r="DF46" i="51"/>
  <c r="CT46" i="51"/>
  <c r="DJ46" i="51"/>
  <c r="DB46" i="51"/>
  <c r="CX46" i="51"/>
  <c r="FB45" i="51"/>
  <c r="CX205" i="4"/>
  <c r="CL44" i="4"/>
  <c r="CP285" i="4"/>
  <c r="CH285" i="4"/>
  <c r="CH205" i="4"/>
  <c r="CH43" i="4"/>
  <c r="CX122" i="4"/>
  <c r="CP122" i="4"/>
  <c r="CH122" i="4"/>
  <c r="CP44" i="4"/>
  <c r="CX43" i="4"/>
  <c r="CT206" i="4"/>
  <c r="CP205" i="4"/>
  <c r="CL285" i="4"/>
  <c r="CL206" i="4"/>
  <c r="CT285" i="4"/>
  <c r="CT122" i="4"/>
  <c r="CT44" i="4"/>
  <c r="CX285" i="4"/>
  <c r="CL122" i="4"/>
  <c r="R192" i="24" l="1"/>
  <c r="J193" i="24"/>
  <c r="DD60" i="4"/>
  <c r="J60" i="24" s="1"/>
  <c r="J59" i="24"/>
  <c r="FL40" i="51"/>
  <c r="CX47" i="51"/>
  <c r="DB47" i="51"/>
  <c r="DJ47" i="51"/>
  <c r="CT47" i="51"/>
  <c r="DF47" i="51"/>
  <c r="FB46" i="51"/>
  <c r="CL123" i="4"/>
  <c r="CX286" i="4"/>
  <c r="CT123" i="4"/>
  <c r="CT286" i="4"/>
  <c r="CL207" i="4"/>
  <c r="CL286" i="4"/>
  <c r="CP206" i="4"/>
  <c r="CT207" i="4"/>
  <c r="CX44" i="4"/>
  <c r="CP45" i="4"/>
  <c r="CH123" i="4"/>
  <c r="CP123" i="4"/>
  <c r="CX123" i="4"/>
  <c r="CH44" i="4"/>
  <c r="CH206" i="4"/>
  <c r="CH286" i="4"/>
  <c r="CP286" i="4"/>
  <c r="CL45" i="4"/>
  <c r="CX206" i="4"/>
  <c r="CT45" i="4"/>
  <c r="J194" i="24" l="1"/>
  <c r="R193" i="24"/>
  <c r="FL41" i="51"/>
  <c r="DF48" i="51"/>
  <c r="CT48" i="51"/>
  <c r="DJ48" i="51"/>
  <c r="DB48" i="51"/>
  <c r="CX48" i="51"/>
  <c r="FB47" i="51"/>
  <c r="CX207" i="4"/>
  <c r="CP287" i="4"/>
  <c r="CH287" i="4"/>
  <c r="CH207" i="4"/>
  <c r="CH45" i="4"/>
  <c r="CX124" i="4"/>
  <c r="CP124" i="4"/>
  <c r="CH124" i="4"/>
  <c r="CP46" i="4"/>
  <c r="CX45" i="4"/>
  <c r="CT208" i="4"/>
  <c r="CP207" i="4"/>
  <c r="CL287" i="4"/>
  <c r="CL208" i="4"/>
  <c r="CT287" i="4"/>
  <c r="CT124" i="4"/>
  <c r="CX287" i="4"/>
  <c r="CL124" i="4"/>
  <c r="CT46" i="4"/>
  <c r="CL46" i="4"/>
  <c r="J195" i="24" l="1"/>
  <c r="R194" i="24"/>
  <c r="FL42" i="51"/>
  <c r="CX49" i="51"/>
  <c r="DB49" i="51"/>
  <c r="DJ49" i="51"/>
  <c r="CT49" i="51"/>
  <c r="DF49" i="51"/>
  <c r="FB48" i="51"/>
  <c r="CT47" i="4"/>
  <c r="CX288" i="4"/>
  <c r="CT288" i="4"/>
  <c r="CL209" i="4"/>
  <c r="CL288" i="4"/>
  <c r="CP208" i="4"/>
  <c r="CT209" i="4"/>
  <c r="CX46" i="4"/>
  <c r="CP47" i="4"/>
  <c r="CH125" i="4"/>
  <c r="CP125" i="4"/>
  <c r="CX125" i="4"/>
  <c r="CH46" i="4"/>
  <c r="CH208" i="4"/>
  <c r="CH288" i="4"/>
  <c r="CP288" i="4"/>
  <c r="CX208" i="4"/>
  <c r="CL47" i="4"/>
  <c r="CL125" i="4"/>
  <c r="CT125" i="4"/>
  <c r="FL43" i="51" l="1"/>
  <c r="DF50" i="51"/>
  <c r="CT50" i="51"/>
  <c r="DJ50" i="51"/>
  <c r="DB50" i="51"/>
  <c r="CX50" i="51"/>
  <c r="FB49" i="51"/>
  <c r="CT126" i="4"/>
  <c r="CL48" i="4"/>
  <c r="CX209" i="4"/>
  <c r="CH289" i="4"/>
  <c r="CH209" i="4"/>
  <c r="CH47" i="4"/>
  <c r="CX126" i="4"/>
  <c r="CP126" i="4"/>
  <c r="CH126" i="4"/>
  <c r="CP48" i="4"/>
  <c r="CX47" i="4"/>
  <c r="CT210" i="4"/>
  <c r="CP209" i="4"/>
  <c r="CL289" i="4"/>
  <c r="CL210" i="4"/>
  <c r="CT289" i="4"/>
  <c r="CX289" i="4"/>
  <c r="CT48" i="4"/>
  <c r="CL126" i="4"/>
  <c r="CP289" i="4"/>
  <c r="FL44" i="51" l="1"/>
  <c r="CX51" i="51"/>
  <c r="DB51" i="51"/>
  <c r="DJ51" i="51"/>
  <c r="CT51" i="51"/>
  <c r="DF51" i="51"/>
  <c r="FB50" i="51"/>
  <c r="CP290" i="4"/>
  <c r="CT49" i="4"/>
  <c r="CX290" i="4"/>
  <c r="CL211" i="4"/>
  <c r="CL290" i="4"/>
  <c r="CP210" i="4"/>
  <c r="CT211" i="4"/>
  <c r="CX48" i="4"/>
  <c r="CP49" i="4"/>
  <c r="CH127" i="4"/>
  <c r="CP127" i="4"/>
  <c r="CX127" i="4"/>
  <c r="CH48" i="4"/>
  <c r="CH210" i="4"/>
  <c r="CH290" i="4"/>
  <c r="CX210" i="4"/>
  <c r="CL49" i="4"/>
  <c r="CT127" i="4"/>
  <c r="CL127" i="4"/>
  <c r="CT290" i="4"/>
  <c r="FL45" i="51" l="1"/>
  <c r="DF86" i="51"/>
  <c r="DF52" i="51"/>
  <c r="CT86" i="51"/>
  <c r="CT52" i="51"/>
  <c r="DJ86" i="51"/>
  <c r="DJ52" i="51"/>
  <c r="DB86" i="51"/>
  <c r="DB52" i="51"/>
  <c r="CX86" i="51"/>
  <c r="CX52" i="51"/>
  <c r="FB51" i="51"/>
  <c r="CT291" i="4"/>
  <c r="CL128" i="4"/>
  <c r="CT128" i="4"/>
  <c r="CL50" i="4"/>
  <c r="CX211" i="4"/>
  <c r="CH291" i="4"/>
  <c r="CH211" i="4"/>
  <c r="CH49" i="4"/>
  <c r="CX128" i="4"/>
  <c r="CP128" i="4"/>
  <c r="CH128" i="4"/>
  <c r="CP50" i="4"/>
  <c r="CX49" i="4"/>
  <c r="CT246" i="4"/>
  <c r="CU211" i="4" s="1"/>
  <c r="CT212" i="4"/>
  <c r="CP211" i="4"/>
  <c r="CL291" i="4"/>
  <c r="CL246" i="4"/>
  <c r="CL212" i="4"/>
  <c r="CX291" i="4"/>
  <c r="CT50" i="4"/>
  <c r="CP291" i="4"/>
  <c r="FL46" i="51" l="1"/>
  <c r="CY52" i="51"/>
  <c r="CX53" i="51"/>
  <c r="DC52" i="51"/>
  <c r="DB53" i="51"/>
  <c r="DK52" i="51"/>
  <c r="DJ53" i="51"/>
  <c r="CU52" i="51"/>
  <c r="CT53" i="51"/>
  <c r="DG52" i="51"/>
  <c r="DF53" i="51"/>
  <c r="CY51" i="51"/>
  <c r="CY15" i="51"/>
  <c r="CY16" i="51"/>
  <c r="CY18" i="51"/>
  <c r="CY17" i="51"/>
  <c r="CY19" i="51"/>
  <c r="CY20" i="51"/>
  <c r="CY21" i="51"/>
  <c r="CY22" i="51"/>
  <c r="CY23" i="51"/>
  <c r="CY24" i="51"/>
  <c r="CY25" i="51"/>
  <c r="CY26" i="51"/>
  <c r="CY27" i="51"/>
  <c r="CY28" i="51"/>
  <c r="CY29" i="51"/>
  <c r="CY30" i="51"/>
  <c r="CY31" i="51"/>
  <c r="CY32" i="51"/>
  <c r="CY33" i="51"/>
  <c r="CY34" i="51"/>
  <c r="CY35" i="51"/>
  <c r="CY36" i="51"/>
  <c r="CY37" i="51"/>
  <c r="CY38" i="51"/>
  <c r="CY39" i="51"/>
  <c r="CY40" i="51"/>
  <c r="CY41" i="51"/>
  <c r="CY42" i="51"/>
  <c r="CY43" i="51"/>
  <c r="CY44" i="51"/>
  <c r="CY45" i="51"/>
  <c r="CY46" i="51"/>
  <c r="CY47" i="51"/>
  <c r="CY48" i="51"/>
  <c r="CY49" i="51"/>
  <c r="CY50" i="51"/>
  <c r="DC51" i="51"/>
  <c r="DC15" i="51"/>
  <c r="DC16" i="51"/>
  <c r="DC18" i="51"/>
  <c r="DC17" i="51"/>
  <c r="DC19" i="51"/>
  <c r="DC20" i="51"/>
  <c r="DC21" i="51"/>
  <c r="DC22" i="51"/>
  <c r="DC23" i="51"/>
  <c r="DC24" i="51"/>
  <c r="DC25" i="51"/>
  <c r="DC26" i="51"/>
  <c r="DC27" i="51"/>
  <c r="DC28" i="51"/>
  <c r="DC29" i="51"/>
  <c r="DC30" i="51"/>
  <c r="DC31" i="51"/>
  <c r="DC32" i="51"/>
  <c r="DC33" i="51"/>
  <c r="DC34" i="51"/>
  <c r="DC35" i="51"/>
  <c r="DC36" i="51"/>
  <c r="DC37" i="51"/>
  <c r="DC38" i="51"/>
  <c r="DC39" i="51"/>
  <c r="DC40" i="51"/>
  <c r="DC41" i="51"/>
  <c r="DC42" i="51"/>
  <c r="DC43" i="51"/>
  <c r="DC44" i="51"/>
  <c r="DC45" i="51"/>
  <c r="DC46" i="51"/>
  <c r="DC47" i="51"/>
  <c r="DC48" i="51"/>
  <c r="DC49" i="51"/>
  <c r="DC50" i="51"/>
  <c r="DK51" i="51"/>
  <c r="DK15" i="51"/>
  <c r="DK16" i="51"/>
  <c r="DK18" i="51"/>
  <c r="DK17" i="51"/>
  <c r="DK19" i="51"/>
  <c r="DK20" i="51"/>
  <c r="DK21" i="51"/>
  <c r="DK22" i="51"/>
  <c r="DK23" i="51"/>
  <c r="DK24" i="51"/>
  <c r="DK25" i="51"/>
  <c r="DK26" i="51"/>
  <c r="DK27" i="51"/>
  <c r="DK28" i="51"/>
  <c r="DK29" i="51"/>
  <c r="DK30" i="51"/>
  <c r="DK31" i="51"/>
  <c r="DK32" i="51"/>
  <c r="DK33" i="51"/>
  <c r="DK34" i="51"/>
  <c r="DK35" i="51"/>
  <c r="DK36" i="51"/>
  <c r="DK37" i="51"/>
  <c r="DK38" i="51"/>
  <c r="DK39" i="51"/>
  <c r="DK40" i="51"/>
  <c r="DK41" i="51"/>
  <c r="DK42" i="51"/>
  <c r="DK43" i="51"/>
  <c r="DK44" i="51"/>
  <c r="DK45" i="51"/>
  <c r="DK46" i="51"/>
  <c r="DK47" i="51"/>
  <c r="DK48" i="51"/>
  <c r="DK49" i="51"/>
  <c r="DK50" i="51"/>
  <c r="CU51" i="51"/>
  <c r="CU15" i="51"/>
  <c r="CU16" i="51"/>
  <c r="CU19" i="51"/>
  <c r="CU17" i="51"/>
  <c r="CU18" i="51"/>
  <c r="CU20" i="51"/>
  <c r="CU21" i="51"/>
  <c r="CU22" i="51"/>
  <c r="CU23" i="51"/>
  <c r="CU24" i="51"/>
  <c r="CU25" i="51"/>
  <c r="CU26" i="51"/>
  <c r="CU27" i="51"/>
  <c r="CU28" i="51"/>
  <c r="CU29" i="51"/>
  <c r="CU30" i="51"/>
  <c r="CU31" i="51"/>
  <c r="CU32" i="51"/>
  <c r="CU33" i="51"/>
  <c r="CU34" i="51"/>
  <c r="CU35" i="51"/>
  <c r="CU36" i="51"/>
  <c r="CU37" i="51"/>
  <c r="CU38" i="51"/>
  <c r="CU39" i="51"/>
  <c r="CU40" i="51"/>
  <c r="CU41" i="51"/>
  <c r="CU42" i="51"/>
  <c r="CU43" i="51"/>
  <c r="CU44" i="51"/>
  <c r="CU45" i="51"/>
  <c r="CU46" i="51"/>
  <c r="CU47" i="51"/>
  <c r="CU48" i="51"/>
  <c r="CU49" i="51"/>
  <c r="CU50" i="51"/>
  <c r="DG51" i="51"/>
  <c r="DG15" i="51"/>
  <c r="DG16" i="51"/>
  <c r="DG17" i="51"/>
  <c r="DG19" i="51"/>
  <c r="DG18" i="51"/>
  <c r="DG20" i="51"/>
  <c r="DG21" i="51"/>
  <c r="DG22" i="51"/>
  <c r="DG23" i="51"/>
  <c r="DG24" i="51"/>
  <c r="DG25" i="51"/>
  <c r="DG26" i="51"/>
  <c r="DG27" i="51"/>
  <c r="DG28" i="51"/>
  <c r="DG29" i="51"/>
  <c r="DG30" i="51"/>
  <c r="DG31" i="51"/>
  <c r="DG32" i="51"/>
  <c r="DG33" i="51"/>
  <c r="DG34" i="51"/>
  <c r="DG35" i="51"/>
  <c r="DG36" i="51"/>
  <c r="DG37" i="51"/>
  <c r="DG38" i="51"/>
  <c r="DG39" i="51"/>
  <c r="DG40" i="51"/>
  <c r="DG41" i="51"/>
  <c r="DG42" i="51"/>
  <c r="DG43" i="51"/>
  <c r="DG44" i="51"/>
  <c r="DG45" i="51"/>
  <c r="DG46" i="51"/>
  <c r="DG47" i="51"/>
  <c r="DG48" i="51"/>
  <c r="DG49" i="51"/>
  <c r="DG50" i="51"/>
  <c r="FB86" i="51"/>
  <c r="FB52" i="51"/>
  <c r="CP292" i="4"/>
  <c r="CX292" i="4"/>
  <c r="CM175" i="4"/>
  <c r="CM176" i="4"/>
  <c r="CM177" i="4"/>
  <c r="CM179" i="4"/>
  <c r="CM178" i="4"/>
  <c r="CM180" i="4"/>
  <c r="CM181" i="4"/>
  <c r="CM182" i="4"/>
  <c r="CM183" i="4"/>
  <c r="CM184" i="4"/>
  <c r="CM185" i="4"/>
  <c r="CM186" i="4"/>
  <c r="CM187" i="4"/>
  <c r="CM188" i="4"/>
  <c r="CM189" i="4"/>
  <c r="CM190" i="4"/>
  <c r="CM191" i="4"/>
  <c r="CM192" i="4"/>
  <c r="CM193" i="4"/>
  <c r="CM194" i="4"/>
  <c r="CM195" i="4"/>
  <c r="CM196" i="4"/>
  <c r="CM197" i="4"/>
  <c r="CM198" i="4"/>
  <c r="CM199" i="4"/>
  <c r="CM200" i="4"/>
  <c r="CM201" i="4"/>
  <c r="CM202" i="4"/>
  <c r="CM203" i="4"/>
  <c r="CM204" i="4"/>
  <c r="CM205" i="4"/>
  <c r="CM206" i="4"/>
  <c r="CM207" i="4"/>
  <c r="CM208" i="4"/>
  <c r="CM209" i="4"/>
  <c r="CM210" i="4"/>
  <c r="CX50" i="4"/>
  <c r="CP51" i="4"/>
  <c r="CH129" i="4"/>
  <c r="CP129" i="4"/>
  <c r="CX129" i="4"/>
  <c r="CH50" i="4"/>
  <c r="CH246" i="4"/>
  <c r="CI211" i="4" s="1"/>
  <c r="CH212" i="4"/>
  <c r="CH292" i="4"/>
  <c r="CX246" i="4"/>
  <c r="CY211" i="4" s="1"/>
  <c r="CX212" i="4"/>
  <c r="CL51" i="4"/>
  <c r="CT129" i="4"/>
  <c r="CL129" i="4"/>
  <c r="CT292" i="4"/>
  <c r="CT51" i="4"/>
  <c r="CM212" i="4"/>
  <c r="CL213" i="4"/>
  <c r="CM211" i="4"/>
  <c r="CL292" i="4"/>
  <c r="CP246" i="4"/>
  <c r="CQ211" i="4" s="1"/>
  <c r="CP212" i="4"/>
  <c r="CU212" i="4"/>
  <c r="CT213" i="4"/>
  <c r="CU175" i="4"/>
  <c r="CU176" i="4"/>
  <c r="CU177" i="4"/>
  <c r="CU178" i="4"/>
  <c r="CU179" i="4"/>
  <c r="CU180" i="4"/>
  <c r="CU181" i="4"/>
  <c r="CU182" i="4"/>
  <c r="CU183" i="4"/>
  <c r="CU184" i="4"/>
  <c r="CU185" i="4"/>
  <c r="CU186" i="4"/>
  <c r="CU187" i="4"/>
  <c r="CU188" i="4"/>
  <c r="CU189" i="4"/>
  <c r="CU190" i="4"/>
  <c r="CU191" i="4"/>
  <c r="CU192" i="4"/>
  <c r="CU193" i="4"/>
  <c r="CU194" i="4"/>
  <c r="CU195" i="4"/>
  <c r="CU196" i="4"/>
  <c r="CU197" i="4"/>
  <c r="CU198" i="4"/>
  <c r="CU199" i="4"/>
  <c r="CU200" i="4"/>
  <c r="CU201" i="4"/>
  <c r="CU202" i="4"/>
  <c r="CU203" i="4"/>
  <c r="CU204" i="4"/>
  <c r="CU205" i="4"/>
  <c r="CU206" i="4"/>
  <c r="CU207" i="4"/>
  <c r="CU208" i="4"/>
  <c r="CU209" i="4"/>
  <c r="CU210" i="4"/>
  <c r="FL47" i="51" l="1"/>
  <c r="DG53" i="51"/>
  <c r="DF54" i="51"/>
  <c r="CU53" i="51"/>
  <c r="CT54" i="51"/>
  <c r="DK53" i="51"/>
  <c r="DJ54" i="51"/>
  <c r="DC53" i="51"/>
  <c r="DB54" i="51"/>
  <c r="CY53" i="51"/>
  <c r="CX54" i="51"/>
  <c r="FC52" i="51"/>
  <c r="FB53" i="51"/>
  <c r="FC51" i="51"/>
  <c r="FC15" i="51"/>
  <c r="FC16" i="51"/>
  <c r="FC17" i="51"/>
  <c r="FC19" i="51"/>
  <c r="FC18" i="51"/>
  <c r="FC20" i="51"/>
  <c r="FC21" i="51"/>
  <c r="FC22" i="51"/>
  <c r="FC23" i="51"/>
  <c r="FC24" i="51"/>
  <c r="FC25" i="51"/>
  <c r="FC26" i="51"/>
  <c r="FC27" i="51"/>
  <c r="FC28" i="51"/>
  <c r="FC29" i="51"/>
  <c r="FC30" i="51"/>
  <c r="FC31" i="51"/>
  <c r="FC32" i="51"/>
  <c r="FC33" i="51"/>
  <c r="FC34" i="51"/>
  <c r="FC35" i="51"/>
  <c r="FC36" i="51"/>
  <c r="FC37" i="51"/>
  <c r="FC38" i="51"/>
  <c r="FC39" i="51"/>
  <c r="FC40" i="51"/>
  <c r="FC41" i="51"/>
  <c r="FC42" i="51"/>
  <c r="FC43" i="51"/>
  <c r="FC44" i="51"/>
  <c r="FC45" i="51"/>
  <c r="FC46" i="51"/>
  <c r="FC47" i="51"/>
  <c r="FC48" i="51"/>
  <c r="FC49" i="51"/>
  <c r="FC50" i="51"/>
  <c r="CU213" i="4"/>
  <c r="CT214" i="4"/>
  <c r="CQ212" i="4"/>
  <c r="CP213" i="4"/>
  <c r="CQ176" i="4"/>
  <c r="CQ175" i="4"/>
  <c r="CQ177" i="4"/>
  <c r="CQ178" i="4"/>
  <c r="CQ179" i="4"/>
  <c r="CQ180" i="4"/>
  <c r="CQ181" i="4"/>
  <c r="CQ182" i="4"/>
  <c r="CQ183" i="4"/>
  <c r="CQ184" i="4"/>
  <c r="CQ185" i="4"/>
  <c r="CQ186" i="4"/>
  <c r="CQ187" i="4"/>
  <c r="CQ188" i="4"/>
  <c r="CQ189" i="4"/>
  <c r="CQ190" i="4"/>
  <c r="CQ191" i="4"/>
  <c r="CQ192" i="4"/>
  <c r="CQ193" i="4"/>
  <c r="CQ194" i="4"/>
  <c r="CQ195" i="4"/>
  <c r="CQ196" i="4"/>
  <c r="CQ197" i="4"/>
  <c r="CQ198" i="4"/>
  <c r="CQ199" i="4"/>
  <c r="CQ200" i="4"/>
  <c r="CQ201" i="4"/>
  <c r="CQ202" i="4"/>
  <c r="CQ203" i="4"/>
  <c r="CQ204" i="4"/>
  <c r="CQ205" i="4"/>
  <c r="CQ206" i="4"/>
  <c r="CQ207" i="4"/>
  <c r="CQ208" i="4"/>
  <c r="CQ209" i="4"/>
  <c r="CQ210" i="4"/>
  <c r="CM213" i="4"/>
  <c r="CL214" i="4"/>
  <c r="CT86" i="4"/>
  <c r="CU51" i="4" s="1"/>
  <c r="CT52" i="4"/>
  <c r="CT293" i="4"/>
  <c r="CL130" i="4"/>
  <c r="CT130" i="4"/>
  <c r="CL86" i="4"/>
  <c r="CM51" i="4" s="1"/>
  <c r="CL52" i="4"/>
  <c r="CY212" i="4"/>
  <c r="CX213" i="4"/>
  <c r="CY176" i="4"/>
  <c r="CY175" i="4"/>
  <c r="CY177" i="4"/>
  <c r="CY178" i="4"/>
  <c r="CY179" i="4"/>
  <c r="CY180" i="4"/>
  <c r="CY181" i="4"/>
  <c r="CY182" i="4"/>
  <c r="CY183" i="4"/>
  <c r="CY184" i="4"/>
  <c r="CY185" i="4"/>
  <c r="CY186" i="4"/>
  <c r="CY187" i="4"/>
  <c r="CY188" i="4"/>
  <c r="CY189" i="4"/>
  <c r="CY190" i="4"/>
  <c r="CY191" i="4"/>
  <c r="CY192" i="4"/>
  <c r="CY193" i="4"/>
  <c r="CY194" i="4"/>
  <c r="CY195" i="4"/>
  <c r="CY196" i="4"/>
  <c r="CY197" i="4"/>
  <c r="CY198" i="4"/>
  <c r="CY199" i="4"/>
  <c r="CY200" i="4"/>
  <c r="CY201" i="4"/>
  <c r="CY202" i="4"/>
  <c r="CY203" i="4"/>
  <c r="CY204" i="4"/>
  <c r="CY205" i="4"/>
  <c r="CY206" i="4"/>
  <c r="CY207" i="4"/>
  <c r="CY208" i="4"/>
  <c r="CY209" i="4"/>
  <c r="CY210" i="4"/>
  <c r="CH51" i="4"/>
  <c r="CX130" i="4"/>
  <c r="CP130" i="4"/>
  <c r="CH130" i="4"/>
  <c r="CP86" i="4"/>
  <c r="CQ51" i="4" s="1"/>
  <c r="CP52" i="4"/>
  <c r="CX51" i="4"/>
  <c r="CX293" i="4"/>
  <c r="CP293" i="4"/>
  <c r="CL293" i="4"/>
  <c r="CH293" i="4"/>
  <c r="CI212" i="4"/>
  <c r="CH213" i="4"/>
  <c r="CI176" i="4"/>
  <c r="CI175" i="4"/>
  <c r="CI177" i="4"/>
  <c r="CI178" i="4"/>
  <c r="CI179" i="4"/>
  <c r="CI180" i="4"/>
  <c r="CI181" i="4"/>
  <c r="CI182" i="4"/>
  <c r="CI183" i="4"/>
  <c r="CI184" i="4"/>
  <c r="CI185" i="4"/>
  <c r="CI186" i="4"/>
  <c r="CI187" i="4"/>
  <c r="CI188" i="4"/>
  <c r="CI189" i="4"/>
  <c r="CI190" i="4"/>
  <c r="CI191" i="4"/>
  <c r="CI192" i="4"/>
  <c r="CI193" i="4"/>
  <c r="CI194" i="4"/>
  <c r="CI195" i="4"/>
  <c r="CI196" i="4"/>
  <c r="CI197" i="4"/>
  <c r="CI198" i="4"/>
  <c r="CI199" i="4"/>
  <c r="CI200" i="4"/>
  <c r="CI201" i="4"/>
  <c r="CI202" i="4"/>
  <c r="CI203" i="4"/>
  <c r="CI204" i="4"/>
  <c r="CI205" i="4"/>
  <c r="CI206" i="4"/>
  <c r="CI207" i="4"/>
  <c r="CI208" i="4"/>
  <c r="CI209" i="4"/>
  <c r="CI210" i="4"/>
  <c r="AF50" i="51" l="1"/>
  <c r="O161" i="24" s="1"/>
  <c r="AQ50" i="51"/>
  <c r="AP132" i="51" s="1"/>
  <c r="AF48" i="51"/>
  <c r="O159" i="24" s="1"/>
  <c r="AQ48" i="51"/>
  <c r="AP130" i="51" s="1"/>
  <c r="AF46" i="51"/>
  <c r="O157" i="24" s="1"/>
  <c r="AQ46" i="51"/>
  <c r="AP128" i="51" s="1"/>
  <c r="AF44" i="51"/>
  <c r="O155" i="24" s="1"/>
  <c r="AQ44" i="51"/>
  <c r="AP126" i="51" s="1"/>
  <c r="AF42" i="51"/>
  <c r="O153" i="24" s="1"/>
  <c r="AQ42" i="51"/>
  <c r="AP124" i="51" s="1"/>
  <c r="AF40" i="51"/>
  <c r="O151" i="24" s="1"/>
  <c r="AQ40" i="51"/>
  <c r="AP122" i="51" s="1"/>
  <c r="AF38" i="51"/>
  <c r="O149" i="24" s="1"/>
  <c r="AQ38" i="51"/>
  <c r="AP120" i="51" s="1"/>
  <c r="AF36" i="51"/>
  <c r="O147" i="24" s="1"/>
  <c r="AQ36" i="51"/>
  <c r="AP118" i="51" s="1"/>
  <c r="AF34" i="51"/>
  <c r="AQ34" i="51"/>
  <c r="AP116" i="51" s="1"/>
  <c r="AF32" i="51"/>
  <c r="AQ32" i="51"/>
  <c r="AP114" i="51" s="1"/>
  <c r="AF30" i="51"/>
  <c r="AQ30" i="51"/>
  <c r="AP112" i="51" s="1"/>
  <c r="AF28" i="51"/>
  <c r="AQ28" i="51"/>
  <c r="AP110" i="51" s="1"/>
  <c r="AF26" i="51"/>
  <c r="AQ26" i="51"/>
  <c r="AP108" i="51" s="1"/>
  <c r="AF24" i="51"/>
  <c r="AQ24" i="51"/>
  <c r="AF22" i="51"/>
  <c r="AQ22" i="51"/>
  <c r="AF20" i="51"/>
  <c r="AQ20" i="51"/>
  <c r="AF19" i="51"/>
  <c r="AQ19" i="51"/>
  <c r="AF16" i="51"/>
  <c r="AQ16" i="51"/>
  <c r="AF51" i="51"/>
  <c r="O162" i="24" s="1"/>
  <c r="AQ51" i="51"/>
  <c r="AP133" i="51" s="1"/>
  <c r="AF49" i="51"/>
  <c r="O160" i="24" s="1"/>
  <c r="AQ49" i="51"/>
  <c r="AP131" i="51" s="1"/>
  <c r="AF47" i="51"/>
  <c r="O158" i="24" s="1"/>
  <c r="AQ47" i="51"/>
  <c r="AP129" i="51" s="1"/>
  <c r="AF45" i="51"/>
  <c r="O156" i="24" s="1"/>
  <c r="AQ45" i="51"/>
  <c r="AP127" i="51" s="1"/>
  <c r="AF43" i="51"/>
  <c r="O154" i="24" s="1"/>
  <c r="AQ43" i="51"/>
  <c r="AP125" i="51" s="1"/>
  <c r="AF41" i="51"/>
  <c r="O152" i="24" s="1"/>
  <c r="AQ41" i="51"/>
  <c r="AP123" i="51" s="1"/>
  <c r="AF39" i="51"/>
  <c r="O150" i="24" s="1"/>
  <c r="AQ39" i="51"/>
  <c r="AP121" i="51" s="1"/>
  <c r="AF37" i="51"/>
  <c r="O148" i="24" s="1"/>
  <c r="AQ37" i="51"/>
  <c r="AP119" i="51" s="1"/>
  <c r="AF35" i="51"/>
  <c r="AQ35" i="51"/>
  <c r="AP117" i="51" s="1"/>
  <c r="AF33" i="51"/>
  <c r="AQ33" i="51"/>
  <c r="AP115" i="51" s="1"/>
  <c r="AF31" i="51"/>
  <c r="AQ31" i="51"/>
  <c r="AP113" i="51" s="1"/>
  <c r="AF29" i="51"/>
  <c r="AQ29" i="51"/>
  <c r="AP111" i="51" s="1"/>
  <c r="AF27" i="51"/>
  <c r="AQ27" i="51"/>
  <c r="AP109" i="51" s="1"/>
  <c r="AF25" i="51"/>
  <c r="AQ25" i="51"/>
  <c r="AF23" i="51"/>
  <c r="AQ23" i="51"/>
  <c r="AF21" i="51"/>
  <c r="AQ21" i="51"/>
  <c r="AF18" i="51"/>
  <c r="AQ18" i="51"/>
  <c r="AF17" i="51"/>
  <c r="AQ17" i="51"/>
  <c r="AF15" i="51"/>
  <c r="AQ15" i="51"/>
  <c r="AF52" i="51"/>
  <c r="O163" i="24" s="1"/>
  <c r="AQ52" i="51"/>
  <c r="AP134" i="51" s="1"/>
  <c r="FL48" i="51"/>
  <c r="CY54" i="51"/>
  <c r="CX55" i="51"/>
  <c r="DC54" i="51"/>
  <c r="DB55" i="51"/>
  <c r="DK54" i="51"/>
  <c r="DJ55" i="51"/>
  <c r="CU54" i="51"/>
  <c r="CT55" i="51"/>
  <c r="DG54" i="51"/>
  <c r="DF55" i="51"/>
  <c r="FC53" i="51"/>
  <c r="FB54" i="51"/>
  <c r="CH131" i="4"/>
  <c r="CH166" i="4" s="1"/>
  <c r="CP131" i="4"/>
  <c r="CP166" i="4" s="1"/>
  <c r="CQ130" i="4" s="1"/>
  <c r="CX131" i="4"/>
  <c r="CX166" i="4" s="1"/>
  <c r="CY130" i="4" s="1"/>
  <c r="CH86" i="4"/>
  <c r="CH52" i="4"/>
  <c r="CY213" i="4"/>
  <c r="CX214" i="4"/>
  <c r="CM52" i="4"/>
  <c r="CL53" i="4"/>
  <c r="CM15" i="4"/>
  <c r="CM16" i="4"/>
  <c r="CM18" i="4"/>
  <c r="CM17" i="4"/>
  <c r="CM20" i="4"/>
  <c r="CM19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214" i="4"/>
  <c r="CL215" i="4"/>
  <c r="CQ213" i="4"/>
  <c r="CP214" i="4"/>
  <c r="CU214" i="4"/>
  <c r="CT215" i="4"/>
  <c r="CI213" i="4"/>
  <c r="CH214" i="4"/>
  <c r="CH328" i="4"/>
  <c r="CI293" i="4" s="1"/>
  <c r="CH294" i="4"/>
  <c r="CL328" i="4"/>
  <c r="CL294" i="4"/>
  <c r="CP328" i="4"/>
  <c r="CQ293" i="4" s="1"/>
  <c r="CP294" i="4"/>
  <c r="CX328" i="4"/>
  <c r="CX294" i="4"/>
  <c r="CX86" i="4"/>
  <c r="CY51" i="4" s="1"/>
  <c r="CX52" i="4"/>
  <c r="CQ52" i="4"/>
  <c r="CP53" i="4"/>
  <c r="CQ15" i="4"/>
  <c r="CQ16" i="4"/>
  <c r="CQ17" i="4"/>
  <c r="CQ18" i="4"/>
  <c r="CQ20" i="4"/>
  <c r="CQ19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T131" i="4"/>
  <c r="CT166" i="4" s="1"/>
  <c r="CL131" i="4"/>
  <c r="CL166" i="4" s="1"/>
  <c r="CT328" i="4"/>
  <c r="CT294" i="4"/>
  <c r="CU52" i="4"/>
  <c r="CT53" i="4"/>
  <c r="CU15" i="4"/>
  <c r="CU16" i="4"/>
  <c r="CU18" i="4"/>
  <c r="CU17" i="4"/>
  <c r="CU20" i="4"/>
  <c r="CU19" i="4"/>
  <c r="CU21" i="4"/>
  <c r="CU22" i="4"/>
  <c r="CU23" i="4"/>
  <c r="CU24" i="4"/>
  <c r="CU25" i="4"/>
  <c r="CU26" i="4"/>
  <c r="CU27" i="4"/>
  <c r="CU28" i="4"/>
  <c r="CU29" i="4"/>
  <c r="CU30" i="4"/>
  <c r="CU31" i="4"/>
  <c r="CU32" i="4"/>
  <c r="CU33" i="4"/>
  <c r="CU34" i="4"/>
  <c r="CU35" i="4"/>
  <c r="CU36" i="4"/>
  <c r="CU37" i="4"/>
  <c r="CU38" i="4"/>
  <c r="CU39" i="4"/>
  <c r="CU40" i="4"/>
  <c r="CU41" i="4"/>
  <c r="CU42" i="4"/>
  <c r="CU43" i="4"/>
  <c r="CU44" i="4"/>
  <c r="CU45" i="4"/>
  <c r="CU46" i="4"/>
  <c r="CU47" i="4"/>
  <c r="CU48" i="4"/>
  <c r="CU49" i="4"/>
  <c r="CU50" i="4"/>
  <c r="AF53" i="51" l="1"/>
  <c r="O164" i="24" s="1"/>
  <c r="AQ53" i="51"/>
  <c r="AP135" i="51" s="1"/>
  <c r="FL49" i="51"/>
  <c r="DG55" i="51"/>
  <c r="DF56" i="51"/>
  <c r="CU55" i="51"/>
  <c r="CT56" i="51"/>
  <c r="DK55" i="51"/>
  <c r="DJ56" i="51"/>
  <c r="DC55" i="51"/>
  <c r="DB56" i="51"/>
  <c r="CY55" i="51"/>
  <c r="CX56" i="51"/>
  <c r="FC54" i="51"/>
  <c r="FB55" i="51"/>
  <c r="CU53" i="4"/>
  <c r="CT54" i="4"/>
  <c r="CU294" i="4"/>
  <c r="CT295" i="4"/>
  <c r="CU257" i="4"/>
  <c r="CU258" i="4"/>
  <c r="CU259" i="4"/>
  <c r="CU260" i="4"/>
  <c r="CU261" i="4"/>
  <c r="CU262" i="4"/>
  <c r="CU263" i="4"/>
  <c r="CU264" i="4"/>
  <c r="CU265" i="4"/>
  <c r="CU266" i="4"/>
  <c r="CU267" i="4"/>
  <c r="CU268" i="4"/>
  <c r="CU269" i="4"/>
  <c r="CU270" i="4"/>
  <c r="CU271" i="4"/>
  <c r="CU272" i="4"/>
  <c r="CU273" i="4"/>
  <c r="CU274" i="4"/>
  <c r="CU275" i="4"/>
  <c r="CU276" i="4"/>
  <c r="CU277" i="4"/>
  <c r="CU278" i="4"/>
  <c r="CU279" i="4"/>
  <c r="CU280" i="4"/>
  <c r="CU281" i="4"/>
  <c r="CU282" i="4"/>
  <c r="CU283" i="4"/>
  <c r="CU284" i="4"/>
  <c r="CU285" i="4"/>
  <c r="CU286" i="4"/>
  <c r="CU287" i="4"/>
  <c r="CU288" i="4"/>
  <c r="CU289" i="4"/>
  <c r="CU290" i="4"/>
  <c r="CU291" i="4"/>
  <c r="CU292" i="4"/>
  <c r="CM95" i="4"/>
  <c r="CM96" i="4"/>
  <c r="CM97" i="4"/>
  <c r="CM98" i="4"/>
  <c r="CM99" i="4"/>
  <c r="CM100" i="4"/>
  <c r="CM101" i="4"/>
  <c r="CM102" i="4"/>
  <c r="CM103" i="4"/>
  <c r="CM104" i="4"/>
  <c r="CM105" i="4"/>
  <c r="CM106" i="4"/>
  <c r="CM107" i="4"/>
  <c r="CM108" i="4"/>
  <c r="CM109" i="4"/>
  <c r="CM110" i="4"/>
  <c r="CM111" i="4"/>
  <c r="CM112" i="4"/>
  <c r="CM113" i="4"/>
  <c r="CM114" i="4"/>
  <c r="CM115" i="4"/>
  <c r="CM116" i="4"/>
  <c r="CM117" i="4"/>
  <c r="CM118" i="4"/>
  <c r="CM119" i="4"/>
  <c r="CM120" i="4"/>
  <c r="CM121" i="4"/>
  <c r="CM122" i="4"/>
  <c r="CM123" i="4"/>
  <c r="CM124" i="4"/>
  <c r="CM125" i="4"/>
  <c r="CM126" i="4"/>
  <c r="CM127" i="4"/>
  <c r="CM128" i="4"/>
  <c r="CM129" i="4"/>
  <c r="CU131" i="4"/>
  <c r="CT132" i="4"/>
  <c r="CU95" i="4"/>
  <c r="CU96" i="4"/>
  <c r="CU97" i="4"/>
  <c r="CU98" i="4"/>
  <c r="CU99" i="4"/>
  <c r="CU100" i="4"/>
  <c r="CU101" i="4"/>
  <c r="CU102" i="4"/>
  <c r="CU103" i="4"/>
  <c r="CU104" i="4"/>
  <c r="CU105" i="4"/>
  <c r="CU106" i="4"/>
  <c r="CU107" i="4"/>
  <c r="CU108" i="4"/>
  <c r="CU109" i="4"/>
  <c r="CU110" i="4"/>
  <c r="CU111" i="4"/>
  <c r="CU112" i="4"/>
  <c r="CU113" i="4"/>
  <c r="CU114" i="4"/>
  <c r="CU115" i="4"/>
  <c r="CU116" i="4"/>
  <c r="CU117" i="4"/>
  <c r="CU118" i="4"/>
  <c r="CU119" i="4"/>
  <c r="CU120" i="4"/>
  <c r="CU121" i="4"/>
  <c r="CU122" i="4"/>
  <c r="CU123" i="4"/>
  <c r="CU124" i="4"/>
  <c r="CU125" i="4"/>
  <c r="CU126" i="4"/>
  <c r="CU127" i="4"/>
  <c r="CU128" i="4"/>
  <c r="CU129" i="4"/>
  <c r="CY294" i="4"/>
  <c r="CX295" i="4"/>
  <c r="CY257" i="4"/>
  <c r="CY258" i="4"/>
  <c r="CY259" i="4"/>
  <c r="CY260" i="4"/>
  <c r="CY261" i="4"/>
  <c r="CY262" i="4"/>
  <c r="CY263" i="4"/>
  <c r="CY264" i="4"/>
  <c r="CY265" i="4"/>
  <c r="CY266" i="4"/>
  <c r="CY267" i="4"/>
  <c r="CY268" i="4"/>
  <c r="CY269" i="4"/>
  <c r="CY270" i="4"/>
  <c r="CY271" i="4"/>
  <c r="CY272" i="4"/>
  <c r="CY273" i="4"/>
  <c r="CY274" i="4"/>
  <c r="CY275" i="4"/>
  <c r="CY276" i="4"/>
  <c r="CY277" i="4"/>
  <c r="CY278" i="4"/>
  <c r="CY279" i="4"/>
  <c r="CY280" i="4"/>
  <c r="CY281" i="4"/>
  <c r="CY282" i="4"/>
  <c r="CY283" i="4"/>
  <c r="CY284" i="4"/>
  <c r="CY285" i="4"/>
  <c r="CY286" i="4"/>
  <c r="CY287" i="4"/>
  <c r="CY288" i="4"/>
  <c r="CY289" i="4"/>
  <c r="CY290" i="4"/>
  <c r="CY291" i="4"/>
  <c r="CY292" i="4"/>
  <c r="CM294" i="4"/>
  <c r="CL295" i="4"/>
  <c r="CM257" i="4"/>
  <c r="CM258" i="4"/>
  <c r="CM259" i="4"/>
  <c r="CM260" i="4"/>
  <c r="CM261" i="4"/>
  <c r="CM262" i="4"/>
  <c r="CM263" i="4"/>
  <c r="CM264" i="4"/>
  <c r="CM265" i="4"/>
  <c r="CM266" i="4"/>
  <c r="CM267" i="4"/>
  <c r="CM268" i="4"/>
  <c r="CM269" i="4"/>
  <c r="CM270" i="4"/>
  <c r="CM271" i="4"/>
  <c r="CM272" i="4"/>
  <c r="CM273" i="4"/>
  <c r="CM274" i="4"/>
  <c r="CM275" i="4"/>
  <c r="CM276" i="4"/>
  <c r="CM277" i="4"/>
  <c r="CM278" i="4"/>
  <c r="CM279" i="4"/>
  <c r="CM280" i="4"/>
  <c r="CM281" i="4"/>
  <c r="CM282" i="4"/>
  <c r="CM283" i="4"/>
  <c r="CM284" i="4"/>
  <c r="CM285" i="4"/>
  <c r="CM286" i="4"/>
  <c r="CM287" i="4"/>
  <c r="CM288" i="4"/>
  <c r="CM289" i="4"/>
  <c r="CM290" i="4"/>
  <c r="CM291" i="4"/>
  <c r="CM292" i="4"/>
  <c r="CI214" i="4"/>
  <c r="CH215" i="4"/>
  <c r="CU215" i="4"/>
  <c r="CT216" i="4"/>
  <c r="CQ214" i="4"/>
  <c r="CP215" i="4"/>
  <c r="CM215" i="4"/>
  <c r="CL216" i="4"/>
  <c r="CM53" i="4"/>
  <c r="CL54" i="4"/>
  <c r="CY214" i="4"/>
  <c r="CX215" i="4"/>
  <c r="CI52" i="4"/>
  <c r="CH53" i="4"/>
  <c r="CI15" i="4"/>
  <c r="CI16" i="4"/>
  <c r="CI18" i="4"/>
  <c r="CI17" i="4"/>
  <c r="CI19" i="4"/>
  <c r="CI20" i="4"/>
  <c r="CI21" i="4"/>
  <c r="CI22" i="4"/>
  <c r="CI23" i="4"/>
  <c r="CI24" i="4"/>
  <c r="CI25" i="4"/>
  <c r="CI26" i="4"/>
  <c r="CI27" i="4"/>
  <c r="CI28" i="4"/>
  <c r="CI29" i="4"/>
  <c r="CI30" i="4"/>
  <c r="CI31" i="4"/>
  <c r="CI32" i="4"/>
  <c r="CI33" i="4"/>
  <c r="CI34" i="4"/>
  <c r="CI35" i="4"/>
  <c r="CI36" i="4"/>
  <c r="CI37" i="4"/>
  <c r="CI38" i="4"/>
  <c r="CI39" i="4"/>
  <c r="CI40" i="4"/>
  <c r="CI41" i="4"/>
  <c r="CI42" i="4"/>
  <c r="CI43" i="4"/>
  <c r="CI44" i="4"/>
  <c r="CI45" i="4"/>
  <c r="CI46" i="4"/>
  <c r="CI47" i="4"/>
  <c r="CI48" i="4"/>
  <c r="CI49" i="4"/>
  <c r="CI50" i="4"/>
  <c r="CY95" i="4"/>
  <c r="CY96" i="4"/>
  <c r="CY97" i="4"/>
  <c r="CY98" i="4"/>
  <c r="CY99" i="4"/>
  <c r="CY100" i="4"/>
  <c r="CY101" i="4"/>
  <c r="CY102" i="4"/>
  <c r="CY103" i="4"/>
  <c r="CY104" i="4"/>
  <c r="CY105" i="4"/>
  <c r="CY106" i="4"/>
  <c r="CY107" i="4"/>
  <c r="CY108" i="4"/>
  <c r="CY109" i="4"/>
  <c r="CY110" i="4"/>
  <c r="CY111" i="4"/>
  <c r="CY112" i="4"/>
  <c r="CY113" i="4"/>
  <c r="CY114" i="4"/>
  <c r="CY115" i="4"/>
  <c r="CY116" i="4"/>
  <c r="CY117" i="4"/>
  <c r="CY118" i="4"/>
  <c r="CY119" i="4"/>
  <c r="CY120" i="4"/>
  <c r="CY121" i="4"/>
  <c r="CY122" i="4"/>
  <c r="CY123" i="4"/>
  <c r="CY124" i="4"/>
  <c r="CY125" i="4"/>
  <c r="CY126" i="4"/>
  <c r="CY127" i="4"/>
  <c r="CY128" i="4"/>
  <c r="CY129" i="4"/>
  <c r="CQ131" i="4"/>
  <c r="CP132" i="4"/>
  <c r="CI95" i="4"/>
  <c r="CI96" i="4"/>
  <c r="CI97" i="4"/>
  <c r="CI98" i="4"/>
  <c r="CI99" i="4"/>
  <c r="CI100" i="4"/>
  <c r="CI101" i="4"/>
  <c r="CI102" i="4"/>
  <c r="CI103" i="4"/>
  <c r="CI104" i="4"/>
  <c r="CI105" i="4"/>
  <c r="CI106" i="4"/>
  <c r="CI107" i="4"/>
  <c r="CI108" i="4"/>
  <c r="CI109" i="4"/>
  <c r="CI110" i="4"/>
  <c r="CI111" i="4"/>
  <c r="CI112" i="4"/>
  <c r="CI113" i="4"/>
  <c r="CI114" i="4"/>
  <c r="CI115" i="4"/>
  <c r="CI116" i="4"/>
  <c r="CI117" i="4"/>
  <c r="CI118" i="4"/>
  <c r="CI119" i="4"/>
  <c r="CI120" i="4"/>
  <c r="CI121" i="4"/>
  <c r="CI122" i="4"/>
  <c r="CI123" i="4"/>
  <c r="CI124" i="4"/>
  <c r="CI125" i="4"/>
  <c r="CI126" i="4"/>
  <c r="CI127" i="4"/>
  <c r="CI128" i="4"/>
  <c r="CI129" i="4"/>
  <c r="CU293" i="4"/>
  <c r="CM130" i="4"/>
  <c r="CM131" i="4"/>
  <c r="CL132" i="4"/>
  <c r="CU130" i="4"/>
  <c r="CQ53" i="4"/>
  <c r="CP54" i="4"/>
  <c r="CY52" i="4"/>
  <c r="CX53" i="4"/>
  <c r="CY15" i="4"/>
  <c r="CY16" i="4"/>
  <c r="CY18" i="4"/>
  <c r="CY17" i="4"/>
  <c r="CY19" i="4"/>
  <c r="CY20" i="4"/>
  <c r="CY21" i="4"/>
  <c r="CY22" i="4"/>
  <c r="CY23" i="4"/>
  <c r="CY24" i="4"/>
  <c r="CY25" i="4"/>
  <c r="CY26" i="4"/>
  <c r="CY27" i="4"/>
  <c r="CY28" i="4"/>
  <c r="CY29" i="4"/>
  <c r="CY30" i="4"/>
  <c r="CY31" i="4"/>
  <c r="CY32" i="4"/>
  <c r="CY33" i="4"/>
  <c r="CY34" i="4"/>
  <c r="CY35" i="4"/>
  <c r="CY36" i="4"/>
  <c r="CY37" i="4"/>
  <c r="CY38" i="4"/>
  <c r="CY39" i="4"/>
  <c r="CY40" i="4"/>
  <c r="CY41" i="4"/>
  <c r="CY42" i="4"/>
  <c r="CY43" i="4"/>
  <c r="CY44" i="4"/>
  <c r="CY45" i="4"/>
  <c r="CY46" i="4"/>
  <c r="CY47" i="4"/>
  <c r="CY48" i="4"/>
  <c r="CY49" i="4"/>
  <c r="CY50" i="4"/>
  <c r="CY293" i="4"/>
  <c r="CQ294" i="4"/>
  <c r="CP295" i="4"/>
  <c r="CQ257" i="4"/>
  <c r="CQ258" i="4"/>
  <c r="CQ259" i="4"/>
  <c r="CQ260" i="4"/>
  <c r="CQ261" i="4"/>
  <c r="CQ262" i="4"/>
  <c r="CQ263" i="4"/>
  <c r="CQ264" i="4"/>
  <c r="CQ265" i="4"/>
  <c r="CQ266" i="4"/>
  <c r="CQ267" i="4"/>
  <c r="CQ268" i="4"/>
  <c r="CQ269" i="4"/>
  <c r="CQ270" i="4"/>
  <c r="CQ271" i="4"/>
  <c r="CQ272" i="4"/>
  <c r="CQ273" i="4"/>
  <c r="CQ274" i="4"/>
  <c r="CQ275" i="4"/>
  <c r="CQ276" i="4"/>
  <c r="CQ277" i="4"/>
  <c r="CQ278" i="4"/>
  <c r="CQ279" i="4"/>
  <c r="CQ280" i="4"/>
  <c r="CQ281" i="4"/>
  <c r="CQ282" i="4"/>
  <c r="CQ283" i="4"/>
  <c r="CQ284" i="4"/>
  <c r="CQ285" i="4"/>
  <c r="CQ286" i="4"/>
  <c r="CQ287" i="4"/>
  <c r="CQ288" i="4"/>
  <c r="CQ289" i="4"/>
  <c r="CQ290" i="4"/>
  <c r="CQ291" i="4"/>
  <c r="CQ292" i="4"/>
  <c r="CM293" i="4"/>
  <c r="CI294" i="4"/>
  <c r="CH295" i="4"/>
  <c r="CI257" i="4"/>
  <c r="CI258" i="4"/>
  <c r="CI259" i="4"/>
  <c r="CI260" i="4"/>
  <c r="CI261" i="4"/>
  <c r="CI262" i="4"/>
  <c r="CI263" i="4"/>
  <c r="CI264" i="4"/>
  <c r="CI265" i="4"/>
  <c r="CI266" i="4"/>
  <c r="CI267" i="4"/>
  <c r="CI268" i="4"/>
  <c r="CI269" i="4"/>
  <c r="CI270" i="4"/>
  <c r="CI271" i="4"/>
  <c r="CI272" i="4"/>
  <c r="CI273" i="4"/>
  <c r="CI274" i="4"/>
  <c r="CI275" i="4"/>
  <c r="CI276" i="4"/>
  <c r="CI277" i="4"/>
  <c r="CI278" i="4"/>
  <c r="CI279" i="4"/>
  <c r="CI280" i="4"/>
  <c r="CI281" i="4"/>
  <c r="CI282" i="4"/>
  <c r="CI283" i="4"/>
  <c r="CI284" i="4"/>
  <c r="CI285" i="4"/>
  <c r="CI286" i="4"/>
  <c r="CI287" i="4"/>
  <c r="CI288" i="4"/>
  <c r="CI289" i="4"/>
  <c r="CI290" i="4"/>
  <c r="CI291" i="4"/>
  <c r="CI292" i="4"/>
  <c r="CI51" i="4"/>
  <c r="CY131" i="4"/>
  <c r="CX132" i="4"/>
  <c r="CQ95" i="4"/>
  <c r="CQ96" i="4"/>
  <c r="CQ97" i="4"/>
  <c r="CQ98" i="4"/>
  <c r="CQ99" i="4"/>
  <c r="CQ100" i="4"/>
  <c r="CQ101" i="4"/>
  <c r="CQ102" i="4"/>
  <c r="CQ103" i="4"/>
  <c r="CQ104" i="4"/>
  <c r="CQ105" i="4"/>
  <c r="CQ106" i="4"/>
  <c r="CQ107" i="4"/>
  <c r="CQ108" i="4"/>
  <c r="CQ109" i="4"/>
  <c r="CQ110" i="4"/>
  <c r="CQ111" i="4"/>
  <c r="CQ112" i="4"/>
  <c r="CQ113" i="4"/>
  <c r="CQ114" i="4"/>
  <c r="CQ115" i="4"/>
  <c r="CQ116" i="4"/>
  <c r="CQ117" i="4"/>
  <c r="CQ118" i="4"/>
  <c r="CQ119" i="4"/>
  <c r="CQ120" i="4"/>
  <c r="CQ121" i="4"/>
  <c r="CQ122" i="4"/>
  <c r="CQ123" i="4"/>
  <c r="CQ124" i="4"/>
  <c r="CQ125" i="4"/>
  <c r="CQ126" i="4"/>
  <c r="CQ127" i="4"/>
  <c r="CQ128" i="4"/>
  <c r="CQ129" i="4"/>
  <c r="CI130" i="4"/>
  <c r="CI131" i="4"/>
  <c r="CH132" i="4"/>
  <c r="AF54" i="51" l="1"/>
  <c r="O165" i="24" s="1"/>
  <c r="AQ54" i="51"/>
  <c r="AP136" i="51" s="1"/>
  <c r="FL50" i="51"/>
  <c r="CY56" i="51"/>
  <c r="CX57" i="51"/>
  <c r="DC56" i="51"/>
  <c r="DB57" i="51"/>
  <c r="DK56" i="51"/>
  <c r="DJ57" i="51"/>
  <c r="CU56" i="51"/>
  <c r="CT57" i="51"/>
  <c r="DG56" i="51"/>
  <c r="DF57" i="51"/>
  <c r="FC55" i="51"/>
  <c r="FB56" i="51"/>
  <c r="CY132" i="4"/>
  <c r="CX133" i="4"/>
  <c r="CQ295" i="4"/>
  <c r="CP296" i="4"/>
  <c r="CM132" i="4"/>
  <c r="CL133" i="4"/>
  <c r="CQ132" i="4"/>
  <c r="CP133" i="4"/>
  <c r="CI53" i="4"/>
  <c r="CH54" i="4"/>
  <c r="CY215" i="4"/>
  <c r="CX216" i="4"/>
  <c r="CM54" i="4"/>
  <c r="CL55" i="4"/>
  <c r="CM216" i="4"/>
  <c r="CL217" i="4"/>
  <c r="CQ215" i="4"/>
  <c r="CP216" i="4"/>
  <c r="CU216" i="4"/>
  <c r="CT217" i="4"/>
  <c r="CI215" i="4"/>
  <c r="CH216" i="4"/>
  <c r="CM295" i="4"/>
  <c r="CL296" i="4"/>
  <c r="CY295" i="4"/>
  <c r="CX296" i="4"/>
  <c r="CU132" i="4"/>
  <c r="CT133" i="4"/>
  <c r="CU295" i="4"/>
  <c r="CT296" i="4"/>
  <c r="CU54" i="4"/>
  <c r="CT55" i="4"/>
  <c r="CI132" i="4"/>
  <c r="CH133" i="4"/>
  <c r="CI295" i="4"/>
  <c r="CH296" i="4"/>
  <c r="CY53" i="4"/>
  <c r="CX54" i="4"/>
  <c r="CQ54" i="4"/>
  <c r="CP55" i="4"/>
  <c r="AF55" i="51" l="1"/>
  <c r="O166" i="24" s="1"/>
  <c r="AQ55" i="51"/>
  <c r="AP137" i="51" s="1"/>
  <c r="FL51" i="51"/>
  <c r="DG57" i="51"/>
  <c r="DF58" i="51"/>
  <c r="CU57" i="51"/>
  <c r="CT58" i="51"/>
  <c r="DK57" i="51"/>
  <c r="DJ58" i="51"/>
  <c r="DC57" i="51"/>
  <c r="DB58" i="51"/>
  <c r="CY57" i="51"/>
  <c r="CX58" i="51"/>
  <c r="FC56" i="51"/>
  <c r="FB57" i="51"/>
  <c r="CQ55" i="4"/>
  <c r="CP56" i="4"/>
  <c r="CI296" i="4"/>
  <c r="CH297" i="4"/>
  <c r="CI133" i="4"/>
  <c r="CH134" i="4"/>
  <c r="CU55" i="4"/>
  <c r="CT56" i="4"/>
  <c r="CU296" i="4"/>
  <c r="CT297" i="4"/>
  <c r="CU133" i="4"/>
  <c r="CT134" i="4"/>
  <c r="CY296" i="4"/>
  <c r="CX297" i="4"/>
  <c r="CM296" i="4"/>
  <c r="CL297" i="4"/>
  <c r="CI216" i="4"/>
  <c r="CH217" i="4"/>
  <c r="CU217" i="4"/>
  <c r="CT218" i="4"/>
  <c r="CQ216" i="4"/>
  <c r="CP217" i="4"/>
  <c r="CM217" i="4"/>
  <c r="CL218" i="4"/>
  <c r="CM55" i="4"/>
  <c r="CL56" i="4"/>
  <c r="CY216" i="4"/>
  <c r="CX217" i="4"/>
  <c r="CI54" i="4"/>
  <c r="CH55" i="4"/>
  <c r="CQ133" i="4"/>
  <c r="CP134" i="4"/>
  <c r="CM133" i="4"/>
  <c r="CL134" i="4"/>
  <c r="CQ296" i="4"/>
  <c r="CP297" i="4"/>
  <c r="CY133" i="4"/>
  <c r="CX134" i="4"/>
  <c r="CY54" i="4"/>
  <c r="CX55" i="4"/>
  <c r="AF56" i="51" l="1"/>
  <c r="O167" i="24" s="1"/>
  <c r="AQ56" i="51"/>
  <c r="AP138" i="51" s="1"/>
  <c r="FL86" i="51"/>
  <c r="FL52" i="51"/>
  <c r="CY58" i="51"/>
  <c r="CX59" i="51"/>
  <c r="DC58" i="51"/>
  <c r="DB59" i="51"/>
  <c r="DK58" i="51"/>
  <c r="DJ59" i="51"/>
  <c r="CU58" i="51"/>
  <c r="CT59" i="51"/>
  <c r="DG58" i="51"/>
  <c r="DF59" i="51"/>
  <c r="FC57" i="51"/>
  <c r="FB58" i="51"/>
  <c r="CY134" i="4"/>
  <c r="CX135" i="4"/>
  <c r="CQ297" i="4"/>
  <c r="CP298" i="4"/>
  <c r="CM134" i="4"/>
  <c r="CL135" i="4"/>
  <c r="CQ134" i="4"/>
  <c r="CP135" i="4"/>
  <c r="CI55" i="4"/>
  <c r="CH56" i="4"/>
  <c r="CY217" i="4"/>
  <c r="CX218" i="4"/>
  <c r="CL57" i="4"/>
  <c r="CM56" i="4"/>
  <c r="CM218" i="4"/>
  <c r="CL219" i="4"/>
  <c r="CQ217" i="4"/>
  <c r="CP218" i="4"/>
  <c r="CU218" i="4"/>
  <c r="CT219" i="4"/>
  <c r="CI217" i="4"/>
  <c r="CH218" i="4"/>
  <c r="CM297" i="4"/>
  <c r="CL298" i="4"/>
  <c r="CY297" i="4"/>
  <c r="CX298" i="4"/>
  <c r="CU134" i="4"/>
  <c r="CT135" i="4"/>
  <c r="CU297" i="4"/>
  <c r="CT298" i="4"/>
  <c r="CU56" i="4"/>
  <c r="CT57" i="4"/>
  <c r="CI134" i="4"/>
  <c r="CH135" i="4"/>
  <c r="CI297" i="4"/>
  <c r="CH298" i="4"/>
  <c r="CQ56" i="4"/>
  <c r="CP57" i="4"/>
  <c r="CY55" i="4"/>
  <c r="CX56" i="4"/>
  <c r="AF57" i="51" l="1"/>
  <c r="O168" i="24" s="1"/>
  <c r="AQ57" i="51"/>
  <c r="AP139" i="51" s="1"/>
  <c r="FM52" i="51"/>
  <c r="AP52" i="51" s="1"/>
  <c r="AQ134" i="51" s="1"/>
  <c r="FL53" i="51"/>
  <c r="FM51" i="51"/>
  <c r="AP51" i="51" s="1"/>
  <c r="AQ133" i="51" s="1"/>
  <c r="FM15" i="51"/>
  <c r="AP15" i="51" s="1"/>
  <c r="FM16" i="51"/>
  <c r="AP16" i="51" s="1"/>
  <c r="FM17" i="51"/>
  <c r="AP17" i="51" s="1"/>
  <c r="FM18" i="51"/>
  <c r="AP18" i="51" s="1"/>
  <c r="FM19" i="51"/>
  <c r="AP19" i="51" s="1"/>
  <c r="FM20" i="51"/>
  <c r="AP20" i="51" s="1"/>
  <c r="FM21" i="51"/>
  <c r="AP21" i="51" s="1"/>
  <c r="FM22" i="51"/>
  <c r="AP22" i="51" s="1"/>
  <c r="FM23" i="51"/>
  <c r="AP23" i="51" s="1"/>
  <c r="FM24" i="51"/>
  <c r="AP24" i="51" s="1"/>
  <c r="FM25" i="51"/>
  <c r="AP25" i="51" s="1"/>
  <c r="FM26" i="51"/>
  <c r="AP26" i="51" s="1"/>
  <c r="AQ108" i="51" s="1"/>
  <c r="FM27" i="51"/>
  <c r="AP27" i="51" s="1"/>
  <c r="AQ109" i="51" s="1"/>
  <c r="FM28" i="51"/>
  <c r="AP28" i="51" s="1"/>
  <c r="AQ110" i="51" s="1"/>
  <c r="FM29" i="51"/>
  <c r="AP29" i="51" s="1"/>
  <c r="AQ111" i="51" s="1"/>
  <c r="FM30" i="51"/>
  <c r="AP30" i="51" s="1"/>
  <c r="AQ112" i="51" s="1"/>
  <c r="FM31" i="51"/>
  <c r="AP31" i="51" s="1"/>
  <c r="AQ113" i="51" s="1"/>
  <c r="FM32" i="51"/>
  <c r="AP32" i="51" s="1"/>
  <c r="AQ114" i="51" s="1"/>
  <c r="FM33" i="51"/>
  <c r="AP33" i="51" s="1"/>
  <c r="AQ115" i="51" s="1"/>
  <c r="FM34" i="51"/>
  <c r="AP34" i="51" s="1"/>
  <c r="AQ116" i="51" s="1"/>
  <c r="FM35" i="51"/>
  <c r="AP35" i="51" s="1"/>
  <c r="AQ117" i="51" s="1"/>
  <c r="FM36" i="51"/>
  <c r="AP36" i="51" s="1"/>
  <c r="AQ118" i="51" s="1"/>
  <c r="FM37" i="51"/>
  <c r="AP37" i="51" s="1"/>
  <c r="AQ119" i="51" s="1"/>
  <c r="FM38" i="51"/>
  <c r="AP38" i="51" s="1"/>
  <c r="AQ120" i="51" s="1"/>
  <c r="FM39" i="51"/>
  <c r="AP39" i="51" s="1"/>
  <c r="AQ121" i="51" s="1"/>
  <c r="FM40" i="51"/>
  <c r="AP40" i="51" s="1"/>
  <c r="AQ122" i="51" s="1"/>
  <c r="FM41" i="51"/>
  <c r="AP41" i="51" s="1"/>
  <c r="AQ123" i="51" s="1"/>
  <c r="FM42" i="51"/>
  <c r="AP42" i="51" s="1"/>
  <c r="AQ124" i="51" s="1"/>
  <c r="FM43" i="51"/>
  <c r="AP43" i="51" s="1"/>
  <c r="AQ125" i="51" s="1"/>
  <c r="FM44" i="51"/>
  <c r="AP44" i="51" s="1"/>
  <c r="AQ126" i="51" s="1"/>
  <c r="FM45" i="51"/>
  <c r="AP45" i="51" s="1"/>
  <c r="AQ127" i="51" s="1"/>
  <c r="FM46" i="51"/>
  <c r="AP46" i="51" s="1"/>
  <c r="AQ128" i="51" s="1"/>
  <c r="FM47" i="51"/>
  <c r="AP47" i="51" s="1"/>
  <c r="AQ129" i="51" s="1"/>
  <c r="FM48" i="51"/>
  <c r="AP48" i="51" s="1"/>
  <c r="AQ130" i="51" s="1"/>
  <c r="FM49" i="51"/>
  <c r="AP49" i="51" s="1"/>
  <c r="AQ131" i="51" s="1"/>
  <c r="FM50" i="51"/>
  <c r="AP50" i="51" s="1"/>
  <c r="AQ132" i="51" s="1"/>
  <c r="DG59" i="51"/>
  <c r="DF60" i="51"/>
  <c r="CU59" i="51"/>
  <c r="CT60" i="51"/>
  <c r="DK59" i="51"/>
  <c r="DJ60" i="51"/>
  <c r="DC59" i="51"/>
  <c r="DB60" i="51"/>
  <c r="CY59" i="51"/>
  <c r="CX60" i="51"/>
  <c r="FC58" i="51"/>
  <c r="FB59" i="51"/>
  <c r="CP58" i="4"/>
  <c r="CQ57" i="4"/>
  <c r="CI298" i="4"/>
  <c r="CH299" i="4"/>
  <c r="CI135" i="4"/>
  <c r="CH136" i="4"/>
  <c r="CU57" i="4"/>
  <c r="CT58" i="4"/>
  <c r="CU298" i="4"/>
  <c r="CT299" i="4"/>
  <c r="CU135" i="4"/>
  <c r="CT136" i="4"/>
  <c r="CY298" i="4"/>
  <c r="CX299" i="4"/>
  <c r="CM298" i="4"/>
  <c r="CL299" i="4"/>
  <c r="CI218" i="4"/>
  <c r="CH219" i="4"/>
  <c r="CU219" i="4"/>
  <c r="CT220" i="4"/>
  <c r="CQ218" i="4"/>
  <c r="CP219" i="4"/>
  <c r="CM219" i="4"/>
  <c r="CL220" i="4"/>
  <c r="CY218" i="4"/>
  <c r="CX219" i="4"/>
  <c r="CI56" i="4"/>
  <c r="CH57" i="4"/>
  <c r="CQ135" i="4"/>
  <c r="CP136" i="4"/>
  <c r="CM135" i="4"/>
  <c r="CL136" i="4"/>
  <c r="CQ298" i="4"/>
  <c r="CP299" i="4"/>
  <c r="CY135" i="4"/>
  <c r="CX136" i="4"/>
  <c r="CY56" i="4"/>
  <c r="CX57" i="4"/>
  <c r="CL58" i="4"/>
  <c r="CM57" i="4"/>
  <c r="AF58" i="51" l="1"/>
  <c r="O169" i="24" s="1"/>
  <c r="AQ58" i="51"/>
  <c r="AP140" i="51" s="1"/>
  <c r="FM53" i="51"/>
  <c r="AP53" i="51" s="1"/>
  <c r="AQ135" i="51" s="1"/>
  <c r="FL54" i="51"/>
  <c r="CY60" i="51"/>
  <c r="CX61" i="51"/>
  <c r="DC60" i="51"/>
  <c r="DB61" i="51"/>
  <c r="DK60" i="51"/>
  <c r="DJ61" i="51"/>
  <c r="CU60" i="51"/>
  <c r="CT61" i="51"/>
  <c r="DG60" i="51"/>
  <c r="DF61" i="51"/>
  <c r="FC59" i="51"/>
  <c r="FB60" i="51"/>
  <c r="CX58" i="4"/>
  <c r="CY57" i="4"/>
  <c r="CY136" i="4"/>
  <c r="CX137" i="4"/>
  <c r="CQ299" i="4"/>
  <c r="CP300" i="4"/>
  <c r="CM136" i="4"/>
  <c r="CL137" i="4"/>
  <c r="CQ136" i="4"/>
  <c r="CP137" i="4"/>
  <c r="CH58" i="4"/>
  <c r="CI57" i="4"/>
  <c r="CY219" i="4"/>
  <c r="CX220" i="4"/>
  <c r="CM220" i="4"/>
  <c r="CL221" i="4"/>
  <c r="CQ219" i="4"/>
  <c r="CP220" i="4"/>
  <c r="CU220" i="4"/>
  <c r="CT221" i="4"/>
  <c r="CI219" i="4"/>
  <c r="CH220" i="4"/>
  <c r="CM299" i="4"/>
  <c r="CL300" i="4"/>
  <c r="CY299" i="4"/>
  <c r="CX300" i="4"/>
  <c r="CU136" i="4"/>
  <c r="CT137" i="4"/>
  <c r="CU299" i="4"/>
  <c r="CT300" i="4"/>
  <c r="CU58" i="4"/>
  <c r="CT59" i="4"/>
  <c r="CI136" i="4"/>
  <c r="CH137" i="4"/>
  <c r="CI299" i="4"/>
  <c r="CH300" i="4"/>
  <c r="CM58" i="4"/>
  <c r="CL59" i="4"/>
  <c r="CQ58" i="4"/>
  <c r="CP59" i="4"/>
  <c r="AF59" i="51" l="1"/>
  <c r="O170" i="24" s="1"/>
  <c r="AQ59" i="51"/>
  <c r="AP141" i="51" s="1"/>
  <c r="FM54" i="51"/>
  <c r="AP54" i="51" s="1"/>
  <c r="AQ136" i="51" s="1"/>
  <c r="FL55" i="51"/>
  <c r="DG61" i="51"/>
  <c r="DF62" i="51"/>
  <c r="CU61" i="51"/>
  <c r="CT62" i="51"/>
  <c r="DK61" i="51"/>
  <c r="DJ62" i="51"/>
  <c r="DC61" i="51"/>
  <c r="DB62" i="51"/>
  <c r="CY61" i="51"/>
  <c r="CX62" i="51"/>
  <c r="FC60" i="51"/>
  <c r="FB61" i="51"/>
  <c r="CQ59" i="4"/>
  <c r="CP60" i="4"/>
  <c r="CM59" i="4"/>
  <c r="CL60" i="4"/>
  <c r="CI300" i="4"/>
  <c r="CH301" i="4"/>
  <c r="CI137" i="4"/>
  <c r="CH138" i="4"/>
  <c r="CU59" i="4"/>
  <c r="CT60" i="4"/>
  <c r="CU300" i="4"/>
  <c r="CT301" i="4"/>
  <c r="CU137" i="4"/>
  <c r="CT138" i="4"/>
  <c r="CY300" i="4"/>
  <c r="CX301" i="4"/>
  <c r="CM300" i="4"/>
  <c r="CL301" i="4"/>
  <c r="CI220" i="4"/>
  <c r="CH221" i="4"/>
  <c r="CU221" i="4"/>
  <c r="CT222" i="4"/>
  <c r="CQ220" i="4"/>
  <c r="CP221" i="4"/>
  <c r="CM221" i="4"/>
  <c r="CL222" i="4"/>
  <c r="CY220" i="4"/>
  <c r="CX221" i="4"/>
  <c r="CQ137" i="4"/>
  <c r="CP138" i="4"/>
  <c r="CM137" i="4"/>
  <c r="CL138" i="4"/>
  <c r="CQ300" i="4"/>
  <c r="CP301" i="4"/>
  <c r="CY137" i="4"/>
  <c r="CX138" i="4"/>
  <c r="CI58" i="4"/>
  <c r="CH59" i="4"/>
  <c r="CY58" i="4"/>
  <c r="CX59" i="4"/>
  <c r="AF60" i="51" l="1"/>
  <c r="O171" i="24" s="1"/>
  <c r="AQ60" i="51"/>
  <c r="AP142" i="51" s="1"/>
  <c r="FM55" i="51"/>
  <c r="AP55" i="51" s="1"/>
  <c r="AQ137" i="51" s="1"/>
  <c r="FL56" i="51"/>
  <c r="CY62" i="51"/>
  <c r="CX63" i="51"/>
  <c r="DC62" i="51"/>
  <c r="DB63" i="51"/>
  <c r="DK62" i="51"/>
  <c r="DJ63" i="51"/>
  <c r="CU62" i="51"/>
  <c r="CT63" i="51"/>
  <c r="DG62" i="51"/>
  <c r="DF63" i="51"/>
  <c r="FC61" i="51"/>
  <c r="FB62" i="51"/>
  <c r="CY59" i="4"/>
  <c r="CX60" i="4"/>
  <c r="CX139" i="4"/>
  <c r="CY138" i="4"/>
  <c r="CQ301" i="4"/>
  <c r="CP302" i="4"/>
  <c r="CM138" i="4"/>
  <c r="CL139" i="4"/>
  <c r="CP139" i="4"/>
  <c r="CQ138" i="4"/>
  <c r="CY221" i="4"/>
  <c r="CX222" i="4"/>
  <c r="CM222" i="4"/>
  <c r="CL223" i="4"/>
  <c r="CQ221" i="4"/>
  <c r="CP222" i="4"/>
  <c r="CU222" i="4"/>
  <c r="CT223" i="4"/>
  <c r="CI221" i="4"/>
  <c r="CH222" i="4"/>
  <c r="CM301" i="4"/>
  <c r="CL302" i="4"/>
  <c r="CY301" i="4"/>
  <c r="CX302" i="4"/>
  <c r="CU138" i="4"/>
  <c r="CT139" i="4"/>
  <c r="CU301" i="4"/>
  <c r="CT302" i="4"/>
  <c r="CU60" i="4"/>
  <c r="CT61" i="4"/>
  <c r="CH139" i="4"/>
  <c r="CI138" i="4"/>
  <c r="CI301" i="4"/>
  <c r="CH302" i="4"/>
  <c r="CM60" i="4"/>
  <c r="CL61" i="4"/>
  <c r="CQ60" i="4"/>
  <c r="CP61" i="4"/>
  <c r="CI59" i="4"/>
  <c r="CH60" i="4"/>
  <c r="AF61" i="51" l="1"/>
  <c r="O172" i="24" s="1"/>
  <c r="AQ61" i="51"/>
  <c r="AP143" i="51" s="1"/>
  <c r="FM56" i="51"/>
  <c r="AP56" i="51" s="1"/>
  <c r="AQ138" i="51" s="1"/>
  <c r="FL57" i="51"/>
  <c r="DG63" i="51"/>
  <c r="DF64" i="51"/>
  <c r="CU63" i="51"/>
  <c r="CT64" i="51"/>
  <c r="DK63" i="51"/>
  <c r="DJ64" i="51"/>
  <c r="DC63" i="51"/>
  <c r="DB64" i="51"/>
  <c r="CY63" i="51"/>
  <c r="CX64" i="51"/>
  <c r="FC62" i="51"/>
  <c r="FB63" i="51"/>
  <c r="CI60" i="4"/>
  <c r="CH61" i="4"/>
  <c r="CM61" i="4"/>
  <c r="CL62" i="4"/>
  <c r="CI302" i="4"/>
  <c r="CH303" i="4"/>
  <c r="CU61" i="4"/>
  <c r="CT62" i="4"/>
  <c r="CU302" i="4"/>
  <c r="CT303" i="4"/>
  <c r="CU139" i="4"/>
  <c r="CT140" i="4"/>
  <c r="CY302" i="4"/>
  <c r="CX303" i="4"/>
  <c r="CM302" i="4"/>
  <c r="CL303" i="4"/>
  <c r="CI222" i="4"/>
  <c r="CH223" i="4"/>
  <c r="CU223" i="4"/>
  <c r="CT224" i="4"/>
  <c r="CQ222" i="4"/>
  <c r="CP223" i="4"/>
  <c r="CM223" i="4"/>
  <c r="CL224" i="4"/>
  <c r="CY222" i="4"/>
  <c r="CX223" i="4"/>
  <c r="CM139" i="4"/>
  <c r="CL140" i="4"/>
  <c r="CQ302" i="4"/>
  <c r="CP303" i="4"/>
  <c r="CY60" i="4"/>
  <c r="CX61" i="4"/>
  <c r="CQ61" i="4"/>
  <c r="CP62" i="4"/>
  <c r="CI139" i="4"/>
  <c r="CH140" i="4"/>
  <c r="CQ139" i="4"/>
  <c r="CP140" i="4"/>
  <c r="CY139" i="4"/>
  <c r="CX140" i="4"/>
  <c r="AF62" i="51" l="1"/>
  <c r="O173" i="24" s="1"/>
  <c r="AQ62" i="51"/>
  <c r="AP144" i="51" s="1"/>
  <c r="FM57" i="51"/>
  <c r="AP57" i="51" s="1"/>
  <c r="AQ139" i="51" s="1"/>
  <c r="FL58" i="51"/>
  <c r="CY64" i="51"/>
  <c r="CX65" i="51"/>
  <c r="DC64" i="51"/>
  <c r="DB65" i="51"/>
  <c r="DK64" i="51"/>
  <c r="DJ65" i="51"/>
  <c r="CU64" i="51"/>
  <c r="CT65" i="51"/>
  <c r="DG64" i="51"/>
  <c r="DF65" i="51"/>
  <c r="FC63" i="51"/>
  <c r="FB64" i="51"/>
  <c r="CX141" i="4"/>
  <c r="CY140" i="4"/>
  <c r="CP141" i="4"/>
  <c r="CQ140" i="4"/>
  <c r="CQ62" i="4"/>
  <c r="CP63" i="4"/>
  <c r="CY61" i="4"/>
  <c r="CX62" i="4"/>
  <c r="CQ303" i="4"/>
  <c r="CP304" i="4"/>
  <c r="CM140" i="4"/>
  <c r="CL141" i="4"/>
  <c r="CY223" i="4"/>
  <c r="CX224" i="4"/>
  <c r="CM224" i="4"/>
  <c r="CL225" i="4"/>
  <c r="CQ223" i="4"/>
  <c r="CP224" i="4"/>
  <c r="CU224" i="4"/>
  <c r="CT225" i="4"/>
  <c r="CI223" i="4"/>
  <c r="CH224" i="4"/>
  <c r="CM303" i="4"/>
  <c r="CL304" i="4"/>
  <c r="CY303" i="4"/>
  <c r="CX304" i="4"/>
  <c r="CU140" i="4"/>
  <c r="CT141" i="4"/>
  <c r="CU303" i="4"/>
  <c r="CT304" i="4"/>
  <c r="CU62" i="4"/>
  <c r="CT63" i="4"/>
  <c r="CI303" i="4"/>
  <c r="CH304" i="4"/>
  <c r="CM62" i="4"/>
  <c r="CL63" i="4"/>
  <c r="CI61" i="4"/>
  <c r="CH62" i="4"/>
  <c r="CH141" i="4"/>
  <c r="CI140" i="4"/>
  <c r="AF63" i="51" l="1"/>
  <c r="O174" i="24" s="1"/>
  <c r="AQ63" i="51"/>
  <c r="AP145" i="51" s="1"/>
  <c r="FM58" i="51"/>
  <c r="AP58" i="51" s="1"/>
  <c r="AQ140" i="51" s="1"/>
  <c r="FL59" i="51"/>
  <c r="DG65" i="51"/>
  <c r="DF66" i="51"/>
  <c r="CU65" i="51"/>
  <c r="CT66" i="51"/>
  <c r="DK65" i="51"/>
  <c r="DJ66" i="51"/>
  <c r="DC65" i="51"/>
  <c r="DB66" i="51"/>
  <c r="CY65" i="51"/>
  <c r="CX66" i="51"/>
  <c r="FC64" i="51"/>
  <c r="FB65" i="51"/>
  <c r="CI62" i="4"/>
  <c r="CH63" i="4"/>
  <c r="CM63" i="4"/>
  <c r="CL64" i="4"/>
  <c r="CI304" i="4"/>
  <c r="CH305" i="4"/>
  <c r="CU63" i="4"/>
  <c r="CT64" i="4"/>
  <c r="CU304" i="4"/>
  <c r="CT305" i="4"/>
  <c r="CU141" i="4"/>
  <c r="CT142" i="4"/>
  <c r="CY304" i="4"/>
  <c r="CX305" i="4"/>
  <c r="CM304" i="4"/>
  <c r="CL305" i="4"/>
  <c r="CI224" i="4"/>
  <c r="CH225" i="4"/>
  <c r="CU225" i="4"/>
  <c r="CT226" i="4"/>
  <c r="CQ224" i="4"/>
  <c r="CP225" i="4"/>
  <c r="CM225" i="4"/>
  <c r="CL226" i="4"/>
  <c r="CY224" i="4"/>
  <c r="CX225" i="4"/>
  <c r="CM141" i="4"/>
  <c r="CL142" i="4"/>
  <c r="CQ304" i="4"/>
  <c r="CP305" i="4"/>
  <c r="CY62" i="4"/>
  <c r="CX63" i="4"/>
  <c r="CQ63" i="4"/>
  <c r="CP64" i="4"/>
  <c r="CI141" i="4"/>
  <c r="CH142" i="4"/>
  <c r="CQ141" i="4"/>
  <c r="CP142" i="4"/>
  <c r="CY141" i="4"/>
  <c r="CX142" i="4"/>
  <c r="AF64" i="51" l="1"/>
  <c r="O175" i="24" s="1"/>
  <c r="AQ64" i="51"/>
  <c r="AP146" i="51" s="1"/>
  <c r="FM59" i="51"/>
  <c r="AP59" i="51" s="1"/>
  <c r="AQ141" i="51" s="1"/>
  <c r="FL60" i="51"/>
  <c r="CY66" i="51"/>
  <c r="CX67" i="51"/>
  <c r="CY67" i="51" s="1"/>
  <c r="DC66" i="51"/>
  <c r="DB67" i="51"/>
  <c r="DK66" i="51"/>
  <c r="DJ67" i="51"/>
  <c r="DK67" i="51" s="1"/>
  <c r="CU66" i="51"/>
  <c r="CT67" i="51"/>
  <c r="DG66" i="51"/>
  <c r="DF67" i="51"/>
  <c r="FC65" i="51"/>
  <c r="FB66" i="51"/>
  <c r="CP143" i="4"/>
  <c r="CQ142" i="4"/>
  <c r="CH143" i="4"/>
  <c r="CI142" i="4"/>
  <c r="CQ64" i="4"/>
  <c r="CP65" i="4"/>
  <c r="CY63" i="4"/>
  <c r="CX64" i="4"/>
  <c r="CQ305" i="4"/>
  <c r="CP306" i="4"/>
  <c r="CM142" i="4"/>
  <c r="CL143" i="4"/>
  <c r="CY225" i="4"/>
  <c r="CX226" i="4"/>
  <c r="CM226" i="4"/>
  <c r="CL227" i="4"/>
  <c r="CM227" i="4" s="1"/>
  <c r="CQ225" i="4"/>
  <c r="CP226" i="4"/>
  <c r="CU226" i="4"/>
  <c r="CT227" i="4"/>
  <c r="CU227" i="4" s="1"/>
  <c r="CI225" i="4"/>
  <c r="CH226" i="4"/>
  <c r="CM305" i="4"/>
  <c r="CL306" i="4"/>
  <c r="CY305" i="4"/>
  <c r="CX306" i="4"/>
  <c r="CU142" i="4"/>
  <c r="CT143" i="4"/>
  <c r="CU305" i="4"/>
  <c r="CT306" i="4"/>
  <c r="CU64" i="4"/>
  <c r="CT65" i="4"/>
  <c r="CI305" i="4"/>
  <c r="CH306" i="4"/>
  <c r="CM64" i="4"/>
  <c r="CL65" i="4"/>
  <c r="CI63" i="4"/>
  <c r="CH64" i="4"/>
  <c r="CX143" i="4"/>
  <c r="CY142" i="4"/>
  <c r="AF65" i="51" l="1"/>
  <c r="O176" i="24" s="1"/>
  <c r="AQ65" i="51"/>
  <c r="AP147" i="51" s="1"/>
  <c r="FM60" i="51"/>
  <c r="AP60" i="51" s="1"/>
  <c r="AQ142" i="51" s="1"/>
  <c r="FL61" i="51"/>
  <c r="DG67" i="51"/>
  <c r="DF68" i="51"/>
  <c r="CU67" i="51"/>
  <c r="CT68" i="51"/>
  <c r="DC67" i="51"/>
  <c r="DB68" i="51"/>
  <c r="FC66" i="51"/>
  <c r="FB67" i="51"/>
  <c r="CI64" i="4"/>
  <c r="CH65" i="4"/>
  <c r="CI306" i="4"/>
  <c r="CH307" i="4"/>
  <c r="CU65" i="4"/>
  <c r="CT66" i="4"/>
  <c r="CU306" i="4"/>
  <c r="CT307" i="4"/>
  <c r="CU143" i="4"/>
  <c r="CT144" i="4"/>
  <c r="CY306" i="4"/>
  <c r="CX307" i="4"/>
  <c r="CM306" i="4"/>
  <c r="CL307" i="4"/>
  <c r="CI226" i="4"/>
  <c r="CH227" i="4"/>
  <c r="CI227" i="4" s="1"/>
  <c r="CQ226" i="4"/>
  <c r="CP227" i="4"/>
  <c r="CQ227" i="4" s="1"/>
  <c r="CY226" i="4"/>
  <c r="CX227" i="4"/>
  <c r="CY227" i="4" s="1"/>
  <c r="CM143" i="4"/>
  <c r="CL144" i="4"/>
  <c r="CQ306" i="4"/>
  <c r="CP307" i="4"/>
  <c r="CY64" i="4"/>
  <c r="CX65" i="4"/>
  <c r="CQ65" i="4"/>
  <c r="CP66" i="4"/>
  <c r="CM65" i="4"/>
  <c r="CL66" i="4"/>
  <c r="CY143" i="4"/>
  <c r="CX144" i="4"/>
  <c r="CI143" i="4"/>
  <c r="CH144" i="4"/>
  <c r="CQ143" i="4"/>
  <c r="CP144" i="4"/>
  <c r="AF66" i="51" l="1"/>
  <c r="O177" i="24" s="1"/>
  <c r="AQ66" i="51"/>
  <c r="AP148" i="51" s="1"/>
  <c r="FM61" i="51"/>
  <c r="AP61" i="51" s="1"/>
  <c r="AQ143" i="51" s="1"/>
  <c r="FL62" i="51"/>
  <c r="DC68" i="51"/>
  <c r="DB69" i="51"/>
  <c r="CU68" i="51"/>
  <c r="CT69" i="51"/>
  <c r="DG68" i="51"/>
  <c r="DF69" i="51"/>
  <c r="FC67" i="51"/>
  <c r="FB68" i="51"/>
  <c r="CQ144" i="4"/>
  <c r="CP145" i="4"/>
  <c r="CX145" i="4"/>
  <c r="CY144" i="4"/>
  <c r="CQ66" i="4"/>
  <c r="CP67" i="4"/>
  <c r="CY65" i="4"/>
  <c r="CX66" i="4"/>
  <c r="CQ307" i="4"/>
  <c r="CP308" i="4"/>
  <c r="CM144" i="4"/>
  <c r="CL145" i="4"/>
  <c r="CM307" i="4"/>
  <c r="CL308" i="4"/>
  <c r="CY307" i="4"/>
  <c r="CX308" i="4"/>
  <c r="CU144" i="4"/>
  <c r="CT145" i="4"/>
  <c r="CU307" i="4"/>
  <c r="CT308" i="4"/>
  <c r="CU66" i="4"/>
  <c r="CT67" i="4"/>
  <c r="CI307" i="4"/>
  <c r="CH308" i="4"/>
  <c r="CI65" i="4"/>
  <c r="CH66" i="4"/>
  <c r="CH145" i="4"/>
  <c r="CI144" i="4"/>
  <c r="CM66" i="4"/>
  <c r="CL67" i="4"/>
  <c r="CM67" i="4" s="1"/>
  <c r="AF67" i="51" l="1"/>
  <c r="O178" i="24" s="1"/>
  <c r="AQ67" i="51"/>
  <c r="AP149" i="51" s="1"/>
  <c r="FM62" i="51"/>
  <c r="AP62" i="51" s="1"/>
  <c r="AQ144" i="51" s="1"/>
  <c r="FL63" i="51"/>
  <c r="DG69" i="51"/>
  <c r="DF70" i="51"/>
  <c r="CU69" i="51"/>
  <c r="CT70" i="51"/>
  <c r="DC69" i="51"/>
  <c r="DB70" i="51"/>
  <c r="FC68" i="51"/>
  <c r="FB69" i="51"/>
  <c r="CI66" i="4"/>
  <c r="CH67" i="4"/>
  <c r="CI308" i="4"/>
  <c r="CH309" i="4"/>
  <c r="CI309" i="4" s="1"/>
  <c r="CU67" i="4"/>
  <c r="CT68" i="4"/>
  <c r="CU308" i="4"/>
  <c r="CT309" i="4"/>
  <c r="CU309" i="4" s="1"/>
  <c r="CU145" i="4"/>
  <c r="CT146" i="4"/>
  <c r="CU146" i="4" s="1"/>
  <c r="CY308" i="4"/>
  <c r="CX309" i="4"/>
  <c r="CY309" i="4" s="1"/>
  <c r="CM308" i="4"/>
  <c r="CL309" i="4"/>
  <c r="CM309" i="4" s="1"/>
  <c r="CM145" i="4"/>
  <c r="CL146" i="4"/>
  <c r="CM146" i="4" s="1"/>
  <c r="CQ308" i="4"/>
  <c r="CP309" i="4"/>
  <c r="CQ309" i="4" s="1"/>
  <c r="CY66" i="4"/>
  <c r="CX67" i="4"/>
  <c r="CY67" i="4" s="1"/>
  <c r="CQ67" i="4"/>
  <c r="CP68" i="4"/>
  <c r="CQ145" i="4"/>
  <c r="CP146" i="4"/>
  <c r="CQ146" i="4" s="1"/>
  <c r="CI145" i="4"/>
  <c r="CH146" i="4"/>
  <c r="CI146" i="4" s="1"/>
  <c r="CY145" i="4"/>
  <c r="CX146" i="4"/>
  <c r="CY146" i="4" s="1"/>
  <c r="AF68" i="51" l="1"/>
  <c r="O179" i="24" s="1"/>
  <c r="AQ68" i="51"/>
  <c r="AP150" i="51" s="1"/>
  <c r="FM63" i="51"/>
  <c r="AP63" i="51" s="1"/>
  <c r="AQ145" i="51" s="1"/>
  <c r="FL64" i="51"/>
  <c r="DC70" i="51"/>
  <c r="DB71" i="51"/>
  <c r="CU70" i="51"/>
  <c r="CT71" i="51"/>
  <c r="DG70" i="51"/>
  <c r="DF71" i="51"/>
  <c r="FC69" i="51"/>
  <c r="FB70" i="51"/>
  <c r="CU68" i="4"/>
  <c r="CT69" i="4"/>
  <c r="CI67" i="4"/>
  <c r="CH68" i="4"/>
  <c r="CQ68" i="4"/>
  <c r="CP69" i="4"/>
  <c r="AF69" i="51" l="1"/>
  <c r="O180" i="24" s="1"/>
  <c r="AQ69" i="51"/>
  <c r="AP151" i="51" s="1"/>
  <c r="FM64" i="51"/>
  <c r="AP64" i="51" s="1"/>
  <c r="AQ146" i="51" s="1"/>
  <c r="FL65" i="51"/>
  <c r="DF72" i="51"/>
  <c r="DG71" i="51"/>
  <c r="CT72" i="51"/>
  <c r="CU71" i="51"/>
  <c r="DB72" i="51"/>
  <c r="DC71" i="51"/>
  <c r="FC70" i="51"/>
  <c r="FB71" i="51"/>
  <c r="CQ69" i="4"/>
  <c r="CP70" i="4"/>
  <c r="CI68" i="4"/>
  <c r="CH69" i="4"/>
  <c r="CU69" i="4"/>
  <c r="CT70" i="4"/>
  <c r="AF70" i="51" l="1"/>
  <c r="O181" i="24" s="1"/>
  <c r="AQ70" i="51"/>
  <c r="AP152" i="51" s="1"/>
  <c r="FM65" i="51"/>
  <c r="AP65" i="51" s="1"/>
  <c r="AQ147" i="51" s="1"/>
  <c r="FL66" i="51"/>
  <c r="DB73" i="51"/>
  <c r="DC72" i="51"/>
  <c r="CU72" i="51"/>
  <c r="CT73" i="51"/>
  <c r="DG72" i="51"/>
  <c r="DF73" i="51"/>
  <c r="FC71" i="51"/>
  <c r="FB72" i="51"/>
  <c r="CU70" i="4"/>
  <c r="CT71" i="4"/>
  <c r="CI69" i="4"/>
  <c r="CH70" i="4"/>
  <c r="CQ70" i="4"/>
  <c r="CP71" i="4"/>
  <c r="AF71" i="51" l="1"/>
  <c r="O182" i="24" s="1"/>
  <c r="AQ71" i="51"/>
  <c r="AP153" i="51" s="1"/>
  <c r="FM66" i="51"/>
  <c r="AP66" i="51" s="1"/>
  <c r="AQ148" i="51" s="1"/>
  <c r="FL67" i="51"/>
  <c r="DF74" i="51"/>
  <c r="DG73" i="51"/>
  <c r="CT74" i="51"/>
  <c r="CU73" i="51"/>
  <c r="DB74" i="51"/>
  <c r="DC73" i="51"/>
  <c r="FC72" i="51"/>
  <c r="FB73" i="51"/>
  <c r="CQ71" i="4"/>
  <c r="CP72" i="4"/>
  <c r="CI70" i="4"/>
  <c r="CH71" i="4"/>
  <c r="CU71" i="4"/>
  <c r="CT72" i="4"/>
  <c r="AF72" i="51" l="1"/>
  <c r="O183" i="24" s="1"/>
  <c r="AQ72" i="51"/>
  <c r="AP154" i="51" s="1"/>
  <c r="FM67" i="51"/>
  <c r="AP67" i="51" s="1"/>
  <c r="AQ149" i="51" s="1"/>
  <c r="FL68" i="51"/>
  <c r="DC74" i="51"/>
  <c r="DB75" i="51"/>
  <c r="CT75" i="51"/>
  <c r="CU74" i="51"/>
  <c r="DF75" i="51"/>
  <c r="DG74" i="51"/>
  <c r="FC73" i="51"/>
  <c r="FB74" i="51"/>
  <c r="CU72" i="4"/>
  <c r="CT73" i="4"/>
  <c r="CI71" i="4"/>
  <c r="CH72" i="4"/>
  <c r="CQ72" i="4"/>
  <c r="CP73" i="4"/>
  <c r="AF73" i="51" l="1"/>
  <c r="O184" i="24" s="1"/>
  <c r="AQ73" i="51"/>
  <c r="AP155" i="51" s="1"/>
  <c r="FM68" i="51"/>
  <c r="AP68" i="51" s="1"/>
  <c r="AQ150" i="51" s="1"/>
  <c r="FL69" i="51"/>
  <c r="DC75" i="51"/>
  <c r="DB76" i="51"/>
  <c r="DC76" i="51" s="1"/>
  <c r="DF76" i="51"/>
  <c r="DG76" i="51" s="1"/>
  <c r="DG75" i="51"/>
  <c r="CT76" i="51"/>
  <c r="CU76" i="51" s="1"/>
  <c r="CU75" i="51"/>
  <c r="FC74" i="51"/>
  <c r="FB75" i="51"/>
  <c r="CQ73" i="4"/>
  <c r="CP74" i="4"/>
  <c r="CI72" i="4"/>
  <c r="CH73" i="4"/>
  <c r="CU73" i="4"/>
  <c r="CT74" i="4"/>
  <c r="AF74" i="51" l="1"/>
  <c r="O185" i="24" s="1"/>
  <c r="AQ74" i="51"/>
  <c r="AP156" i="51" s="1"/>
  <c r="FM69" i="51"/>
  <c r="AP69" i="51" s="1"/>
  <c r="AQ151" i="51" s="1"/>
  <c r="FL70" i="51"/>
  <c r="FC75" i="51"/>
  <c r="FB76" i="51"/>
  <c r="CU74" i="4"/>
  <c r="CT75" i="4"/>
  <c r="CI73" i="4"/>
  <c r="CH74" i="4"/>
  <c r="CQ74" i="4"/>
  <c r="CP75" i="4"/>
  <c r="FC76" i="51" l="1"/>
  <c r="AQ76" i="51" s="1"/>
  <c r="AP158" i="51" s="1"/>
  <c r="FB77" i="51"/>
  <c r="AF75" i="51"/>
  <c r="O186" i="24" s="1"/>
  <c r="AQ75" i="51"/>
  <c r="AP157" i="51" s="1"/>
  <c r="FM70" i="51"/>
  <c r="AP70" i="51" s="1"/>
  <c r="AQ152" i="51" s="1"/>
  <c r="FL71" i="51"/>
  <c r="CQ75" i="4"/>
  <c r="CP76" i="4"/>
  <c r="CQ76" i="4" s="1"/>
  <c r="CU75" i="4"/>
  <c r="CT76" i="4"/>
  <c r="CU76" i="4" s="1"/>
  <c r="CI74" i="4"/>
  <c r="CH75" i="4"/>
  <c r="FC77" i="51" l="1"/>
  <c r="AF77" i="51" s="1"/>
  <c r="O188" i="24" s="1"/>
  <c r="FB78" i="51"/>
  <c r="FB79" i="51" s="1"/>
  <c r="AF76" i="51"/>
  <c r="O187" i="24" s="1"/>
  <c r="FM71" i="51"/>
  <c r="AP71" i="51" s="1"/>
  <c r="AQ153" i="51" s="1"/>
  <c r="FL72" i="51"/>
  <c r="CI75" i="4"/>
  <c r="CH76" i="4"/>
  <c r="CI76" i="4" s="1"/>
  <c r="FC79" i="51" l="1"/>
  <c r="FB80" i="51"/>
  <c r="FC78" i="51"/>
  <c r="AF78" i="51" s="1"/>
  <c r="O189" i="24" s="1"/>
  <c r="AQ77" i="51"/>
  <c r="AP159" i="51" s="1"/>
  <c r="FM72" i="51"/>
  <c r="AP72" i="51" s="1"/>
  <c r="AQ154" i="51" s="1"/>
  <c r="FL73" i="51"/>
  <c r="FM73" i="51" s="1"/>
  <c r="AP73" i="51" s="1"/>
  <c r="FC80" i="51" l="1"/>
  <c r="FB81" i="51"/>
  <c r="AQ78" i="51"/>
  <c r="AP160" i="51" s="1"/>
  <c r="AF79" i="51"/>
  <c r="O190" i="24" s="1"/>
  <c r="AQ79" i="51"/>
  <c r="AP161" i="51" s="1"/>
  <c r="AQ155" i="51"/>
  <c r="FL74" i="51"/>
  <c r="FC81" i="51" l="1"/>
  <c r="FB82" i="51"/>
  <c r="AF80" i="51"/>
  <c r="O191" i="24" s="1"/>
  <c r="AQ80" i="51"/>
  <c r="AP162" i="51" s="1"/>
  <c r="FM74" i="51"/>
  <c r="AP74" i="51" s="1"/>
  <c r="AQ156" i="51" s="1"/>
  <c r="FL75" i="51"/>
  <c r="FC82" i="51" l="1"/>
  <c r="FB83" i="51"/>
  <c r="FC83" i="51" s="1"/>
  <c r="AF81" i="51"/>
  <c r="AQ81" i="51"/>
  <c r="AP163" i="51" s="1"/>
  <c r="FM75" i="51"/>
  <c r="AP75" i="51" s="1"/>
  <c r="AQ157" i="51" s="1"/>
  <c r="FL76" i="51"/>
  <c r="O192" i="24" l="1"/>
  <c r="AQ83" i="51"/>
  <c r="AF83" i="51"/>
  <c r="AF82" i="51"/>
  <c r="O193" i="24" s="1"/>
  <c r="AQ82" i="51"/>
  <c r="AP164" i="51" s="1"/>
  <c r="FM76" i="51"/>
  <c r="AP76" i="51" s="1"/>
  <c r="AQ158" i="51" s="1"/>
  <c r="FL77" i="51"/>
  <c r="AP165" i="51" l="1"/>
  <c r="O194" i="24"/>
  <c r="FM77" i="51"/>
  <c r="AP77" i="51" s="1"/>
  <c r="AQ159" i="51" s="1"/>
  <c r="FL78" i="51"/>
  <c r="EB16" i="51"/>
  <c r="EC16" i="51" s="1"/>
  <c r="FM78" i="51" l="1"/>
  <c r="AP78" i="51" s="1"/>
  <c r="AQ160" i="51" s="1"/>
  <c r="FL79" i="51"/>
  <c r="FG16" i="51"/>
  <c r="FH16" i="51" s="1"/>
  <c r="FH17" i="51" s="1"/>
  <c r="FM79" i="51" l="1"/>
  <c r="AP79" i="51" s="1"/>
  <c r="AQ161" i="51" s="1"/>
  <c r="FL80" i="51"/>
  <c r="FH18" i="51"/>
  <c r="FM80" i="51" l="1"/>
  <c r="AP80" i="51" s="1"/>
  <c r="AQ162" i="51" s="1"/>
  <c r="FL81" i="51"/>
  <c r="FH19" i="51"/>
  <c r="FM81" i="51" l="1"/>
  <c r="AP81" i="51" s="1"/>
  <c r="FL82" i="51"/>
  <c r="FH20" i="51"/>
  <c r="FM82" i="51" l="1"/>
  <c r="AP82" i="51" s="1"/>
  <c r="AQ164" i="51" s="1"/>
  <c r="FL83" i="51"/>
  <c r="FM83" i="51" s="1"/>
  <c r="AQ163" i="51"/>
  <c r="FH21" i="51"/>
  <c r="AP83" i="51" l="1"/>
  <c r="AQ165" i="51"/>
  <c r="AR165" i="51" s="1"/>
  <c r="FH22" i="51"/>
  <c r="FH23" i="51" l="1"/>
  <c r="FH24" i="51" l="1"/>
  <c r="FH25" i="51" l="1"/>
  <c r="FH26" i="51" l="1"/>
  <c r="FH27" i="51" l="1"/>
  <c r="FH28" i="51" l="1"/>
  <c r="FH29" i="51" l="1"/>
  <c r="FH30" i="51" l="1"/>
  <c r="FH31" i="51" l="1"/>
  <c r="FH32" i="51" l="1"/>
  <c r="FH33" i="51" l="1"/>
  <c r="FH34" i="51" l="1"/>
  <c r="FH35" i="51" l="1"/>
  <c r="FH36" i="51" l="1"/>
  <c r="FH37" i="51" l="1"/>
  <c r="FH38" i="51" l="1"/>
  <c r="FH39" i="51" l="1"/>
  <c r="FH40" i="51" l="1"/>
  <c r="FH41" i="51" l="1"/>
  <c r="FH42" i="51" l="1"/>
  <c r="FH43" i="51" l="1"/>
  <c r="FH44" i="51" l="1"/>
  <c r="FH45" i="51" l="1"/>
  <c r="FH46" i="51" l="1"/>
  <c r="FH47" i="51" l="1"/>
  <c r="FH48" i="51" l="1"/>
  <c r="FH49" i="51" l="1"/>
  <c r="FH50" i="51" l="1"/>
  <c r="FH51" i="51" l="1"/>
  <c r="FH86" i="51" s="1"/>
  <c r="FI51" i="51" l="1"/>
  <c r="FH52" i="51"/>
  <c r="FH53" i="51" l="1"/>
  <c r="FI52" i="51"/>
  <c r="FI15" i="51"/>
  <c r="FI16" i="51"/>
  <c r="FI17" i="51"/>
  <c r="FI18" i="51"/>
  <c r="FI19" i="51"/>
  <c r="FI20" i="51"/>
  <c r="FI21" i="51"/>
  <c r="FI22" i="51"/>
  <c r="FI23" i="51"/>
  <c r="FI24" i="51"/>
  <c r="FI25" i="51"/>
  <c r="FI26" i="51"/>
  <c r="FI27" i="51"/>
  <c r="FI28" i="51"/>
  <c r="FI29" i="51"/>
  <c r="FI30" i="51"/>
  <c r="FI31" i="51"/>
  <c r="FI32" i="51"/>
  <c r="FI33" i="51"/>
  <c r="FI34" i="51"/>
  <c r="FI35" i="51"/>
  <c r="FI36" i="51"/>
  <c r="FI37" i="51"/>
  <c r="FI38" i="51"/>
  <c r="FI39" i="51"/>
  <c r="FI40" i="51"/>
  <c r="FI41" i="51"/>
  <c r="FI42" i="51"/>
  <c r="FI43" i="51"/>
  <c r="FI44" i="51"/>
  <c r="FI45" i="51"/>
  <c r="FI46" i="51"/>
  <c r="FI47" i="51"/>
  <c r="FI48" i="51"/>
  <c r="FI49" i="51"/>
  <c r="FI50" i="51"/>
  <c r="FI53" i="51" l="1"/>
  <c r="FH54" i="51"/>
  <c r="FI54" i="51" l="1"/>
  <c r="FH55" i="51"/>
  <c r="FI55" i="51" l="1"/>
  <c r="FH56" i="51"/>
  <c r="FI56" i="51" l="1"/>
  <c r="FH57" i="51"/>
  <c r="FI57" i="51" l="1"/>
  <c r="FH58" i="51"/>
  <c r="FH59" i="51" l="1"/>
  <c r="FI58" i="51"/>
  <c r="FI59" i="51" l="1"/>
  <c r="FH60" i="51"/>
  <c r="FH61" i="51" l="1"/>
  <c r="FI60" i="51"/>
  <c r="FI61" i="51" l="1"/>
  <c r="FH62" i="51"/>
  <c r="FH63" i="51" l="1"/>
  <c r="FI62" i="51"/>
  <c r="FI63" i="51" l="1"/>
  <c r="FH64" i="51"/>
  <c r="FH65" i="51" l="1"/>
  <c r="FI64" i="51"/>
  <c r="FI65" i="51" l="1"/>
  <c r="FH66" i="51"/>
  <c r="FI66" i="51" l="1"/>
  <c r="FH67" i="51"/>
  <c r="FI67" i="51" l="1"/>
  <c r="FH68" i="51"/>
  <c r="FI68" i="51" l="1"/>
  <c r="FH69" i="51"/>
  <c r="FI69" i="51" l="1"/>
  <c r="FO86" i="51" l="1"/>
  <c r="K29" i="48" l="1"/>
  <c r="M29" i="48" s="1"/>
  <c r="K45" i="48" l="1"/>
  <c r="M45" i="48" s="1"/>
  <c r="AY45" i="48" s="1"/>
  <c r="K30" i="48"/>
  <c r="M30" i="48" s="1"/>
  <c r="K32" i="48"/>
  <c r="M32" i="48" s="1"/>
  <c r="K34" i="48"/>
  <c r="M34" i="48" s="1"/>
  <c r="K36" i="48"/>
  <c r="M36" i="48" s="1"/>
  <c r="K38" i="48"/>
  <c r="M38" i="48" s="1"/>
  <c r="K40" i="48"/>
  <c r="M40" i="48" s="1"/>
  <c r="K42" i="48"/>
  <c r="M42" i="48" s="1"/>
  <c r="K46" i="48"/>
  <c r="M46" i="48" s="1"/>
  <c r="AY29" i="48"/>
  <c r="CX29" i="48"/>
  <c r="GV29" i="48"/>
  <c r="EX29" i="48"/>
  <c r="K31" i="48"/>
  <c r="M31" i="48" s="1"/>
  <c r="K33" i="48"/>
  <c r="M33" i="48" s="1"/>
  <c r="K35" i="48"/>
  <c r="M35" i="48" s="1"/>
  <c r="K37" i="48"/>
  <c r="M37" i="48" s="1"/>
  <c r="K39" i="48"/>
  <c r="M39" i="48" s="1"/>
  <c r="K41" i="48"/>
  <c r="M41" i="48" s="1"/>
  <c r="K43" i="48"/>
  <c r="M43" i="48" s="1"/>
  <c r="K44" i="48"/>
  <c r="M44" i="48" s="1"/>
  <c r="EX45" i="48" l="1"/>
  <c r="CX45" i="48"/>
  <c r="GV45" i="48"/>
  <c r="AY43" i="48"/>
  <c r="GV43" i="48"/>
  <c r="EX43" i="48"/>
  <c r="CX43" i="48"/>
  <c r="AY39" i="48"/>
  <c r="GV39" i="48"/>
  <c r="EX39" i="48"/>
  <c r="CX39" i="48"/>
  <c r="AY35" i="48"/>
  <c r="GV35" i="48"/>
  <c r="EX35" i="48"/>
  <c r="CX35" i="48"/>
  <c r="AY31" i="48"/>
  <c r="GV31" i="48"/>
  <c r="EX31" i="48"/>
  <c r="CX31" i="48"/>
  <c r="AY40" i="48"/>
  <c r="GV40" i="48"/>
  <c r="EX40" i="48"/>
  <c r="CX40" i="48"/>
  <c r="AY36" i="48"/>
  <c r="GV36" i="48"/>
  <c r="EX36" i="48"/>
  <c r="CX36" i="48"/>
  <c r="AY32" i="48"/>
  <c r="GV32" i="48"/>
  <c r="EX32" i="48"/>
  <c r="CX32" i="48"/>
  <c r="K47" i="48"/>
  <c r="M47" i="48" s="1"/>
  <c r="AY44" i="48"/>
  <c r="GV44" i="48"/>
  <c r="EX44" i="48"/>
  <c r="CX44" i="48"/>
  <c r="AY41" i="48"/>
  <c r="CX41" i="48"/>
  <c r="EX41" i="48"/>
  <c r="GV41" i="48"/>
  <c r="AY37" i="48"/>
  <c r="CX37" i="48"/>
  <c r="GV37" i="48"/>
  <c r="EX37" i="48"/>
  <c r="AY33" i="48"/>
  <c r="CX33" i="48"/>
  <c r="EX33" i="48"/>
  <c r="GV33" i="48"/>
  <c r="AY46" i="48"/>
  <c r="CX46" i="48"/>
  <c r="GV46" i="48"/>
  <c r="EX46" i="48"/>
  <c r="AY42" i="48"/>
  <c r="CX42" i="48"/>
  <c r="GV42" i="48"/>
  <c r="EX42" i="48"/>
  <c r="AY38" i="48"/>
  <c r="CX38" i="48"/>
  <c r="GV38" i="48"/>
  <c r="EX38" i="48"/>
  <c r="AY34" i="48"/>
  <c r="CX34" i="48"/>
  <c r="GV34" i="48"/>
  <c r="EX34" i="48"/>
  <c r="AY30" i="48"/>
  <c r="AT4" i="48" s="1" a="1"/>
  <c r="CX30" i="48"/>
  <c r="GV30" i="48"/>
  <c r="EX30" i="48"/>
  <c r="AT8" i="48" l="1"/>
  <c r="AV7" i="48"/>
  <c r="AV8" i="48"/>
  <c r="AU8" i="48"/>
  <c r="AW8" i="48"/>
  <c r="AX6" i="48"/>
  <c r="AY7" i="48"/>
  <c r="AW6" i="48"/>
  <c r="AX4" i="48"/>
  <c r="AY6" i="48"/>
  <c r="AT6" i="48"/>
  <c r="AU7" i="48"/>
  <c r="AV5" i="48"/>
  <c r="AW4" i="48"/>
  <c r="AY5" i="48"/>
  <c r="AV6" i="48"/>
  <c r="AT5" i="48"/>
  <c r="AX7" i="48"/>
  <c r="AT4" i="48"/>
  <c r="AW7" i="48"/>
  <c r="AU5" i="48"/>
  <c r="AX5" i="48"/>
  <c r="AY4" i="48"/>
  <c r="AV4" i="48"/>
  <c r="AT7" i="48"/>
  <c r="AW5" i="48"/>
  <c r="AU6" i="48"/>
  <c r="AU4" i="48"/>
  <c r="AY8" i="48"/>
  <c r="AX8" i="48"/>
  <c r="GQ4" i="48" a="1"/>
  <c r="GR5" i="48" s="1"/>
  <c r="AY11" i="48"/>
  <c r="ES4" i="48" a="1"/>
  <c r="EU6" i="48" s="1"/>
  <c r="CS4" i="48" a="1"/>
  <c r="CT7" i="48" s="1"/>
  <c r="K48" i="48"/>
  <c r="M48" i="48" s="1"/>
  <c r="AY47" i="48"/>
  <c r="GV47" i="48"/>
  <c r="EX47" i="48"/>
  <c r="CX47" i="48"/>
  <c r="AW11" i="48" l="1"/>
  <c r="GV6" i="48"/>
  <c r="GR7" i="48"/>
  <c r="GT7" i="48"/>
  <c r="GV7" i="48"/>
  <c r="CS7" i="48"/>
  <c r="EV8" i="48"/>
  <c r="EW7" i="48"/>
  <c r="GR8" i="48"/>
  <c r="GT8" i="48"/>
  <c r="GV8" i="48"/>
  <c r="CT8" i="48"/>
  <c r="CX6" i="48"/>
  <c r="EV6" i="48"/>
  <c r="EW8" i="48"/>
  <c r="AX11" i="48"/>
  <c r="GQ4" i="48"/>
  <c r="GV11" i="48" s="1"/>
  <c r="GS4" i="48"/>
  <c r="GT11" i="48" s="1"/>
  <c r="GU4" i="48"/>
  <c r="GR11" i="48" s="1"/>
  <c r="CS8" i="48"/>
  <c r="CW6" i="48"/>
  <c r="ES5" i="48"/>
  <c r="EV5" i="48"/>
  <c r="GQ5" i="48"/>
  <c r="GS5" i="48"/>
  <c r="GU5" i="48"/>
  <c r="GQ6" i="48"/>
  <c r="CX7" i="48"/>
  <c r="CV6" i="48"/>
  <c r="ES6" i="48"/>
  <c r="EX7" i="48"/>
  <c r="AV11" i="48"/>
  <c r="GS6" i="48"/>
  <c r="GU6" i="48"/>
  <c r="GQ7" i="48"/>
  <c r="GS7" i="48"/>
  <c r="CU6" i="48"/>
  <c r="CS5" i="48"/>
  <c r="ES7" i="48"/>
  <c r="ES4" i="48"/>
  <c r="EX11" i="48" s="1"/>
  <c r="GU7" i="48"/>
  <c r="GQ8" i="48"/>
  <c r="GS8" i="48"/>
  <c r="GU8" i="48"/>
  <c r="CT6" i="48"/>
  <c r="CX4" i="48"/>
  <c r="CS11" i="48" s="1"/>
  <c r="EW4" i="48"/>
  <c r="ET11" i="48" s="1"/>
  <c r="EV7" i="48"/>
  <c r="AU11" i="48"/>
  <c r="AT11" i="48"/>
  <c r="GT5" i="48"/>
  <c r="GV5" i="48"/>
  <c r="GR6" i="48"/>
  <c r="GT6" i="48"/>
  <c r="CX5" i="48"/>
  <c r="CV4" i="48"/>
  <c r="CU11" i="48" s="1"/>
  <c r="EW6" i="48"/>
  <c r="GR4" i="48"/>
  <c r="GU11" i="48" s="1"/>
  <c r="GT4" i="48"/>
  <c r="GS11" i="48" s="1"/>
  <c r="GV4" i="48"/>
  <c r="GQ11" i="48" s="1"/>
  <c r="CS6" i="48"/>
  <c r="CW4" i="48"/>
  <c r="CT11" i="48" s="1"/>
  <c r="EW5" i="48"/>
  <c r="EV4" i="48"/>
  <c r="EU11" i="48" s="1"/>
  <c r="CW5" i="48"/>
  <c r="CV5" i="48"/>
  <c r="CU5" i="48"/>
  <c r="CT5" i="48"/>
  <c r="CX8" i="48"/>
  <c r="CW8" i="48"/>
  <c r="CV8" i="48"/>
  <c r="CU8" i="48"/>
  <c r="CU4" i="48"/>
  <c r="CV11" i="48" s="1"/>
  <c r="CT4" i="48"/>
  <c r="CW11" i="48" s="1"/>
  <c r="CS4" i="48"/>
  <c r="CX11" i="48" s="1"/>
  <c r="CW7" i="48"/>
  <c r="CV7" i="48"/>
  <c r="CU7" i="48"/>
  <c r="EU7" i="48"/>
  <c r="EU8" i="48"/>
  <c r="EX4" i="48"/>
  <c r="ES11" i="48" s="1"/>
  <c r="EX6" i="48"/>
  <c r="EX8" i="48"/>
  <c r="ET7" i="48"/>
  <c r="ET6" i="48"/>
  <c r="ET8" i="48"/>
  <c r="EX5" i="48"/>
  <c r="ET5" i="48"/>
  <c r="EU4" i="48"/>
  <c r="EV11" i="48" s="1"/>
  <c r="ES8" i="48"/>
  <c r="ET4" i="48"/>
  <c r="EW11" i="48" s="1"/>
  <c r="EU5" i="48"/>
  <c r="AY48" i="48"/>
  <c r="GV48" i="48"/>
  <c r="EX48" i="48"/>
  <c r="CX48" i="48"/>
  <c r="K49" i="48"/>
  <c r="M49" i="48" s="1"/>
  <c r="BD32" i="48" l="1"/>
  <c r="BD33" i="48"/>
  <c r="BD43" i="48"/>
  <c r="BD34" i="48"/>
  <c r="BD31" i="48"/>
  <c r="BD35" i="48"/>
  <c r="BD36" i="48"/>
  <c r="BD37" i="48"/>
  <c r="BD38" i="48"/>
  <c r="BD39" i="48"/>
  <c r="BD40" i="48"/>
  <c r="BD29" i="48"/>
  <c r="BD41" i="48"/>
  <c r="BD30" i="48"/>
  <c r="BD42" i="48"/>
  <c r="FA41" i="48"/>
  <c r="BB40" i="48"/>
  <c r="DA36" i="48"/>
  <c r="DC29" i="48"/>
  <c r="HA41" i="48"/>
  <c r="GY36" i="48" a="1"/>
  <c r="GY36" i="48" s="1"/>
  <c r="GY33" i="48" a="1"/>
  <c r="GY33" i="48" s="1"/>
  <c r="GY32" i="48" a="1"/>
  <c r="GY32" i="48" s="1"/>
  <c r="GY29" i="48" a="1"/>
  <c r="GY29" i="48" s="1"/>
  <c r="GY41" i="48" a="1"/>
  <c r="GY41" i="48" s="1"/>
  <c r="GY35" i="48" a="1"/>
  <c r="GY35" i="48" s="1"/>
  <c r="GY34" i="48" a="1"/>
  <c r="GY34" i="48" s="1"/>
  <c r="GY31" i="48" a="1"/>
  <c r="GY31" i="48" s="1"/>
  <c r="GY43" i="48" a="1"/>
  <c r="GY43" i="48" s="1"/>
  <c r="GY38" i="48" a="1"/>
  <c r="GY38" i="48" s="1"/>
  <c r="GY30" i="48" a="1"/>
  <c r="GY30" i="48" s="1"/>
  <c r="GY42" i="48" a="1"/>
  <c r="GY42" i="48" s="1"/>
  <c r="GY39" i="48" a="1"/>
  <c r="GY39" i="48" s="1"/>
  <c r="GY40" i="48" a="1"/>
  <c r="GY40" i="48" s="1"/>
  <c r="GY37" i="48" a="1"/>
  <c r="GY37" i="48" s="1"/>
  <c r="HA29" i="48"/>
  <c r="DC43" i="48"/>
  <c r="DA39" i="48"/>
  <c r="DA32" i="48"/>
  <c r="HA43" i="48"/>
  <c r="DA33" i="48"/>
  <c r="DA41" i="48"/>
  <c r="DA30" i="48"/>
  <c r="HA33" i="48"/>
  <c r="FC37" i="48"/>
  <c r="FC33" i="48"/>
  <c r="DA40" i="48"/>
  <c r="HA30" i="48"/>
  <c r="DA37" i="48"/>
  <c r="DA35" i="48"/>
  <c r="HA40" i="48"/>
  <c r="DC30" i="48"/>
  <c r="HA37" i="48"/>
  <c r="BB43" i="48"/>
  <c r="BB30" i="48"/>
  <c r="BB39" i="48"/>
  <c r="BB37" i="48"/>
  <c r="FC36" i="48"/>
  <c r="FC32" i="48"/>
  <c r="FA34" i="48"/>
  <c r="FA36" i="48"/>
  <c r="DA31" i="48"/>
  <c r="DA29" i="48"/>
  <c r="DA38" i="48"/>
  <c r="DA34" i="48"/>
  <c r="HA36" i="48"/>
  <c r="BB32" i="48"/>
  <c r="BB34" i="48"/>
  <c r="FC43" i="48"/>
  <c r="DA42" i="48"/>
  <c r="DC40" i="48"/>
  <c r="DC39" i="48"/>
  <c r="HA32" i="48"/>
  <c r="BB41" i="48"/>
  <c r="BB29" i="48"/>
  <c r="FC30" i="48"/>
  <c r="DC42" i="48"/>
  <c r="DC41" i="48"/>
  <c r="DC36" i="48"/>
  <c r="DC35" i="48"/>
  <c r="HA39" i="48"/>
  <c r="HA42" i="48"/>
  <c r="BB31" i="48"/>
  <c r="BB33" i="48"/>
  <c r="FA42" i="48"/>
  <c r="FC31" i="48"/>
  <c r="BB42" i="48"/>
  <c r="FA31" i="48"/>
  <c r="FA33" i="48"/>
  <c r="DC38" i="48"/>
  <c r="DC37" i="48"/>
  <c r="DC32" i="48"/>
  <c r="DC31" i="48"/>
  <c r="HA31" i="48"/>
  <c r="HA34" i="48"/>
  <c r="BB35" i="48"/>
  <c r="BB36" i="48"/>
  <c r="FC42" i="48"/>
  <c r="HA35" i="48"/>
  <c r="FA39" i="48"/>
  <c r="DC34" i="48"/>
  <c r="DC33" i="48"/>
  <c r="DA43" i="48"/>
  <c r="HA38" i="48"/>
  <c r="BB38" i="48"/>
  <c r="FC34" i="48"/>
  <c r="FA40" i="48"/>
  <c r="FA35" i="48"/>
  <c r="FA43" i="48"/>
  <c r="FC29" i="48"/>
  <c r="FA30" i="48"/>
  <c r="FA38" i="48"/>
  <c r="FC39" i="48"/>
  <c r="FC38" i="48"/>
  <c r="FA29" i="48"/>
  <c r="FA37" i="48"/>
  <c r="FC41" i="48"/>
  <c r="FC40" i="48"/>
  <c r="FA32" i="48"/>
  <c r="FC35" i="48"/>
  <c r="AY49" i="48"/>
  <c r="GV49" i="48"/>
  <c r="CX49" i="48"/>
  <c r="EX49" i="48"/>
  <c r="K50" i="48"/>
  <c r="M50" i="48" s="1"/>
  <c r="HB30" i="48" l="1"/>
  <c r="GZ30" i="48" s="1"/>
  <c r="BE43" i="48"/>
  <c r="BC43" i="48" s="1"/>
  <c r="DD36" i="48"/>
  <c r="JQ36" i="48" s="1"/>
  <c r="FD41" i="48"/>
  <c r="FB41" i="48" s="1"/>
  <c r="DD32" i="48"/>
  <c r="DB32" i="48" s="1"/>
  <c r="DD40" i="48"/>
  <c r="JQ40" i="48" s="1"/>
  <c r="BE39" i="48"/>
  <c r="JP39" i="48" s="1"/>
  <c r="HB38" i="48"/>
  <c r="JS38" i="48" s="1"/>
  <c r="DD35" i="48"/>
  <c r="JQ35" i="48" s="1"/>
  <c r="HB29" i="48"/>
  <c r="GZ29" i="48" s="1"/>
  <c r="BE31" i="48"/>
  <c r="JP31" i="48" s="1"/>
  <c r="BE42" i="48"/>
  <c r="JP42" i="48" s="1"/>
  <c r="BE41" i="48"/>
  <c r="BC41" i="48" s="1"/>
  <c r="FD43" i="48"/>
  <c r="FB43" i="48" s="1"/>
  <c r="FD37" i="48"/>
  <c r="JR37" i="48" s="1"/>
  <c r="HB33" i="48"/>
  <c r="JS33" i="48" s="1"/>
  <c r="BE30" i="48"/>
  <c r="JP30" i="48" s="1"/>
  <c r="FD32" i="48"/>
  <c r="JR32" i="48" s="1"/>
  <c r="DD42" i="48"/>
  <c r="DB42" i="48" s="1"/>
  <c r="HB39" i="48"/>
  <c r="JS39" i="48" s="1"/>
  <c r="DD33" i="48"/>
  <c r="DB33" i="48" s="1"/>
  <c r="DD37" i="48"/>
  <c r="JQ37" i="48" s="1"/>
  <c r="DD30" i="48"/>
  <c r="JQ30" i="48" s="1"/>
  <c r="FD29" i="48"/>
  <c r="FB29" i="48" s="1"/>
  <c r="DD39" i="48"/>
  <c r="DB39" i="48" s="1"/>
  <c r="DD41" i="48"/>
  <c r="JQ41" i="48" s="1"/>
  <c r="HB41" i="48"/>
  <c r="JS41" i="48" s="1"/>
  <c r="BE40" i="48"/>
  <c r="JP40" i="48" s="1"/>
  <c r="DD29" i="48"/>
  <c r="JQ29" i="48" s="1"/>
  <c r="BE37" i="48"/>
  <c r="JP37" i="48" s="1"/>
  <c r="BE34" i="48"/>
  <c r="JP34" i="48" s="1"/>
  <c r="FD36" i="48"/>
  <c r="JR36" i="48" s="1"/>
  <c r="DD43" i="48"/>
  <c r="DB43" i="48" s="1"/>
  <c r="BE36" i="48"/>
  <c r="BC36" i="48" s="1"/>
  <c r="HB37" i="48"/>
  <c r="JS37" i="48" s="1"/>
  <c r="DD38" i="48"/>
  <c r="JQ38" i="48" s="1"/>
  <c r="HB43" i="48"/>
  <c r="JS43" i="48" s="1"/>
  <c r="FD34" i="48"/>
  <c r="FB34" i="48" s="1"/>
  <c r="FD39" i="48"/>
  <c r="FB39" i="48" s="1"/>
  <c r="HB42" i="48"/>
  <c r="JS42" i="48" s="1"/>
  <c r="BE35" i="48"/>
  <c r="JP35" i="48" s="1"/>
  <c r="HB40" i="48"/>
  <c r="BE38" i="48"/>
  <c r="HB32" i="48"/>
  <c r="GZ32" i="48" s="1"/>
  <c r="FD31" i="48"/>
  <c r="FB31" i="48" s="1"/>
  <c r="HB36" i="48"/>
  <c r="JS36" i="48" s="1"/>
  <c r="FD30" i="48"/>
  <c r="JR30" i="48" s="1"/>
  <c r="DD34" i="48"/>
  <c r="DB34" i="48" s="1"/>
  <c r="FD33" i="48"/>
  <c r="BE29" i="48"/>
  <c r="BC29" i="48" s="1"/>
  <c r="BE33" i="48"/>
  <c r="BC33" i="48" s="1"/>
  <c r="FD42" i="48"/>
  <c r="DD31" i="48"/>
  <c r="FD40" i="48"/>
  <c r="FB40" i="48" s="1"/>
  <c r="HB34" i="48"/>
  <c r="HB35" i="48"/>
  <c r="HB31" i="48"/>
  <c r="BE32" i="48"/>
  <c r="FD38" i="48"/>
  <c r="FD35" i="48"/>
  <c r="K51" i="48"/>
  <c r="M51" i="48" s="1"/>
  <c r="AY50" i="48"/>
  <c r="CX50" i="48"/>
  <c r="GV50" i="48"/>
  <c r="EX50" i="48"/>
  <c r="JP43" i="48"/>
  <c r="JS30" i="48" l="1"/>
  <c r="JT30" i="48" s="1"/>
  <c r="JQ32" i="48"/>
  <c r="JP41" i="48"/>
  <c r="DB36" i="48"/>
  <c r="JR41" i="48"/>
  <c r="FB37" i="48"/>
  <c r="BC39" i="48"/>
  <c r="GZ38" i="48"/>
  <c r="JS29" i="48"/>
  <c r="BC31" i="48"/>
  <c r="DB40" i="48"/>
  <c r="JS32" i="48"/>
  <c r="BC42" i="48"/>
  <c r="DB35" i="48"/>
  <c r="BC30" i="48"/>
  <c r="GZ33" i="48"/>
  <c r="JQ42" i="48"/>
  <c r="GZ41" i="48"/>
  <c r="JQ39" i="48"/>
  <c r="JR29" i="48"/>
  <c r="JR43" i="48"/>
  <c r="DB38" i="48"/>
  <c r="FB32" i="48"/>
  <c r="JQ34" i="48"/>
  <c r="GZ36" i="48"/>
  <c r="JQ33" i="48"/>
  <c r="JR34" i="48"/>
  <c r="DB29" i="48"/>
  <c r="GZ39" i="48"/>
  <c r="BC40" i="48"/>
  <c r="JP29" i="48"/>
  <c r="BC35" i="48"/>
  <c r="DB37" i="48"/>
  <c r="JR39" i="48"/>
  <c r="GZ42" i="48"/>
  <c r="JR31" i="48"/>
  <c r="FB36" i="48"/>
  <c r="BC34" i="48"/>
  <c r="FB30" i="48"/>
  <c r="BC37" i="48"/>
  <c r="JQ43" i="48"/>
  <c r="DB30" i="48"/>
  <c r="DB41" i="48"/>
  <c r="JP36" i="48"/>
  <c r="JT36" i="48" s="1"/>
  <c r="GZ43" i="48"/>
  <c r="GZ37" i="48"/>
  <c r="JT37" i="48"/>
  <c r="JZ37" i="48" s="1"/>
  <c r="JS40" i="48"/>
  <c r="GZ40" i="48"/>
  <c r="JR33" i="48"/>
  <c r="FB33" i="48"/>
  <c r="BC38" i="48"/>
  <c r="JP38" i="48"/>
  <c r="JP33" i="48"/>
  <c r="BC32" i="48"/>
  <c r="JP32" i="48"/>
  <c r="JS31" i="48"/>
  <c r="GZ31" i="48"/>
  <c r="JQ31" i="48"/>
  <c r="DB31" i="48"/>
  <c r="GZ35" i="48"/>
  <c r="JS35" i="48"/>
  <c r="FB42" i="48"/>
  <c r="JR42" i="48"/>
  <c r="JR40" i="48"/>
  <c r="GZ34" i="48"/>
  <c r="JS34" i="48"/>
  <c r="JR38" i="48"/>
  <c r="FB38" i="48"/>
  <c r="JR35" i="48"/>
  <c r="FB35" i="48"/>
  <c r="K52" i="48"/>
  <c r="M52" i="48" s="1"/>
  <c r="AY51" i="48"/>
  <c r="EX51" i="48"/>
  <c r="GV51" i="48"/>
  <c r="CX51" i="48"/>
  <c r="JT41" i="48" l="1"/>
  <c r="JV41" i="48" s="1"/>
  <c r="O290" i="4" s="1"/>
  <c r="JT32" i="48"/>
  <c r="JZ32" i="48" s="1"/>
  <c r="JT42" i="48"/>
  <c r="JV42" i="48" s="1"/>
  <c r="O291" i="4" s="1"/>
  <c r="JT43" i="48"/>
  <c r="JV43" i="48" s="1"/>
  <c r="O292" i="4" s="1"/>
  <c r="L292" i="4" s="1"/>
  <c r="JT39" i="48"/>
  <c r="JV39" i="48" s="1"/>
  <c r="O288" i="4" s="1"/>
  <c r="K288" i="4" s="1"/>
  <c r="JT29" i="48"/>
  <c r="JZ29" i="48" s="1"/>
  <c r="JT34" i="48"/>
  <c r="JZ34" i="48" s="1"/>
  <c r="JV37" i="48"/>
  <c r="O286" i="4" s="1"/>
  <c r="L286" i="4" s="1"/>
  <c r="JT40" i="48"/>
  <c r="JV40" i="48" s="1"/>
  <c r="O289" i="4" s="1"/>
  <c r="K289" i="4" s="1"/>
  <c r="JT33" i="48"/>
  <c r="JV33" i="48" s="1"/>
  <c r="O282" i="4" s="1"/>
  <c r="L282" i="4" s="1"/>
  <c r="JT31" i="48"/>
  <c r="JV31" i="48" s="1"/>
  <c r="O280" i="4" s="1"/>
  <c r="K280" i="4" s="1"/>
  <c r="JT38" i="48"/>
  <c r="JV38" i="48" s="1"/>
  <c r="O287" i="4" s="1"/>
  <c r="L287" i="4" s="1"/>
  <c r="JT35" i="48"/>
  <c r="JV35" i="48" s="1"/>
  <c r="O284" i="4" s="1"/>
  <c r="K284" i="4" s="1"/>
  <c r="AY52" i="48"/>
  <c r="GV52" i="48"/>
  <c r="EX52" i="48"/>
  <c r="CX52" i="48"/>
  <c r="K53" i="48"/>
  <c r="M53" i="48" s="1"/>
  <c r="JZ30" i="48"/>
  <c r="JV30" i="48"/>
  <c r="O279" i="4" s="1"/>
  <c r="JZ36" i="48"/>
  <c r="JV36" i="48"/>
  <c r="O285" i="4" s="1"/>
  <c r="JZ41" i="48" l="1"/>
  <c r="JZ43" i="48"/>
  <c r="K292" i="4"/>
  <c r="K376" i="4" s="1"/>
  <c r="O376" i="4" s="1"/>
  <c r="JV29" i="48"/>
  <c r="O278" i="4" s="1"/>
  <c r="L278" i="4" s="1"/>
  <c r="JV32" i="48"/>
  <c r="O281" i="4" s="1"/>
  <c r="K281" i="4" s="1"/>
  <c r="K365" i="4" s="1"/>
  <c r="O365" i="4" s="1"/>
  <c r="L288" i="4"/>
  <c r="JZ39" i="48"/>
  <c r="JV34" i="48"/>
  <c r="O283" i="4" s="1"/>
  <c r="L283" i="4" s="1"/>
  <c r="JZ42" i="48"/>
  <c r="K282" i="4"/>
  <c r="K366" i="4" s="1"/>
  <c r="O366" i="4" s="1"/>
  <c r="K286" i="4"/>
  <c r="K124" i="4" s="1"/>
  <c r="O124" i="4" s="1"/>
  <c r="L124" i="4" s="1"/>
  <c r="JZ31" i="48"/>
  <c r="L280" i="4"/>
  <c r="L289" i="4"/>
  <c r="JZ40" i="48"/>
  <c r="JZ38" i="48"/>
  <c r="JZ33" i="48"/>
  <c r="K287" i="4"/>
  <c r="K125" i="4" s="1"/>
  <c r="O125" i="4" s="1"/>
  <c r="JZ35" i="48"/>
  <c r="K278" i="4"/>
  <c r="K362" i="4" s="1"/>
  <c r="O362" i="4" s="1"/>
  <c r="L284" i="4"/>
  <c r="K127" i="4"/>
  <c r="O127" i="4" s="1"/>
  <c r="K47" i="4"/>
  <c r="O47" i="4" s="1"/>
  <c r="K373" i="4"/>
  <c r="O373" i="4" s="1"/>
  <c r="K118" i="4"/>
  <c r="O118" i="4" s="1"/>
  <c r="K364" i="4"/>
  <c r="O364" i="4" s="1"/>
  <c r="K38" i="4"/>
  <c r="O38" i="4" s="1"/>
  <c r="K285" i="4"/>
  <c r="L285" i="4"/>
  <c r="L279" i="4"/>
  <c r="K279" i="4"/>
  <c r="L290" i="4"/>
  <c r="K290" i="4"/>
  <c r="K46" i="4"/>
  <c r="O46" i="4" s="1"/>
  <c r="K126" i="4"/>
  <c r="O126" i="4" s="1"/>
  <c r="K372" i="4"/>
  <c r="O372" i="4" s="1"/>
  <c r="K54" i="48"/>
  <c r="M54" i="48" s="1"/>
  <c r="K122" i="4"/>
  <c r="O122" i="4" s="1"/>
  <c r="K368" i="4"/>
  <c r="O368" i="4" s="1"/>
  <c r="K42" i="4"/>
  <c r="O42" i="4" s="1"/>
  <c r="K130" i="4"/>
  <c r="O130" i="4" s="1"/>
  <c r="L291" i="4"/>
  <c r="K291" i="4"/>
  <c r="AY53" i="48"/>
  <c r="GV53" i="48"/>
  <c r="CX53" i="48"/>
  <c r="EX53" i="48"/>
  <c r="K50" i="4" l="1"/>
  <c r="O50" i="4" s="1"/>
  <c r="L50" i="4" s="1"/>
  <c r="K39" i="4"/>
  <c r="O39" i="4" s="1"/>
  <c r="L39" i="4" s="1"/>
  <c r="K119" i="4"/>
  <c r="O119" i="4" s="1"/>
  <c r="CA119" i="4" s="1"/>
  <c r="L281" i="4"/>
  <c r="K283" i="4"/>
  <c r="K41" i="4" s="1"/>
  <c r="O41" i="4" s="1"/>
  <c r="L41" i="4" s="1"/>
  <c r="K40" i="4"/>
  <c r="O40" i="4" s="1"/>
  <c r="L40" i="4" s="1"/>
  <c r="K120" i="4"/>
  <c r="O120" i="4" s="1"/>
  <c r="K370" i="4"/>
  <c r="O370" i="4" s="1"/>
  <c r="L370" i="4" s="1"/>
  <c r="K116" i="4"/>
  <c r="O116" i="4" s="1"/>
  <c r="CA116" i="4" s="1"/>
  <c r="K44" i="4"/>
  <c r="O44" i="4" s="1"/>
  <c r="L44" i="4" s="1"/>
  <c r="K45" i="4"/>
  <c r="O45" i="4" s="1"/>
  <c r="L45" i="4" s="1"/>
  <c r="K36" i="4"/>
  <c r="O36" i="4" s="1"/>
  <c r="L36" i="4" s="1"/>
  <c r="K371" i="4"/>
  <c r="O371" i="4" s="1"/>
  <c r="L371" i="4" s="1"/>
  <c r="K375" i="4"/>
  <c r="O375" i="4" s="1"/>
  <c r="K129" i="4"/>
  <c r="O129" i="4" s="1"/>
  <c r="CA130" i="4" s="1"/>
  <c r="K49" i="4"/>
  <c r="O49" i="4" s="1"/>
  <c r="L130" i="4"/>
  <c r="L368" i="4"/>
  <c r="L372" i="4"/>
  <c r="L46" i="4"/>
  <c r="L365" i="4"/>
  <c r="K128" i="4"/>
  <c r="O128" i="4" s="1"/>
  <c r="K48" i="4"/>
  <c r="O48" i="4" s="1"/>
  <c r="K374" i="4"/>
  <c r="O374" i="4" s="1"/>
  <c r="K117" i="4"/>
  <c r="O117" i="4" s="1"/>
  <c r="CA118" i="4" s="1"/>
  <c r="K363" i="4"/>
  <c r="O363" i="4" s="1"/>
  <c r="K37" i="4"/>
  <c r="O37" i="4" s="1"/>
  <c r="K123" i="4"/>
  <c r="O123" i="4" s="1"/>
  <c r="K369" i="4"/>
  <c r="O369" i="4" s="1"/>
  <c r="K43" i="4"/>
  <c r="O43" i="4" s="1"/>
  <c r="L38" i="4"/>
  <c r="L118" i="4"/>
  <c r="L373" i="4"/>
  <c r="L127" i="4"/>
  <c r="CA127" i="4"/>
  <c r="K55" i="48"/>
  <c r="M55" i="48" s="1"/>
  <c r="L376" i="4"/>
  <c r="L42" i="4"/>
  <c r="L122" i="4"/>
  <c r="L125" i="4"/>
  <c r="CA125" i="4"/>
  <c r="AY54" i="48"/>
  <c r="CX54" i="48"/>
  <c r="GV54" i="48"/>
  <c r="EX54" i="48"/>
  <c r="L362" i="4"/>
  <c r="L126" i="4"/>
  <c r="CA126" i="4"/>
  <c r="L366" i="4"/>
  <c r="L364" i="4"/>
  <c r="L47" i="4"/>
  <c r="K367" i="4" l="1"/>
  <c r="O367" i="4" s="1"/>
  <c r="L367" i="4" s="1"/>
  <c r="L119" i="4"/>
  <c r="CA120" i="4"/>
  <c r="K121" i="4"/>
  <c r="O121" i="4" s="1"/>
  <c r="CA121" i="4" s="1"/>
  <c r="L120" i="4"/>
  <c r="L116" i="4"/>
  <c r="K56" i="48"/>
  <c r="M56" i="48" s="1"/>
  <c r="L43" i="4"/>
  <c r="L123" i="4"/>
  <c r="CA123" i="4"/>
  <c r="CA124" i="4"/>
  <c r="L37" i="4"/>
  <c r="L117" i="4"/>
  <c r="CA117" i="4"/>
  <c r="L374" i="4"/>
  <c r="L128" i="4"/>
  <c r="CA128" i="4"/>
  <c r="L129" i="4"/>
  <c r="CA129" i="4"/>
  <c r="AY55" i="48"/>
  <c r="GV55" i="48"/>
  <c r="EX55" i="48"/>
  <c r="CX55" i="48"/>
  <c r="L369" i="4"/>
  <c r="L363" i="4"/>
  <c r="L48" i="4"/>
  <c r="L49" i="4"/>
  <c r="L375" i="4"/>
  <c r="L121" i="4" l="1"/>
  <c r="CA122" i="4"/>
  <c r="K57" i="48"/>
  <c r="M57" i="48" s="1"/>
  <c r="AY56" i="48"/>
  <c r="GV56" i="48"/>
  <c r="EX56" i="48"/>
  <c r="CX56" i="48"/>
  <c r="K58" i="48" l="1"/>
  <c r="M58" i="48" s="1"/>
  <c r="AY57" i="48"/>
  <c r="GV57" i="48"/>
  <c r="CX57" i="48"/>
  <c r="EX57" i="48"/>
  <c r="AY58" i="48" l="1"/>
  <c r="CX58" i="48"/>
  <c r="GV58" i="48"/>
  <c r="EX58" i="48"/>
  <c r="K59" i="48"/>
  <c r="M59" i="48" s="1"/>
  <c r="AY59" i="48" l="1"/>
  <c r="EX59" i="48"/>
  <c r="GV59" i="48"/>
  <c r="CX59" i="48"/>
  <c r="K60" i="48"/>
  <c r="M60" i="48" s="1"/>
  <c r="K61" i="48" l="1"/>
  <c r="M61" i="48" s="1"/>
  <c r="AY60" i="48"/>
  <c r="GV60" i="48"/>
  <c r="EX60" i="48"/>
  <c r="CX60" i="48"/>
  <c r="AY61" i="48" l="1"/>
  <c r="GV61" i="48"/>
  <c r="CX61" i="48"/>
  <c r="EX61" i="48"/>
  <c r="K62" i="48"/>
  <c r="M62" i="48" s="1"/>
  <c r="AY62" i="48" l="1"/>
  <c r="CX62" i="48"/>
  <c r="GV62" i="48"/>
  <c r="EX62" i="48"/>
  <c r="K63" i="48"/>
  <c r="M63" i="48" s="1"/>
  <c r="K64" i="48" l="1"/>
  <c r="M64" i="48" s="1"/>
  <c r="AY63" i="48"/>
  <c r="GV63" i="48"/>
  <c r="EX63" i="48"/>
  <c r="CX63" i="48"/>
  <c r="K65" i="48" l="1"/>
  <c r="M65" i="48" s="1"/>
  <c r="AY64" i="48"/>
  <c r="GV64" i="48"/>
  <c r="EX64" i="48"/>
  <c r="CX64" i="48"/>
  <c r="AY65" i="48" l="1"/>
  <c r="GV65" i="48"/>
  <c r="CX65" i="48"/>
  <c r="EX65" i="48"/>
  <c r="K66" i="48"/>
  <c r="M66" i="48" s="1"/>
  <c r="AY66" i="48" l="1"/>
  <c r="CX66" i="48"/>
  <c r="GV66" i="48"/>
  <c r="EX66" i="48"/>
  <c r="K67" i="48"/>
  <c r="M67" i="48" s="1"/>
  <c r="K68" i="48" l="1"/>
  <c r="M68" i="48" s="1"/>
  <c r="AY67" i="48"/>
  <c r="EX67" i="48"/>
  <c r="GV67" i="48"/>
  <c r="CX67" i="48"/>
  <c r="AY68" i="48" l="1"/>
  <c r="GV68" i="48"/>
  <c r="EX68" i="48"/>
  <c r="CX68" i="48"/>
  <c r="K69" i="48"/>
  <c r="M69" i="48" s="1"/>
  <c r="AY69" i="48" l="1"/>
  <c r="GV69" i="48"/>
  <c r="CX69" i="48"/>
  <c r="EX69" i="48"/>
  <c r="K70" i="48"/>
  <c r="M70" i="48" s="1"/>
  <c r="GV70" i="48" s="1"/>
  <c r="AY70" i="48" l="1"/>
  <c r="CX70" i="48"/>
  <c r="EX70" i="48"/>
  <c r="K71" i="48"/>
  <c r="M71" i="48" s="1"/>
  <c r="GV71" i="48" s="1"/>
  <c r="AY71" i="48" l="1"/>
  <c r="CX71" i="48"/>
  <c r="EX71" i="48"/>
  <c r="F76" i="4" l="1"/>
  <c r="AA58" i="22"/>
  <c r="F70" i="4"/>
  <c r="AA52" i="22"/>
  <c r="F236" i="4" l="1"/>
  <c r="K48" i="45"/>
  <c r="B46" i="47" s="1"/>
  <c r="M48" i="45"/>
  <c r="D46" i="47" s="1"/>
  <c r="BF76" i="4"/>
  <c r="F318" i="4"/>
  <c r="F156" i="4"/>
  <c r="F402" i="4"/>
  <c r="K76" i="51"/>
  <c r="L48" i="45"/>
  <c r="C46" i="47" s="1"/>
  <c r="N48" i="45"/>
  <c r="E46" i="47" s="1"/>
  <c r="V76" i="4"/>
  <c r="DF53" i="4" s="1"/>
  <c r="L53" i="24" s="1"/>
  <c r="H76" i="4"/>
  <c r="W76" i="4" s="1"/>
  <c r="F75" i="4"/>
  <c r="AA57" i="22"/>
  <c r="AQ52" i="22"/>
  <c r="AO52" i="22"/>
  <c r="F312" i="4"/>
  <c r="L42" i="45"/>
  <c r="C40" i="47" s="1"/>
  <c r="K70" i="51"/>
  <c r="K42" i="45"/>
  <c r="B40" i="47" s="1"/>
  <c r="F230" i="4"/>
  <c r="H70" i="4"/>
  <c r="BF70" i="4"/>
  <c r="M42" i="45"/>
  <c r="D40" i="47" s="1"/>
  <c r="F150" i="4"/>
  <c r="N42" i="45"/>
  <c r="E40" i="47" s="1"/>
  <c r="F396" i="4"/>
  <c r="V70" i="4"/>
  <c r="AA76" i="4" l="1"/>
  <c r="DE53" i="4" s="1"/>
  <c r="K53" i="24" s="1"/>
  <c r="AW46" i="47"/>
  <c r="GX69" i="48" s="1"/>
  <c r="AX46" i="47"/>
  <c r="GB69" i="48" s="1"/>
  <c r="W46" i="47"/>
  <c r="CD69" i="48" s="1"/>
  <c r="V46" i="47"/>
  <c r="CZ69" i="48" s="1"/>
  <c r="AC76" i="51"/>
  <c r="Q76" i="51"/>
  <c r="AD76" i="51" s="1"/>
  <c r="H402" i="4"/>
  <c r="W402" i="4" s="1"/>
  <c r="V402" i="4"/>
  <c r="H318" i="4"/>
  <c r="W318" i="4" s="1"/>
  <c r="V318" i="4"/>
  <c r="DF297" i="4" s="1"/>
  <c r="H46" i="47"/>
  <c r="BA69" i="48" s="1"/>
  <c r="I46" i="47"/>
  <c r="AF69" i="48" s="1"/>
  <c r="H156" i="4"/>
  <c r="V156" i="4"/>
  <c r="DF134" i="4" s="1"/>
  <c r="L100" i="24" s="1"/>
  <c r="AJ46" i="47"/>
  <c r="EZ69" i="48" s="1"/>
  <c r="AK46" i="47"/>
  <c r="ED69" i="48" s="1"/>
  <c r="H236" i="4"/>
  <c r="W236" i="4" s="1"/>
  <c r="V236" i="4"/>
  <c r="DF213" i="4" s="1"/>
  <c r="L134" i="24" s="1"/>
  <c r="F77" i="4"/>
  <c r="AO57" i="22"/>
  <c r="AQ57" i="22"/>
  <c r="K75" i="51"/>
  <c r="F317" i="4"/>
  <c r="F155" i="4"/>
  <c r="M47" i="45"/>
  <c r="D45" i="47" s="1"/>
  <c r="F235" i="4"/>
  <c r="BF75" i="4"/>
  <c r="N47" i="45"/>
  <c r="E45" i="47" s="1"/>
  <c r="K47" i="45"/>
  <c r="B45" i="47" s="1"/>
  <c r="L47" i="45"/>
  <c r="C45" i="47" s="1"/>
  <c r="F401" i="4"/>
  <c r="H75" i="4"/>
  <c r="W75" i="4" s="1"/>
  <c r="V75" i="4"/>
  <c r="DF52" i="4" s="1"/>
  <c r="L52" i="24" s="1"/>
  <c r="W70" i="4"/>
  <c r="AA70" i="4" s="1"/>
  <c r="DE47" i="4" s="1"/>
  <c r="K47" i="24" s="1"/>
  <c r="H40" i="47"/>
  <c r="BA63" i="48" s="1"/>
  <c r="I40" i="47"/>
  <c r="AF63" i="48" s="1"/>
  <c r="H150" i="4"/>
  <c r="V150" i="4"/>
  <c r="BL71" i="4"/>
  <c r="BL70" i="4"/>
  <c r="H230" i="4"/>
  <c r="W230" i="4" s="1"/>
  <c r="V230" i="4"/>
  <c r="AC70" i="51"/>
  <c r="Q70" i="51"/>
  <c r="AD70" i="51" s="1"/>
  <c r="AW40" i="47"/>
  <c r="GX63" i="48" s="1"/>
  <c r="AX40" i="47"/>
  <c r="GB63" i="48" s="1"/>
  <c r="AJ40" i="47"/>
  <c r="EZ63" i="48" s="1"/>
  <c r="AK40" i="47"/>
  <c r="ED63" i="48" s="1"/>
  <c r="W40" i="47"/>
  <c r="CD63" i="48" s="1"/>
  <c r="V40" i="47"/>
  <c r="CZ63" i="48" s="1"/>
  <c r="H312" i="4"/>
  <c r="V312" i="4"/>
  <c r="DF47" i="4"/>
  <c r="L47" i="24" s="1"/>
  <c r="H396" i="4"/>
  <c r="V396" i="4"/>
  <c r="DF373" i="4" s="1"/>
  <c r="DF379" i="4" l="1"/>
  <c r="L187" i="24" s="1"/>
  <c r="AI70" i="51"/>
  <c r="K181" i="24" s="1"/>
  <c r="AI76" i="51"/>
  <c r="K187" i="24" s="1"/>
  <c r="AA402" i="4"/>
  <c r="DE379" i="4" s="1"/>
  <c r="AA236" i="4"/>
  <c r="DE213" i="4" s="1"/>
  <c r="K134" i="24" s="1"/>
  <c r="AA318" i="4"/>
  <c r="DE297" i="4" s="1"/>
  <c r="O76" i="51"/>
  <c r="O89" i="51" s="1"/>
  <c r="W156" i="4"/>
  <c r="AA156" i="4" s="1"/>
  <c r="DE134" i="4" s="1"/>
  <c r="K100" i="24" s="1"/>
  <c r="BL75" i="4"/>
  <c r="BL76" i="4"/>
  <c r="H317" i="4"/>
  <c r="W317" i="4" s="1"/>
  <c r="V317" i="4"/>
  <c r="DF296" i="4" s="1"/>
  <c r="H155" i="4"/>
  <c r="V155" i="4"/>
  <c r="DF133" i="4" s="1"/>
  <c r="L99" i="24" s="1"/>
  <c r="AJ45" i="47"/>
  <c r="EZ68" i="48" s="1"/>
  <c r="AK45" i="47"/>
  <c r="ED68" i="48" s="1"/>
  <c r="AC75" i="51"/>
  <c r="Q75" i="51"/>
  <c r="AD75" i="51" s="1"/>
  <c r="H401" i="4"/>
  <c r="W401" i="4" s="1"/>
  <c r="V401" i="4"/>
  <c r="F78" i="4"/>
  <c r="V45" i="47"/>
  <c r="CZ68" i="48" s="1"/>
  <c r="W45" i="47"/>
  <c r="CD68" i="48" s="1"/>
  <c r="AA75" i="4"/>
  <c r="DE52" i="4" s="1"/>
  <c r="K52" i="24" s="1"/>
  <c r="AA230" i="4"/>
  <c r="DE207" i="4" s="1"/>
  <c r="K128" i="24" s="1"/>
  <c r="H45" i="47"/>
  <c r="BA68" i="48" s="1"/>
  <c r="I45" i="47"/>
  <c r="AF68" i="48" s="1"/>
  <c r="F237" i="4"/>
  <c r="F403" i="4"/>
  <c r="K77" i="51"/>
  <c r="K49" i="45"/>
  <c r="B47" i="47" s="1"/>
  <c r="F157" i="4"/>
  <c r="L49" i="45"/>
  <c r="C47" i="47" s="1"/>
  <c r="N49" i="45"/>
  <c r="E47" i="47" s="1"/>
  <c r="M49" i="45"/>
  <c r="D47" i="47" s="1"/>
  <c r="F319" i="4"/>
  <c r="H77" i="4"/>
  <c r="W77" i="4" s="1"/>
  <c r="V77" i="4"/>
  <c r="DF54" i="4" s="1"/>
  <c r="L54" i="24" s="1"/>
  <c r="H235" i="4"/>
  <c r="W235" i="4" s="1"/>
  <c r="V235" i="4"/>
  <c r="DF212" i="4" s="1"/>
  <c r="L133" i="24" s="1"/>
  <c r="AX45" i="47"/>
  <c r="GB68" i="48" s="1"/>
  <c r="AW45" i="47"/>
  <c r="GX68" i="48" s="1"/>
  <c r="L181" i="24"/>
  <c r="DF207" i="4"/>
  <c r="L128" i="24" s="1"/>
  <c r="W396" i="4"/>
  <c r="AA396" i="4" s="1"/>
  <c r="DE373" i="4" s="1"/>
  <c r="W312" i="4"/>
  <c r="AA312" i="4" s="1"/>
  <c r="DE291" i="4" s="1"/>
  <c r="O70" i="51"/>
  <c r="W150" i="4"/>
  <c r="AA150" i="4" s="1"/>
  <c r="DE128" i="4" s="1"/>
  <c r="K94" i="24" s="1"/>
  <c r="DF291" i="4"/>
  <c r="DF128" i="4"/>
  <c r="L94" i="24" s="1"/>
  <c r="DF378" i="4" l="1"/>
  <c r="L186" i="24" s="1"/>
  <c r="AA235" i="4"/>
  <c r="DE212" i="4" s="1"/>
  <c r="K133" i="24" s="1"/>
  <c r="AI75" i="51"/>
  <c r="K186" i="24" s="1"/>
  <c r="AA77" i="4"/>
  <c r="DE54" i="4" s="1"/>
  <c r="K54" i="24" s="1"/>
  <c r="AK47" i="47"/>
  <c r="ED70" i="48" s="1"/>
  <c r="AJ47" i="47"/>
  <c r="EZ70" i="48" s="1"/>
  <c r="H319" i="4"/>
  <c r="W319" i="4" s="1"/>
  <c r="V319" i="4"/>
  <c r="DF298" i="4" s="1"/>
  <c r="AW47" i="47"/>
  <c r="GX70" i="48" s="1"/>
  <c r="AX47" i="47"/>
  <c r="GB70" i="48" s="1"/>
  <c r="F80" i="4"/>
  <c r="V47" i="47"/>
  <c r="CZ70" i="48" s="1"/>
  <c r="W47" i="47"/>
  <c r="CD70" i="48" s="1"/>
  <c r="N50" i="45"/>
  <c r="E48" i="47" s="1"/>
  <c r="F320" i="4"/>
  <c r="F238" i="4"/>
  <c r="K78" i="51"/>
  <c r="K50" i="45"/>
  <c r="B48" i="47" s="1"/>
  <c r="F404" i="4"/>
  <c r="F158" i="4"/>
  <c r="M50" i="45"/>
  <c r="D48" i="47" s="1"/>
  <c r="L50" i="45"/>
  <c r="C48" i="47" s="1"/>
  <c r="H78" i="4"/>
  <c r="W78" i="4" s="1"/>
  <c r="V78" i="4"/>
  <c r="DF55" i="4" s="1"/>
  <c r="L55" i="24" s="1"/>
  <c r="O75" i="51"/>
  <c r="W155" i="4"/>
  <c r="AA155" i="4" s="1"/>
  <c r="DE133" i="4" s="1"/>
  <c r="K99" i="24" s="1"/>
  <c r="Q77" i="51"/>
  <c r="AD77" i="51" s="1"/>
  <c r="AC77" i="51"/>
  <c r="AA317" i="4"/>
  <c r="DE296" i="4" s="1"/>
  <c r="F81" i="4"/>
  <c r="H403" i="4"/>
  <c r="W403" i="4" s="1"/>
  <c r="V403" i="4"/>
  <c r="AA401" i="4"/>
  <c r="DE378" i="4" s="1"/>
  <c r="H157" i="4"/>
  <c r="V157" i="4"/>
  <c r="DF135" i="4" s="1"/>
  <c r="L101" i="24" s="1"/>
  <c r="H47" i="47"/>
  <c r="BA70" i="48" s="1"/>
  <c r="I47" i="47"/>
  <c r="AF70" i="48" s="1"/>
  <c r="H237" i="4"/>
  <c r="W237" i="4" s="1"/>
  <c r="V237" i="4"/>
  <c r="DF214" i="4" s="1"/>
  <c r="L135" i="24" s="1"/>
  <c r="F79" i="4"/>
  <c r="EB70" i="51"/>
  <c r="EB71" i="51"/>
  <c r="K81" i="51" l="1"/>
  <c r="F407" i="4"/>
  <c r="DF380" i="4"/>
  <c r="L188" i="24" s="1"/>
  <c r="Q81" i="51"/>
  <c r="AD81" i="51" s="1"/>
  <c r="AC81" i="51"/>
  <c r="V81" i="4"/>
  <c r="DF58" i="4" s="1"/>
  <c r="L58" i="24" s="1"/>
  <c r="F161" i="4"/>
  <c r="K53" i="45"/>
  <c r="B51" i="47" s="1"/>
  <c r="L53" i="45"/>
  <c r="C51" i="47" s="1"/>
  <c r="F241" i="4"/>
  <c r="N53" i="45"/>
  <c r="E51" i="47" s="1"/>
  <c r="M53" i="45"/>
  <c r="D51" i="47" s="1"/>
  <c r="F323" i="4"/>
  <c r="H81" i="4"/>
  <c r="W81" i="4" s="1"/>
  <c r="AA237" i="4"/>
  <c r="DE214" i="4" s="1"/>
  <c r="K135" i="24" s="1"/>
  <c r="AA78" i="4"/>
  <c r="DE55" i="4" s="1"/>
  <c r="K55" i="24" s="1"/>
  <c r="W48" i="47"/>
  <c r="CD71" i="48" s="1"/>
  <c r="V48" i="47"/>
  <c r="CZ71" i="48" s="1"/>
  <c r="AJ48" i="47"/>
  <c r="EZ71" i="48" s="1"/>
  <c r="AK48" i="47"/>
  <c r="ED71" i="48" s="1"/>
  <c r="AA403" i="4"/>
  <c r="DE380" i="4" s="1"/>
  <c r="H158" i="4"/>
  <c r="V158" i="4"/>
  <c r="DF136" i="4" s="1"/>
  <c r="L102" i="24" s="1"/>
  <c r="L52" i="45"/>
  <c r="C50" i="47" s="1"/>
  <c r="M52" i="45"/>
  <c r="D50" i="47" s="1"/>
  <c r="N52" i="45"/>
  <c r="E50" i="47" s="1"/>
  <c r="K52" i="45"/>
  <c r="B50" i="47" s="1"/>
  <c r="H80" i="4"/>
  <c r="W80" i="4" s="1"/>
  <c r="F322" i="4"/>
  <c r="F406" i="4"/>
  <c r="F240" i="4"/>
  <c r="F160" i="4"/>
  <c r="K80" i="51"/>
  <c r="V80" i="4"/>
  <c r="DF57" i="4" s="1"/>
  <c r="L57" i="24" s="1"/>
  <c r="H404" i="4"/>
  <c r="W404" i="4" s="1"/>
  <c r="V404" i="4"/>
  <c r="I48" i="47"/>
  <c r="AF71" i="48" s="1"/>
  <c r="H48" i="47"/>
  <c r="BA71" i="48" s="1"/>
  <c r="Q78" i="51"/>
  <c r="AD78" i="51" s="1"/>
  <c r="AC78" i="51"/>
  <c r="AI77" i="51"/>
  <c r="K188" i="24" s="1"/>
  <c r="H238" i="4"/>
  <c r="W238" i="4" s="1"/>
  <c r="V238" i="4"/>
  <c r="DF215" i="4" s="1"/>
  <c r="L136" i="24" s="1"/>
  <c r="O77" i="51"/>
  <c r="W157" i="4"/>
  <c r="AA157" i="4" s="1"/>
  <c r="DE135" i="4" s="1"/>
  <c r="K101" i="24" s="1"/>
  <c r="H320" i="4"/>
  <c r="W320" i="4" s="1"/>
  <c r="W338" i="4" s="1"/>
  <c r="V320" i="4"/>
  <c r="M51" i="45"/>
  <c r="D49" i="47" s="1"/>
  <c r="K51" i="45"/>
  <c r="B49" i="47" s="1"/>
  <c r="F159" i="4"/>
  <c r="N51" i="45"/>
  <c r="E49" i="47" s="1"/>
  <c r="H79" i="4"/>
  <c r="W79" i="4" s="1"/>
  <c r="F239" i="4"/>
  <c r="L51" i="45"/>
  <c r="C49" i="47" s="1"/>
  <c r="F321" i="4"/>
  <c r="F405" i="4"/>
  <c r="K79" i="51"/>
  <c r="V79" i="4"/>
  <c r="AW48" i="47"/>
  <c r="GX71" i="48" s="1"/>
  <c r="AX48" i="47"/>
  <c r="GB71" i="48" s="1"/>
  <c r="AA319" i="4"/>
  <c r="DE298" i="4" s="1"/>
  <c r="EB76" i="51"/>
  <c r="EB75" i="51"/>
  <c r="EC71" i="51"/>
  <c r="FG71" i="51" s="1"/>
  <c r="EC70" i="51"/>
  <c r="FG70" i="51" s="1"/>
  <c r="FH70" i="51" s="1"/>
  <c r="FI70" i="51" s="1"/>
  <c r="AA81" i="4" l="1"/>
  <c r="DE58" i="4" s="1"/>
  <c r="K58" i="24" s="1"/>
  <c r="DF381" i="4"/>
  <c r="L189" i="24" s="1"/>
  <c r="V407" i="4"/>
  <c r="H407" i="4"/>
  <c r="W407" i="4" s="1"/>
  <c r="AI81" i="51"/>
  <c r="K192" i="24" s="1"/>
  <c r="AJ51" i="47"/>
  <c r="EZ74" i="48" s="1"/>
  <c r="AK51" i="47"/>
  <c r="ED74" i="48" s="1"/>
  <c r="DV16" i="48" s="1" a="1"/>
  <c r="H323" i="4"/>
  <c r="W323" i="4" s="1"/>
  <c r="V323" i="4"/>
  <c r="AA323" i="4" s="1"/>
  <c r="AX51" i="47"/>
  <c r="GB74" i="48" s="1"/>
  <c r="AW51" i="47"/>
  <c r="GX74" i="48" s="1"/>
  <c r="H241" i="4"/>
  <c r="W241" i="4" s="1"/>
  <c r="V241" i="4"/>
  <c r="V51" i="47"/>
  <c r="CZ74" i="48" s="1"/>
  <c r="W51" i="47"/>
  <c r="CD74" i="48" s="1"/>
  <c r="BW16" i="48" s="1" a="1"/>
  <c r="H51" i="47"/>
  <c r="BA74" i="48" s="1"/>
  <c r="I51" i="47"/>
  <c r="AF74" i="48" s="1"/>
  <c r="V161" i="4"/>
  <c r="H161" i="4"/>
  <c r="AA238" i="4"/>
  <c r="DE215" i="4" s="1"/>
  <c r="K136" i="24" s="1"/>
  <c r="EC76" i="51"/>
  <c r="FG76" i="51"/>
  <c r="H405" i="4"/>
  <c r="W405" i="4" s="1"/>
  <c r="V405" i="4"/>
  <c r="DF382" i="4" s="1"/>
  <c r="DF299" i="4"/>
  <c r="V338" i="4"/>
  <c r="AA320" i="4"/>
  <c r="AX50" i="47"/>
  <c r="GB73" i="48" s="1"/>
  <c r="AW50" i="47"/>
  <c r="GX73" i="48" s="1"/>
  <c r="H321" i="4"/>
  <c r="W321" i="4" s="1"/>
  <c r="V321" i="4"/>
  <c r="DF300" i="4" s="1"/>
  <c r="AK50" i="47"/>
  <c r="ED73" i="48" s="1"/>
  <c r="AJ50" i="47"/>
  <c r="EZ73" i="48" s="1"/>
  <c r="W49" i="47"/>
  <c r="CD72" i="48" s="1"/>
  <c r="V49" i="47"/>
  <c r="CZ72" i="48" s="1"/>
  <c r="AA404" i="4"/>
  <c r="DE381" i="4" s="1"/>
  <c r="V50" i="47"/>
  <c r="CZ73" i="48" s="1"/>
  <c r="W50" i="47"/>
  <c r="CD73" i="48" s="1"/>
  <c r="H239" i="4"/>
  <c r="W239" i="4" s="1"/>
  <c r="V239" i="4"/>
  <c r="DF216" i="4" s="1"/>
  <c r="L137" i="24" s="1"/>
  <c r="EB77" i="51"/>
  <c r="AW49" i="47"/>
  <c r="GX72" i="48" s="1"/>
  <c r="AX49" i="47"/>
  <c r="GB72" i="48" s="1"/>
  <c r="Q80" i="51"/>
  <c r="AD80" i="51" s="1"/>
  <c r="AC80" i="51"/>
  <c r="O78" i="51"/>
  <c r="W158" i="4"/>
  <c r="AA158" i="4" s="1"/>
  <c r="DE136" i="4" s="1"/>
  <c r="K102" i="24" s="1"/>
  <c r="H159" i="4"/>
  <c r="V159" i="4"/>
  <c r="DF137" i="4" s="1"/>
  <c r="L103" i="24" s="1"/>
  <c r="H160" i="4"/>
  <c r="V160" i="4"/>
  <c r="H49" i="47"/>
  <c r="BA72" i="48" s="1"/>
  <c r="I49" i="47"/>
  <c r="AF72" i="48" s="1"/>
  <c r="H240" i="4"/>
  <c r="W240" i="4" s="1"/>
  <c r="V240" i="4"/>
  <c r="DF217" i="4" s="1"/>
  <c r="L138" i="24" s="1"/>
  <c r="AK49" i="47"/>
  <c r="ED72" i="48" s="1"/>
  <c r="AJ49" i="47"/>
  <c r="EZ72" i="48" s="1"/>
  <c r="H406" i="4"/>
  <c r="W406" i="4" s="1"/>
  <c r="V406" i="4"/>
  <c r="DF383" i="4" s="1"/>
  <c r="H322" i="4"/>
  <c r="W322" i="4" s="1"/>
  <c r="V322" i="4"/>
  <c r="DF301" i="4" s="1"/>
  <c r="DF56" i="4"/>
  <c r="L56" i="24" s="1"/>
  <c r="AA79" i="4"/>
  <c r="DE56" i="4" s="1"/>
  <c r="K56" i="24" s="1"/>
  <c r="AI78" i="51"/>
  <c r="K189" i="24" s="1"/>
  <c r="AA80" i="4"/>
  <c r="DE57" i="4" s="1"/>
  <c r="K57" i="24" s="1"/>
  <c r="EC75" i="51"/>
  <c r="FG75" i="51"/>
  <c r="Q79" i="51"/>
  <c r="AD79" i="51" s="1"/>
  <c r="AC79" i="51"/>
  <c r="H50" i="47"/>
  <c r="BA73" i="48" s="1"/>
  <c r="I50" i="47"/>
  <c r="AF73" i="48" s="1"/>
  <c r="FH71" i="51"/>
  <c r="DF384" i="4" l="1"/>
  <c r="L192" i="24" s="1"/>
  <c r="AA407" i="4"/>
  <c r="DE384" i="4" s="1"/>
  <c r="Z16" i="48" a="1"/>
  <c r="AB18" i="48" s="1"/>
  <c r="W161" i="4"/>
  <c r="AA161" i="4" s="1"/>
  <c r="O81" i="51"/>
  <c r="EB82" i="51" s="1"/>
  <c r="BW16" i="48"/>
  <c r="CB23" i="48" s="1"/>
  <c r="BZ17" i="48"/>
  <c r="BX18" i="48"/>
  <c r="CA16" i="48"/>
  <c r="BX23" i="48" s="1"/>
  <c r="BX19" i="48"/>
  <c r="BW20" i="48"/>
  <c r="BX17" i="48"/>
  <c r="CB17" i="48"/>
  <c r="BW19" i="48"/>
  <c r="CB18" i="48"/>
  <c r="BW17" i="48"/>
  <c r="BZ20" i="48"/>
  <c r="CA19" i="48"/>
  <c r="CB16" i="48"/>
  <c r="BW23" i="48" s="1"/>
  <c r="BW18" i="48"/>
  <c r="BZ18" i="48"/>
  <c r="BZ16" i="48"/>
  <c r="BY23" i="48" s="1"/>
  <c r="BY20" i="48"/>
  <c r="BY16" i="48"/>
  <c r="BZ23" i="48" s="1"/>
  <c r="BZ19" i="48"/>
  <c r="BY19" i="48"/>
  <c r="CA17" i="48"/>
  <c r="CB20" i="48"/>
  <c r="BY18" i="48"/>
  <c r="CB19" i="48"/>
  <c r="CA20" i="48"/>
  <c r="BX20" i="48"/>
  <c r="CA18" i="48"/>
  <c r="BY17" i="48"/>
  <c r="BX16" i="48"/>
  <c r="CA23" i="48" s="1"/>
  <c r="DF218" i="4"/>
  <c r="L139" i="24" s="1"/>
  <c r="AA241" i="4"/>
  <c r="DE218" i="4" s="1"/>
  <c r="K139" i="24" s="1"/>
  <c r="FT16" i="48" a="1"/>
  <c r="DY16" i="48"/>
  <c r="EA20" i="48"/>
  <c r="DW16" i="48"/>
  <c r="DZ18" i="48"/>
  <c r="DW17" i="48"/>
  <c r="EA17" i="48"/>
  <c r="DX18" i="48"/>
  <c r="DV17" i="48"/>
  <c r="DV16" i="48"/>
  <c r="DZ16" i="48"/>
  <c r="DX20" i="48"/>
  <c r="DX19" i="48"/>
  <c r="EB19" i="48"/>
  <c r="EB16" i="48"/>
  <c r="DZ17" i="48"/>
  <c r="DW18" i="48"/>
  <c r="EA19" i="48"/>
  <c r="DZ20" i="48"/>
  <c r="DW20" i="48"/>
  <c r="DW19" i="48"/>
  <c r="EA16" i="48"/>
  <c r="DY20" i="48"/>
  <c r="DY18" i="48"/>
  <c r="DV19" i="48"/>
  <c r="EB20" i="48"/>
  <c r="DZ19" i="48"/>
  <c r="DV18" i="48"/>
  <c r="DX16" i="48"/>
  <c r="EB18" i="48"/>
  <c r="DY17" i="48"/>
  <c r="EB17" i="48"/>
  <c r="EA18" i="48"/>
  <c r="DX17" i="48"/>
  <c r="DY19" i="48"/>
  <c r="DV20" i="48"/>
  <c r="AI79" i="51"/>
  <c r="K190" i="24" s="1"/>
  <c r="AA239" i="4"/>
  <c r="DE216" i="4" s="1"/>
  <c r="K137" i="24" s="1"/>
  <c r="AA321" i="4"/>
  <c r="DE300" i="4" s="1"/>
  <c r="AA322" i="4"/>
  <c r="DE301" i="4" s="1"/>
  <c r="AA240" i="4"/>
  <c r="DE217" i="4" s="1"/>
  <c r="K138" i="24" s="1"/>
  <c r="AI80" i="51"/>
  <c r="K191" i="24" s="1"/>
  <c r="AA338" i="4"/>
  <c r="DE299" i="4"/>
  <c r="L191" i="24"/>
  <c r="AA406" i="4"/>
  <c r="DE383" i="4" s="1"/>
  <c r="O80" i="51"/>
  <c r="EB81" i="51" s="1"/>
  <c r="W160" i="4"/>
  <c r="AA160" i="4" s="1"/>
  <c r="L190" i="24"/>
  <c r="AA405" i="4"/>
  <c r="DE382" i="4" s="1"/>
  <c r="O79" i="51"/>
  <c r="EB79" i="51" s="1"/>
  <c r="W159" i="4"/>
  <c r="AA159" i="4" s="1"/>
  <c r="DE137" i="4" s="1"/>
  <c r="K103" i="24" s="1"/>
  <c r="EC77" i="51"/>
  <c r="FG77" i="51" s="1"/>
  <c r="EB78" i="51"/>
  <c r="FI71" i="51"/>
  <c r="FH72" i="51"/>
  <c r="CG53" i="48" l="1"/>
  <c r="CG65" i="48"/>
  <c r="CG77" i="48"/>
  <c r="CG57" i="48"/>
  <c r="CG47" i="48"/>
  <c r="CG64" i="48"/>
  <c r="CG54" i="48"/>
  <c r="CG66" i="48"/>
  <c r="CG44" i="48"/>
  <c r="CG45" i="48"/>
  <c r="CG58" i="48"/>
  <c r="CG52" i="48"/>
  <c r="CG55" i="48"/>
  <c r="CG67" i="48"/>
  <c r="CG69" i="48"/>
  <c r="CG70" i="48"/>
  <c r="CG59" i="48"/>
  <c r="CG60" i="48"/>
  <c r="CG56" i="48"/>
  <c r="CG68" i="48"/>
  <c r="CG46" i="48"/>
  <c r="CG71" i="48"/>
  <c r="CG48" i="48"/>
  <c r="CG72" i="48"/>
  <c r="CG49" i="48"/>
  <c r="CG61" i="48"/>
  <c r="CG73" i="48"/>
  <c r="CG50" i="48"/>
  <c r="CG62" i="48"/>
  <c r="CG74" i="48"/>
  <c r="CG51" i="48"/>
  <c r="CG63" i="48"/>
  <c r="CG75" i="48"/>
  <c r="CG76" i="48"/>
  <c r="AE18" i="48"/>
  <c r="AD18" i="48"/>
  <c r="Z16" i="48"/>
  <c r="AE23" i="48" s="1"/>
  <c r="AE20" i="48"/>
  <c r="AD19" i="48"/>
  <c r="AC20" i="48"/>
  <c r="AB19" i="48"/>
  <c r="AD20" i="48"/>
  <c r="AA18" i="48"/>
  <c r="AC17" i="48"/>
  <c r="AE17" i="48"/>
  <c r="AB17" i="48"/>
  <c r="AA20" i="48"/>
  <c r="Z17" i="48"/>
  <c r="Z19" i="48"/>
  <c r="AB16" i="48"/>
  <c r="AC23" i="48" s="1"/>
  <c r="AC19" i="48"/>
  <c r="AE19" i="48"/>
  <c r="AB20" i="48"/>
  <c r="Z20" i="48"/>
  <c r="AC16" i="48"/>
  <c r="AB23" i="48" s="1"/>
  <c r="AA16" i="48"/>
  <c r="AD23" i="48" s="1"/>
  <c r="AA19" i="48"/>
  <c r="Z18" i="48"/>
  <c r="AE16" i="48"/>
  <c r="Z23" i="48" s="1"/>
  <c r="AD16" i="48"/>
  <c r="AA23" i="48" s="1"/>
  <c r="AA17" i="48"/>
  <c r="AC18" i="48"/>
  <c r="AD17" i="48"/>
  <c r="EC82" i="51"/>
  <c r="FG82" i="51"/>
  <c r="EC81" i="51"/>
  <c r="FG81" i="51"/>
  <c r="FT16" i="48"/>
  <c r="FZ23" i="48" s="1"/>
  <c r="FU17" i="48"/>
  <c r="FX16" i="48"/>
  <c r="FV23" i="48" s="1"/>
  <c r="FU16" i="48"/>
  <c r="FY23" i="48" s="1"/>
  <c r="FY18" i="48"/>
  <c r="FZ18" i="48"/>
  <c r="FY17" i="48"/>
  <c r="FT17" i="48"/>
  <c r="FW18" i="48"/>
  <c r="FV20" i="48"/>
  <c r="FZ19" i="48"/>
  <c r="FV19" i="48"/>
  <c r="FX18" i="48"/>
  <c r="FU18" i="48"/>
  <c r="FV17" i="48"/>
  <c r="FX17" i="48"/>
  <c r="FZ16" i="48"/>
  <c r="FT23" i="48" s="1"/>
  <c r="FW16" i="48"/>
  <c r="FW23" i="48" s="1"/>
  <c r="FU20" i="48"/>
  <c r="FT18" i="48"/>
  <c r="FT20" i="48"/>
  <c r="FZ20" i="48"/>
  <c r="FT19" i="48"/>
  <c r="FY19" i="48"/>
  <c r="FU19" i="48"/>
  <c r="FW17" i="48"/>
  <c r="FY16" i="48"/>
  <c r="FU23" i="48" s="1"/>
  <c r="FV16" i="48"/>
  <c r="FX23" i="48" s="1"/>
  <c r="FX19" i="48"/>
  <c r="FX20" i="48"/>
  <c r="FV18" i="48"/>
  <c r="FZ17" i="48"/>
  <c r="FW20" i="48"/>
  <c r="FY20" i="48"/>
  <c r="FW19" i="48"/>
  <c r="CE75" i="48"/>
  <c r="CE76" i="48"/>
  <c r="CE74" i="48"/>
  <c r="CE77" i="48"/>
  <c r="DX24" i="48"/>
  <c r="DX23" i="48"/>
  <c r="DW23" i="48"/>
  <c r="DW24" i="48"/>
  <c r="DV23" i="48"/>
  <c r="DV24" i="48"/>
  <c r="EA23" i="48"/>
  <c r="EA24" i="48"/>
  <c r="DY23" i="48"/>
  <c r="DY24" i="48"/>
  <c r="DZ23" i="48"/>
  <c r="DZ24" i="48"/>
  <c r="CE71" i="48"/>
  <c r="CE48" i="48"/>
  <c r="CE47" i="48"/>
  <c r="CE66" i="48"/>
  <c r="CE53" i="48"/>
  <c r="CE62" i="48"/>
  <c r="CE67" i="48"/>
  <c r="CE49" i="48"/>
  <c r="CE52" i="48"/>
  <c r="CE60" i="48"/>
  <c r="CE54" i="48"/>
  <c r="CE45" i="48"/>
  <c r="CE72" i="48"/>
  <c r="CE68" i="48"/>
  <c r="CE56" i="48"/>
  <c r="CE55" i="48"/>
  <c r="CE73" i="48"/>
  <c r="CE70" i="48"/>
  <c r="CE63" i="48"/>
  <c r="CE50" i="48"/>
  <c r="CE65" i="48"/>
  <c r="CE46" i="48"/>
  <c r="CE61" i="48"/>
  <c r="CE58" i="48"/>
  <c r="CE51" i="48"/>
  <c r="CE64" i="48"/>
  <c r="CE69" i="48"/>
  <c r="CE44" i="48"/>
  <c r="CE59" i="48"/>
  <c r="CE57" i="48"/>
  <c r="EB24" i="48"/>
  <c r="EB23" i="48"/>
  <c r="EC79" i="51"/>
  <c r="FG79" i="51" s="1"/>
  <c r="EC78" i="51"/>
  <c r="FG78" i="51" s="1"/>
  <c r="EB80" i="51"/>
  <c r="EC80" i="51" s="1"/>
  <c r="FG80" i="51" s="1"/>
  <c r="FH73" i="51"/>
  <c r="FI72" i="51"/>
  <c r="AI45" i="48" l="1"/>
  <c r="AI57" i="48"/>
  <c r="AI69" i="48"/>
  <c r="AI71" i="48"/>
  <c r="AI72" i="48"/>
  <c r="AI73" i="48"/>
  <c r="AI77" i="48"/>
  <c r="AI67" i="48"/>
  <c r="AI46" i="48"/>
  <c r="AI58" i="48"/>
  <c r="AI70" i="48"/>
  <c r="AI59" i="48"/>
  <c r="AI60" i="48"/>
  <c r="AI61" i="48"/>
  <c r="AI65" i="48"/>
  <c r="AI55" i="48"/>
  <c r="AI47" i="48"/>
  <c r="AI48" i="48"/>
  <c r="AI64" i="48"/>
  <c r="AI44" i="48"/>
  <c r="AI49" i="48"/>
  <c r="AI68" i="48"/>
  <c r="AI50" i="48"/>
  <c r="AI62" i="48"/>
  <c r="AJ62" i="48" s="1"/>
  <c r="IV62" i="48" s="1"/>
  <c r="AI74" i="48"/>
  <c r="AI63" i="48"/>
  <c r="AI75" i="48"/>
  <c r="AI76" i="48"/>
  <c r="AI66" i="48"/>
  <c r="AI51" i="48"/>
  <c r="AI52" i="48"/>
  <c r="AI53" i="48"/>
  <c r="AI54" i="48"/>
  <c r="AI56" i="48"/>
  <c r="GC49" i="48"/>
  <c r="GF49" i="48" s="1"/>
  <c r="IY49" i="48" s="1"/>
  <c r="GE48" i="48"/>
  <c r="GE60" i="48"/>
  <c r="GE72" i="48"/>
  <c r="GE76" i="48"/>
  <c r="GE65" i="48"/>
  <c r="GE66" i="48"/>
  <c r="GE71" i="48"/>
  <c r="GE49" i="48"/>
  <c r="GE61" i="48"/>
  <c r="GE73" i="48"/>
  <c r="GE53" i="48"/>
  <c r="GE44" i="48"/>
  <c r="GE59" i="48"/>
  <c r="GE50" i="48"/>
  <c r="GE62" i="48"/>
  <c r="GE74" i="48"/>
  <c r="GE64" i="48"/>
  <c r="GE55" i="48"/>
  <c r="GE51" i="48"/>
  <c r="GE63" i="48"/>
  <c r="GE75" i="48"/>
  <c r="GE52" i="48"/>
  <c r="GE77" i="48"/>
  <c r="GE54" i="48"/>
  <c r="GE67" i="48"/>
  <c r="GE47" i="48"/>
  <c r="GE56" i="48"/>
  <c r="GE68" i="48"/>
  <c r="GE45" i="48"/>
  <c r="GE57" i="48"/>
  <c r="GE69" i="48"/>
  <c r="GE46" i="48"/>
  <c r="GE58" i="48"/>
  <c r="GE70" i="48"/>
  <c r="EG44" i="48"/>
  <c r="EG51" i="48"/>
  <c r="EG63" i="48"/>
  <c r="EG75" i="48"/>
  <c r="EG68" i="48"/>
  <c r="EG52" i="48"/>
  <c r="EG64" i="48"/>
  <c r="EG76" i="48"/>
  <c r="EG55" i="48"/>
  <c r="EG53" i="48"/>
  <c r="EG65" i="48"/>
  <c r="EG77" i="48"/>
  <c r="EG56" i="48"/>
  <c r="EG57" i="48"/>
  <c r="EG58" i="48"/>
  <c r="EG62" i="48"/>
  <c r="EG54" i="48"/>
  <c r="EG66" i="48"/>
  <c r="EG45" i="48"/>
  <c r="EG67" i="48"/>
  <c r="EG69" i="48"/>
  <c r="EG46" i="48"/>
  <c r="EG70" i="48"/>
  <c r="EG74" i="48"/>
  <c r="EG47" i="48"/>
  <c r="EG59" i="48"/>
  <c r="EG71" i="48"/>
  <c r="EG48" i="48"/>
  <c r="EG60" i="48"/>
  <c r="EG72" i="48"/>
  <c r="EG49" i="48"/>
  <c r="EG61" i="48"/>
  <c r="EG73" i="48"/>
  <c r="EG50" i="48"/>
  <c r="GC59" i="48"/>
  <c r="GC62" i="48"/>
  <c r="GC67" i="48"/>
  <c r="CH75" i="48"/>
  <c r="CF75" i="48" s="1"/>
  <c r="GC54" i="48"/>
  <c r="AG65" i="48"/>
  <c r="GC65" i="48"/>
  <c r="GC45" i="48"/>
  <c r="GC72" i="48"/>
  <c r="GC46" i="48"/>
  <c r="GC58" i="48"/>
  <c r="GC73" i="48"/>
  <c r="GC61" i="48"/>
  <c r="GF61" i="48" s="1"/>
  <c r="IY61" i="48" s="1"/>
  <c r="GC60" i="48"/>
  <c r="GC52" i="48"/>
  <c r="GC44" i="48"/>
  <c r="GF44" i="48" s="1"/>
  <c r="IY44" i="48" s="1"/>
  <c r="GC55" i="48"/>
  <c r="GC51" i="48"/>
  <c r="GC66" i="48"/>
  <c r="GC47" i="48"/>
  <c r="GC48" i="48"/>
  <c r="GC56" i="48"/>
  <c r="GC64" i="48"/>
  <c r="GC63" i="48"/>
  <c r="GC70" i="48"/>
  <c r="GF70" i="48" s="1"/>
  <c r="IY70" i="48" s="1"/>
  <c r="GC68" i="48"/>
  <c r="GF68" i="48" s="1"/>
  <c r="GC69" i="48"/>
  <c r="GC50" i="48"/>
  <c r="GC57" i="48"/>
  <c r="GC53" i="48"/>
  <c r="GC71" i="48"/>
  <c r="AG75" i="48"/>
  <c r="AG68" i="48"/>
  <c r="AG66" i="48"/>
  <c r="AG48" i="48"/>
  <c r="AG55" i="48"/>
  <c r="AG70" i="48"/>
  <c r="AG52" i="48"/>
  <c r="AG45" i="48"/>
  <c r="AG69" i="48"/>
  <c r="AG50" i="48"/>
  <c r="AG51" i="48"/>
  <c r="AG46" i="48"/>
  <c r="AG64" i="48"/>
  <c r="GC76" i="48"/>
  <c r="AG54" i="48"/>
  <c r="AG77" i="48"/>
  <c r="AG56" i="48"/>
  <c r="AG44" i="48"/>
  <c r="AJ44" i="48" s="1"/>
  <c r="IV44" i="48" s="1"/>
  <c r="AG49" i="48"/>
  <c r="AG71" i="48"/>
  <c r="AG76" i="48"/>
  <c r="AG74" i="48"/>
  <c r="AG72" i="48"/>
  <c r="AG62" i="48"/>
  <c r="AG47" i="48"/>
  <c r="AJ47" i="48" s="1"/>
  <c r="AG58" i="48"/>
  <c r="AJ58" i="48" s="1"/>
  <c r="AH58" i="48" s="1"/>
  <c r="AG67" i="48"/>
  <c r="AG57" i="48"/>
  <c r="AG73" i="48"/>
  <c r="AG61" i="48"/>
  <c r="AJ61" i="48" s="1"/>
  <c r="IV61" i="48" s="1"/>
  <c r="AG63" i="48"/>
  <c r="AJ46" i="48"/>
  <c r="AH46" i="48" s="1"/>
  <c r="AG60" i="48"/>
  <c r="AJ60" i="48" s="1"/>
  <c r="AG59" i="48"/>
  <c r="AG53" i="48"/>
  <c r="GC74" i="48"/>
  <c r="GC75" i="48"/>
  <c r="GC77" i="48"/>
  <c r="CH76" i="48"/>
  <c r="CF76" i="48" s="1"/>
  <c r="CH47" i="48"/>
  <c r="CF47" i="48" s="1"/>
  <c r="CH52" i="48"/>
  <c r="IW52" i="48" s="1"/>
  <c r="CH51" i="48"/>
  <c r="CF51" i="48" s="1"/>
  <c r="CH57" i="48"/>
  <c r="IW57" i="48" s="1"/>
  <c r="CH77" i="48"/>
  <c r="EE75" i="48"/>
  <c r="EE74" i="48"/>
  <c r="EE76" i="48"/>
  <c r="EE77" i="48"/>
  <c r="CH74" i="48"/>
  <c r="CH48" i="48"/>
  <c r="CF48" i="48" s="1"/>
  <c r="CH64" i="48"/>
  <c r="IW64" i="48" s="1"/>
  <c r="GF46" i="48"/>
  <c r="IY46" i="48" s="1"/>
  <c r="GF51" i="48"/>
  <c r="GD51" i="48" s="1"/>
  <c r="CH61" i="48"/>
  <c r="IW61" i="48" s="1"/>
  <c r="CH59" i="48"/>
  <c r="IW59" i="48" s="1"/>
  <c r="CH46" i="48"/>
  <c r="IW46" i="48" s="1"/>
  <c r="CH63" i="48"/>
  <c r="IW63" i="48" s="1"/>
  <c r="CH44" i="48"/>
  <c r="CF44" i="48" s="1"/>
  <c r="AJ55" i="48"/>
  <c r="IV55" i="48" s="1"/>
  <c r="CH65" i="48"/>
  <c r="IW65" i="48" s="1"/>
  <c r="CH68" i="48"/>
  <c r="CF68" i="48" s="1"/>
  <c r="AJ54" i="48"/>
  <c r="AH54" i="48" s="1"/>
  <c r="CH58" i="48"/>
  <c r="CF58" i="48" s="1"/>
  <c r="GF64" i="48"/>
  <c r="IY64" i="48" s="1"/>
  <c r="AJ48" i="48"/>
  <c r="GF58" i="48"/>
  <c r="CH60" i="48"/>
  <c r="CH71" i="48"/>
  <c r="CH50" i="48"/>
  <c r="CH72" i="48"/>
  <c r="GF63" i="48"/>
  <c r="CH70" i="48"/>
  <c r="CH49" i="48"/>
  <c r="CH73" i="48"/>
  <c r="CH45" i="48"/>
  <c r="CH67" i="48"/>
  <c r="GF62" i="48"/>
  <c r="CH55" i="48"/>
  <c r="CH62" i="48"/>
  <c r="EE51" i="48"/>
  <c r="EE47" i="48"/>
  <c r="EE66" i="48"/>
  <c r="EE50" i="48"/>
  <c r="EE45" i="48"/>
  <c r="EE54" i="48"/>
  <c r="EE67" i="48"/>
  <c r="EE69" i="48"/>
  <c r="EE55" i="48"/>
  <c r="EE46" i="48"/>
  <c r="EE64" i="48"/>
  <c r="EE71" i="48"/>
  <c r="EE73" i="48"/>
  <c r="EE60" i="48"/>
  <c r="EE72" i="48"/>
  <c r="EE44" i="48"/>
  <c r="EH44" i="48" s="1"/>
  <c r="EE52" i="48"/>
  <c r="EE65" i="48"/>
  <c r="EE61" i="48"/>
  <c r="EE63" i="48"/>
  <c r="EE59" i="48"/>
  <c r="EE58" i="48"/>
  <c r="EE70" i="48"/>
  <c r="EE68" i="48"/>
  <c r="EE53" i="48"/>
  <c r="EE62" i="48"/>
  <c r="EE57" i="48"/>
  <c r="EE49" i="48"/>
  <c r="EH49" i="48" s="1"/>
  <c r="EE48" i="48"/>
  <c r="EE56" i="48"/>
  <c r="CH53" i="48"/>
  <c r="GF65" i="48"/>
  <c r="CH69" i="48"/>
  <c r="CH56" i="48"/>
  <c r="CH54" i="48"/>
  <c r="CH66" i="48"/>
  <c r="FI73" i="51"/>
  <c r="FH74" i="51"/>
  <c r="GF67" i="48" l="1"/>
  <c r="GF59" i="48"/>
  <c r="AJ50" i="48"/>
  <c r="AH50" i="48" s="1"/>
  <c r="IW75" i="48"/>
  <c r="GF54" i="48"/>
  <c r="GF48" i="48"/>
  <c r="AJ64" i="48"/>
  <c r="AH64" i="48" s="1"/>
  <c r="GF52" i="48"/>
  <c r="IY52" i="48" s="1"/>
  <c r="AJ66" i="48"/>
  <c r="IV66" i="48" s="1"/>
  <c r="AJ51" i="48"/>
  <c r="AH51" i="48" s="1"/>
  <c r="AJ65" i="48"/>
  <c r="IV65" i="48" s="1"/>
  <c r="CF57" i="48"/>
  <c r="AJ75" i="48"/>
  <c r="AH75" i="48" s="1"/>
  <c r="AJ70" i="48"/>
  <c r="AH70" i="48" s="1"/>
  <c r="GF73" i="48"/>
  <c r="IY73" i="48" s="1"/>
  <c r="GF47" i="48"/>
  <c r="IY47" i="48" s="1"/>
  <c r="GF45" i="48"/>
  <c r="GD45" i="48" s="1"/>
  <c r="AJ73" i="48"/>
  <c r="AH73" i="48" s="1"/>
  <c r="GF69" i="48"/>
  <c r="GD69" i="48" s="1"/>
  <c r="GF60" i="48"/>
  <c r="GD60" i="48" s="1"/>
  <c r="GF66" i="48"/>
  <c r="IY66" i="48" s="1"/>
  <c r="GF50" i="48"/>
  <c r="GD50" i="48" s="1"/>
  <c r="GF56" i="48"/>
  <c r="IY56" i="48" s="1"/>
  <c r="GF57" i="48"/>
  <c r="IY57" i="48" s="1"/>
  <c r="GF53" i="48"/>
  <c r="GD53" i="48" s="1"/>
  <c r="AJ59" i="48"/>
  <c r="AH59" i="48" s="1"/>
  <c r="AJ68" i="48"/>
  <c r="AH68" i="48" s="1"/>
  <c r="AJ69" i="48"/>
  <c r="AH69" i="48" s="1"/>
  <c r="AJ63" i="48"/>
  <c r="AH63" i="48" s="1"/>
  <c r="IW51" i="48"/>
  <c r="AJ57" i="48"/>
  <c r="IV57" i="48" s="1"/>
  <c r="AJ45" i="48"/>
  <c r="IV45" i="48" s="1"/>
  <c r="AJ71" i="48"/>
  <c r="AH71" i="48" s="1"/>
  <c r="AJ67" i="48"/>
  <c r="IV67" i="48" s="1"/>
  <c r="AJ52" i="48"/>
  <c r="IV52" i="48" s="1"/>
  <c r="GF71" i="48"/>
  <c r="GD71" i="48" s="1"/>
  <c r="GF72" i="48"/>
  <c r="GD72" i="48" s="1"/>
  <c r="GF55" i="48"/>
  <c r="IY55" i="48" s="1"/>
  <c r="GF76" i="48"/>
  <c r="GD76" i="48" s="1"/>
  <c r="IV58" i="48"/>
  <c r="GF74" i="48"/>
  <c r="GD74" i="48" s="1"/>
  <c r="AJ76" i="48"/>
  <c r="AH76" i="48" s="1"/>
  <c r="AJ77" i="48"/>
  <c r="AH77" i="48" s="1"/>
  <c r="AJ53" i="48"/>
  <c r="IV53" i="48" s="1"/>
  <c r="AJ74" i="48"/>
  <c r="AH74" i="48" s="1"/>
  <c r="AJ56" i="48"/>
  <c r="IV56" i="48" s="1"/>
  <c r="AJ72" i="48"/>
  <c r="AJ49" i="48"/>
  <c r="IW47" i="48"/>
  <c r="GF75" i="48"/>
  <c r="IY75" i="48" s="1"/>
  <c r="GF77" i="48"/>
  <c r="GD77" i="48" s="1"/>
  <c r="CF52" i="48"/>
  <c r="IW76" i="48"/>
  <c r="IW44" i="48"/>
  <c r="IW48" i="48"/>
  <c r="EH59" i="48"/>
  <c r="IX59" i="48" s="1"/>
  <c r="CF46" i="48"/>
  <c r="AH62" i="48"/>
  <c r="EH77" i="48"/>
  <c r="IX77" i="48" s="1"/>
  <c r="EH75" i="48"/>
  <c r="EF75" i="48" s="1"/>
  <c r="AH44" i="48"/>
  <c r="CF77" i="48"/>
  <c r="IW77" i="48"/>
  <c r="EH76" i="48"/>
  <c r="CF74" i="48"/>
  <c r="IW74" i="48"/>
  <c r="EH74" i="48"/>
  <c r="GD46" i="48"/>
  <c r="GD66" i="48"/>
  <c r="IV46" i="48"/>
  <c r="CF64" i="48"/>
  <c r="GD61" i="48"/>
  <c r="CF63" i="48"/>
  <c r="GD44" i="48"/>
  <c r="GD70" i="48"/>
  <c r="IW58" i="48"/>
  <c r="AH61" i="48"/>
  <c r="IY51" i="48"/>
  <c r="CF61" i="48"/>
  <c r="EH65" i="48"/>
  <c r="IX65" i="48" s="1"/>
  <c r="IV64" i="48"/>
  <c r="CF59" i="48"/>
  <c r="GD49" i="48"/>
  <c r="IV50" i="48"/>
  <c r="GD64" i="48"/>
  <c r="EH46" i="48"/>
  <c r="EF46" i="48" s="1"/>
  <c r="EH72" i="48"/>
  <c r="EF72" i="48" s="1"/>
  <c r="IW68" i="48"/>
  <c r="CF65" i="48"/>
  <c r="AH55" i="48"/>
  <c r="EH48" i="48"/>
  <c r="IX48" i="48" s="1"/>
  <c r="EH62" i="48"/>
  <c r="IX62" i="48" s="1"/>
  <c r="IV54" i="48"/>
  <c r="EH56" i="48"/>
  <c r="EF56" i="48" s="1"/>
  <c r="EH63" i="48"/>
  <c r="IX63" i="48" s="1"/>
  <c r="EH61" i="48"/>
  <c r="IX61" i="48" s="1"/>
  <c r="IZ61" i="48" s="1"/>
  <c r="EH73" i="48"/>
  <c r="IX73" i="48" s="1"/>
  <c r="EH53" i="48"/>
  <c r="EF53" i="48" s="1"/>
  <c r="EH50" i="48"/>
  <c r="IX50" i="48" s="1"/>
  <c r="IW62" i="48"/>
  <c r="CF62" i="48"/>
  <c r="IW70" i="48"/>
  <c r="CF70" i="48"/>
  <c r="IW66" i="48"/>
  <c r="CF66" i="48"/>
  <c r="IW55" i="48"/>
  <c r="CF55" i="48"/>
  <c r="IW67" i="48"/>
  <c r="CF67" i="48"/>
  <c r="IV48" i="48"/>
  <c r="AH48" i="48"/>
  <c r="CF53" i="48"/>
  <c r="IW53" i="48"/>
  <c r="EH71" i="48"/>
  <c r="CF45" i="48"/>
  <c r="IW45" i="48"/>
  <c r="CF56" i="48"/>
  <c r="IW56" i="48"/>
  <c r="IY65" i="48"/>
  <c r="GD65" i="48"/>
  <c r="IY59" i="48"/>
  <c r="GD59" i="48"/>
  <c r="EH52" i="48"/>
  <c r="EH64" i="48"/>
  <c r="EH66" i="48"/>
  <c r="CF73" i="48"/>
  <c r="IW73" i="48"/>
  <c r="IV47" i="48"/>
  <c r="AH47" i="48"/>
  <c r="IW60" i="48"/>
  <c r="CF60" i="48"/>
  <c r="IW54" i="48"/>
  <c r="CF54" i="48"/>
  <c r="IW69" i="48"/>
  <c r="CF69" i="48"/>
  <c r="IX49" i="48"/>
  <c r="EF49" i="48"/>
  <c r="EF44" i="48"/>
  <c r="IX44" i="48"/>
  <c r="IY54" i="48"/>
  <c r="GD54" i="48"/>
  <c r="EH55" i="48"/>
  <c r="EH47" i="48"/>
  <c r="IY62" i="48"/>
  <c r="GD62" i="48"/>
  <c r="EH68" i="48"/>
  <c r="EH69" i="48"/>
  <c r="EH51" i="48"/>
  <c r="IY68" i="48"/>
  <c r="GD68" i="48"/>
  <c r="IW71" i="48"/>
  <c r="CF71" i="48"/>
  <c r="IY58" i="48"/>
  <c r="GD58" i="48"/>
  <c r="EH70" i="48"/>
  <c r="EH67" i="48"/>
  <c r="GD67" i="48"/>
  <c r="IY67" i="48"/>
  <c r="IV60" i="48"/>
  <c r="AH60" i="48"/>
  <c r="EH57" i="48"/>
  <c r="EH54" i="48"/>
  <c r="IW72" i="48"/>
  <c r="CF72" i="48"/>
  <c r="EH58" i="48"/>
  <c r="EH60" i="48"/>
  <c r="EH45" i="48"/>
  <c r="IW49" i="48"/>
  <c r="CF49" i="48"/>
  <c r="GD63" i="48"/>
  <c r="IY63" i="48"/>
  <c r="IY48" i="48"/>
  <c r="GD48" i="48"/>
  <c r="IW50" i="48"/>
  <c r="CF50" i="48"/>
  <c r="FI74" i="51"/>
  <c r="FH75" i="51"/>
  <c r="GD52" i="48" l="1"/>
  <c r="GD56" i="48"/>
  <c r="IV51" i="48"/>
  <c r="AH66" i="48"/>
  <c r="GD55" i="48"/>
  <c r="IV69" i="48"/>
  <c r="AH65" i="48"/>
  <c r="AH56" i="48"/>
  <c r="GD73" i="48"/>
  <c r="IY45" i="48"/>
  <c r="IV75" i="48"/>
  <c r="IV70" i="48"/>
  <c r="AH57" i="48"/>
  <c r="IV73" i="48"/>
  <c r="IZ73" i="48" s="1"/>
  <c r="JF73" i="48" s="1"/>
  <c r="IY71" i="48"/>
  <c r="IV59" i="48"/>
  <c r="IZ59" i="48" s="1"/>
  <c r="JF59" i="48" s="1"/>
  <c r="GD47" i="48"/>
  <c r="IY60" i="48"/>
  <c r="IY69" i="48"/>
  <c r="IY53" i="48"/>
  <c r="GD57" i="48"/>
  <c r="IY50" i="48"/>
  <c r="IZ50" i="48" s="1"/>
  <c r="IY74" i="48"/>
  <c r="IV68" i="48"/>
  <c r="IV63" i="48"/>
  <c r="IZ63" i="48" s="1"/>
  <c r="JB63" i="48" s="1"/>
  <c r="O230" i="4" s="1"/>
  <c r="IY72" i="48"/>
  <c r="AH52" i="48"/>
  <c r="AH45" i="48"/>
  <c r="AH67" i="48"/>
  <c r="IV71" i="48"/>
  <c r="IY76" i="48"/>
  <c r="IV74" i="48"/>
  <c r="GD75" i="48"/>
  <c r="EF59" i="48"/>
  <c r="IV76" i="48"/>
  <c r="AH53" i="48"/>
  <c r="IV77" i="48"/>
  <c r="IY77" i="48"/>
  <c r="AH49" i="48"/>
  <c r="IV49" i="48"/>
  <c r="IZ49" i="48" s="1"/>
  <c r="IV72" i="48"/>
  <c r="AH72" i="48"/>
  <c r="IZ44" i="48"/>
  <c r="JF44" i="48" s="1"/>
  <c r="EF77" i="48"/>
  <c r="IX75" i="48"/>
  <c r="EF74" i="48"/>
  <c r="IX74" i="48"/>
  <c r="EF76" i="48"/>
  <c r="IX76" i="48"/>
  <c r="EF65" i="48"/>
  <c r="IX46" i="48"/>
  <c r="IZ46" i="48" s="1"/>
  <c r="JF46" i="48" s="1"/>
  <c r="IX72" i="48"/>
  <c r="IZ62" i="48"/>
  <c r="JF62" i="48" s="1"/>
  <c r="EF48" i="48"/>
  <c r="EF62" i="48"/>
  <c r="IX53" i="48"/>
  <c r="IZ53" i="48" s="1"/>
  <c r="JB53" i="48" s="1"/>
  <c r="O220" i="4" s="1"/>
  <c r="IX56" i="48"/>
  <c r="IZ56" i="48" s="1"/>
  <c r="EF50" i="48"/>
  <c r="EF63" i="48"/>
  <c r="EF73" i="48"/>
  <c r="EF61" i="48"/>
  <c r="EF67" i="48"/>
  <c r="IX67" i="48"/>
  <c r="IZ67" i="48" s="1"/>
  <c r="EF47" i="48"/>
  <c r="IX47" i="48"/>
  <c r="IZ47" i="48" s="1"/>
  <c r="IX70" i="48"/>
  <c r="EF70" i="48"/>
  <c r="IX55" i="48"/>
  <c r="IZ55" i="48" s="1"/>
  <c r="EF55" i="48"/>
  <c r="IX66" i="48"/>
  <c r="IZ66" i="48" s="1"/>
  <c r="EF66" i="48"/>
  <c r="IZ48" i="48"/>
  <c r="IX54" i="48"/>
  <c r="IZ54" i="48" s="1"/>
  <c r="EF54" i="48"/>
  <c r="IX64" i="48"/>
  <c r="IZ64" i="48" s="1"/>
  <c r="EF64" i="48"/>
  <c r="IX45" i="48"/>
  <c r="EF45" i="48"/>
  <c r="EF57" i="48"/>
  <c r="IX57" i="48"/>
  <c r="IZ57" i="48" s="1"/>
  <c r="IX52" i="48"/>
  <c r="IZ52" i="48" s="1"/>
  <c r="EF52" i="48"/>
  <c r="IX60" i="48"/>
  <c r="EF60" i="48"/>
  <c r="IX51" i="48"/>
  <c r="IZ51" i="48" s="1"/>
  <c r="EF51" i="48"/>
  <c r="EF58" i="48"/>
  <c r="IX58" i="48"/>
  <c r="IZ58" i="48" s="1"/>
  <c r="IX69" i="48"/>
  <c r="EF69" i="48"/>
  <c r="IZ65" i="48"/>
  <c r="IX71" i="48"/>
  <c r="EF71" i="48"/>
  <c r="IX68" i="48"/>
  <c r="EF68" i="48"/>
  <c r="JB61" i="48"/>
  <c r="O228" i="4" s="1"/>
  <c r="JF61" i="48"/>
  <c r="FI75" i="51"/>
  <c r="FO75" i="51" s="1"/>
  <c r="FH76" i="51"/>
  <c r="IZ70" i="48" l="1"/>
  <c r="IZ45" i="48"/>
  <c r="IZ60" i="48"/>
  <c r="IZ75" i="48"/>
  <c r="JF75" i="48" s="1"/>
  <c r="IZ69" i="48"/>
  <c r="IZ68" i="48"/>
  <c r="JB68" i="48" s="1"/>
  <c r="O235" i="4" s="1"/>
  <c r="IZ72" i="48"/>
  <c r="JF72" i="48" s="1"/>
  <c r="IZ71" i="48"/>
  <c r="JF71" i="48" s="1"/>
  <c r="IZ74" i="48"/>
  <c r="JF74" i="48" s="1"/>
  <c r="IZ76" i="48"/>
  <c r="JF76" i="48" s="1"/>
  <c r="IZ77" i="48"/>
  <c r="JF77" i="48" s="1"/>
  <c r="JB44" i="48"/>
  <c r="O211" i="4" s="1"/>
  <c r="K211" i="4" s="1"/>
  <c r="JB46" i="48"/>
  <c r="O213" i="4" s="1"/>
  <c r="K213" i="4" s="1"/>
  <c r="JF63" i="48"/>
  <c r="JF53" i="48"/>
  <c r="JB62" i="48"/>
  <c r="O229" i="4" s="1"/>
  <c r="K229" i="4" s="1"/>
  <c r="JB59" i="48"/>
  <c r="O226" i="4" s="1"/>
  <c r="L226" i="4" s="1"/>
  <c r="JB51" i="48"/>
  <c r="O218" i="4" s="1"/>
  <c r="JF51" i="48"/>
  <c r="JF45" i="48"/>
  <c r="JB45" i="48"/>
  <c r="O212" i="4" s="1"/>
  <c r="JF65" i="48"/>
  <c r="JB65" i="48"/>
  <c r="O232" i="4" s="1"/>
  <c r="JB67" i="48"/>
  <c r="O234" i="4" s="1"/>
  <c r="JF67" i="48"/>
  <c r="L228" i="4"/>
  <c r="K228" i="4"/>
  <c r="JF56" i="48"/>
  <c r="JB56" i="48"/>
  <c r="O223" i="4" s="1"/>
  <c r="JF55" i="48"/>
  <c r="JB55" i="48"/>
  <c r="O222" i="4" s="1"/>
  <c r="JF69" i="48"/>
  <c r="JB69" i="48"/>
  <c r="O236" i="4" s="1"/>
  <c r="JF57" i="48"/>
  <c r="JB57" i="48"/>
  <c r="O224" i="4" s="1"/>
  <c r="JB73" i="48"/>
  <c r="O240" i="4" s="1"/>
  <c r="JF54" i="48"/>
  <c r="JB54" i="48"/>
  <c r="O221" i="4" s="1"/>
  <c r="JB70" i="48"/>
  <c r="O237" i="4" s="1"/>
  <c r="JF70" i="48"/>
  <c r="K220" i="4"/>
  <c r="L220" i="4"/>
  <c r="JF60" i="48"/>
  <c r="JB60" i="48"/>
  <c r="O227" i="4" s="1"/>
  <c r="JB48" i="48"/>
  <c r="O215" i="4" s="1"/>
  <c r="JF48" i="48"/>
  <c r="JF58" i="48"/>
  <c r="JB58" i="48"/>
  <c r="O225" i="4" s="1"/>
  <c r="JF50" i="48"/>
  <c r="JB50" i="48"/>
  <c r="O217" i="4" s="1"/>
  <c r="JF64" i="48"/>
  <c r="JB64" i="48"/>
  <c r="O231" i="4" s="1"/>
  <c r="JB66" i="48"/>
  <c r="O233" i="4" s="1"/>
  <c r="JF66" i="48"/>
  <c r="JB52" i="48"/>
  <c r="O219" i="4" s="1"/>
  <c r="JF52" i="48"/>
  <c r="JF47" i="48"/>
  <c r="JB47" i="48"/>
  <c r="O214" i="4" s="1"/>
  <c r="L230" i="4"/>
  <c r="K230" i="4"/>
  <c r="JF49" i="48"/>
  <c r="JB49" i="48"/>
  <c r="O216" i="4" s="1"/>
  <c r="FI76" i="51"/>
  <c r="FO76" i="51" s="1"/>
  <c r="FH77" i="51"/>
  <c r="JB72" i="48" l="1"/>
  <c r="O239" i="4" s="1"/>
  <c r="JF68" i="48"/>
  <c r="JB76" i="48"/>
  <c r="O243" i="4" s="1"/>
  <c r="L243" i="4" s="1"/>
  <c r="JB75" i="48"/>
  <c r="O242" i="4" s="1"/>
  <c r="JB71" i="48"/>
  <c r="O238" i="4" s="1"/>
  <c r="K238" i="4" s="1"/>
  <c r="JB74" i="48"/>
  <c r="O241" i="4" s="1"/>
  <c r="L241" i="4" s="1"/>
  <c r="JB77" i="48"/>
  <c r="O244" i="4" s="1"/>
  <c r="L244" i="4" s="1"/>
  <c r="L211" i="4"/>
  <c r="L246" i="4" s="1"/>
  <c r="R204" i="4" s="1"/>
  <c r="Y204" i="4" s="1"/>
  <c r="DE400" i="4" s="1"/>
  <c r="L72" i="25" s="1"/>
  <c r="O246" i="4"/>
  <c r="X232" i="4" s="1"/>
  <c r="X242" i="4"/>
  <c r="K242" i="4"/>
  <c r="L242" i="4"/>
  <c r="R242" i="4" s="1"/>
  <c r="Y242" i="4" s="1"/>
  <c r="L213" i="4"/>
  <c r="L229" i="4"/>
  <c r="K226" i="4"/>
  <c r="L232" i="4"/>
  <c r="K232" i="4"/>
  <c r="L233" i="4"/>
  <c r="K233" i="4"/>
  <c r="L236" i="4"/>
  <c r="K236" i="4"/>
  <c r="L214" i="4"/>
  <c r="K214" i="4"/>
  <c r="K231" i="4"/>
  <c r="L231" i="4"/>
  <c r="K212" i="4"/>
  <c r="L212" i="4"/>
  <c r="K237" i="4"/>
  <c r="L237" i="4"/>
  <c r="K216" i="4"/>
  <c r="L216" i="4"/>
  <c r="L221" i="4"/>
  <c r="K221" i="4"/>
  <c r="K223" i="4"/>
  <c r="L223" i="4"/>
  <c r="L239" i="4"/>
  <c r="K239" i="4"/>
  <c r="K217" i="4"/>
  <c r="L217" i="4"/>
  <c r="K215" i="4"/>
  <c r="L215" i="4"/>
  <c r="L240" i="4"/>
  <c r="K240" i="4"/>
  <c r="L227" i="4"/>
  <c r="K227" i="4"/>
  <c r="K234" i="4"/>
  <c r="L234" i="4"/>
  <c r="L219" i="4"/>
  <c r="K219" i="4"/>
  <c r="L218" i="4"/>
  <c r="K218" i="4"/>
  <c r="K222" i="4"/>
  <c r="L222" i="4"/>
  <c r="K225" i="4"/>
  <c r="L225" i="4"/>
  <c r="K235" i="4"/>
  <c r="L235" i="4"/>
  <c r="L224" i="4"/>
  <c r="R224" i="4" s="1"/>
  <c r="Y224" i="4" s="1"/>
  <c r="K224" i="4"/>
  <c r="FI77" i="51"/>
  <c r="FO77" i="51" s="1"/>
  <c r="FH78" i="51"/>
  <c r="R186" i="4" l="1"/>
  <c r="Y186" i="4" s="1"/>
  <c r="K243" i="4"/>
  <c r="R177" i="4"/>
  <c r="Y177" i="4" s="1"/>
  <c r="T17" i="51" s="1"/>
  <c r="R220" i="4"/>
  <c r="Y220" i="4" s="1"/>
  <c r="T44" i="51"/>
  <c r="X183" i="4"/>
  <c r="R187" i="4"/>
  <c r="Y187" i="4" s="1"/>
  <c r="X186" i="4"/>
  <c r="L238" i="4"/>
  <c r="R238" i="4" s="1"/>
  <c r="Y238" i="4" s="1"/>
  <c r="DE441" i="4" s="1"/>
  <c r="L106" i="25" s="1"/>
  <c r="X217" i="4"/>
  <c r="DH194" i="4" s="1"/>
  <c r="N115" i="24" s="1"/>
  <c r="X199" i="4"/>
  <c r="AC199" i="4" s="1"/>
  <c r="R215" i="4"/>
  <c r="Y215" i="4" s="1"/>
  <c r="R218" i="4"/>
  <c r="Y218" i="4" s="1"/>
  <c r="DG195" i="4" s="1"/>
  <c r="M116" i="24" s="1"/>
  <c r="K241" i="4"/>
  <c r="R214" i="4"/>
  <c r="Y214" i="4" s="1"/>
  <c r="N54" i="51" s="1"/>
  <c r="X219" i="4"/>
  <c r="X205" i="4"/>
  <c r="AC205" i="4" s="1"/>
  <c r="X213" i="4"/>
  <c r="R235" i="4"/>
  <c r="Y235" i="4" s="1"/>
  <c r="R229" i="4"/>
  <c r="Y229" i="4" s="1"/>
  <c r="X223" i="4"/>
  <c r="AC223" i="4" s="1"/>
  <c r="X225" i="4"/>
  <c r="Z65" i="51" s="1"/>
  <c r="X175" i="4"/>
  <c r="Z15" i="51" s="1"/>
  <c r="X226" i="4"/>
  <c r="DH203" i="4" s="1"/>
  <c r="N124" i="24" s="1"/>
  <c r="X192" i="4"/>
  <c r="X241" i="4"/>
  <c r="DH218" i="4" s="1"/>
  <c r="N139" i="24" s="1"/>
  <c r="X220" i="4"/>
  <c r="R185" i="4"/>
  <c r="Y185" i="4" s="1"/>
  <c r="N25" i="51" s="1"/>
  <c r="X218" i="4"/>
  <c r="X240" i="4"/>
  <c r="X216" i="4"/>
  <c r="R216" i="4"/>
  <c r="Y216" i="4" s="1"/>
  <c r="X224" i="4"/>
  <c r="Z64" i="51" s="1"/>
  <c r="R240" i="4"/>
  <c r="Y240" i="4" s="1"/>
  <c r="DG217" i="4" s="1"/>
  <c r="M138" i="24" s="1"/>
  <c r="R221" i="4"/>
  <c r="Y221" i="4" s="1"/>
  <c r="N61" i="51" s="1"/>
  <c r="K244" i="4"/>
  <c r="N44" i="51"/>
  <c r="R219" i="4"/>
  <c r="Y219" i="4" s="1"/>
  <c r="N59" i="51" s="1"/>
  <c r="X198" i="4"/>
  <c r="X201" i="4"/>
  <c r="R181" i="4"/>
  <c r="Y181" i="4" s="1"/>
  <c r="T21" i="51" s="1"/>
  <c r="R191" i="4"/>
  <c r="Y191" i="4" s="1"/>
  <c r="X191" i="4"/>
  <c r="R225" i="4"/>
  <c r="Y225" i="4" s="1"/>
  <c r="X184" i="4"/>
  <c r="Z184" i="4" s="1"/>
  <c r="X181" i="4"/>
  <c r="Z21" i="51" s="1"/>
  <c r="R230" i="4"/>
  <c r="Y230" i="4" s="1"/>
  <c r="N70" i="51" s="1"/>
  <c r="R213" i="4"/>
  <c r="Y213" i="4" s="1"/>
  <c r="DE416" i="4" s="1"/>
  <c r="L81" i="25" s="1"/>
  <c r="R241" i="4"/>
  <c r="Y241" i="4" s="1"/>
  <c r="DE444" i="4" s="1"/>
  <c r="L109" i="25" s="1"/>
  <c r="R234" i="4"/>
  <c r="Y234" i="4" s="1"/>
  <c r="DG211" i="4" s="1"/>
  <c r="M132" i="24" s="1"/>
  <c r="X180" i="4"/>
  <c r="X189" i="4"/>
  <c r="R188" i="4"/>
  <c r="Y188" i="4" s="1"/>
  <c r="N28" i="51" s="1"/>
  <c r="DZ28" i="51" s="1"/>
  <c r="DG181" i="4"/>
  <c r="R217" i="4"/>
  <c r="Y217" i="4" s="1"/>
  <c r="X234" i="4"/>
  <c r="X222" i="4"/>
  <c r="Z62" i="51" s="1"/>
  <c r="R222" i="4"/>
  <c r="Y222" i="4" s="1"/>
  <c r="DG199" i="4" s="1"/>
  <c r="M120" i="24" s="1"/>
  <c r="X204" i="4"/>
  <c r="Z204" i="4" s="1"/>
  <c r="X206" i="4"/>
  <c r="X214" i="4"/>
  <c r="AC214" i="4" s="1"/>
  <c r="R208" i="4"/>
  <c r="Y208" i="4" s="1"/>
  <c r="DG185" i="4" s="1"/>
  <c r="R228" i="4"/>
  <c r="Y228" i="4" s="1"/>
  <c r="X182" i="4"/>
  <c r="X208" i="4"/>
  <c r="Z208" i="4" s="1"/>
  <c r="R201" i="4"/>
  <c r="Y201" i="4" s="1"/>
  <c r="X230" i="4"/>
  <c r="X233" i="4"/>
  <c r="R190" i="4"/>
  <c r="Y190" i="4" s="1"/>
  <c r="T30" i="51" s="1"/>
  <c r="X238" i="4"/>
  <c r="DH215" i="4" s="1"/>
  <c r="N136" i="24" s="1"/>
  <c r="R223" i="4"/>
  <c r="Y223" i="4" s="1"/>
  <c r="N63" i="51" s="1"/>
  <c r="X228" i="4"/>
  <c r="X200" i="4"/>
  <c r="AC200" i="4" s="1"/>
  <c r="R207" i="4"/>
  <c r="Y207" i="4" s="1"/>
  <c r="DE403" i="4" s="1"/>
  <c r="L75" i="25" s="1"/>
  <c r="X179" i="4"/>
  <c r="X187" i="4"/>
  <c r="Z27" i="51" s="1"/>
  <c r="X212" i="4"/>
  <c r="DH189" i="4" s="1"/>
  <c r="N110" i="24" s="1"/>
  <c r="R233" i="4"/>
  <c r="Y233" i="4" s="1"/>
  <c r="DE436" i="4" s="1"/>
  <c r="L101" i="25" s="1"/>
  <c r="R205" i="4"/>
  <c r="Y205" i="4" s="1"/>
  <c r="X215" i="4"/>
  <c r="X221" i="4"/>
  <c r="Z61" i="51" s="1"/>
  <c r="X188" i="4"/>
  <c r="Z28" i="51" s="1"/>
  <c r="X196" i="4"/>
  <c r="AC196" i="4" s="1"/>
  <c r="R212" i="4"/>
  <c r="Y212" i="4" s="1"/>
  <c r="DG189" i="4" s="1"/>
  <c r="M110" i="24" s="1"/>
  <c r="R180" i="4"/>
  <c r="Y180" i="4" s="1"/>
  <c r="T20" i="51" s="1"/>
  <c r="R183" i="4"/>
  <c r="Y183" i="4" s="1"/>
  <c r="T23" i="51" s="1"/>
  <c r="R203" i="4"/>
  <c r="Y203" i="4" s="1"/>
  <c r="X227" i="4"/>
  <c r="X239" i="4"/>
  <c r="X178" i="4"/>
  <c r="X194" i="4"/>
  <c r="X202" i="4"/>
  <c r="X236" i="4"/>
  <c r="Z76" i="51" s="1"/>
  <c r="R189" i="4"/>
  <c r="Y189" i="4" s="1"/>
  <c r="T29" i="51" s="1"/>
  <c r="R175" i="4"/>
  <c r="Y175" i="4" s="1"/>
  <c r="T15" i="51" s="1"/>
  <c r="X210" i="4"/>
  <c r="X177" i="4"/>
  <c r="Z177" i="4" s="1"/>
  <c r="X209" i="4"/>
  <c r="X237" i="4"/>
  <c r="R226" i="4"/>
  <c r="Y226" i="4" s="1"/>
  <c r="DG203" i="4" s="1"/>
  <c r="M124" i="24" s="1"/>
  <c r="R210" i="4"/>
  <c r="Y210" i="4" s="1"/>
  <c r="N50" i="51" s="1"/>
  <c r="X235" i="4"/>
  <c r="X229" i="4"/>
  <c r="R227" i="4"/>
  <c r="Y227" i="4" s="1"/>
  <c r="N67" i="51" s="1"/>
  <c r="R239" i="4"/>
  <c r="Y239" i="4" s="1"/>
  <c r="N79" i="51" s="1"/>
  <c r="X203" i="4"/>
  <c r="DH180" i="4" s="1"/>
  <c r="X195" i="4"/>
  <c r="Z35" i="51" s="1"/>
  <c r="X211" i="4"/>
  <c r="Z51" i="51" s="1"/>
  <c r="R237" i="4"/>
  <c r="Y237" i="4" s="1"/>
  <c r="T77" i="51" s="1"/>
  <c r="R199" i="4"/>
  <c r="Y199" i="4" s="1"/>
  <c r="DG176" i="4" s="1"/>
  <c r="R202" i="4"/>
  <c r="Y202" i="4" s="1"/>
  <c r="N42" i="51" s="1"/>
  <c r="X243" i="4"/>
  <c r="DH220" i="4" s="1"/>
  <c r="N141" i="24" s="1"/>
  <c r="X185" i="4"/>
  <c r="Z25" i="51" s="1"/>
  <c r="X193" i="4"/>
  <c r="Z33" i="51" s="1"/>
  <c r="R197" i="4"/>
  <c r="Y197" i="4" s="1"/>
  <c r="DE393" i="4" s="1"/>
  <c r="L65" i="25" s="1"/>
  <c r="R176" i="4"/>
  <c r="Y176" i="4" s="1"/>
  <c r="N16" i="51" s="1"/>
  <c r="X190" i="4"/>
  <c r="Z30" i="51" s="1"/>
  <c r="X176" i="4"/>
  <c r="Z16" i="51" s="1"/>
  <c r="R231" i="4"/>
  <c r="Y231" i="4" s="1"/>
  <c r="DE434" i="4" s="1"/>
  <c r="L99" i="25" s="1"/>
  <c r="R232" i="4"/>
  <c r="Y232" i="4" s="1"/>
  <c r="R179" i="4"/>
  <c r="Y179" i="4" s="1"/>
  <c r="N19" i="51" s="1"/>
  <c r="R206" i="4"/>
  <c r="Y206" i="4" s="1"/>
  <c r="DG183" i="4" s="1"/>
  <c r="X207" i="4"/>
  <c r="X197" i="4"/>
  <c r="R211" i="4"/>
  <c r="Y211" i="4" s="1"/>
  <c r="N51" i="51" s="1"/>
  <c r="R200" i="4"/>
  <c r="Y200" i="4" s="1"/>
  <c r="N40" i="51" s="1"/>
  <c r="R184" i="4"/>
  <c r="Y184" i="4" s="1"/>
  <c r="R182" i="4"/>
  <c r="Y182" i="4" s="1"/>
  <c r="T22" i="51" s="1"/>
  <c r="R244" i="4"/>
  <c r="Y244" i="4" s="1"/>
  <c r="N84" i="51" s="1"/>
  <c r="R194" i="4"/>
  <c r="Y194" i="4" s="1"/>
  <c r="N34" i="51" s="1"/>
  <c r="R196" i="4"/>
  <c r="Y196" i="4" s="1"/>
  <c r="DG173" i="4" s="1"/>
  <c r="R236" i="4"/>
  <c r="Y236" i="4" s="1"/>
  <c r="DG213" i="4" s="1"/>
  <c r="M134" i="24" s="1"/>
  <c r="R209" i="4"/>
  <c r="Y209" i="4" s="1"/>
  <c r="Z209" i="4" s="1"/>
  <c r="R198" i="4"/>
  <c r="Y198" i="4" s="1"/>
  <c r="T38" i="51" s="1"/>
  <c r="R193" i="4"/>
  <c r="Y193" i="4" s="1"/>
  <c r="T33" i="51" s="1"/>
  <c r="R243" i="4"/>
  <c r="Y243" i="4" s="1"/>
  <c r="DE446" i="4" s="1"/>
  <c r="L111" i="25" s="1"/>
  <c r="X244" i="4"/>
  <c r="Z84" i="51" s="1"/>
  <c r="X231" i="4"/>
  <c r="R192" i="4"/>
  <c r="Y192" i="4" s="1"/>
  <c r="T32" i="51" s="1"/>
  <c r="R178" i="4"/>
  <c r="Y178" i="4" s="1"/>
  <c r="T18" i="51" s="1"/>
  <c r="R195" i="4"/>
  <c r="Y195" i="4" s="1"/>
  <c r="T35" i="51" s="1"/>
  <c r="T25" i="51"/>
  <c r="DE417" i="4"/>
  <c r="L82" i="25" s="1"/>
  <c r="T39" i="51"/>
  <c r="DE445" i="4"/>
  <c r="L110" i="25" s="1"/>
  <c r="DE401" i="4"/>
  <c r="L73" i="25" s="1"/>
  <c r="T56" i="51"/>
  <c r="DG178" i="4"/>
  <c r="N17" i="51"/>
  <c r="T24" i="51"/>
  <c r="DE418" i="4"/>
  <c r="L83" i="25" s="1"/>
  <c r="Z29" i="51"/>
  <c r="N43" i="51"/>
  <c r="Z66" i="51"/>
  <c r="N21" i="51"/>
  <c r="DG206" i="4"/>
  <c r="M127" i="24" s="1"/>
  <c r="N26" i="51"/>
  <c r="T75" i="51"/>
  <c r="DE430" i="4"/>
  <c r="L95" i="25" s="1"/>
  <c r="T54" i="51"/>
  <c r="DG191" i="4"/>
  <c r="M112" i="24" s="1"/>
  <c r="N27" i="51"/>
  <c r="DZ27" i="51" s="1"/>
  <c r="DG219" i="4"/>
  <c r="M140" i="24" s="1"/>
  <c r="N82" i="51"/>
  <c r="T82" i="51"/>
  <c r="DH219" i="4"/>
  <c r="N140" i="24" s="1"/>
  <c r="Z82" i="51"/>
  <c r="T28" i="51"/>
  <c r="T27" i="51"/>
  <c r="T26" i="51"/>
  <c r="N24" i="51"/>
  <c r="Z242" i="4"/>
  <c r="DG177" i="4"/>
  <c r="N73" i="51"/>
  <c r="DE398" i="4"/>
  <c r="L70" i="25" s="1"/>
  <c r="DG179" i="4"/>
  <c r="T42" i="51"/>
  <c r="DE397" i="4"/>
  <c r="L69" i="25" s="1"/>
  <c r="N41" i="51"/>
  <c r="DE404" i="4"/>
  <c r="L76" i="25" s="1"/>
  <c r="DG182" i="4"/>
  <c r="N45" i="51"/>
  <c r="T41" i="51"/>
  <c r="T45" i="51"/>
  <c r="N32" i="51"/>
  <c r="N39" i="51"/>
  <c r="N55" i="51"/>
  <c r="DZ55" i="51" s="1"/>
  <c r="T66" i="51"/>
  <c r="N56" i="51"/>
  <c r="DE419" i="4"/>
  <c r="L84" i="25" s="1"/>
  <c r="N33" i="51"/>
  <c r="DG193" i="4"/>
  <c r="M114" i="24" s="1"/>
  <c r="DG192" i="4"/>
  <c r="M113" i="24" s="1"/>
  <c r="T55" i="51"/>
  <c r="Z202" i="4"/>
  <c r="Z215" i="4"/>
  <c r="DE437" i="4"/>
  <c r="L102" i="25" s="1"/>
  <c r="Z207" i="4"/>
  <c r="Z229" i="4"/>
  <c r="T40" i="51"/>
  <c r="DG210" i="4"/>
  <c r="M131" i="24" s="1"/>
  <c r="DE396" i="4"/>
  <c r="L68" i="25" s="1"/>
  <c r="DZ26" i="51"/>
  <c r="Z234" i="4"/>
  <c r="T73" i="51"/>
  <c r="Z219" i="4"/>
  <c r="Z197" i="4"/>
  <c r="N75" i="51"/>
  <c r="T37" i="51"/>
  <c r="N69" i="51"/>
  <c r="DG174" i="4"/>
  <c r="T69" i="51"/>
  <c r="T43" i="51"/>
  <c r="N37" i="51"/>
  <c r="DE432" i="4"/>
  <c r="L97" i="25" s="1"/>
  <c r="DG180" i="4"/>
  <c r="DE399" i="4"/>
  <c r="L71" i="25" s="1"/>
  <c r="Z193" i="4"/>
  <c r="DG196" i="4"/>
  <c r="M117" i="24" s="1"/>
  <c r="DE422" i="4"/>
  <c r="L87" i="25" s="1"/>
  <c r="T59" i="51"/>
  <c r="DE438" i="4"/>
  <c r="L103" i="25" s="1"/>
  <c r="DG212" i="4"/>
  <c r="M133" i="24" s="1"/>
  <c r="T78" i="51"/>
  <c r="Z80" i="51"/>
  <c r="DH217" i="4"/>
  <c r="N138" i="24" s="1"/>
  <c r="Z20" i="51"/>
  <c r="DH182" i="4"/>
  <c r="Z45" i="51"/>
  <c r="AC225" i="4"/>
  <c r="DH202" i="4"/>
  <c r="N123" i="24" s="1"/>
  <c r="Z58" i="51"/>
  <c r="AC218" i="4"/>
  <c r="DH195" i="4"/>
  <c r="N116" i="24" s="1"/>
  <c r="Z213" i="4"/>
  <c r="Z53" i="51"/>
  <c r="AC213" i="4"/>
  <c r="DH190" i="4"/>
  <c r="N111" i="24" s="1"/>
  <c r="DH214" i="4"/>
  <c r="N135" i="24" s="1"/>
  <c r="Z77" i="51"/>
  <c r="DG202" i="4"/>
  <c r="M123" i="24" s="1"/>
  <c r="DE428" i="4"/>
  <c r="L93" i="25" s="1"/>
  <c r="T65" i="51"/>
  <c r="N65" i="51"/>
  <c r="AC221" i="4"/>
  <c r="DH198" i="4"/>
  <c r="N119" i="24" s="1"/>
  <c r="Z182" i="4"/>
  <c r="Z22" i="51"/>
  <c r="DH208" i="4"/>
  <c r="N129" i="24" s="1"/>
  <c r="Z71" i="51"/>
  <c r="Z69" i="51"/>
  <c r="DH206" i="4"/>
  <c r="N127" i="24" s="1"/>
  <c r="AC215" i="4"/>
  <c r="DH192" i="4"/>
  <c r="N113" i="24" s="1"/>
  <c r="Z55" i="51"/>
  <c r="Z187" i="4"/>
  <c r="Z68" i="51"/>
  <c r="DH205" i="4"/>
  <c r="N126" i="24" s="1"/>
  <c r="Z228" i="4"/>
  <c r="AC216" i="4"/>
  <c r="Z216" i="4"/>
  <c r="DH193" i="4"/>
  <c r="N114" i="24" s="1"/>
  <c r="Z56" i="51"/>
  <c r="Z72" i="51"/>
  <c r="DH209" i="4"/>
  <c r="N130" i="24" s="1"/>
  <c r="Z232" i="4"/>
  <c r="AC222" i="4"/>
  <c r="DG198" i="4"/>
  <c r="M119" i="24" s="1"/>
  <c r="Z19" i="51"/>
  <c r="Z41" i="51"/>
  <c r="AC201" i="4"/>
  <c r="DH178" i="4"/>
  <c r="Z201" i="4"/>
  <c r="Z74" i="51"/>
  <c r="DH211" i="4"/>
  <c r="N132" i="24" s="1"/>
  <c r="N68" i="51"/>
  <c r="T68" i="51"/>
  <c r="DG205" i="4"/>
  <c r="M126" i="24" s="1"/>
  <c r="DE431" i="4"/>
  <c r="L96" i="25" s="1"/>
  <c r="T60" i="51"/>
  <c r="DE423" i="4"/>
  <c r="L88" i="25" s="1"/>
  <c r="DG197" i="4"/>
  <c r="M118" i="24" s="1"/>
  <c r="N60" i="51"/>
  <c r="DH207" i="4"/>
  <c r="N128" i="24" s="1"/>
  <c r="Z70" i="51"/>
  <c r="AC206" i="4"/>
  <c r="DH183" i="4"/>
  <c r="Z46" i="51"/>
  <c r="T72" i="51"/>
  <c r="N72" i="51"/>
  <c r="DE435" i="4"/>
  <c r="L100" i="25" s="1"/>
  <c r="DG209" i="4"/>
  <c r="M130" i="24" s="1"/>
  <c r="T64" i="51"/>
  <c r="DG201" i="4"/>
  <c r="M122" i="24" s="1"/>
  <c r="DE427" i="4"/>
  <c r="L92" i="25" s="1"/>
  <c r="N64" i="51"/>
  <c r="AC217" i="4"/>
  <c r="Z191" i="4"/>
  <c r="Z31" i="51"/>
  <c r="Z186" i="4"/>
  <c r="Z26" i="51"/>
  <c r="Z48" i="51"/>
  <c r="DH185" i="4"/>
  <c r="AC208" i="4"/>
  <c r="DH212" i="4"/>
  <c r="N133" i="24" s="1"/>
  <c r="Z235" i="4"/>
  <c r="Z75" i="51"/>
  <c r="N57" i="51"/>
  <c r="DE420" i="4"/>
  <c r="L85" i="25" s="1"/>
  <c r="DG194" i="4"/>
  <c r="M115" i="24" s="1"/>
  <c r="T57" i="51"/>
  <c r="Z18" i="51"/>
  <c r="Z178" i="4"/>
  <c r="Z34" i="51"/>
  <c r="AC212" i="4"/>
  <c r="Z50" i="51"/>
  <c r="DH187" i="4"/>
  <c r="AC210" i="4"/>
  <c r="DH210" i="4"/>
  <c r="N131" i="24" s="1"/>
  <c r="Z73" i="51"/>
  <c r="Z233" i="4"/>
  <c r="Z67" i="51"/>
  <c r="DH204" i="4"/>
  <c r="N125" i="24" s="1"/>
  <c r="AC227" i="4"/>
  <c r="Z203" i="4"/>
  <c r="AC203" i="4"/>
  <c r="AC207" i="4"/>
  <c r="Z47" i="51"/>
  <c r="DH184" i="4"/>
  <c r="AC197" i="4"/>
  <c r="Z37" i="51"/>
  <c r="DH174" i="4"/>
  <c r="AC198" i="4"/>
  <c r="Z38" i="51"/>
  <c r="DH175" i="4"/>
  <c r="Z183" i="4"/>
  <c r="Z23" i="51"/>
  <c r="DH179" i="4"/>
  <c r="Z42" i="51"/>
  <c r="AC202" i="4"/>
  <c r="DH197" i="4"/>
  <c r="N118" i="24" s="1"/>
  <c r="Z60" i="51"/>
  <c r="AC220" i="4"/>
  <c r="Z220" i="4"/>
  <c r="Z198" i="4"/>
  <c r="AC219" i="4"/>
  <c r="DH196" i="4"/>
  <c r="N117" i="24" s="1"/>
  <c r="Z59" i="51"/>
  <c r="Z227" i="4"/>
  <c r="DH176" i="4"/>
  <c r="DH186" i="4"/>
  <c r="Z49" i="51"/>
  <c r="AC209" i="4"/>
  <c r="FI78" i="51"/>
  <c r="FO78" i="51" s="1"/>
  <c r="FH79" i="51"/>
  <c r="DZ25" i="51"/>
  <c r="Z210" i="4" l="1"/>
  <c r="Z205" i="4"/>
  <c r="DG188" i="4"/>
  <c r="M109" i="24" s="1"/>
  <c r="N71" i="51"/>
  <c r="N15" i="51"/>
  <c r="Z43" i="51"/>
  <c r="Z57" i="51"/>
  <c r="T61" i="51"/>
  <c r="Z225" i="4"/>
  <c r="Z189" i="4"/>
  <c r="T80" i="51"/>
  <c r="Z39" i="51"/>
  <c r="Z188" i="4"/>
  <c r="Z236" i="4"/>
  <c r="DH199" i="4"/>
  <c r="N120" i="24" s="1"/>
  <c r="DH213" i="4"/>
  <c r="N134" i="24" s="1"/>
  <c r="AC204" i="4"/>
  <c r="DE443" i="4"/>
  <c r="L108" i="25" s="1"/>
  <c r="Z230" i="4"/>
  <c r="Z24" i="51"/>
  <c r="Z194" i="4"/>
  <c r="Z240" i="4"/>
  <c r="Z44" i="51"/>
  <c r="EL44" i="51" s="1"/>
  <c r="DG207" i="4"/>
  <c r="M128" i="24" s="1"/>
  <c r="N80" i="51"/>
  <c r="EL67" i="51"/>
  <c r="AC224" i="4"/>
  <c r="DH181" i="4"/>
  <c r="Z181" i="4"/>
  <c r="Z224" i="4"/>
  <c r="T70" i="51"/>
  <c r="DG215" i="4"/>
  <c r="M136" i="24" s="1"/>
  <c r="Z221" i="4"/>
  <c r="DH201" i="4"/>
  <c r="N122" i="24" s="1"/>
  <c r="Z36" i="51"/>
  <c r="DG200" i="4"/>
  <c r="M121" i="24" s="1"/>
  <c r="Z223" i="4"/>
  <c r="DH173" i="4"/>
  <c r="DG216" i="4"/>
  <c r="M137" i="24" s="1"/>
  <c r="T71" i="51"/>
  <c r="Z199" i="4"/>
  <c r="DH200" i="4"/>
  <c r="N121" i="24" s="1"/>
  <c r="Z63" i="51"/>
  <c r="Z195" i="4"/>
  <c r="Z190" i="4"/>
  <c r="Z217" i="4"/>
  <c r="DE424" i="4"/>
  <c r="L89" i="25" s="1"/>
  <c r="DE442" i="4"/>
  <c r="L107" i="25" s="1"/>
  <c r="N78" i="51"/>
  <c r="N35" i="51"/>
  <c r="DZ35" i="51" s="1"/>
  <c r="DG208" i="4"/>
  <c r="M129" i="24" s="1"/>
  <c r="Z175" i="4"/>
  <c r="T16" i="51"/>
  <c r="Z176" i="4"/>
  <c r="T79" i="51"/>
  <c r="Z231" i="4"/>
  <c r="N22" i="51"/>
  <c r="T63" i="51"/>
  <c r="DE426" i="4"/>
  <c r="L91" i="25" s="1"/>
  <c r="AC226" i="4"/>
  <c r="N18" i="51"/>
  <c r="DZ19" i="51" s="1"/>
  <c r="Z192" i="4"/>
  <c r="N58" i="51"/>
  <c r="DZ59" i="51" s="1"/>
  <c r="Z32" i="51"/>
  <c r="EL33" i="51" s="1"/>
  <c r="T58" i="51"/>
  <c r="Z218" i="4"/>
  <c r="DE421" i="4"/>
  <c r="L86" i="25" s="1"/>
  <c r="T76" i="51"/>
  <c r="DE392" i="4"/>
  <c r="L64" i="25" s="1"/>
  <c r="DE439" i="4"/>
  <c r="L104" i="25" s="1"/>
  <c r="T36" i="51"/>
  <c r="N23" i="51"/>
  <c r="DZ23" i="51" s="1"/>
  <c r="DE395" i="4"/>
  <c r="L67" i="25" s="1"/>
  <c r="DG190" i="4"/>
  <c r="M111" i="24" s="1"/>
  <c r="N47" i="51"/>
  <c r="N53" i="51"/>
  <c r="DZ54" i="51" s="1"/>
  <c r="Z81" i="51"/>
  <c r="EL82" i="51" s="1"/>
  <c r="T74" i="51"/>
  <c r="T53" i="51"/>
  <c r="N74" i="51"/>
  <c r="DH188" i="4"/>
  <c r="N109" i="24" s="1"/>
  <c r="AC211" i="4"/>
  <c r="DG184" i="4"/>
  <c r="T48" i="51"/>
  <c r="T46" i="51"/>
  <c r="T47" i="51"/>
  <c r="DE402" i="4"/>
  <c r="L74" i="25" s="1"/>
  <c r="N81" i="51"/>
  <c r="DZ81" i="51" s="1"/>
  <c r="DG186" i="4"/>
  <c r="Z180" i="4"/>
  <c r="T81" i="51"/>
  <c r="DH177" i="4"/>
  <c r="N20" i="51"/>
  <c r="DZ21" i="51" s="1"/>
  <c r="DG218" i="4"/>
  <c r="M139" i="24" s="1"/>
  <c r="Z17" i="51"/>
  <c r="EL17" i="51" s="1"/>
  <c r="Z40" i="51"/>
  <c r="EL40" i="51" s="1"/>
  <c r="DE440" i="4"/>
  <c r="L105" i="25" s="1"/>
  <c r="DG214" i="4"/>
  <c r="M135" i="24" s="1"/>
  <c r="Z200" i="4"/>
  <c r="DH191" i="4"/>
  <c r="N112" i="24" s="1"/>
  <c r="DE405" i="4"/>
  <c r="L77" i="25" s="1"/>
  <c r="T49" i="51"/>
  <c r="N49" i="51"/>
  <c r="Z241" i="4"/>
  <c r="N48" i="51"/>
  <c r="EL34" i="51"/>
  <c r="Z54" i="51"/>
  <c r="EL54" i="51" s="1"/>
  <c r="Z214" i="4"/>
  <c r="Z179" i="4"/>
  <c r="Z237" i="4"/>
  <c r="Z78" i="51"/>
  <c r="EL78" i="51" s="1"/>
  <c r="Z222" i="4"/>
  <c r="N62" i="51"/>
  <c r="DZ63" i="51" s="1"/>
  <c r="T67" i="51"/>
  <c r="DG204" i="4"/>
  <c r="M125" i="24" s="1"/>
  <c r="Z238" i="4"/>
  <c r="DE433" i="4"/>
  <c r="L98" i="25" s="1"/>
  <c r="EL63" i="51"/>
  <c r="T62" i="51"/>
  <c r="DE425" i="4"/>
  <c r="L90" i="25" s="1"/>
  <c r="Z212" i="4"/>
  <c r="T52" i="51"/>
  <c r="N52" i="51"/>
  <c r="DE415" i="4"/>
  <c r="L80" i="25" s="1"/>
  <c r="EL22" i="51"/>
  <c r="DZ41" i="51"/>
  <c r="N31" i="51"/>
  <c r="DZ32" i="51" s="1"/>
  <c r="T31" i="51"/>
  <c r="Z239" i="4"/>
  <c r="Z196" i="4"/>
  <c r="N29" i="51"/>
  <c r="DZ30" i="51" s="1"/>
  <c r="N30" i="51"/>
  <c r="DZ31" i="51" s="1"/>
  <c r="Z52" i="51"/>
  <c r="EL53" i="51" s="1"/>
  <c r="DE429" i="4"/>
  <c r="L94" i="25" s="1"/>
  <c r="Z211" i="4"/>
  <c r="T50" i="51"/>
  <c r="DG187" i="4"/>
  <c r="N66" i="51"/>
  <c r="DZ67" i="51" s="1"/>
  <c r="Z226" i="4"/>
  <c r="Z83" i="51"/>
  <c r="Z79" i="51"/>
  <c r="Z185" i="4"/>
  <c r="DH216" i="4"/>
  <c r="N137" i="24" s="1"/>
  <c r="DE406" i="4"/>
  <c r="L78" i="25" s="1"/>
  <c r="DE410" i="4"/>
  <c r="L79" i="25" s="1"/>
  <c r="T51" i="51"/>
  <c r="N38" i="51"/>
  <c r="DZ39" i="51" s="1"/>
  <c r="DG175" i="4"/>
  <c r="Z206" i="4"/>
  <c r="N77" i="51"/>
  <c r="N36" i="51"/>
  <c r="DZ34" i="51"/>
  <c r="T34" i="51"/>
  <c r="DG220" i="4"/>
  <c r="M141" i="24" s="1"/>
  <c r="T84" i="51"/>
  <c r="DE394" i="4"/>
  <c r="L66" i="25" s="1"/>
  <c r="T19" i="51"/>
  <c r="N76" i="51"/>
  <c r="DZ76" i="51" s="1"/>
  <c r="N46" i="51"/>
  <c r="DZ46" i="51" s="1"/>
  <c r="Z243" i="4"/>
  <c r="N83" i="51"/>
  <c r="DZ83" i="51" s="1"/>
  <c r="T83" i="51"/>
  <c r="Z244" i="4"/>
  <c r="DZ80" i="51"/>
  <c r="DZ71" i="51"/>
  <c r="DZ70" i="51"/>
  <c r="DZ56" i="51"/>
  <c r="DZ18" i="51"/>
  <c r="DZ73" i="51"/>
  <c r="DZ17" i="51"/>
  <c r="EL83" i="51"/>
  <c r="DZ40" i="51"/>
  <c r="EL16" i="51"/>
  <c r="DZ75" i="51"/>
  <c r="DZ50" i="51"/>
  <c r="DZ74" i="51"/>
  <c r="EL30" i="51"/>
  <c r="DZ43" i="51"/>
  <c r="DZ51" i="51"/>
  <c r="DZ42" i="51"/>
  <c r="DZ44" i="51"/>
  <c r="DZ60" i="51"/>
  <c r="EL81" i="51"/>
  <c r="DZ68" i="51"/>
  <c r="P132" i="24"/>
  <c r="P131" i="24"/>
  <c r="DZ16" i="51"/>
  <c r="DZ57" i="51"/>
  <c r="R132" i="24"/>
  <c r="EL37" i="51"/>
  <c r="DZ20" i="51"/>
  <c r="DZ22" i="51"/>
  <c r="DZ79" i="51"/>
  <c r="DZ45" i="51"/>
  <c r="EL49" i="51"/>
  <c r="DZ33" i="51"/>
  <c r="DZ64" i="51"/>
  <c r="DZ37" i="51"/>
  <c r="EL59" i="51"/>
  <c r="EL46" i="51"/>
  <c r="EL42" i="51"/>
  <c r="EL23" i="51"/>
  <c r="EL47" i="51"/>
  <c r="P123" i="24"/>
  <c r="DZ69" i="51"/>
  <c r="EL57" i="51"/>
  <c r="EL39" i="51"/>
  <c r="EL24" i="51"/>
  <c r="EL38" i="51"/>
  <c r="EL35" i="51"/>
  <c r="EL60" i="51"/>
  <c r="EL43" i="51"/>
  <c r="EL77" i="51"/>
  <c r="EL31" i="51"/>
  <c r="EL28" i="51"/>
  <c r="EL29" i="51"/>
  <c r="DZ61" i="51"/>
  <c r="BM71" i="51"/>
  <c r="EL71" i="51"/>
  <c r="DZ65" i="51"/>
  <c r="BM74" i="51"/>
  <c r="EL74" i="51"/>
  <c r="BM69" i="51"/>
  <c r="EL61" i="51"/>
  <c r="DZ58" i="51"/>
  <c r="EL69" i="51"/>
  <c r="EL68" i="51"/>
  <c r="BM68" i="51"/>
  <c r="EL25" i="51"/>
  <c r="EL64" i="51"/>
  <c r="EL36" i="51"/>
  <c r="EL58" i="51"/>
  <c r="DZ62" i="51"/>
  <c r="EL48" i="51"/>
  <c r="EL51" i="51"/>
  <c r="EL80" i="51"/>
  <c r="EL65" i="51"/>
  <c r="EL66" i="51"/>
  <c r="EL75" i="51"/>
  <c r="BM75" i="51"/>
  <c r="BM70" i="51"/>
  <c r="EL70" i="51"/>
  <c r="EL41" i="51"/>
  <c r="EL56" i="51"/>
  <c r="EL45" i="51"/>
  <c r="BM72" i="51"/>
  <c r="EL72" i="51"/>
  <c r="EL73" i="51"/>
  <c r="BM73" i="51"/>
  <c r="EL19" i="51"/>
  <c r="EL50" i="51"/>
  <c r="EL26" i="51"/>
  <c r="EL27" i="51"/>
  <c r="DZ72" i="51"/>
  <c r="EL62" i="51"/>
  <c r="EL76" i="51"/>
  <c r="BM76" i="51"/>
  <c r="EL21" i="51"/>
  <c r="EL20" i="51"/>
  <c r="FI79" i="51"/>
  <c r="FO79" i="51" s="1"/>
  <c r="FH80" i="51"/>
  <c r="EL55" i="51" l="1"/>
  <c r="DZ36" i="51"/>
  <c r="DZ53" i="51"/>
  <c r="DZ29" i="51"/>
  <c r="EL18" i="51"/>
  <c r="EL32" i="51"/>
  <c r="J94" i="25"/>
  <c r="DZ82" i="51"/>
  <c r="DZ78" i="51"/>
  <c r="DZ24" i="51"/>
  <c r="DZ48" i="51"/>
  <c r="DZ66" i="51"/>
  <c r="DZ38" i="51"/>
  <c r="DZ52" i="51"/>
  <c r="DZ49" i="51"/>
  <c r="EL79" i="51"/>
  <c r="EL52" i="51"/>
  <c r="DZ77" i="51"/>
  <c r="DZ47" i="51"/>
  <c r="FI80" i="51"/>
  <c r="FO80" i="51" s="1"/>
  <c r="FH81" i="51"/>
  <c r="FI81" i="51" l="1"/>
  <c r="FO81" i="51" s="1"/>
  <c r="FH82" i="51"/>
  <c r="FI82" i="51" l="1"/>
  <c r="FO82" i="51" s="1"/>
  <c r="FH83" i="51"/>
  <c r="FI83" i="51" s="1"/>
  <c r="FO83" i="51" s="1"/>
  <c r="K74" i="48" l="1"/>
  <c r="M74" i="48" s="1"/>
  <c r="GV74" i="48" l="1"/>
  <c r="AY74" i="48"/>
  <c r="EX74" i="48"/>
  <c r="CX74" i="48"/>
  <c r="K75" i="48"/>
  <c r="M75" i="48" s="1"/>
  <c r="K76" i="48" l="1"/>
  <c r="M76" i="48" s="1"/>
  <c r="K77" i="48"/>
  <c r="M77" i="48" s="1"/>
  <c r="AY75" i="48"/>
  <c r="EX75" i="48"/>
  <c r="CX75" i="48"/>
  <c r="GV75" i="48"/>
  <c r="EX77" i="48" l="1"/>
  <c r="CX77" i="48"/>
  <c r="GV77" i="48"/>
  <c r="AY77" i="48"/>
  <c r="GV76" i="48"/>
  <c r="GQ16" i="48" s="1" a="1"/>
  <c r="AY76" i="48"/>
  <c r="AT16" i="48" s="1" a="1"/>
  <c r="CX76" i="48"/>
  <c r="CS16" i="48" s="1" a="1"/>
  <c r="EX76" i="48"/>
  <c r="ES16" i="48" s="1" a="1"/>
  <c r="ET18" i="48" l="1"/>
  <c r="EV18" i="48"/>
  <c r="EX18" i="48"/>
  <c r="EX16" i="48"/>
  <c r="ES23" i="48" s="1"/>
  <c r="EW17" i="48"/>
  <c r="EW19" i="48"/>
  <c r="EW18" i="48"/>
  <c r="ET16" i="48"/>
  <c r="EW23" i="48" s="1"/>
  <c r="ES18" i="48"/>
  <c r="EV19" i="48"/>
  <c r="ET19" i="48"/>
  <c r="EU17" i="48"/>
  <c r="EX17" i="48"/>
  <c r="EU18" i="48"/>
  <c r="EV20" i="48"/>
  <c r="EW16" i="48"/>
  <c r="ET23" i="48" s="1"/>
  <c r="EU20" i="48"/>
  <c r="EU19" i="48"/>
  <c r="ET17" i="48"/>
  <c r="ES17" i="48"/>
  <c r="EV16" i="48"/>
  <c r="EU23" i="48" s="1"/>
  <c r="EX20" i="48"/>
  <c r="EV17" i="48"/>
  <c r="ET20" i="48"/>
  <c r="EW20" i="48"/>
  <c r="ES19" i="48"/>
  <c r="EX19" i="48"/>
  <c r="ES20" i="48"/>
  <c r="EU16" i="48"/>
  <c r="EV23" i="48" s="1"/>
  <c r="ES16" i="48"/>
  <c r="EX23" i="48" s="1"/>
  <c r="CX18" i="48"/>
  <c r="CV19" i="48"/>
  <c r="CT17" i="48"/>
  <c r="CV16" i="48"/>
  <c r="CU23" i="48" s="1"/>
  <c r="CT16" i="48"/>
  <c r="CW23" i="48" s="1"/>
  <c r="CX20" i="48"/>
  <c r="CX16" i="48"/>
  <c r="CS23" i="48" s="1"/>
  <c r="CU17" i="48"/>
  <c r="CU20" i="48"/>
  <c r="CX19" i="48"/>
  <c r="CT18" i="48"/>
  <c r="CV17" i="48"/>
  <c r="CW18" i="48"/>
  <c r="CT19" i="48"/>
  <c r="CS19" i="48"/>
  <c r="CS17" i="48"/>
  <c r="CU18" i="48"/>
  <c r="CU16" i="48"/>
  <c r="CV23" i="48" s="1"/>
  <c r="CS18" i="48"/>
  <c r="CS16" i="48"/>
  <c r="CX23" i="48" s="1"/>
  <c r="CW16" i="48"/>
  <c r="CT23" i="48" s="1"/>
  <c r="CU19" i="48"/>
  <c r="CT20" i="48"/>
  <c r="CX17" i="48"/>
  <c r="CW17" i="48"/>
  <c r="CW19" i="48"/>
  <c r="CV20" i="48"/>
  <c r="CW20" i="48"/>
  <c r="CS20" i="48"/>
  <c r="CV18" i="48"/>
  <c r="AW16" i="48"/>
  <c r="AV23" i="48" s="1"/>
  <c r="AY16" i="48"/>
  <c r="AT23" i="48" s="1"/>
  <c r="AT19" i="48"/>
  <c r="AW18" i="48"/>
  <c r="AU17" i="48"/>
  <c r="AY17" i="48"/>
  <c r="AV16" i="48"/>
  <c r="AW23" i="48" s="1"/>
  <c r="AW17" i="48"/>
  <c r="AT17" i="48"/>
  <c r="AX16" i="48"/>
  <c r="AU23" i="48" s="1"/>
  <c r="AT20" i="48"/>
  <c r="AV18" i="48"/>
  <c r="AU16" i="48"/>
  <c r="AX23" i="48" s="1"/>
  <c r="AV17" i="48"/>
  <c r="AT18" i="48"/>
  <c r="AY19" i="48"/>
  <c r="AX20" i="48"/>
  <c r="AU20" i="48"/>
  <c r="AY18" i="48"/>
  <c r="AX19" i="48"/>
  <c r="AT16" i="48"/>
  <c r="AX17" i="48"/>
  <c r="AY20" i="48"/>
  <c r="AW19" i="48"/>
  <c r="AW20" i="48"/>
  <c r="AV20" i="48"/>
  <c r="AX18" i="48"/>
  <c r="AV19" i="48"/>
  <c r="AU18" i="48"/>
  <c r="AU19" i="48"/>
  <c r="GR20" i="48"/>
  <c r="GQ19" i="48"/>
  <c r="GV19" i="48"/>
  <c r="GR17" i="48"/>
  <c r="GU16" i="48"/>
  <c r="GR23" i="48" s="1"/>
  <c r="GV18" i="48"/>
  <c r="GR18" i="48"/>
  <c r="GT16" i="48"/>
  <c r="GS23" i="48" s="1"/>
  <c r="GR19" i="48"/>
  <c r="GT19" i="48"/>
  <c r="GQ18" i="48"/>
  <c r="GQ16" i="48"/>
  <c r="GV23" i="48" s="1"/>
  <c r="GV17" i="48"/>
  <c r="GQ17" i="48"/>
  <c r="GU19" i="48"/>
  <c r="GR16" i="48"/>
  <c r="GU23" i="48" s="1"/>
  <c r="GT18" i="48"/>
  <c r="GQ20" i="48"/>
  <c r="GV16" i="48"/>
  <c r="GQ23" i="48" s="1"/>
  <c r="GS17" i="48"/>
  <c r="GS19" i="48"/>
  <c r="GS16" i="48"/>
  <c r="GT23" i="48" s="1"/>
  <c r="GS18" i="48"/>
  <c r="GT17" i="48"/>
  <c r="GS20" i="48"/>
  <c r="GU20" i="48"/>
  <c r="GT20" i="48"/>
  <c r="GU17" i="48"/>
  <c r="GU18" i="48"/>
  <c r="GV20" i="48"/>
  <c r="FC75" i="48" l="1"/>
  <c r="FC63" i="48"/>
  <c r="FC51" i="48"/>
  <c r="FC62" i="48"/>
  <c r="FC50" i="48"/>
  <c r="FC61" i="48"/>
  <c r="FC49" i="48"/>
  <c r="FC74" i="48"/>
  <c r="FC73" i="48"/>
  <c r="FC72" i="48"/>
  <c r="FC60" i="48"/>
  <c r="FC48" i="48"/>
  <c r="FC46" i="48"/>
  <c r="FC64" i="48"/>
  <c r="FC71" i="48"/>
  <c r="FC59" i="48"/>
  <c r="FC47" i="48"/>
  <c r="FC58" i="48"/>
  <c r="FC70" i="48"/>
  <c r="FC69" i="48"/>
  <c r="FC57" i="48"/>
  <c r="FC45" i="48"/>
  <c r="FC65" i="48"/>
  <c r="FC52" i="48"/>
  <c r="FC68" i="48"/>
  <c r="FC56" i="48"/>
  <c r="FC44" i="48"/>
  <c r="FC54" i="48"/>
  <c r="FC67" i="48"/>
  <c r="FC55" i="48"/>
  <c r="FC53" i="48"/>
  <c r="FC66" i="48"/>
  <c r="FC77" i="48"/>
  <c r="FC76" i="48"/>
  <c r="GY55" i="48"/>
  <c r="HA63" i="48"/>
  <c r="HA65" i="48"/>
  <c r="GY68" i="48"/>
  <c r="GY50" i="48"/>
  <c r="GY53" i="48"/>
  <c r="GY48" i="48"/>
  <c r="HA51" i="48"/>
  <c r="HA49" i="48"/>
  <c r="HA77" i="48"/>
  <c r="HA72" i="48"/>
  <c r="HA45" i="48"/>
  <c r="GY67" i="48"/>
  <c r="HA59" i="48"/>
  <c r="GY76" i="48"/>
  <c r="GY73" i="48"/>
  <c r="HA69" i="48"/>
  <c r="HA76" i="48"/>
  <c r="GY58" i="48"/>
  <c r="GY62" i="48"/>
  <c r="HA44" i="48"/>
  <c r="GY56" i="48"/>
  <c r="HA67" i="48"/>
  <c r="HA62" i="48"/>
  <c r="GY63" i="48"/>
  <c r="HA74" i="48"/>
  <c r="GY51" i="48"/>
  <c r="HA66" i="48"/>
  <c r="GY65" i="48"/>
  <c r="HA50" i="48"/>
  <c r="GY44" i="48"/>
  <c r="GY75" i="48"/>
  <c r="HA54" i="48"/>
  <c r="GY45" i="48"/>
  <c r="HA61" i="48"/>
  <c r="HA71" i="48"/>
  <c r="HA53" i="48"/>
  <c r="HA75" i="48"/>
  <c r="GY49" i="48"/>
  <c r="GY64" i="48"/>
  <c r="HA73" i="48"/>
  <c r="GY70" i="48"/>
  <c r="GY46" i="48"/>
  <c r="GY69" i="48"/>
  <c r="HA60" i="48"/>
  <c r="GY74" i="48"/>
  <c r="GY54" i="48"/>
  <c r="HB54" i="48" s="1"/>
  <c r="GY71" i="48"/>
  <c r="HB71" i="48" s="1"/>
  <c r="GY72" i="48"/>
  <c r="HA68" i="48"/>
  <c r="GY57" i="48"/>
  <c r="GY61" i="48"/>
  <c r="HA46" i="48"/>
  <c r="HA48" i="48"/>
  <c r="HA56" i="48"/>
  <c r="HA47" i="48"/>
  <c r="HA58" i="48"/>
  <c r="HA64" i="48"/>
  <c r="HA70" i="48"/>
  <c r="GY47" i="48"/>
  <c r="GY59" i="48"/>
  <c r="HA52" i="48"/>
  <c r="GY52" i="48"/>
  <c r="GY66" i="48"/>
  <c r="HB66" i="48" s="1"/>
  <c r="GY77" i="48"/>
  <c r="HA57" i="48"/>
  <c r="HA55" i="48"/>
  <c r="AT79" i="48"/>
  <c r="AY23" i="48"/>
  <c r="BB75" i="48" s="1"/>
  <c r="GY60" i="48"/>
  <c r="HB60" i="48" s="1"/>
  <c r="BD49" i="48"/>
  <c r="BD77" i="48"/>
  <c r="BB66" i="48"/>
  <c r="BB54" i="48"/>
  <c r="BB61" i="48"/>
  <c r="BD52" i="48"/>
  <c r="BB46" i="48"/>
  <c r="BB70" i="48"/>
  <c r="BD48" i="48"/>
  <c r="BB63" i="48"/>
  <c r="BB60" i="48"/>
  <c r="BD73" i="48"/>
  <c r="BD63" i="48"/>
  <c r="BB44" i="48"/>
  <c r="BD51" i="48"/>
  <c r="BD71" i="48"/>
  <c r="BD44" i="48"/>
  <c r="BB48" i="48"/>
  <c r="BB71" i="48"/>
  <c r="BD74" i="48"/>
  <c r="BD67" i="48"/>
  <c r="BB45" i="48"/>
  <c r="BB69" i="48"/>
  <c r="BD62" i="48"/>
  <c r="BD47" i="48"/>
  <c r="BD55" i="48"/>
  <c r="BB50" i="48"/>
  <c r="BB68" i="48"/>
  <c r="BD50" i="48"/>
  <c r="BD70" i="48"/>
  <c r="BD66" i="48"/>
  <c r="BD46" i="48"/>
  <c r="BB77" i="48"/>
  <c r="BB58" i="48"/>
  <c r="BB55" i="48"/>
  <c r="DC48" i="48"/>
  <c r="DC52" i="48"/>
  <c r="DC56" i="48"/>
  <c r="DA47" i="48"/>
  <c r="DA61" i="48"/>
  <c r="DA71" i="48"/>
  <c r="DC72" i="48"/>
  <c r="DC76" i="48"/>
  <c r="DA75" i="48"/>
  <c r="DA46" i="48"/>
  <c r="DC60" i="48"/>
  <c r="DC64" i="48"/>
  <c r="DA74" i="48"/>
  <c r="DA50" i="48"/>
  <c r="DA49" i="48"/>
  <c r="DA65" i="48"/>
  <c r="DC45" i="48"/>
  <c r="DC49" i="48"/>
  <c r="DC53" i="48"/>
  <c r="DA76" i="48"/>
  <c r="DD76" i="48" s="1"/>
  <c r="DA62" i="48"/>
  <c r="DA69" i="48"/>
  <c r="DA66" i="48"/>
  <c r="DC57" i="48"/>
  <c r="DC61" i="48"/>
  <c r="DC65" i="48"/>
  <c r="DA77" i="48"/>
  <c r="DA53" i="48"/>
  <c r="DA59" i="48"/>
  <c r="DC69" i="48"/>
  <c r="DC73" i="48"/>
  <c r="DC77" i="48"/>
  <c r="DA57" i="48"/>
  <c r="DA56" i="48"/>
  <c r="DC46" i="48"/>
  <c r="DC50" i="48"/>
  <c r="DC54" i="48"/>
  <c r="DA45" i="48"/>
  <c r="DA55" i="48"/>
  <c r="DC59" i="48"/>
  <c r="DC63" i="48"/>
  <c r="DA54" i="48"/>
  <c r="DC58" i="48"/>
  <c r="DC62" i="48"/>
  <c r="DC66" i="48"/>
  <c r="DA63" i="48"/>
  <c r="DA52" i="48"/>
  <c r="DC70" i="48"/>
  <c r="DC74" i="48"/>
  <c r="DC44" i="48"/>
  <c r="DA51" i="48"/>
  <c r="DA73" i="48"/>
  <c r="DA72" i="48"/>
  <c r="DD72" i="48" s="1"/>
  <c r="DC47" i="48"/>
  <c r="DC51" i="48"/>
  <c r="DC68" i="48"/>
  <c r="DA67" i="48"/>
  <c r="DA48" i="48"/>
  <c r="DC55" i="48"/>
  <c r="DA68" i="48"/>
  <c r="DA64" i="48"/>
  <c r="DC71" i="48"/>
  <c r="DC75" i="48"/>
  <c r="DC67" i="48"/>
  <c r="DA44" i="48"/>
  <c r="DA58" i="48"/>
  <c r="DA60" i="48"/>
  <c r="DA70" i="48"/>
  <c r="FA70" i="48"/>
  <c r="FA48" i="48"/>
  <c r="FA67" i="48"/>
  <c r="FA55" i="48"/>
  <c r="FD55" i="48" s="1"/>
  <c r="FA59" i="48"/>
  <c r="FD59" i="48" s="1"/>
  <c r="FA63" i="48"/>
  <c r="FD63" i="48" s="1"/>
  <c r="FA58" i="48"/>
  <c r="FA62" i="48"/>
  <c r="FA50" i="48"/>
  <c r="FA47" i="48"/>
  <c r="FA73" i="48"/>
  <c r="FA57" i="48"/>
  <c r="FA56" i="48"/>
  <c r="FA61" i="48"/>
  <c r="FA74" i="48"/>
  <c r="FA53" i="48"/>
  <c r="FA46" i="48"/>
  <c r="FD46" i="48" s="1"/>
  <c r="FA75" i="48"/>
  <c r="FA45" i="48"/>
  <c r="FA60" i="48"/>
  <c r="FA76" i="48"/>
  <c r="FA72" i="48"/>
  <c r="FA54" i="48"/>
  <c r="FA51" i="48"/>
  <c r="FD51" i="48" s="1"/>
  <c r="FA77" i="48"/>
  <c r="FA44" i="48"/>
  <c r="FA49" i="48"/>
  <c r="FD49" i="48" s="1"/>
  <c r="FA66" i="48"/>
  <c r="FA64" i="48"/>
  <c r="FD64" i="48" s="1"/>
  <c r="FA68" i="48"/>
  <c r="FA71" i="48"/>
  <c r="FD71" i="48" s="1"/>
  <c r="FA69" i="48"/>
  <c r="FA65" i="48"/>
  <c r="FA52" i="48"/>
  <c r="BB57" i="48" l="1"/>
  <c r="BD54" i="48"/>
  <c r="BB53" i="48"/>
  <c r="BD56" i="48"/>
  <c r="BB47" i="48"/>
  <c r="BB51" i="48"/>
  <c r="BE51" i="48" s="1"/>
  <c r="BB76" i="48"/>
  <c r="DD51" i="48"/>
  <c r="DB51" i="48" s="1"/>
  <c r="DD58" i="48"/>
  <c r="BD57" i="48"/>
  <c r="BE57" i="48" s="1"/>
  <c r="FD54" i="48"/>
  <c r="JR54" i="48" s="1"/>
  <c r="FD62" i="48"/>
  <c r="FB62" i="48" s="1"/>
  <c r="FD75" i="48"/>
  <c r="JR75" i="48" s="1"/>
  <c r="HB65" i="48"/>
  <c r="GZ65" i="48" s="1"/>
  <c r="DD73" i="48"/>
  <c r="DB73" i="48" s="1"/>
  <c r="DD48" i="48"/>
  <c r="DB48" i="48" s="1"/>
  <c r="DD56" i="48"/>
  <c r="JQ56" i="48" s="1"/>
  <c r="BB49" i="48"/>
  <c r="BE49" i="48" s="1"/>
  <c r="JP49" i="48" s="1"/>
  <c r="BD68" i="48"/>
  <c r="BE68" i="48" s="1"/>
  <c r="BD64" i="48"/>
  <c r="BB65" i="48"/>
  <c r="FD65" i="48"/>
  <c r="JR65" i="48" s="1"/>
  <c r="DD44" i="48"/>
  <c r="DB44" i="48" s="1"/>
  <c r="HB47" i="48"/>
  <c r="FD57" i="48"/>
  <c r="JR57" i="48" s="1"/>
  <c r="FD73" i="48"/>
  <c r="JR73" i="48" s="1"/>
  <c r="DD53" i="48"/>
  <c r="JQ53" i="48" s="1"/>
  <c r="BD75" i="48"/>
  <c r="BE75" i="48" s="1"/>
  <c r="BD72" i="48"/>
  <c r="DD77" i="48"/>
  <c r="JQ77" i="48" s="1"/>
  <c r="HB77" i="48"/>
  <c r="GZ77" i="48" s="1"/>
  <c r="DD64" i="48"/>
  <c r="DB64" i="48" s="1"/>
  <c r="BB62" i="48"/>
  <c r="BE62" i="48" s="1"/>
  <c r="BD45" i="48"/>
  <c r="BE45" i="48" s="1"/>
  <c r="BB56" i="48"/>
  <c r="BE56" i="48" s="1"/>
  <c r="BC56" i="48" s="1"/>
  <c r="DD60" i="48"/>
  <c r="DB60" i="48" s="1"/>
  <c r="HB69" i="48"/>
  <c r="GZ69" i="48" s="1"/>
  <c r="DD61" i="48"/>
  <c r="JQ61" i="48" s="1"/>
  <c r="BB73" i="48"/>
  <c r="BE73" i="48" s="1"/>
  <c r="BB74" i="48"/>
  <c r="BE74" i="48" s="1"/>
  <c r="BD69" i="48"/>
  <c r="BE69" i="48" s="1"/>
  <c r="BD65" i="48"/>
  <c r="BB59" i="48"/>
  <c r="BB64" i="48"/>
  <c r="BD76" i="48"/>
  <c r="BE76" i="48" s="1"/>
  <c r="DD68" i="48"/>
  <c r="JQ68" i="48" s="1"/>
  <c r="DD65" i="48"/>
  <c r="DB65" i="48" s="1"/>
  <c r="HB59" i="48"/>
  <c r="GZ59" i="48" s="1"/>
  <c r="HB63" i="48"/>
  <c r="GZ63" i="48" s="1"/>
  <c r="HB74" i="48"/>
  <c r="JS74" i="48" s="1"/>
  <c r="BE55" i="48"/>
  <c r="JP55" i="48" s="1"/>
  <c r="DD52" i="48"/>
  <c r="DB52" i="48" s="1"/>
  <c r="DD66" i="48"/>
  <c r="JQ66" i="48" s="1"/>
  <c r="HB75" i="48"/>
  <c r="GZ75" i="48" s="1"/>
  <c r="DD62" i="48"/>
  <c r="JQ62" i="48" s="1"/>
  <c r="BE71" i="48"/>
  <c r="JP71" i="48" s="1"/>
  <c r="BE63" i="48"/>
  <c r="JP63" i="48" s="1"/>
  <c r="FD52" i="48"/>
  <c r="JR52" i="48" s="1"/>
  <c r="DD54" i="48"/>
  <c r="DB54" i="48" s="1"/>
  <c r="DD71" i="48"/>
  <c r="JQ71" i="48" s="1"/>
  <c r="BE48" i="48"/>
  <c r="JP48" i="48" s="1"/>
  <c r="HB52" i="48"/>
  <c r="JS52" i="48" s="1"/>
  <c r="JR63" i="48"/>
  <c r="FB63" i="48"/>
  <c r="JQ72" i="48"/>
  <c r="DB72" i="48"/>
  <c r="DD59" i="48"/>
  <c r="GZ54" i="48"/>
  <c r="JS54" i="48"/>
  <c r="JR59" i="48"/>
  <c r="FB59" i="48"/>
  <c r="JQ73" i="48"/>
  <c r="DD47" i="48"/>
  <c r="JS60" i="48"/>
  <c r="GZ60" i="48"/>
  <c r="HB45" i="48"/>
  <c r="HB56" i="48"/>
  <c r="FB51" i="48"/>
  <c r="JR51" i="48"/>
  <c r="JR55" i="48"/>
  <c r="FB55" i="48"/>
  <c r="JQ51" i="48"/>
  <c r="DD55" i="48"/>
  <c r="DD49" i="48"/>
  <c r="BE50" i="48"/>
  <c r="BE47" i="48"/>
  <c r="JR64" i="48"/>
  <c r="FB64" i="48"/>
  <c r="JS71" i="48"/>
  <c r="GZ71" i="48"/>
  <c r="FD66" i="48"/>
  <c r="JR46" i="48"/>
  <c r="FB46" i="48"/>
  <c r="FD67" i="48"/>
  <c r="DD45" i="48"/>
  <c r="DD50" i="48"/>
  <c r="HB62" i="48"/>
  <c r="DB58" i="48"/>
  <c r="JQ58" i="48"/>
  <c r="FD72" i="48"/>
  <c r="FD53" i="48"/>
  <c r="FD47" i="48"/>
  <c r="FD48" i="48"/>
  <c r="DD74" i="48"/>
  <c r="HB46" i="48"/>
  <c r="HB44" i="48"/>
  <c r="HB58" i="48"/>
  <c r="HB48" i="48"/>
  <c r="FD50" i="48"/>
  <c r="FD70" i="48"/>
  <c r="HB70" i="48"/>
  <c r="HB53" i="48"/>
  <c r="FB71" i="48"/>
  <c r="JR71" i="48"/>
  <c r="BE70" i="48"/>
  <c r="BE54" i="48"/>
  <c r="HB50" i="48"/>
  <c r="JR49" i="48"/>
  <c r="FB49" i="48"/>
  <c r="JQ48" i="48"/>
  <c r="DD63" i="48"/>
  <c r="DB56" i="48"/>
  <c r="DD69" i="48"/>
  <c r="DD46" i="48"/>
  <c r="BE77" i="48"/>
  <c r="BE44" i="48"/>
  <c r="BE46" i="48"/>
  <c r="BE66" i="48"/>
  <c r="JS66" i="48"/>
  <c r="GZ66" i="48"/>
  <c r="HB61" i="48"/>
  <c r="HB64" i="48"/>
  <c r="HB73" i="48"/>
  <c r="HB68" i="48"/>
  <c r="JS47" i="48"/>
  <c r="GZ47" i="48"/>
  <c r="FD69" i="48"/>
  <c r="DD67" i="48"/>
  <c r="DD57" i="48"/>
  <c r="DD75" i="48"/>
  <c r="BB72" i="48"/>
  <c r="HB57" i="48"/>
  <c r="HB49" i="48"/>
  <c r="HB51" i="48"/>
  <c r="HB76" i="48"/>
  <c r="FD76" i="48"/>
  <c r="FD58" i="48"/>
  <c r="FD44" i="48"/>
  <c r="FD60" i="48"/>
  <c r="FD61" i="48"/>
  <c r="DD70" i="48"/>
  <c r="DB76" i="48"/>
  <c r="JQ76" i="48"/>
  <c r="BD61" i="48"/>
  <c r="BE61" i="48" s="1"/>
  <c r="BD59" i="48"/>
  <c r="BD53" i="48"/>
  <c r="BE53" i="48" s="1"/>
  <c r="BD60" i="48"/>
  <c r="BE60" i="48" s="1"/>
  <c r="BD58" i="48"/>
  <c r="BE58" i="48" s="1"/>
  <c r="BB52" i="48"/>
  <c r="BE52" i="48" s="1"/>
  <c r="FD74" i="48"/>
  <c r="FD68" i="48"/>
  <c r="FD77" i="48"/>
  <c r="FD45" i="48"/>
  <c r="FD56" i="48"/>
  <c r="BB67" i="48"/>
  <c r="BE67" i="48" s="1"/>
  <c r="HB72" i="48"/>
  <c r="HB67" i="48"/>
  <c r="HB55" i="48"/>
  <c r="JP57" i="48" l="1"/>
  <c r="BC57" i="48"/>
  <c r="DB77" i="48"/>
  <c r="JR62" i="48"/>
  <c r="FB75" i="48"/>
  <c r="JS65" i="48"/>
  <c r="JQ44" i="48"/>
  <c r="BE72" i="48"/>
  <c r="JP72" i="48" s="1"/>
  <c r="BC68" i="48"/>
  <c r="JP68" i="48"/>
  <c r="FB54" i="48"/>
  <c r="BE64" i="48"/>
  <c r="BC64" i="48" s="1"/>
  <c r="FB65" i="48"/>
  <c r="JS77" i="48"/>
  <c r="DB61" i="48"/>
  <c r="BC63" i="48"/>
  <c r="FB57" i="48"/>
  <c r="JS69" i="48"/>
  <c r="JS59" i="48"/>
  <c r="JP75" i="48"/>
  <c r="BC75" i="48"/>
  <c r="DB53" i="48"/>
  <c r="FB73" i="48"/>
  <c r="BC71" i="48"/>
  <c r="BE65" i="48"/>
  <c r="KB65" i="48" s="1"/>
  <c r="JS63" i="48"/>
  <c r="FB52" i="48"/>
  <c r="JQ54" i="48"/>
  <c r="JQ64" i="48"/>
  <c r="JP45" i="48"/>
  <c r="BC45" i="48"/>
  <c r="JQ65" i="48"/>
  <c r="DB68" i="48"/>
  <c r="JQ60" i="48"/>
  <c r="JP56" i="48"/>
  <c r="BC48" i="48"/>
  <c r="DB71" i="48"/>
  <c r="BC76" i="48"/>
  <c r="JP76" i="48"/>
  <c r="BC69" i="48"/>
  <c r="JP69" i="48"/>
  <c r="BE59" i="48"/>
  <c r="BC59" i="48" s="1"/>
  <c r="BC49" i="48"/>
  <c r="DB66" i="48"/>
  <c r="GZ74" i="48"/>
  <c r="BC55" i="48"/>
  <c r="JQ52" i="48"/>
  <c r="DB62" i="48"/>
  <c r="JS75" i="48"/>
  <c r="GZ52" i="48"/>
  <c r="BC60" i="48"/>
  <c r="JP60" i="48"/>
  <c r="JP61" i="48"/>
  <c r="BC61" i="48"/>
  <c r="BC53" i="48"/>
  <c r="JP53" i="48"/>
  <c r="BC58" i="48"/>
  <c r="JP58" i="48"/>
  <c r="JS57" i="48"/>
  <c r="GZ57" i="48"/>
  <c r="JS68" i="48"/>
  <c r="GZ68" i="48"/>
  <c r="DB46" i="48"/>
  <c r="JQ46" i="48"/>
  <c r="GZ46" i="48"/>
  <c r="JS46" i="48"/>
  <c r="JQ49" i="48"/>
  <c r="DB49" i="48"/>
  <c r="JS64" i="48"/>
  <c r="GZ64" i="48"/>
  <c r="JQ74" i="48"/>
  <c r="DB74" i="48"/>
  <c r="GZ45" i="48"/>
  <c r="JS45" i="48"/>
  <c r="JQ55" i="48"/>
  <c r="DB55" i="48"/>
  <c r="FB77" i="48"/>
  <c r="JR77" i="48"/>
  <c r="GZ73" i="48"/>
  <c r="JS73" i="48"/>
  <c r="BC51" i="48"/>
  <c r="JP51" i="48"/>
  <c r="FB74" i="48"/>
  <c r="JR74" i="48"/>
  <c r="FB60" i="48"/>
  <c r="JR60" i="48"/>
  <c r="JR44" i="48"/>
  <c r="FB44" i="48"/>
  <c r="DB63" i="48"/>
  <c r="JQ63" i="48"/>
  <c r="JP54" i="48"/>
  <c r="BC54" i="48"/>
  <c r="FB70" i="48"/>
  <c r="JR70" i="48"/>
  <c r="JQ47" i="48"/>
  <c r="DB47" i="48"/>
  <c r="FB68" i="48"/>
  <c r="JR68" i="48"/>
  <c r="BC52" i="48"/>
  <c r="JP52" i="48"/>
  <c r="BC70" i="48"/>
  <c r="JP70" i="48"/>
  <c r="JR50" i="48"/>
  <c r="FB50" i="48"/>
  <c r="FB48" i="48"/>
  <c r="JR48" i="48"/>
  <c r="JP73" i="48"/>
  <c r="BC73" i="48"/>
  <c r="GZ55" i="48"/>
  <c r="JS55" i="48"/>
  <c r="BC66" i="48"/>
  <c r="JP66" i="48"/>
  <c r="JP62" i="48"/>
  <c r="BC62" i="48"/>
  <c r="JS53" i="48"/>
  <c r="GZ53" i="48"/>
  <c r="FB47" i="48"/>
  <c r="JR47" i="48"/>
  <c r="JQ50" i="48"/>
  <c r="DB50" i="48"/>
  <c r="JS72" i="48"/>
  <c r="GZ72" i="48"/>
  <c r="FB53" i="48"/>
  <c r="JR53" i="48"/>
  <c r="DB45" i="48"/>
  <c r="JQ45" i="48"/>
  <c r="GZ67" i="48"/>
  <c r="JS67" i="48"/>
  <c r="JQ67" i="48"/>
  <c r="DB67" i="48"/>
  <c r="FB72" i="48"/>
  <c r="JR72" i="48"/>
  <c r="FB67" i="48"/>
  <c r="JR67" i="48"/>
  <c r="BC74" i="48"/>
  <c r="JP74" i="48"/>
  <c r="FB66" i="48"/>
  <c r="JR66" i="48"/>
  <c r="JP67" i="48"/>
  <c r="BC67" i="48"/>
  <c r="GZ70" i="48"/>
  <c r="JS70" i="48"/>
  <c r="JS76" i="48"/>
  <c r="GZ76" i="48"/>
  <c r="JR69" i="48"/>
  <c r="FB69" i="48"/>
  <c r="JS48" i="48"/>
  <c r="GZ48" i="48"/>
  <c r="BC47" i="48"/>
  <c r="JP47" i="48"/>
  <c r="JT71" i="48"/>
  <c r="JQ70" i="48"/>
  <c r="DB70" i="48"/>
  <c r="JS56" i="48"/>
  <c r="GZ56" i="48"/>
  <c r="JR61" i="48"/>
  <c r="FB61" i="48"/>
  <c r="DB75" i="48"/>
  <c r="JQ75" i="48"/>
  <c r="JR58" i="48"/>
  <c r="FB58" i="48"/>
  <c r="FB76" i="48"/>
  <c r="JR76" i="48"/>
  <c r="DB57" i="48"/>
  <c r="JQ57" i="48"/>
  <c r="JP44" i="48"/>
  <c r="BC44" i="48"/>
  <c r="JS51" i="48"/>
  <c r="GZ51" i="48"/>
  <c r="JS58" i="48"/>
  <c r="GZ58" i="48"/>
  <c r="DB69" i="48"/>
  <c r="JQ69" i="48"/>
  <c r="GZ61" i="48"/>
  <c r="JS61" i="48"/>
  <c r="JP46" i="48"/>
  <c r="BC46" i="48"/>
  <c r="FB56" i="48"/>
  <c r="JR56" i="48"/>
  <c r="JR45" i="48"/>
  <c r="FB45" i="48"/>
  <c r="JS49" i="48"/>
  <c r="GZ49" i="48"/>
  <c r="BC77" i="48"/>
  <c r="JP77" i="48"/>
  <c r="GZ50" i="48"/>
  <c r="JS50" i="48"/>
  <c r="GZ44" i="48"/>
  <c r="JS44" i="48"/>
  <c r="GZ62" i="48"/>
  <c r="JS62" i="48"/>
  <c r="JP50" i="48"/>
  <c r="BC50" i="48"/>
  <c r="JQ59" i="48"/>
  <c r="DB59" i="48"/>
  <c r="BC72" i="48" l="1"/>
  <c r="JP64" i="48"/>
  <c r="JT68" i="48"/>
  <c r="JT53" i="48"/>
  <c r="JP65" i="48"/>
  <c r="JT65" i="48" s="1"/>
  <c r="JZ65" i="48" s="1"/>
  <c r="JT55" i="48"/>
  <c r="BC65" i="48"/>
  <c r="JT64" i="48"/>
  <c r="JV64" i="48" s="1"/>
  <c r="O313" i="4" s="1"/>
  <c r="JT54" i="48"/>
  <c r="JZ54" i="48" s="1"/>
  <c r="JT63" i="48"/>
  <c r="JZ63" i="48" s="1"/>
  <c r="JP59" i="48"/>
  <c r="JT59" i="48" s="1"/>
  <c r="JZ59" i="48" s="1"/>
  <c r="JT60" i="48"/>
  <c r="JZ60" i="48" s="1"/>
  <c r="JT56" i="48"/>
  <c r="JV56" i="48" s="1"/>
  <c r="O305" i="4" s="1"/>
  <c r="JT49" i="48"/>
  <c r="JV49" i="48" s="1"/>
  <c r="O298" i="4" s="1"/>
  <c r="JT51" i="48"/>
  <c r="JV51" i="48" s="1"/>
  <c r="O300" i="4" s="1"/>
  <c r="JT52" i="48"/>
  <c r="JZ52" i="48" s="1"/>
  <c r="JT75" i="48"/>
  <c r="JV75" i="48" s="1"/>
  <c r="O324" i="4" s="1"/>
  <c r="JT61" i="48"/>
  <c r="JV61" i="48" s="1"/>
  <c r="O310" i="4" s="1"/>
  <c r="JT58" i="48"/>
  <c r="JZ58" i="48" s="1"/>
  <c r="JT73" i="48"/>
  <c r="JZ73" i="48" s="1"/>
  <c r="JT50" i="48"/>
  <c r="JV50" i="48" s="1"/>
  <c r="O299" i="4" s="1"/>
  <c r="JT72" i="48"/>
  <c r="JZ72" i="48" s="1"/>
  <c r="JT44" i="48"/>
  <c r="JZ44" i="48" s="1"/>
  <c r="JT76" i="48"/>
  <c r="JV76" i="48" s="1"/>
  <c r="O325" i="4" s="1"/>
  <c r="JT62" i="48"/>
  <c r="JV62" i="48" s="1"/>
  <c r="O311" i="4" s="1"/>
  <c r="JT48" i="48"/>
  <c r="JZ48" i="48" s="1"/>
  <c r="JT77" i="48"/>
  <c r="JZ77" i="48" s="1"/>
  <c r="JT70" i="48"/>
  <c r="JV70" i="48" s="1"/>
  <c r="O319" i="4" s="1"/>
  <c r="JT74" i="48"/>
  <c r="JZ74" i="48" s="1"/>
  <c r="JT69" i="48"/>
  <c r="JV69" i="48" s="1"/>
  <c r="O318" i="4" s="1"/>
  <c r="JT67" i="48"/>
  <c r="JV67" i="48" s="1"/>
  <c r="O316" i="4" s="1"/>
  <c r="JV58" i="48"/>
  <c r="O307" i="4" s="1"/>
  <c r="JV55" i="48"/>
  <c r="O304" i="4" s="1"/>
  <c r="JZ55" i="48"/>
  <c r="JZ64" i="48"/>
  <c r="JZ68" i="48"/>
  <c r="JV68" i="48"/>
  <c r="O317" i="4" s="1"/>
  <c r="JT45" i="48"/>
  <c r="JT47" i="48"/>
  <c r="JT46" i="48"/>
  <c r="JT57" i="48"/>
  <c r="JZ53" i="48"/>
  <c r="JV53" i="48"/>
  <c r="O302" i="4" s="1"/>
  <c r="JT66" i="48"/>
  <c r="JZ71" i="48"/>
  <c r="JV71" i="48"/>
  <c r="O320" i="4" s="1"/>
  <c r="JV65" i="48" l="1"/>
  <c r="O314" i="4" s="1"/>
  <c r="JZ51" i="48"/>
  <c r="JV63" i="48"/>
  <c r="O312" i="4" s="1"/>
  <c r="JV60" i="48"/>
  <c r="O309" i="4" s="1"/>
  <c r="JV54" i="48"/>
  <c r="O303" i="4" s="1"/>
  <c r="L303" i="4" s="1"/>
  <c r="JZ56" i="48"/>
  <c r="JV72" i="48"/>
  <c r="O321" i="4" s="1"/>
  <c r="K321" i="4" s="1"/>
  <c r="JV59" i="48"/>
  <c r="O308" i="4" s="1"/>
  <c r="K308" i="4" s="1"/>
  <c r="JV74" i="48"/>
  <c r="O323" i="4" s="1"/>
  <c r="L323" i="4" s="1"/>
  <c r="JZ61" i="48"/>
  <c r="JV73" i="48"/>
  <c r="O322" i="4" s="1"/>
  <c r="L322" i="4" s="1"/>
  <c r="JZ75" i="48"/>
  <c r="JV52" i="48"/>
  <c r="O301" i="4" s="1"/>
  <c r="L301" i="4" s="1"/>
  <c r="JZ67" i="48"/>
  <c r="JZ49" i="48"/>
  <c r="JV44" i="48"/>
  <c r="O293" i="4" s="1"/>
  <c r="L293" i="4" s="1"/>
  <c r="JZ50" i="48"/>
  <c r="JZ62" i="48"/>
  <c r="JZ76" i="48"/>
  <c r="JV77" i="48"/>
  <c r="O326" i="4" s="1"/>
  <c r="K326" i="4" s="1"/>
  <c r="K164" i="4" s="1"/>
  <c r="O164" i="4" s="1"/>
  <c r="JV48" i="48"/>
  <c r="O297" i="4" s="1"/>
  <c r="L297" i="4" s="1"/>
  <c r="JZ69" i="48"/>
  <c r="JZ70" i="48"/>
  <c r="L311" i="4"/>
  <c r="K311" i="4"/>
  <c r="K317" i="4"/>
  <c r="L317" i="4"/>
  <c r="K304" i="4"/>
  <c r="L304" i="4"/>
  <c r="JV66" i="48"/>
  <c r="O315" i="4" s="1"/>
  <c r="JZ66" i="48"/>
  <c r="L302" i="4"/>
  <c r="K302" i="4"/>
  <c r="K305" i="4"/>
  <c r="L305" i="4"/>
  <c r="K318" i="4"/>
  <c r="L318" i="4"/>
  <c r="L300" i="4"/>
  <c r="K300" i="4"/>
  <c r="K316" i="4"/>
  <c r="L316" i="4"/>
  <c r="K325" i="4"/>
  <c r="L325" i="4"/>
  <c r="L320" i="4"/>
  <c r="K320" i="4"/>
  <c r="L319" i="4"/>
  <c r="K319" i="4"/>
  <c r="L298" i="4"/>
  <c r="K298" i="4"/>
  <c r="K299" i="4"/>
  <c r="L299" i="4"/>
  <c r="L310" i="4"/>
  <c r="K310" i="4"/>
  <c r="K313" i="4"/>
  <c r="L313" i="4"/>
  <c r="JV47" i="48"/>
  <c r="O296" i="4" s="1"/>
  <c r="JZ47" i="48"/>
  <c r="JV45" i="48"/>
  <c r="O294" i="4" s="1"/>
  <c r="JZ45" i="48"/>
  <c r="L324" i="4"/>
  <c r="K324" i="4"/>
  <c r="K314" i="4"/>
  <c r="L314" i="4"/>
  <c r="JZ57" i="48"/>
  <c r="JV57" i="48"/>
  <c r="O306" i="4" s="1"/>
  <c r="K312" i="4"/>
  <c r="L312" i="4"/>
  <c r="K309" i="4"/>
  <c r="L309" i="4"/>
  <c r="JV46" i="48"/>
  <c r="O295" i="4" s="1"/>
  <c r="JZ46" i="48"/>
  <c r="L307" i="4"/>
  <c r="K307" i="4"/>
  <c r="K303" i="4" l="1"/>
  <c r="L321" i="4"/>
  <c r="K323" i="4"/>
  <c r="L308" i="4"/>
  <c r="K322" i="4"/>
  <c r="K406" i="4" s="1"/>
  <c r="O406" i="4" s="1"/>
  <c r="K301" i="4"/>
  <c r="L326" i="4"/>
  <c r="K293" i="4"/>
  <c r="K131" i="4" s="1"/>
  <c r="O131" i="4" s="1"/>
  <c r="K297" i="4"/>
  <c r="O328" i="4"/>
  <c r="X326" i="4" s="1"/>
  <c r="W84" i="51" s="1"/>
  <c r="X313" i="4"/>
  <c r="DH292" i="4" s="1"/>
  <c r="X320" i="4"/>
  <c r="X338" i="4" s="1"/>
  <c r="L328" i="4"/>
  <c r="R293" i="4" s="1"/>
  <c r="Y293" i="4" s="1"/>
  <c r="K61" i="4"/>
  <c r="O61" i="4" s="1"/>
  <c r="K387" i="4"/>
  <c r="O387" i="4" s="1"/>
  <c r="K141" i="4"/>
  <c r="O141" i="4" s="1"/>
  <c r="K151" i="4"/>
  <c r="O151" i="4" s="1"/>
  <c r="K397" i="4"/>
  <c r="O397" i="4" s="1"/>
  <c r="K71" i="4"/>
  <c r="O71" i="4" s="1"/>
  <c r="K295" i="4"/>
  <c r="L295" i="4"/>
  <c r="K152" i="4"/>
  <c r="O152" i="4" s="1"/>
  <c r="K72" i="4"/>
  <c r="O72" i="4" s="1"/>
  <c r="K398" i="4"/>
  <c r="O398" i="4" s="1"/>
  <c r="K160" i="4"/>
  <c r="O160" i="4" s="1"/>
  <c r="K80" i="4"/>
  <c r="O80" i="4" s="1"/>
  <c r="K75" i="4"/>
  <c r="O75" i="4" s="1"/>
  <c r="K401" i="4"/>
  <c r="O401" i="4" s="1"/>
  <c r="K155" i="4"/>
  <c r="O155" i="4" s="1"/>
  <c r="K392" i="4"/>
  <c r="O392" i="4" s="1"/>
  <c r="K66" i="4"/>
  <c r="O66" i="4" s="1"/>
  <c r="K146" i="4"/>
  <c r="O146" i="4" s="1"/>
  <c r="K154" i="4"/>
  <c r="O154" i="4" s="1"/>
  <c r="K400" i="4"/>
  <c r="O400" i="4" s="1"/>
  <c r="K74" i="4"/>
  <c r="O74" i="4" s="1"/>
  <c r="K389" i="4"/>
  <c r="O389" i="4" s="1"/>
  <c r="K143" i="4"/>
  <c r="O143" i="4" s="1"/>
  <c r="K63" i="4"/>
  <c r="O63" i="4" s="1"/>
  <c r="K394" i="4"/>
  <c r="O394" i="4" s="1"/>
  <c r="K68" i="4"/>
  <c r="O68" i="4" s="1"/>
  <c r="K148" i="4"/>
  <c r="O148" i="4" s="1"/>
  <c r="K147" i="4"/>
  <c r="O147" i="4" s="1"/>
  <c r="K67" i="4"/>
  <c r="O67" i="4" s="1"/>
  <c r="K393" i="4"/>
  <c r="O393" i="4" s="1"/>
  <c r="L164" i="4"/>
  <c r="K70" i="4"/>
  <c r="O70" i="4" s="1"/>
  <c r="K396" i="4"/>
  <c r="O396" i="4" s="1"/>
  <c r="K150" i="4"/>
  <c r="O150" i="4" s="1"/>
  <c r="K136" i="4"/>
  <c r="O136" i="4" s="1"/>
  <c r="K382" i="4"/>
  <c r="O382" i="4" s="1"/>
  <c r="K56" i="4"/>
  <c r="O56" i="4" s="1"/>
  <c r="K58" i="4"/>
  <c r="O58" i="4" s="1"/>
  <c r="K138" i="4"/>
  <c r="O138" i="4" s="1"/>
  <c r="K384" i="4"/>
  <c r="O384" i="4" s="1"/>
  <c r="K140" i="4"/>
  <c r="O140" i="4" s="1"/>
  <c r="K386" i="4"/>
  <c r="O386" i="4" s="1"/>
  <c r="K60" i="4"/>
  <c r="O60" i="4" s="1"/>
  <c r="K377" i="4"/>
  <c r="O377" i="4" s="1"/>
  <c r="K139" i="4"/>
  <c r="O139" i="4" s="1"/>
  <c r="K59" i="4"/>
  <c r="O59" i="4" s="1"/>
  <c r="K385" i="4"/>
  <c r="O385" i="4" s="1"/>
  <c r="X298" i="4"/>
  <c r="X302" i="4"/>
  <c r="K57" i="4"/>
  <c r="O57" i="4" s="1"/>
  <c r="K137" i="4"/>
  <c r="O137" i="4" s="1"/>
  <c r="K383" i="4"/>
  <c r="O383" i="4" s="1"/>
  <c r="K294" i="4"/>
  <c r="L294" i="4"/>
  <c r="K381" i="4"/>
  <c r="O381" i="4" s="1"/>
  <c r="K135" i="4"/>
  <c r="O135" i="4" s="1"/>
  <c r="K55" i="4"/>
  <c r="O55" i="4" s="1"/>
  <c r="X311" i="4"/>
  <c r="K158" i="4"/>
  <c r="O158" i="4" s="1"/>
  <c r="K404" i="4"/>
  <c r="O404" i="4" s="1"/>
  <c r="K78" i="4"/>
  <c r="O78" i="4" s="1"/>
  <c r="K76" i="4"/>
  <c r="O76" i="4" s="1"/>
  <c r="K156" i="4"/>
  <c r="O156" i="4" s="1"/>
  <c r="K402" i="4"/>
  <c r="O402" i="4" s="1"/>
  <c r="L306" i="4"/>
  <c r="K306" i="4"/>
  <c r="X306" i="4"/>
  <c r="X307" i="4"/>
  <c r="X319" i="4"/>
  <c r="X321" i="4"/>
  <c r="K149" i="4"/>
  <c r="O149" i="4" s="1"/>
  <c r="K395" i="4"/>
  <c r="O395" i="4" s="1"/>
  <c r="K69" i="4"/>
  <c r="O69" i="4" s="1"/>
  <c r="K62" i="4"/>
  <c r="O62" i="4" s="1"/>
  <c r="K142" i="4"/>
  <c r="O142" i="4" s="1"/>
  <c r="K388" i="4"/>
  <c r="O388" i="4" s="1"/>
  <c r="X324" i="4"/>
  <c r="K408" i="4"/>
  <c r="O408" i="4" s="1"/>
  <c r="K162" i="4"/>
  <c r="O162" i="4" s="1"/>
  <c r="K82" i="4"/>
  <c r="O82" i="4" s="1"/>
  <c r="K409" i="4"/>
  <c r="O409" i="4" s="1"/>
  <c r="K83" i="4"/>
  <c r="O83" i="4" s="1"/>
  <c r="K163" i="4"/>
  <c r="O163" i="4" s="1"/>
  <c r="K65" i="4"/>
  <c r="O65" i="4" s="1"/>
  <c r="K391" i="4"/>
  <c r="O391" i="4" s="1"/>
  <c r="K145" i="4"/>
  <c r="O145" i="4" s="1"/>
  <c r="X303" i="4"/>
  <c r="L296" i="4"/>
  <c r="K296" i="4"/>
  <c r="X296" i="4"/>
  <c r="K407" i="4"/>
  <c r="O407" i="4" s="1"/>
  <c r="K81" i="4"/>
  <c r="O81" i="4" s="1"/>
  <c r="K161" i="4"/>
  <c r="O161" i="4" s="1"/>
  <c r="K157" i="4"/>
  <c r="O157" i="4" s="1"/>
  <c r="K403" i="4"/>
  <c r="O403" i="4" s="1"/>
  <c r="K77" i="4"/>
  <c r="O77" i="4" s="1"/>
  <c r="K405" i="4"/>
  <c r="O405" i="4" s="1"/>
  <c r="K79" i="4"/>
  <c r="O79" i="4" s="1"/>
  <c r="K159" i="4"/>
  <c r="O159" i="4" s="1"/>
  <c r="K315" i="4"/>
  <c r="L315" i="4"/>
  <c r="X315" i="4"/>
  <c r="X281" i="4" l="1"/>
  <c r="X322" i="4"/>
  <c r="X290" i="4"/>
  <c r="X300" i="4"/>
  <c r="X323" i="4"/>
  <c r="X285" i="4"/>
  <c r="X325" i="4"/>
  <c r="X294" i="4"/>
  <c r="K51" i="4"/>
  <c r="O51" i="4" s="1"/>
  <c r="X288" i="4"/>
  <c r="X304" i="4"/>
  <c r="DH283" i="4" s="1"/>
  <c r="X286" i="4"/>
  <c r="X264" i="4"/>
  <c r="X271" i="4"/>
  <c r="X275" i="4"/>
  <c r="X270" i="4"/>
  <c r="X258" i="4"/>
  <c r="X266" i="4"/>
  <c r="X310" i="4"/>
  <c r="X291" i="4"/>
  <c r="X279" i="4"/>
  <c r="X308" i="4"/>
  <c r="X312" i="4"/>
  <c r="DH291" i="4" s="1"/>
  <c r="X289" i="4"/>
  <c r="X260" i="4"/>
  <c r="X299" i="4"/>
  <c r="X301" i="4"/>
  <c r="X276" i="4"/>
  <c r="X277" i="4"/>
  <c r="X267" i="4"/>
  <c r="X295" i="4"/>
  <c r="X262" i="4"/>
  <c r="X292" i="4"/>
  <c r="W50" i="51" s="1"/>
  <c r="EK51" i="51" s="1"/>
  <c r="EW51" i="51" s="1"/>
  <c r="X297" i="4"/>
  <c r="DH276" i="4" s="1"/>
  <c r="X263" i="4"/>
  <c r="W21" i="51" s="1"/>
  <c r="X282" i="4"/>
  <c r="AC282" i="4" s="1"/>
  <c r="X259" i="4"/>
  <c r="W17" i="51" s="1"/>
  <c r="X287" i="4"/>
  <c r="X268" i="4"/>
  <c r="X280" i="4"/>
  <c r="X293" i="4"/>
  <c r="W51" i="51" s="1"/>
  <c r="X317" i="4"/>
  <c r="X305" i="4"/>
  <c r="X284" i="4"/>
  <c r="X261" i="4"/>
  <c r="X318" i="4"/>
  <c r="DH297" i="4" s="1"/>
  <c r="X278" i="4"/>
  <c r="X265" i="4"/>
  <c r="W23" i="51" s="1"/>
  <c r="X316" i="4"/>
  <c r="DH295" i="4" s="1"/>
  <c r="DH299" i="4"/>
  <c r="W71" i="51"/>
  <c r="W78" i="51"/>
  <c r="AC293" i="4"/>
  <c r="X274" i="4"/>
  <c r="DH272" i="4"/>
  <c r="X257" i="4"/>
  <c r="X269" i="4"/>
  <c r="W27" i="51" s="1"/>
  <c r="X272" i="4"/>
  <c r="W30" i="51" s="1"/>
  <c r="X314" i="4"/>
  <c r="DH293" i="4" s="1"/>
  <c r="X283" i="4"/>
  <c r="AC283" i="4" s="1"/>
  <c r="X273" i="4"/>
  <c r="W31" i="51" s="1"/>
  <c r="X309" i="4"/>
  <c r="W67" i="51" s="1"/>
  <c r="R294" i="4"/>
  <c r="Y294" i="4" s="1"/>
  <c r="R296" i="4"/>
  <c r="Y296" i="4" s="1"/>
  <c r="DG275" i="4" s="1"/>
  <c r="R308" i="4"/>
  <c r="Y308" i="4" s="1"/>
  <c r="DF429" i="4" s="1"/>
  <c r="M94" i="25" s="1"/>
  <c r="R305" i="4"/>
  <c r="Y305" i="4" s="1"/>
  <c r="DG284" i="4" s="1"/>
  <c r="R317" i="4"/>
  <c r="Y317" i="4" s="1"/>
  <c r="DF438" i="4" s="1"/>
  <c r="M103" i="25" s="1"/>
  <c r="R309" i="4"/>
  <c r="Y309" i="4" s="1"/>
  <c r="S67" i="51" s="1"/>
  <c r="R323" i="4"/>
  <c r="Y323" i="4" s="1"/>
  <c r="Z323" i="4" s="1"/>
  <c r="R313" i="4"/>
  <c r="Y313" i="4" s="1"/>
  <c r="R303" i="4"/>
  <c r="Y303" i="4" s="1"/>
  <c r="R319" i="4"/>
  <c r="Y319" i="4" s="1"/>
  <c r="Z319" i="4" s="1"/>
  <c r="R318" i="4"/>
  <c r="Y318" i="4" s="1"/>
  <c r="R321" i="4"/>
  <c r="Y321" i="4" s="1"/>
  <c r="Z321" i="4" s="1"/>
  <c r="R298" i="4"/>
  <c r="Y298" i="4" s="1"/>
  <c r="S56" i="51" s="1"/>
  <c r="R314" i="4"/>
  <c r="Y314" i="4" s="1"/>
  <c r="DG293" i="4" s="1"/>
  <c r="R297" i="4"/>
  <c r="Y297" i="4" s="1"/>
  <c r="R325" i="4"/>
  <c r="Y325" i="4" s="1"/>
  <c r="S83" i="51" s="1"/>
  <c r="R316" i="4"/>
  <c r="Y316" i="4" s="1"/>
  <c r="R302" i="4"/>
  <c r="Y302" i="4" s="1"/>
  <c r="R307" i="4"/>
  <c r="Y307" i="4" s="1"/>
  <c r="S65" i="51" s="1"/>
  <c r="R300" i="4"/>
  <c r="Y300" i="4" s="1"/>
  <c r="Z300" i="4" s="1"/>
  <c r="R320" i="4"/>
  <c r="Y320" i="4" s="1"/>
  <c r="DF441" i="4" s="1"/>
  <c r="M106" i="25" s="1"/>
  <c r="R295" i="4"/>
  <c r="Y295" i="4" s="1"/>
  <c r="R306" i="4"/>
  <c r="Y306" i="4" s="1"/>
  <c r="Z306" i="4" s="1"/>
  <c r="R324" i="4"/>
  <c r="Y324" i="4" s="1"/>
  <c r="M82" i="51" s="1"/>
  <c r="R299" i="4"/>
  <c r="Y299" i="4" s="1"/>
  <c r="M57" i="51" s="1"/>
  <c r="R311" i="4"/>
  <c r="Y311" i="4" s="1"/>
  <c r="M69" i="51" s="1"/>
  <c r="BR69" i="51" s="1"/>
  <c r="R315" i="4"/>
  <c r="Y315" i="4" s="1"/>
  <c r="DF436" i="4" s="1"/>
  <c r="M101" i="25" s="1"/>
  <c r="R301" i="4"/>
  <c r="Y301" i="4" s="1"/>
  <c r="Z301" i="4" s="1"/>
  <c r="R312" i="4"/>
  <c r="Y312" i="4" s="1"/>
  <c r="S70" i="51" s="1"/>
  <c r="R322" i="4"/>
  <c r="Y322" i="4" s="1"/>
  <c r="S80" i="51" s="1"/>
  <c r="R310" i="4"/>
  <c r="Y310" i="4" s="1"/>
  <c r="S68" i="51" s="1"/>
  <c r="R326" i="4"/>
  <c r="Y326" i="4" s="1"/>
  <c r="M84" i="51" s="1"/>
  <c r="M51" i="51"/>
  <c r="S51" i="51"/>
  <c r="DF410" i="4"/>
  <c r="M79" i="25" s="1"/>
  <c r="DG272" i="4"/>
  <c r="Z293" i="4"/>
  <c r="L408" i="4"/>
  <c r="L69" i="4"/>
  <c r="W83" i="51"/>
  <c r="L55" i="4"/>
  <c r="W56" i="51"/>
  <c r="AC298" i="4"/>
  <c r="DH277" i="4"/>
  <c r="L150" i="4"/>
  <c r="W48" i="51"/>
  <c r="AC290" i="4"/>
  <c r="DH269" i="4"/>
  <c r="K380" i="4"/>
  <c r="O380" i="4" s="1"/>
  <c r="K134" i="4"/>
  <c r="O134" i="4" s="1"/>
  <c r="CA135" i="4" s="1"/>
  <c r="K54" i="4"/>
  <c r="O54" i="4" s="1"/>
  <c r="L396" i="4"/>
  <c r="L393" i="4"/>
  <c r="W16" i="51"/>
  <c r="W28" i="51"/>
  <c r="L146" i="4"/>
  <c r="CA146" i="4"/>
  <c r="L398" i="4"/>
  <c r="DH294" i="4"/>
  <c r="W73" i="51"/>
  <c r="L136" i="4"/>
  <c r="CA136" i="4"/>
  <c r="L156" i="4"/>
  <c r="L381" i="4"/>
  <c r="L60" i="4"/>
  <c r="L70" i="4"/>
  <c r="L67" i="4"/>
  <c r="W26" i="51"/>
  <c r="W32" i="51"/>
  <c r="L66" i="4"/>
  <c r="L72" i="4"/>
  <c r="L407" i="4"/>
  <c r="L385" i="4"/>
  <c r="L386" i="4"/>
  <c r="L147" i="4"/>
  <c r="W15" i="51"/>
  <c r="W24" i="51"/>
  <c r="L63" i="4"/>
  <c r="L392" i="4"/>
  <c r="L152" i="4"/>
  <c r="L141" i="4"/>
  <c r="CA141" i="4"/>
  <c r="K399" i="4"/>
  <c r="O399" i="4" s="1"/>
  <c r="K153" i="4"/>
  <c r="O153" i="4" s="1"/>
  <c r="K73" i="4"/>
  <c r="O73" i="4" s="1"/>
  <c r="L145" i="4"/>
  <c r="L388" i="4"/>
  <c r="W79" i="51"/>
  <c r="DH300" i="4"/>
  <c r="L78" i="4"/>
  <c r="W81" i="51"/>
  <c r="L59" i="4"/>
  <c r="L140" i="4"/>
  <c r="L148" i="4"/>
  <c r="AC291" i="4"/>
  <c r="W49" i="51"/>
  <c r="DH270" i="4"/>
  <c r="W45" i="51"/>
  <c r="DH266" i="4"/>
  <c r="AC287" i="4"/>
  <c r="CA143" i="4"/>
  <c r="L143" i="4"/>
  <c r="L155" i="4"/>
  <c r="L71" i="4"/>
  <c r="L387" i="4"/>
  <c r="L154" i="4"/>
  <c r="W82" i="51"/>
  <c r="L391" i="4"/>
  <c r="CA140" i="4"/>
  <c r="L139" i="4"/>
  <c r="CA139" i="4"/>
  <c r="L384" i="4"/>
  <c r="W59" i="51"/>
  <c r="AC301" i="4"/>
  <c r="DH280" i="4"/>
  <c r="L68" i="4"/>
  <c r="W37" i="51"/>
  <c r="DH258" i="4"/>
  <c r="AC279" i="4"/>
  <c r="DH262" i="4"/>
  <c r="W41" i="51"/>
  <c r="L389" i="4"/>
  <c r="L401" i="4"/>
  <c r="L397" i="4"/>
  <c r="L61" i="4"/>
  <c r="W58" i="51"/>
  <c r="DH279" i="4"/>
  <c r="AC300" i="4"/>
  <c r="AC297" i="4"/>
  <c r="Z297" i="4"/>
  <c r="L135" i="4"/>
  <c r="L159" i="4"/>
  <c r="L405" i="4"/>
  <c r="L62" i="4"/>
  <c r="L158" i="4"/>
  <c r="S52" i="51"/>
  <c r="DF415" i="4"/>
  <c r="M80" i="25" s="1"/>
  <c r="DG273" i="4"/>
  <c r="M52" i="51"/>
  <c r="CA138" i="4"/>
  <c r="L138" i="4"/>
  <c r="DH289" i="4"/>
  <c r="W68" i="51"/>
  <c r="EK68" i="51" s="1"/>
  <c r="EW68" i="51" s="1"/>
  <c r="L394" i="4"/>
  <c r="AC289" i="4"/>
  <c r="DH268" i="4"/>
  <c r="W47" i="51"/>
  <c r="DH264" i="4"/>
  <c r="AC285" i="4"/>
  <c r="W43" i="51"/>
  <c r="W25" i="51"/>
  <c r="L75" i="4"/>
  <c r="K379" i="4"/>
  <c r="O379" i="4" s="1"/>
  <c r="K133" i="4"/>
  <c r="O133" i="4" s="1"/>
  <c r="K53" i="4"/>
  <c r="O53" i="4" s="1"/>
  <c r="L151" i="4"/>
  <c r="M83" i="51"/>
  <c r="DH275" i="4"/>
  <c r="W54" i="51"/>
  <c r="AC296" i="4"/>
  <c r="Z296" i="4"/>
  <c r="L79" i="4"/>
  <c r="W77" i="51"/>
  <c r="DH298" i="4"/>
  <c r="L163" i="4"/>
  <c r="M71" i="51"/>
  <c r="S71" i="51"/>
  <c r="DF434" i="4"/>
  <c r="M99" i="25" s="1"/>
  <c r="DG292" i="4"/>
  <c r="K378" i="4"/>
  <c r="O378" i="4" s="1"/>
  <c r="K132" i="4"/>
  <c r="O132" i="4" s="1"/>
  <c r="K52" i="4"/>
  <c r="O52" i="4" s="1"/>
  <c r="L377" i="4"/>
  <c r="O411" i="4"/>
  <c r="L58" i="4"/>
  <c r="W22" i="51"/>
  <c r="W18" i="51"/>
  <c r="W38" i="51"/>
  <c r="AC280" i="4"/>
  <c r="DH259" i="4"/>
  <c r="DH274" i="4"/>
  <c r="W53" i="51"/>
  <c r="AC295" i="4"/>
  <c r="AC299" i="4"/>
  <c r="W57" i="51"/>
  <c r="DH278" i="4"/>
  <c r="DF426" i="4"/>
  <c r="M91" i="25" s="1"/>
  <c r="S63" i="51"/>
  <c r="M63" i="51"/>
  <c r="Z320" i="4"/>
  <c r="Z338" i="4" s="1"/>
  <c r="R277" i="4"/>
  <c r="Y277" i="4" s="1"/>
  <c r="R291" i="4"/>
  <c r="Y291" i="4" s="1"/>
  <c r="R279" i="4"/>
  <c r="Y279" i="4" s="1"/>
  <c r="R265" i="4"/>
  <c r="Y265" i="4" s="1"/>
  <c r="R275" i="4"/>
  <c r="Y275" i="4" s="1"/>
  <c r="R269" i="4"/>
  <c r="Y269" i="4" s="1"/>
  <c r="R271" i="4"/>
  <c r="Y271" i="4" s="1"/>
  <c r="Z271" i="4" s="1"/>
  <c r="R283" i="4"/>
  <c r="Y283" i="4" s="1"/>
  <c r="Z283" i="4" s="1"/>
  <c r="R264" i="4"/>
  <c r="Y264" i="4" s="1"/>
  <c r="Z264" i="4" s="1"/>
  <c r="R263" i="4"/>
  <c r="Y263" i="4" s="1"/>
  <c r="Z263" i="4" s="1"/>
  <c r="R276" i="4"/>
  <c r="Y276" i="4" s="1"/>
  <c r="Z276" i="4" s="1"/>
  <c r="R284" i="4"/>
  <c r="Y284" i="4" s="1"/>
  <c r="R281" i="4"/>
  <c r="Y281" i="4" s="1"/>
  <c r="Z281" i="4" s="1"/>
  <c r="R278" i="4"/>
  <c r="Y278" i="4" s="1"/>
  <c r="Z278" i="4" s="1"/>
  <c r="R268" i="4"/>
  <c r="Y268" i="4" s="1"/>
  <c r="R288" i="4"/>
  <c r="Y288" i="4" s="1"/>
  <c r="Z288" i="4" s="1"/>
  <c r="R261" i="4"/>
  <c r="Y261" i="4" s="1"/>
  <c r="R273" i="4"/>
  <c r="Y273" i="4" s="1"/>
  <c r="R267" i="4"/>
  <c r="Y267" i="4" s="1"/>
  <c r="R266" i="4"/>
  <c r="Y266" i="4" s="1"/>
  <c r="Z266" i="4" s="1"/>
  <c r="R292" i="4"/>
  <c r="Y292" i="4" s="1"/>
  <c r="Z292" i="4" s="1"/>
  <c r="R289" i="4"/>
  <c r="Y289" i="4" s="1"/>
  <c r="Z289" i="4" s="1"/>
  <c r="R258" i="4"/>
  <c r="Y258" i="4" s="1"/>
  <c r="R260" i="4"/>
  <c r="Y260" i="4" s="1"/>
  <c r="R274" i="4"/>
  <c r="Y274" i="4" s="1"/>
  <c r="R280" i="4"/>
  <c r="Y280" i="4" s="1"/>
  <c r="Z280" i="4" s="1"/>
  <c r="R262" i="4"/>
  <c r="Y262" i="4" s="1"/>
  <c r="Z262" i="4" s="1"/>
  <c r="R272" i="4"/>
  <c r="Y272" i="4" s="1"/>
  <c r="R286" i="4"/>
  <c r="Y286" i="4" s="1"/>
  <c r="R282" i="4"/>
  <c r="Y282" i="4" s="1"/>
  <c r="R290" i="4"/>
  <c r="Y290" i="4" s="1"/>
  <c r="Z290" i="4" s="1"/>
  <c r="R270" i="4"/>
  <c r="Y270" i="4" s="1"/>
  <c r="Z270" i="4" s="1"/>
  <c r="R287" i="4"/>
  <c r="Y287" i="4" s="1"/>
  <c r="Z287" i="4" s="1"/>
  <c r="R285" i="4"/>
  <c r="Y285" i="4" s="1"/>
  <c r="Z285" i="4" s="1"/>
  <c r="R257" i="4"/>
  <c r="Y257" i="4" s="1"/>
  <c r="Z257" i="4" s="1"/>
  <c r="R259" i="4"/>
  <c r="Y259" i="4" s="1"/>
  <c r="S58" i="51"/>
  <c r="DG279" i="4"/>
  <c r="M58" i="51"/>
  <c r="DF421" i="4"/>
  <c r="M86" i="25" s="1"/>
  <c r="W75" i="51"/>
  <c r="DH296" i="4"/>
  <c r="L149" i="4"/>
  <c r="DH282" i="4"/>
  <c r="AC303" i="4"/>
  <c r="W61" i="51"/>
  <c r="Z303" i="4"/>
  <c r="L404" i="4"/>
  <c r="L65" i="4"/>
  <c r="M61" i="51"/>
  <c r="S61" i="51"/>
  <c r="DF424" i="4"/>
  <c r="M89" i="25" s="1"/>
  <c r="DG282" i="4"/>
  <c r="L157" i="4"/>
  <c r="L83" i="4"/>
  <c r="W64" i="51"/>
  <c r="AC306" i="4"/>
  <c r="DH285" i="4"/>
  <c r="L383" i="4"/>
  <c r="O86" i="4"/>
  <c r="X381" i="4" s="1"/>
  <c r="L51" i="4"/>
  <c r="DF418" i="4"/>
  <c r="M83" i="25" s="1"/>
  <c r="S55" i="51"/>
  <c r="M55" i="51"/>
  <c r="DG276" i="4"/>
  <c r="DF442" i="4"/>
  <c r="M107" i="25" s="1"/>
  <c r="S79" i="51"/>
  <c r="DG300" i="4"/>
  <c r="M79" i="51"/>
  <c r="W34" i="51"/>
  <c r="AC281" i="4"/>
  <c r="W39" i="51"/>
  <c r="DH260" i="4"/>
  <c r="W46" i="51"/>
  <c r="AC288" i="4"/>
  <c r="DH267" i="4"/>
  <c r="AC305" i="4"/>
  <c r="W63" i="51"/>
  <c r="DH284" i="4"/>
  <c r="Z305" i="4"/>
  <c r="L80" i="4"/>
  <c r="R304" i="4"/>
  <c r="Y304" i="4" s="1"/>
  <c r="AC302" i="4"/>
  <c r="W60" i="51"/>
  <c r="EK60" i="51" s="1"/>
  <c r="EW60" i="51" s="1"/>
  <c r="DH281" i="4"/>
  <c r="Z302" i="4"/>
  <c r="W35" i="51"/>
  <c r="L402" i="4"/>
  <c r="L76" i="4"/>
  <c r="AC294" i="4"/>
  <c r="W52" i="51"/>
  <c r="DH273" i="4"/>
  <c r="Z294" i="4"/>
  <c r="L403" i="4"/>
  <c r="AC307" i="4"/>
  <c r="DH286" i="4"/>
  <c r="W65" i="51"/>
  <c r="Z307" i="4"/>
  <c r="L161" i="4"/>
  <c r="L409" i="4"/>
  <c r="K390" i="4"/>
  <c r="O390" i="4" s="1"/>
  <c r="K64" i="4"/>
  <c r="O64" i="4" s="1"/>
  <c r="K144" i="4"/>
  <c r="O144" i="4" s="1"/>
  <c r="DH290" i="4"/>
  <c r="W69" i="51"/>
  <c r="Z311" i="4"/>
  <c r="L137" i="4"/>
  <c r="CA137" i="4"/>
  <c r="L131" i="4"/>
  <c r="CA131" i="4"/>
  <c r="O166" i="4"/>
  <c r="X136" i="4" s="1"/>
  <c r="L56" i="4"/>
  <c r="W33" i="51"/>
  <c r="EK33" i="51" s="1"/>
  <c r="EW33" i="51" s="1"/>
  <c r="DH263" i="4"/>
  <c r="AC284" i="4"/>
  <c r="W42" i="51"/>
  <c r="Z284" i="4"/>
  <c r="DH265" i="4"/>
  <c r="AC286" i="4"/>
  <c r="W44" i="51"/>
  <c r="L74" i="4"/>
  <c r="L406" i="4"/>
  <c r="L162" i="4"/>
  <c r="W19" i="51"/>
  <c r="L395" i="4"/>
  <c r="W80" i="51"/>
  <c r="DH301" i="4"/>
  <c r="Z322" i="4"/>
  <c r="W66" i="51"/>
  <c r="EK67" i="51" s="1"/>
  <c r="EW67" i="51" s="1"/>
  <c r="AC308" i="4"/>
  <c r="DH287" i="4"/>
  <c r="L142" i="4"/>
  <c r="CA142" i="4"/>
  <c r="L77" i="4"/>
  <c r="DG290" i="4"/>
  <c r="L81" i="4"/>
  <c r="L82" i="4"/>
  <c r="W86" i="51"/>
  <c r="DG281" i="4"/>
  <c r="DF423" i="4"/>
  <c r="M88" i="25" s="1"/>
  <c r="M60" i="51"/>
  <c r="S60" i="51"/>
  <c r="L57" i="4"/>
  <c r="Z313" i="4"/>
  <c r="L382" i="4"/>
  <c r="W20" i="51"/>
  <c r="DH257" i="4"/>
  <c r="AC278" i="4"/>
  <c r="W36" i="51"/>
  <c r="W29" i="51"/>
  <c r="EK29" i="51" s="1"/>
  <c r="EW29" i="51" s="1"/>
  <c r="L400" i="4"/>
  <c r="L160" i="4"/>
  <c r="EK42" i="51" l="1"/>
  <c r="EW42" i="51" s="1"/>
  <c r="DH261" i="4"/>
  <c r="W62" i="51"/>
  <c r="W40" i="51"/>
  <c r="AC304" i="4"/>
  <c r="EK63" i="51"/>
  <c r="EW63" i="51" s="1"/>
  <c r="Z317" i="4"/>
  <c r="Z269" i="4"/>
  <c r="AC292" i="4"/>
  <c r="DF443" i="4"/>
  <c r="M108" i="25" s="1"/>
  <c r="DH271" i="4"/>
  <c r="W70" i="51"/>
  <c r="EK71" i="51" s="1"/>
  <c r="EW71" i="51" s="1"/>
  <c r="M80" i="51"/>
  <c r="W55" i="51"/>
  <c r="Z295" i="4"/>
  <c r="EK57" i="51"/>
  <c r="EW57" i="51" s="1"/>
  <c r="M75" i="51"/>
  <c r="EK62" i="51"/>
  <c r="EW62" i="51" s="1"/>
  <c r="Z318" i="4"/>
  <c r="W74" i="51"/>
  <c r="EK75" i="51" s="1"/>
  <c r="EW75" i="51" s="1"/>
  <c r="EK78" i="51"/>
  <c r="EW78" i="51" s="1"/>
  <c r="W76" i="51"/>
  <c r="DG285" i="4"/>
  <c r="EK77" i="51"/>
  <c r="EW77" i="51" s="1"/>
  <c r="EK79" i="51"/>
  <c r="EW79" i="51" s="1"/>
  <c r="Z309" i="4"/>
  <c r="EK44" i="51"/>
  <c r="EW44" i="51" s="1"/>
  <c r="Z316" i="4"/>
  <c r="S77" i="51"/>
  <c r="DG291" i="4"/>
  <c r="DG296" i="4"/>
  <c r="S75" i="51"/>
  <c r="W72" i="51"/>
  <c r="EK72" i="51" s="1"/>
  <c r="EW72" i="51" s="1"/>
  <c r="DG301" i="4"/>
  <c r="Z326" i="4"/>
  <c r="DF444" i="4"/>
  <c r="M109" i="25" s="1"/>
  <c r="DF430" i="4"/>
  <c r="M95" i="25" s="1"/>
  <c r="M65" i="51"/>
  <c r="AC309" i="4"/>
  <c r="M81" i="51"/>
  <c r="DY81" i="51" s="1"/>
  <c r="ES81" i="51" s="1"/>
  <c r="DG288" i="4"/>
  <c r="DG286" i="4"/>
  <c r="DH288" i="4"/>
  <c r="Z310" i="4"/>
  <c r="S81" i="51"/>
  <c r="DF433" i="4"/>
  <c r="M98" i="25" s="1"/>
  <c r="M67" i="51"/>
  <c r="S84" i="51"/>
  <c r="DF432" i="4"/>
  <c r="M97" i="25" s="1"/>
  <c r="DF435" i="4"/>
  <c r="M100" i="25" s="1"/>
  <c r="S69" i="51"/>
  <c r="S72" i="51"/>
  <c r="S66" i="51"/>
  <c r="EK18" i="51"/>
  <c r="EW18" i="51" s="1"/>
  <c r="M72" i="51"/>
  <c r="M66" i="51"/>
  <c r="BR66" i="51" s="1"/>
  <c r="EK22" i="51"/>
  <c r="EW22" i="51" s="1"/>
  <c r="DG287" i="4"/>
  <c r="Z314" i="4"/>
  <c r="Z299" i="4"/>
  <c r="Z308" i="4"/>
  <c r="M54" i="51"/>
  <c r="DF417" i="4"/>
  <c r="M82" i="25" s="1"/>
  <c r="Z324" i="4"/>
  <c r="DG278" i="4"/>
  <c r="S54" i="51"/>
  <c r="EK24" i="51"/>
  <c r="EW24" i="51" s="1"/>
  <c r="EK65" i="51"/>
  <c r="EW65" i="51" s="1"/>
  <c r="EK49" i="51"/>
  <c r="EW49" i="51" s="1"/>
  <c r="EK34" i="51"/>
  <c r="EW34" i="51" s="1"/>
  <c r="M70" i="51"/>
  <c r="DY70" i="51" s="1"/>
  <c r="ES70" i="51" s="1"/>
  <c r="M77" i="51"/>
  <c r="DY78" i="51" s="1"/>
  <c r="ES78" i="51" s="1"/>
  <c r="DF440" i="4"/>
  <c r="M105" i="25" s="1"/>
  <c r="DG298" i="4"/>
  <c r="EK38" i="51"/>
  <c r="EW38" i="51" s="1"/>
  <c r="S78" i="51"/>
  <c r="EK46" i="51"/>
  <c r="EW46" i="51" s="1"/>
  <c r="DF428" i="4"/>
  <c r="M93" i="25" s="1"/>
  <c r="DF439" i="4"/>
  <c r="M104" i="25" s="1"/>
  <c r="M76" i="51"/>
  <c r="BR76" i="51" s="1"/>
  <c r="DG297" i="4"/>
  <c r="S76" i="51"/>
  <c r="EK19" i="51"/>
  <c r="EW19" i="51" s="1"/>
  <c r="EK41" i="51"/>
  <c r="EW41" i="51" s="1"/>
  <c r="M64" i="51"/>
  <c r="DF427" i="4"/>
  <c r="M92" i="25" s="1"/>
  <c r="S64" i="51"/>
  <c r="EK25" i="51"/>
  <c r="EW25" i="51" s="1"/>
  <c r="EK39" i="51"/>
  <c r="EW39" i="51" s="1"/>
  <c r="S57" i="51"/>
  <c r="DF420" i="4"/>
  <c r="M85" i="25" s="1"/>
  <c r="M56" i="51"/>
  <c r="BR56" i="51" s="1"/>
  <c r="S73" i="51"/>
  <c r="DG277" i="4"/>
  <c r="DF445" i="4"/>
  <c r="M110" i="25" s="1"/>
  <c r="Z325" i="4"/>
  <c r="DF446" i="4"/>
  <c r="M111" i="25" s="1"/>
  <c r="Y338" i="4"/>
  <c r="Z312" i="4"/>
  <c r="S59" i="51"/>
  <c r="DF422" i="4"/>
  <c r="M87" i="25" s="1"/>
  <c r="Z298" i="4"/>
  <c r="DG280" i="4"/>
  <c r="M74" i="51"/>
  <c r="BR74" i="51" s="1"/>
  <c r="M59" i="51"/>
  <c r="BR59" i="51" s="1"/>
  <c r="S74" i="51"/>
  <c r="DF419" i="4"/>
  <c r="M84" i="25" s="1"/>
  <c r="DG274" i="4"/>
  <c r="DF416" i="4"/>
  <c r="M81" i="25" s="1"/>
  <c r="S53" i="51"/>
  <c r="M53" i="51"/>
  <c r="BR53" i="51" s="1"/>
  <c r="DG299" i="4"/>
  <c r="DF431" i="4"/>
  <c r="M96" i="25" s="1"/>
  <c r="M78" i="51"/>
  <c r="DY79" i="51" s="1"/>
  <c r="ES79" i="51" s="1"/>
  <c r="M68" i="51"/>
  <c r="M73" i="51"/>
  <c r="DG289" i="4"/>
  <c r="DG295" i="4"/>
  <c r="DG294" i="4"/>
  <c r="DF437" i="4"/>
  <c r="M102" i="25" s="1"/>
  <c r="DY83" i="51"/>
  <c r="ES83" i="51" s="1"/>
  <c r="Z315" i="4"/>
  <c r="EK59" i="51"/>
  <c r="EW59" i="51" s="1"/>
  <c r="EK31" i="51"/>
  <c r="EW31" i="51" s="1"/>
  <c r="S82" i="51"/>
  <c r="EK36" i="51"/>
  <c r="EW36" i="51" s="1"/>
  <c r="X409" i="4"/>
  <c r="DH386" i="4" s="1"/>
  <c r="X83" i="4"/>
  <c r="DH60" i="4" s="1"/>
  <c r="N60" i="24" s="1"/>
  <c r="X76" i="4"/>
  <c r="DH53" i="4" s="1"/>
  <c r="N53" i="24" s="1"/>
  <c r="X383" i="4"/>
  <c r="DH360" i="4" s="1"/>
  <c r="X135" i="4"/>
  <c r="DH113" i="4" s="1"/>
  <c r="N79" i="24" s="1"/>
  <c r="X154" i="4"/>
  <c r="AO74" i="51" s="1"/>
  <c r="AO156" i="51" s="1"/>
  <c r="X382" i="4"/>
  <c r="AC382" i="4" s="1"/>
  <c r="X403" i="4"/>
  <c r="X65" i="4"/>
  <c r="AC65" i="4" s="1"/>
  <c r="X386" i="4"/>
  <c r="AC386" i="4" s="1"/>
  <c r="X74" i="4"/>
  <c r="DH51" i="4" s="1"/>
  <c r="N51" i="24" s="1"/>
  <c r="X402" i="4"/>
  <c r="DH379" i="4" s="1"/>
  <c r="X400" i="4"/>
  <c r="DH377" i="4" s="1"/>
  <c r="X77" i="4"/>
  <c r="DH54" i="4" s="1"/>
  <c r="N54" i="24" s="1"/>
  <c r="X57" i="4"/>
  <c r="AC57" i="4" s="1"/>
  <c r="X82" i="4"/>
  <c r="DH59" i="4" s="1"/>
  <c r="N59" i="24" s="1"/>
  <c r="X404" i="4"/>
  <c r="DH381" i="4" s="1"/>
  <c r="X395" i="4"/>
  <c r="DH372" i="4" s="1"/>
  <c r="X81" i="4"/>
  <c r="X406" i="4"/>
  <c r="X56" i="4"/>
  <c r="DH33" i="4" s="1"/>
  <c r="N33" i="24" s="1"/>
  <c r="X80" i="4"/>
  <c r="DH57" i="4" s="1"/>
  <c r="N57" i="24" s="1"/>
  <c r="DH358" i="4"/>
  <c r="AC381" i="4"/>
  <c r="X131" i="4"/>
  <c r="X111" i="4"/>
  <c r="X119" i="4"/>
  <c r="X118" i="4"/>
  <c r="X129" i="4"/>
  <c r="X126" i="4"/>
  <c r="X117" i="4"/>
  <c r="X125" i="4"/>
  <c r="X115" i="4"/>
  <c r="X124" i="4"/>
  <c r="X127" i="4"/>
  <c r="X122" i="4"/>
  <c r="X103" i="4"/>
  <c r="X96" i="4"/>
  <c r="X121" i="4"/>
  <c r="X114" i="4"/>
  <c r="X106" i="4"/>
  <c r="X120" i="4"/>
  <c r="X130" i="4"/>
  <c r="X100" i="4"/>
  <c r="X108" i="4"/>
  <c r="X104" i="4"/>
  <c r="X98" i="4"/>
  <c r="X102" i="4"/>
  <c r="X113" i="4"/>
  <c r="X110" i="4"/>
  <c r="X97" i="4"/>
  <c r="X101" i="4"/>
  <c r="X99" i="4"/>
  <c r="X123" i="4"/>
  <c r="X109" i="4"/>
  <c r="X105" i="4"/>
  <c r="X116" i="4"/>
  <c r="X95" i="4"/>
  <c r="X112" i="4"/>
  <c r="X107" i="4"/>
  <c r="X128" i="4"/>
  <c r="X164" i="4"/>
  <c r="EK53" i="51"/>
  <c r="EW53" i="51" s="1"/>
  <c r="EK52" i="51"/>
  <c r="EW52" i="51" s="1"/>
  <c r="M62" i="51"/>
  <c r="DG283" i="4"/>
  <c r="DF425" i="4"/>
  <c r="M90" i="25" s="1"/>
  <c r="S62" i="51"/>
  <c r="Z304" i="4"/>
  <c r="S30" i="51"/>
  <c r="M30" i="51"/>
  <c r="DF402" i="4"/>
  <c r="M74" i="25" s="1"/>
  <c r="S46" i="51"/>
  <c r="DG267" i="4"/>
  <c r="M46" i="51"/>
  <c r="M23" i="51"/>
  <c r="S23" i="51"/>
  <c r="L378" i="4"/>
  <c r="X378" i="4"/>
  <c r="BR54" i="51"/>
  <c r="X151" i="4"/>
  <c r="X158" i="4"/>
  <c r="X397" i="4"/>
  <c r="X143" i="4"/>
  <c r="BR75" i="51"/>
  <c r="X72" i="4"/>
  <c r="EK40" i="51"/>
  <c r="EW40" i="51" s="1"/>
  <c r="X69" i="4"/>
  <c r="DY58" i="51"/>
  <c r="ES58" i="51" s="1"/>
  <c r="BR58" i="51"/>
  <c r="S20" i="51"/>
  <c r="M20" i="51"/>
  <c r="M26" i="51"/>
  <c r="S26" i="51"/>
  <c r="M37" i="51"/>
  <c r="S37" i="51"/>
  <c r="DG258" i="4"/>
  <c r="DF393" i="4"/>
  <c r="M65" i="25" s="1"/>
  <c r="L53" i="4"/>
  <c r="X53" i="4"/>
  <c r="EK43" i="51"/>
  <c r="EW43" i="51" s="1"/>
  <c r="X384" i="4"/>
  <c r="X387" i="4"/>
  <c r="X148" i="4"/>
  <c r="X78" i="4"/>
  <c r="BR67" i="51"/>
  <c r="X385" i="4"/>
  <c r="EK28" i="51"/>
  <c r="EW28" i="51" s="1"/>
  <c r="S33" i="51"/>
  <c r="M33" i="51"/>
  <c r="L166" i="4"/>
  <c r="R146" i="4" s="1"/>
  <c r="Y146" i="4" s="1"/>
  <c r="X51" i="4"/>
  <c r="EK64" i="51"/>
  <c r="EW64" i="51" s="1"/>
  <c r="DF394" i="4"/>
  <c r="M66" i="25" s="1"/>
  <c r="S38" i="51"/>
  <c r="DG259" i="4"/>
  <c r="M38" i="51"/>
  <c r="S36" i="51"/>
  <c r="M36" i="51"/>
  <c r="DF392" i="4"/>
  <c r="DG257" i="4"/>
  <c r="S49" i="51"/>
  <c r="M49" i="51"/>
  <c r="DF405" i="4"/>
  <c r="M77" i="25" s="1"/>
  <c r="DG270" i="4"/>
  <c r="L133" i="4"/>
  <c r="CA133" i="4"/>
  <c r="X133" i="4"/>
  <c r="X138" i="4"/>
  <c r="X66" i="4"/>
  <c r="Z268" i="4"/>
  <c r="L54" i="4"/>
  <c r="X54" i="4"/>
  <c r="EK74" i="51"/>
  <c r="EW74" i="51" s="1"/>
  <c r="X150" i="4"/>
  <c r="X408" i="4"/>
  <c r="DG265" i="4"/>
  <c r="DF400" i="4"/>
  <c r="M72" i="25" s="1"/>
  <c r="S44" i="51"/>
  <c r="M44" i="51"/>
  <c r="X161" i="4"/>
  <c r="L86" i="4"/>
  <c r="R403" i="4" s="1"/>
  <c r="Y403" i="4" s="1"/>
  <c r="S32" i="51"/>
  <c r="M32" i="51"/>
  <c r="DG260" i="4"/>
  <c r="DF395" i="4"/>
  <c r="M67" i="25" s="1"/>
  <c r="S39" i="51"/>
  <c r="M39" i="51"/>
  <c r="S35" i="51"/>
  <c r="M35" i="51"/>
  <c r="L379" i="4"/>
  <c r="X379" i="4"/>
  <c r="X139" i="4"/>
  <c r="X71" i="4"/>
  <c r="Z272" i="4"/>
  <c r="EK27" i="51"/>
  <c r="EW27" i="51" s="1"/>
  <c r="EK26" i="51"/>
  <c r="EW26" i="51" s="1"/>
  <c r="CA134" i="4"/>
  <c r="L134" i="4"/>
  <c r="X134" i="4"/>
  <c r="Z265" i="4"/>
  <c r="X162" i="4"/>
  <c r="X37" i="4"/>
  <c r="X344" i="4"/>
  <c r="X33" i="4"/>
  <c r="X366" i="4"/>
  <c r="X353" i="4"/>
  <c r="X32" i="4"/>
  <c r="X363" i="4"/>
  <c r="X17" i="4"/>
  <c r="X370" i="4"/>
  <c r="X49" i="4"/>
  <c r="X342" i="4"/>
  <c r="X40" i="4"/>
  <c r="X352" i="4"/>
  <c r="X45" i="4"/>
  <c r="X43" i="4"/>
  <c r="X21" i="4"/>
  <c r="X355" i="4"/>
  <c r="X42" i="4"/>
  <c r="X16" i="4"/>
  <c r="X31" i="4"/>
  <c r="X46" i="4"/>
  <c r="X369" i="4"/>
  <c r="X25" i="4"/>
  <c r="X26" i="4"/>
  <c r="X362" i="4"/>
  <c r="X27" i="4"/>
  <c r="X34" i="4"/>
  <c r="X20" i="4"/>
  <c r="X48" i="4"/>
  <c r="X15" i="4"/>
  <c r="X44" i="4"/>
  <c r="X364" i="4"/>
  <c r="X348" i="4"/>
  <c r="X29" i="4"/>
  <c r="X38" i="4"/>
  <c r="X359" i="4"/>
  <c r="X50" i="4"/>
  <c r="X41" i="4"/>
  <c r="X345" i="4"/>
  <c r="X24" i="4"/>
  <c r="X36" i="4"/>
  <c r="X346" i="4"/>
  <c r="X372" i="4"/>
  <c r="X368" i="4"/>
  <c r="X360" i="4"/>
  <c r="X28" i="4"/>
  <c r="X39" i="4"/>
  <c r="X22" i="4"/>
  <c r="X35" i="4"/>
  <c r="X18" i="4"/>
  <c r="X84" i="4"/>
  <c r="X365" i="4"/>
  <c r="X341" i="4"/>
  <c r="X361" i="4"/>
  <c r="X367" i="4"/>
  <c r="X354" i="4"/>
  <c r="X374" i="4"/>
  <c r="X349" i="4"/>
  <c r="X371" i="4"/>
  <c r="X347" i="4"/>
  <c r="X358" i="4"/>
  <c r="X357" i="4"/>
  <c r="X356" i="4"/>
  <c r="X375" i="4"/>
  <c r="X19" i="4"/>
  <c r="X350" i="4"/>
  <c r="X351" i="4"/>
  <c r="X47" i="4"/>
  <c r="X343" i="4"/>
  <c r="X373" i="4"/>
  <c r="X376" i="4"/>
  <c r="X23" i="4"/>
  <c r="X30" i="4"/>
  <c r="EK61" i="51"/>
  <c r="EW61" i="51" s="1"/>
  <c r="M17" i="51"/>
  <c r="S17" i="51"/>
  <c r="S18" i="51"/>
  <c r="M18" i="51"/>
  <c r="DF398" i="4"/>
  <c r="M70" i="25" s="1"/>
  <c r="S42" i="51"/>
  <c r="M42" i="51"/>
  <c r="DG263" i="4"/>
  <c r="BR71" i="51"/>
  <c r="X75" i="4"/>
  <c r="EK55" i="51"/>
  <c r="EW55" i="51" s="1"/>
  <c r="Z279" i="4"/>
  <c r="EK30" i="51"/>
  <c r="EW30" i="51" s="1"/>
  <c r="X141" i="4"/>
  <c r="X67" i="4"/>
  <c r="L380" i="4"/>
  <c r="X380" i="4"/>
  <c r="EK23" i="51"/>
  <c r="EW23" i="51" s="1"/>
  <c r="X157" i="4"/>
  <c r="S15" i="51"/>
  <c r="M15" i="51"/>
  <c r="BR15" i="51" s="1"/>
  <c r="S16" i="51"/>
  <c r="M16" i="51"/>
  <c r="M34" i="51"/>
  <c r="S34" i="51"/>
  <c r="BR63" i="51"/>
  <c r="DY63" i="51"/>
  <c r="ES63" i="51" s="1"/>
  <c r="X58" i="4"/>
  <c r="EK47" i="51"/>
  <c r="EW47" i="51" s="1"/>
  <c r="X62" i="4"/>
  <c r="X152" i="4"/>
  <c r="X147" i="4"/>
  <c r="X156" i="4"/>
  <c r="EK76" i="51"/>
  <c r="EW76" i="51" s="1"/>
  <c r="EK50" i="51"/>
  <c r="EW50" i="51" s="1"/>
  <c r="EK21" i="51"/>
  <c r="EW21" i="51" s="1"/>
  <c r="DY60" i="51"/>
  <c r="ES60" i="51" s="1"/>
  <c r="BR60" i="51"/>
  <c r="BX60" i="51" s="1"/>
  <c r="Z277" i="4"/>
  <c r="S43" i="51"/>
  <c r="M43" i="51"/>
  <c r="DG264" i="4"/>
  <c r="DF399" i="4"/>
  <c r="M71" i="25" s="1"/>
  <c r="DF403" i="4"/>
  <c r="M75" i="25" s="1"/>
  <c r="DG268" i="4"/>
  <c r="S47" i="51"/>
  <c r="M47" i="51"/>
  <c r="S21" i="51"/>
  <c r="M21" i="51"/>
  <c r="X163" i="4"/>
  <c r="EK54" i="51"/>
  <c r="EW54" i="51" s="1"/>
  <c r="X401" i="4"/>
  <c r="X388" i="4"/>
  <c r="BR65" i="51"/>
  <c r="DY65" i="51"/>
  <c r="ES65" i="51" s="1"/>
  <c r="X70" i="4"/>
  <c r="Z258" i="4"/>
  <c r="EK66" i="51"/>
  <c r="EW66" i="51" s="1"/>
  <c r="EK69" i="51"/>
  <c r="EW69" i="51" s="1"/>
  <c r="EK35" i="51"/>
  <c r="EW35" i="51" s="1"/>
  <c r="X149" i="4"/>
  <c r="DG266" i="4"/>
  <c r="DF401" i="4"/>
  <c r="M73" i="25" s="1"/>
  <c r="M45" i="51"/>
  <c r="S45" i="51"/>
  <c r="S50" i="51"/>
  <c r="M50" i="51"/>
  <c r="DY51" i="51" s="1"/>
  <c r="ES51" i="51" s="1"/>
  <c r="DF406" i="4"/>
  <c r="M78" i="25" s="1"/>
  <c r="DG271" i="4"/>
  <c r="M22" i="51"/>
  <c r="S22" i="51"/>
  <c r="X377" i="4"/>
  <c r="BR72" i="51"/>
  <c r="DY72" i="51"/>
  <c r="ES72" i="51" s="1"/>
  <c r="X405" i="4"/>
  <c r="EK37" i="51"/>
  <c r="EW37" i="51" s="1"/>
  <c r="X391" i="4"/>
  <c r="X140" i="4"/>
  <c r="L73" i="4"/>
  <c r="X73" i="4"/>
  <c r="X392" i="4"/>
  <c r="X398" i="4"/>
  <c r="EK16" i="51"/>
  <c r="EW16" i="51" s="1"/>
  <c r="EX16" i="51" s="1"/>
  <c r="EK56" i="51"/>
  <c r="EW56" i="51" s="1"/>
  <c r="BR55" i="51"/>
  <c r="DY55" i="51"/>
  <c r="ES55" i="51" s="1"/>
  <c r="AC136" i="4"/>
  <c r="DH114" i="4"/>
  <c r="N80" i="24" s="1"/>
  <c r="AO56" i="51"/>
  <c r="AO138" i="51" s="1"/>
  <c r="X142" i="4"/>
  <c r="DH383" i="4"/>
  <c r="DH380" i="4"/>
  <c r="M28" i="51"/>
  <c r="S28" i="51"/>
  <c r="M24" i="51"/>
  <c r="S24" i="51"/>
  <c r="DF397" i="4"/>
  <c r="M69" i="25" s="1"/>
  <c r="S41" i="51"/>
  <c r="DG262" i="4"/>
  <c r="M41" i="51"/>
  <c r="DY80" i="51"/>
  <c r="ES80" i="51" s="1"/>
  <c r="X394" i="4"/>
  <c r="BR52" i="51"/>
  <c r="DY52" i="51"/>
  <c r="ES52" i="51" s="1"/>
  <c r="X389" i="4"/>
  <c r="X68" i="4"/>
  <c r="EK45" i="51"/>
  <c r="EW45" i="51" s="1"/>
  <c r="X145" i="4"/>
  <c r="L153" i="4"/>
  <c r="X153" i="4"/>
  <c r="DY82" i="51"/>
  <c r="ES82" i="51" s="1"/>
  <c r="Z274" i="4"/>
  <c r="X60" i="4"/>
  <c r="X393" i="4"/>
  <c r="DY69" i="51"/>
  <c r="ES69" i="51" s="1"/>
  <c r="DY68" i="51"/>
  <c r="ES68" i="51" s="1"/>
  <c r="BR68" i="51"/>
  <c r="BX68" i="51" s="1"/>
  <c r="EK48" i="51"/>
  <c r="EW48" i="51" s="1"/>
  <c r="X55" i="4"/>
  <c r="L390" i="4"/>
  <c r="X390" i="4"/>
  <c r="S19" i="51"/>
  <c r="M19" i="51"/>
  <c r="DH58" i="4"/>
  <c r="N58" i="24" s="1"/>
  <c r="Z275" i="4"/>
  <c r="L144" i="4"/>
  <c r="CA144" i="4"/>
  <c r="X144" i="4"/>
  <c r="DF404" i="4"/>
  <c r="M76" i="25" s="1"/>
  <c r="S48" i="51"/>
  <c r="M48" i="51"/>
  <c r="DG269" i="4"/>
  <c r="S25" i="51"/>
  <c r="M25" i="51"/>
  <c r="S29" i="51"/>
  <c r="M29" i="51"/>
  <c r="Z260" i="4"/>
  <c r="L411" i="4"/>
  <c r="X159" i="4"/>
  <c r="EK58" i="51"/>
  <c r="EW58" i="51" s="1"/>
  <c r="Z291" i="4"/>
  <c r="X59" i="4"/>
  <c r="CA145" i="4"/>
  <c r="L399" i="4"/>
  <c r="X399" i="4"/>
  <c r="X63" i="4"/>
  <c r="EK32" i="51"/>
  <c r="EW32" i="51" s="1"/>
  <c r="Z259" i="4"/>
  <c r="CA132" i="4"/>
  <c r="L132" i="4"/>
  <c r="X132" i="4"/>
  <c r="Z286" i="4"/>
  <c r="Z261" i="4"/>
  <c r="X137" i="4"/>
  <c r="X160" i="4"/>
  <c r="EK20" i="51"/>
  <c r="EW20" i="51" s="1"/>
  <c r="BR64" i="51"/>
  <c r="BX64" i="51" s="1"/>
  <c r="DY64" i="51"/>
  <c r="ES64" i="51" s="1"/>
  <c r="EK81" i="51"/>
  <c r="EW81" i="51" s="1"/>
  <c r="EK80" i="51"/>
  <c r="EW80" i="51" s="1"/>
  <c r="L64" i="4"/>
  <c r="X64" i="4"/>
  <c r="BR61" i="51"/>
  <c r="BX61" i="51" s="1"/>
  <c r="DY61" i="51"/>
  <c r="ES61" i="51" s="1"/>
  <c r="DG261" i="4"/>
  <c r="S40" i="51"/>
  <c r="M40" i="51"/>
  <c r="DF396" i="4"/>
  <c r="M68" i="25" s="1"/>
  <c r="S31" i="51"/>
  <c r="M31" i="51"/>
  <c r="S27" i="51"/>
  <c r="M27" i="51"/>
  <c r="L52" i="4"/>
  <c r="X52" i="4"/>
  <c r="X79" i="4"/>
  <c r="Z267" i="4"/>
  <c r="X61" i="4"/>
  <c r="Z273" i="4"/>
  <c r="EK83" i="51"/>
  <c r="EW83" i="51" s="1"/>
  <c r="EK82" i="51"/>
  <c r="EW82" i="51" s="1"/>
  <c r="X155" i="4"/>
  <c r="BR57" i="51"/>
  <c r="X407" i="4"/>
  <c r="Z282" i="4"/>
  <c r="X146" i="4"/>
  <c r="X396" i="4"/>
  <c r="EK17" i="51"/>
  <c r="EW17" i="51" s="1"/>
  <c r="BR51" i="51"/>
  <c r="M86" i="51"/>
  <c r="EK70" i="51" l="1"/>
  <c r="EW70" i="51" s="1"/>
  <c r="DY73" i="51"/>
  <c r="ES73" i="51" s="1"/>
  <c r="DY67" i="51"/>
  <c r="ES67" i="51" s="1"/>
  <c r="DY76" i="51"/>
  <c r="ES76" i="51" s="1"/>
  <c r="DY54" i="51"/>
  <c r="ES54" i="51" s="1"/>
  <c r="BR73" i="51"/>
  <c r="DY74" i="51"/>
  <c r="ES74" i="51" s="1"/>
  <c r="DY66" i="51"/>
  <c r="ES66" i="51" s="1"/>
  <c r="EK73" i="51"/>
  <c r="EW73" i="51" s="1"/>
  <c r="DY56" i="51"/>
  <c r="ES56" i="51" s="1"/>
  <c r="DY57" i="51"/>
  <c r="ES57" i="51" s="1"/>
  <c r="BX55" i="51"/>
  <c r="DY53" i="51"/>
  <c r="ES53" i="51" s="1"/>
  <c r="BR70" i="51"/>
  <c r="BX70" i="51" s="1"/>
  <c r="AC383" i="4"/>
  <c r="DY71" i="51"/>
  <c r="ES71" i="51" s="1"/>
  <c r="R59" i="4"/>
  <c r="Y59" i="4" s="1"/>
  <c r="AC135" i="4"/>
  <c r="BX57" i="51"/>
  <c r="DY77" i="51"/>
  <c r="ES77" i="51" s="1"/>
  <c r="DY59" i="51"/>
  <c r="ES59" i="51" s="1"/>
  <c r="AC56" i="4"/>
  <c r="DH42" i="4"/>
  <c r="N42" i="24" s="1"/>
  <c r="DH363" i="4"/>
  <c r="R159" i="4"/>
  <c r="Y159" i="4" s="1"/>
  <c r="Z159" i="4" s="1"/>
  <c r="DY75" i="51"/>
  <c r="ES75" i="51" s="1"/>
  <c r="BX75" i="51"/>
  <c r="R145" i="4"/>
  <c r="Y145" i="4" s="1"/>
  <c r="DG123" i="4" s="1"/>
  <c r="M89" i="24" s="1"/>
  <c r="DH359" i="4"/>
  <c r="BX72" i="51"/>
  <c r="R132" i="4"/>
  <c r="Y132" i="4" s="1"/>
  <c r="R160" i="4"/>
  <c r="Y160" i="4" s="1"/>
  <c r="AN80" i="51" s="1"/>
  <c r="AN162" i="51" s="1"/>
  <c r="R144" i="4"/>
  <c r="Y144" i="4" s="1"/>
  <c r="DG122" i="4" s="1"/>
  <c r="M88" i="24" s="1"/>
  <c r="R147" i="4"/>
  <c r="Y147" i="4" s="1"/>
  <c r="DG125" i="4" s="1"/>
  <c r="M91" i="24" s="1"/>
  <c r="R140" i="4"/>
  <c r="Y140" i="4" s="1"/>
  <c r="Z140" i="4" s="1"/>
  <c r="R152" i="4"/>
  <c r="Y152" i="4" s="1"/>
  <c r="Z152" i="4" s="1"/>
  <c r="R153" i="4"/>
  <c r="Y153" i="4" s="1"/>
  <c r="Z153" i="4" s="1"/>
  <c r="AO55" i="51"/>
  <c r="AO137" i="51" s="1"/>
  <c r="R157" i="4"/>
  <c r="Y157" i="4" s="1"/>
  <c r="DH34" i="4"/>
  <c r="N34" i="24" s="1"/>
  <c r="BX69" i="51"/>
  <c r="BX73" i="51"/>
  <c r="R163" i="4"/>
  <c r="Y163" i="4" s="1"/>
  <c r="AN83" i="51" s="1"/>
  <c r="AN165" i="51" s="1"/>
  <c r="BX76" i="51"/>
  <c r="BX53" i="51"/>
  <c r="BX66" i="51"/>
  <c r="EX17" i="51"/>
  <c r="EX18" i="51" s="1"/>
  <c r="EX19" i="51" s="1"/>
  <c r="R149" i="4"/>
  <c r="Y149" i="4" s="1"/>
  <c r="AN69" i="51" s="1"/>
  <c r="R162" i="4"/>
  <c r="Y162" i="4" s="1"/>
  <c r="AN82" i="51" s="1"/>
  <c r="R156" i="4"/>
  <c r="Y156" i="4" s="1"/>
  <c r="Y171" i="4" s="1"/>
  <c r="DH132" i="4"/>
  <c r="N98" i="24" s="1"/>
  <c r="R134" i="4"/>
  <c r="Y134" i="4" s="1"/>
  <c r="Z134" i="4" s="1"/>
  <c r="R133" i="4"/>
  <c r="Y133" i="4" s="1"/>
  <c r="DG124" i="4"/>
  <c r="M90" i="24" s="1"/>
  <c r="AN66" i="51"/>
  <c r="DG36" i="4"/>
  <c r="M36" i="24" s="1"/>
  <c r="T170" i="24" s="1"/>
  <c r="R353" i="4"/>
  <c r="Y353" i="4" s="1"/>
  <c r="Z353" i="4" s="1"/>
  <c r="R347" i="4"/>
  <c r="Y347" i="4" s="1"/>
  <c r="Z347" i="4" s="1"/>
  <c r="R376" i="4"/>
  <c r="Y376" i="4" s="1"/>
  <c r="DG353" i="4" s="1"/>
  <c r="R20" i="4"/>
  <c r="Y20" i="4" s="1"/>
  <c r="Z20" i="4" s="1"/>
  <c r="R344" i="4"/>
  <c r="Y344" i="4" s="1"/>
  <c r="R358" i="4"/>
  <c r="Y358" i="4" s="1"/>
  <c r="Z358" i="4" s="1"/>
  <c r="R346" i="4"/>
  <c r="Y346" i="4" s="1"/>
  <c r="Z346" i="4" s="1"/>
  <c r="R372" i="4"/>
  <c r="Y372" i="4" s="1"/>
  <c r="DG349" i="4" s="1"/>
  <c r="R22" i="4"/>
  <c r="Y22" i="4" s="1"/>
  <c r="R350" i="4"/>
  <c r="Y350" i="4" s="1"/>
  <c r="Z350" i="4" s="1"/>
  <c r="R34" i="4"/>
  <c r="Y34" i="4" s="1"/>
  <c r="Z34" i="4" s="1"/>
  <c r="R29" i="4"/>
  <c r="Y29" i="4" s="1"/>
  <c r="R25" i="4"/>
  <c r="Y25" i="4" s="1"/>
  <c r="R41" i="4"/>
  <c r="Y41" i="4" s="1"/>
  <c r="Z41" i="4" s="1"/>
  <c r="R21" i="4"/>
  <c r="Y21" i="4" s="1"/>
  <c r="R37" i="4"/>
  <c r="Y37" i="4" s="1"/>
  <c r="Z37" i="4" s="1"/>
  <c r="R28" i="4"/>
  <c r="Y28" i="4" s="1"/>
  <c r="R342" i="4"/>
  <c r="Y342" i="4" s="1"/>
  <c r="Z342" i="4" s="1"/>
  <c r="R343" i="4"/>
  <c r="Y343" i="4" s="1"/>
  <c r="Z343" i="4" s="1"/>
  <c r="R36" i="4"/>
  <c r="Y36" i="4" s="1"/>
  <c r="R19" i="4"/>
  <c r="Y19" i="4" s="1"/>
  <c r="R351" i="4"/>
  <c r="Y351" i="4" s="1"/>
  <c r="R27" i="4"/>
  <c r="Y27" i="4" s="1"/>
  <c r="Z27" i="4" s="1"/>
  <c r="R361" i="4"/>
  <c r="Y361" i="4" s="1"/>
  <c r="Z361" i="4" s="1"/>
  <c r="R18" i="4"/>
  <c r="Y18" i="4" s="1"/>
  <c r="Z18" i="4" s="1"/>
  <c r="R356" i="4"/>
  <c r="Y356" i="4" s="1"/>
  <c r="Z356" i="4" s="1"/>
  <c r="R40" i="4"/>
  <c r="Y40" i="4" s="1"/>
  <c r="Z40" i="4" s="1"/>
  <c r="R49" i="4"/>
  <c r="Y49" i="4" s="1"/>
  <c r="Z49" i="4" s="1"/>
  <c r="R359" i="4"/>
  <c r="Y359" i="4" s="1"/>
  <c r="R375" i="4"/>
  <c r="Y375" i="4" s="1"/>
  <c r="DG352" i="4" s="1"/>
  <c r="R374" i="4"/>
  <c r="Y374" i="4" s="1"/>
  <c r="DG351" i="4" s="1"/>
  <c r="R348" i="4"/>
  <c r="Y348" i="4" s="1"/>
  <c r="Z348" i="4" s="1"/>
  <c r="R341" i="4"/>
  <c r="Y341" i="4" s="1"/>
  <c r="R42" i="4"/>
  <c r="Y42" i="4" s="1"/>
  <c r="Z42" i="4" s="1"/>
  <c r="R363" i="4"/>
  <c r="Y363" i="4" s="1"/>
  <c r="DG340" i="4" s="1"/>
  <c r="R35" i="4"/>
  <c r="Y35" i="4" s="1"/>
  <c r="AG361" i="4" s="1"/>
  <c r="R373" i="4"/>
  <c r="Y373" i="4" s="1"/>
  <c r="DG350" i="4" s="1"/>
  <c r="R360" i="4"/>
  <c r="Y360" i="4" s="1"/>
  <c r="Z360" i="4" s="1"/>
  <c r="R32" i="4"/>
  <c r="Y32" i="4" s="1"/>
  <c r="Z32" i="4" s="1"/>
  <c r="R45" i="4"/>
  <c r="Y45" i="4" s="1"/>
  <c r="Z45" i="4" s="1"/>
  <c r="R43" i="4"/>
  <c r="Y43" i="4" s="1"/>
  <c r="R17" i="4"/>
  <c r="Y17" i="4" s="1"/>
  <c r="R47" i="4"/>
  <c r="Y47" i="4" s="1"/>
  <c r="Z47" i="4" s="1"/>
  <c r="R357" i="4"/>
  <c r="Y357" i="4" s="1"/>
  <c r="Z357" i="4" s="1"/>
  <c r="R369" i="4"/>
  <c r="Y369" i="4" s="1"/>
  <c r="DG346" i="4" s="1"/>
  <c r="R368" i="4"/>
  <c r="Y368" i="4" s="1"/>
  <c r="DG345" i="4" s="1"/>
  <c r="R48" i="4"/>
  <c r="Y48" i="4" s="1"/>
  <c r="Z48" i="4" s="1"/>
  <c r="R31" i="4"/>
  <c r="Y31" i="4" s="1"/>
  <c r="Z31" i="4" s="1"/>
  <c r="R46" i="4"/>
  <c r="Y46" i="4" s="1"/>
  <c r="Z46" i="4" s="1"/>
  <c r="R23" i="4"/>
  <c r="Y23" i="4" s="1"/>
  <c r="R354" i="4"/>
  <c r="Y354" i="4" s="1"/>
  <c r="Z354" i="4" s="1"/>
  <c r="R362" i="4"/>
  <c r="Y362" i="4" s="1"/>
  <c r="DG339" i="4" s="1"/>
  <c r="R26" i="4"/>
  <c r="Y26" i="4" s="1"/>
  <c r="R24" i="4"/>
  <c r="Y24" i="4" s="1"/>
  <c r="Z24" i="4" s="1"/>
  <c r="R15" i="4"/>
  <c r="Y15" i="4" s="1"/>
  <c r="Z15" i="4" s="1"/>
  <c r="R33" i="4"/>
  <c r="Y33" i="4" s="1"/>
  <c r="R349" i="4"/>
  <c r="Y349" i="4" s="1"/>
  <c r="R370" i="4"/>
  <c r="Y370" i="4" s="1"/>
  <c r="DG347" i="4" s="1"/>
  <c r="R355" i="4"/>
  <c r="Y355" i="4" s="1"/>
  <c r="Z355" i="4" s="1"/>
  <c r="R44" i="4"/>
  <c r="Y44" i="4" s="1"/>
  <c r="Z44" i="4" s="1"/>
  <c r="R364" i="4"/>
  <c r="Y364" i="4" s="1"/>
  <c r="DG341" i="4" s="1"/>
  <c r="R39" i="4"/>
  <c r="Y39" i="4" s="1"/>
  <c r="Z39" i="4" s="1"/>
  <c r="R367" i="4"/>
  <c r="Y367" i="4" s="1"/>
  <c r="DG344" i="4" s="1"/>
  <c r="R30" i="4"/>
  <c r="Y30" i="4" s="1"/>
  <c r="Z30" i="4" s="1"/>
  <c r="R84" i="4"/>
  <c r="Y84" i="4" s="1"/>
  <c r="R352" i="4"/>
  <c r="Y352" i="4" s="1"/>
  <c r="Z352" i="4" s="1"/>
  <c r="R50" i="4"/>
  <c r="Y50" i="4" s="1"/>
  <c r="Z50" i="4" s="1"/>
  <c r="R366" i="4"/>
  <c r="Y366" i="4" s="1"/>
  <c r="DG343" i="4" s="1"/>
  <c r="R365" i="4"/>
  <c r="Y365" i="4" s="1"/>
  <c r="DG342" i="4" s="1"/>
  <c r="R345" i="4"/>
  <c r="Y345" i="4" s="1"/>
  <c r="Z345" i="4" s="1"/>
  <c r="R38" i="4"/>
  <c r="Y38" i="4" s="1"/>
  <c r="Z38" i="4" s="1"/>
  <c r="R16" i="4"/>
  <c r="Y16" i="4" s="1"/>
  <c r="Z16" i="4" s="1"/>
  <c r="R371" i="4"/>
  <c r="Y371" i="4" s="1"/>
  <c r="DG348" i="4" s="1"/>
  <c r="BX52" i="51"/>
  <c r="AN65" i="51"/>
  <c r="R52" i="4"/>
  <c r="Y52" i="4" s="1"/>
  <c r="Z52" i="4" s="1"/>
  <c r="R60" i="4"/>
  <c r="Y60" i="4" s="1"/>
  <c r="R394" i="4"/>
  <c r="Y394" i="4" s="1"/>
  <c r="DG371" i="4" s="1"/>
  <c r="R398" i="4"/>
  <c r="Y398" i="4" s="1"/>
  <c r="DG375" i="4" s="1"/>
  <c r="AC142" i="4"/>
  <c r="DH120" i="4"/>
  <c r="N86" i="24" s="1"/>
  <c r="AO62" i="51"/>
  <c r="AO144" i="51" s="1"/>
  <c r="R70" i="4"/>
  <c r="AO69" i="51"/>
  <c r="AO151" i="51" s="1"/>
  <c r="DH127" i="4"/>
  <c r="N93" i="24" s="1"/>
  <c r="DH47" i="4"/>
  <c r="N47" i="24" s="1"/>
  <c r="DH24" i="4"/>
  <c r="N24" i="24" s="1"/>
  <c r="AC47" i="4"/>
  <c r="DH345" i="4"/>
  <c r="DH341" i="4"/>
  <c r="AO82" i="51"/>
  <c r="AO164" i="51" s="1"/>
  <c r="AC134" i="4"/>
  <c r="DH112" i="4"/>
  <c r="N78" i="24" s="1"/>
  <c r="AO54" i="51"/>
  <c r="AO136" i="51" s="1"/>
  <c r="AC379" i="4"/>
  <c r="DH356" i="4"/>
  <c r="R51" i="4"/>
  <c r="Y51" i="4" s="1"/>
  <c r="R78" i="4"/>
  <c r="Y78" i="4" s="1"/>
  <c r="Z78" i="4" s="1"/>
  <c r="DH364" i="4"/>
  <c r="AC387" i="4"/>
  <c r="BR37" i="51"/>
  <c r="DY37" i="51"/>
  <c r="ES37" i="51" s="1"/>
  <c r="R409" i="4"/>
  <c r="Y409" i="4" s="1"/>
  <c r="AO71" i="51"/>
  <c r="AO153" i="51" s="1"/>
  <c r="DH129" i="4"/>
  <c r="N95" i="24" s="1"/>
  <c r="BR30" i="51"/>
  <c r="DY30" i="51"/>
  <c r="ES30" i="51" s="1"/>
  <c r="AO84" i="51"/>
  <c r="AO30" i="51"/>
  <c r="AO112" i="51" s="1"/>
  <c r="AO16" i="51"/>
  <c r="AO31" i="51"/>
  <c r="AO113" i="51" s="1"/>
  <c r="AO80" i="51"/>
  <c r="AO162" i="51" s="1"/>
  <c r="R395" i="4"/>
  <c r="Y395" i="4" s="1"/>
  <c r="AC131" i="4"/>
  <c r="DH109" i="4"/>
  <c r="N75" i="24" s="1"/>
  <c r="AO51" i="51"/>
  <c r="AO133" i="51" s="1"/>
  <c r="DH133" i="4"/>
  <c r="N99" i="24" s="1"/>
  <c r="AO75" i="51"/>
  <c r="AO157" i="51" s="1"/>
  <c r="BR27" i="51"/>
  <c r="DY27" i="51"/>
  <c r="ES27" i="51" s="1"/>
  <c r="R64" i="4"/>
  <c r="Y64" i="4" s="1"/>
  <c r="Z64" i="4" s="1"/>
  <c r="AC137" i="4"/>
  <c r="DH115" i="4"/>
  <c r="N81" i="24" s="1"/>
  <c r="AO57" i="51"/>
  <c r="AO139" i="51" s="1"/>
  <c r="DH40" i="4"/>
  <c r="N40" i="24" s="1"/>
  <c r="AC63" i="4"/>
  <c r="R377" i="4"/>
  <c r="Y377" i="4" s="1"/>
  <c r="DG354" i="4" s="1"/>
  <c r="AO64" i="51"/>
  <c r="AO146" i="51" s="1"/>
  <c r="DH122" i="4"/>
  <c r="N88" i="24" s="1"/>
  <c r="AC144" i="4"/>
  <c r="DY19" i="51"/>
  <c r="ES19" i="51" s="1"/>
  <c r="BR19" i="51"/>
  <c r="DH45" i="4"/>
  <c r="N45" i="24" s="1"/>
  <c r="DH50" i="4"/>
  <c r="N50" i="24" s="1"/>
  <c r="BX65" i="51"/>
  <c r="R81" i="4"/>
  <c r="Y81" i="4" s="1"/>
  <c r="AO76" i="51"/>
  <c r="AO158" i="51" s="1"/>
  <c r="Z156" i="4"/>
  <c r="DH134" i="4"/>
  <c r="N100" i="24" s="1"/>
  <c r="AC62" i="4"/>
  <c r="DH39" i="4"/>
  <c r="N39" i="24" s="1"/>
  <c r="DH19" i="4"/>
  <c r="N19" i="24" s="1"/>
  <c r="R57" i="4"/>
  <c r="Y57" i="4" s="1"/>
  <c r="DY35" i="51"/>
  <c r="ES35" i="51" s="1"/>
  <c r="BR35" i="51"/>
  <c r="R76" i="4"/>
  <c r="R384" i="4"/>
  <c r="Y384" i="4" s="1"/>
  <c r="DG361" i="4" s="1"/>
  <c r="L195" i="24"/>
  <c r="M64" i="25"/>
  <c r="R69" i="4"/>
  <c r="BR26" i="51"/>
  <c r="DY26" i="51"/>
  <c r="ES26" i="51" s="1"/>
  <c r="R386" i="4"/>
  <c r="Y386" i="4" s="1"/>
  <c r="BX54" i="51"/>
  <c r="R65" i="4"/>
  <c r="Y65" i="4" s="1"/>
  <c r="AO27" i="51"/>
  <c r="AO109" i="51" s="1"/>
  <c r="AO22" i="51"/>
  <c r="AO42" i="51"/>
  <c r="AO124" i="51" s="1"/>
  <c r="DH100" i="4"/>
  <c r="AC64" i="4"/>
  <c r="DH41" i="4"/>
  <c r="N41" i="24" s="1"/>
  <c r="AC384" i="4"/>
  <c r="DH361" i="4"/>
  <c r="DH376" i="4"/>
  <c r="AC389" i="4"/>
  <c r="DH366" i="4"/>
  <c r="BR24" i="51"/>
  <c r="DY24" i="51"/>
  <c r="ES24" i="51" s="1"/>
  <c r="R73" i="4"/>
  <c r="BR22" i="51"/>
  <c r="DY22" i="51"/>
  <c r="ES22" i="51" s="1"/>
  <c r="R67" i="4"/>
  <c r="Y67" i="4" s="1"/>
  <c r="Z67" i="4" s="1"/>
  <c r="AO77" i="51"/>
  <c r="AO159" i="51" s="1"/>
  <c r="DH135" i="4"/>
  <c r="N101" i="24" s="1"/>
  <c r="Z157" i="4"/>
  <c r="R71" i="4"/>
  <c r="Z19" i="4"/>
  <c r="Z341" i="4"/>
  <c r="DH13" i="4"/>
  <c r="N13" i="24" s="1"/>
  <c r="DH25" i="4"/>
  <c r="N25" i="24" s="1"/>
  <c r="AC48" i="4"/>
  <c r="AO81" i="51"/>
  <c r="AO163" i="51" s="1"/>
  <c r="R74" i="4"/>
  <c r="AO58" i="51"/>
  <c r="AO140" i="51" s="1"/>
  <c r="AC138" i="4"/>
  <c r="DH116" i="4"/>
  <c r="N82" i="24" s="1"/>
  <c r="DY36" i="51"/>
  <c r="ES36" i="51" s="1"/>
  <c r="BR36" i="51"/>
  <c r="R397" i="4"/>
  <c r="Y397" i="4" s="1"/>
  <c r="DG374" i="4" s="1"/>
  <c r="DY20" i="51"/>
  <c r="ES20" i="51" s="1"/>
  <c r="BR20" i="51"/>
  <c r="DH355" i="4"/>
  <c r="AC378" i="4"/>
  <c r="AO32" i="51"/>
  <c r="AO114" i="51" s="1"/>
  <c r="AO18" i="51"/>
  <c r="AC127" i="4"/>
  <c r="DH105" i="4"/>
  <c r="AO47" i="51"/>
  <c r="AO129" i="51" s="1"/>
  <c r="DY47" i="51"/>
  <c r="ES47" i="51" s="1"/>
  <c r="BR47" i="51"/>
  <c r="R79" i="4"/>
  <c r="Y79" i="4" s="1"/>
  <c r="R387" i="4"/>
  <c r="Y387" i="4" s="1"/>
  <c r="DG364" i="4" s="1"/>
  <c r="R80" i="4"/>
  <c r="Y80" i="4" s="1"/>
  <c r="DY31" i="51"/>
  <c r="ES31" i="51" s="1"/>
  <c r="BR31" i="51"/>
  <c r="R399" i="4"/>
  <c r="Y399" i="4" s="1"/>
  <c r="DG376" i="4" s="1"/>
  <c r="AC390" i="4"/>
  <c r="DH367" i="4"/>
  <c r="AC60" i="4"/>
  <c r="DH37" i="4"/>
  <c r="N37" i="24" s="1"/>
  <c r="Z60" i="4"/>
  <c r="R405" i="4"/>
  <c r="Y405" i="4" s="1"/>
  <c r="Z405" i="4" s="1"/>
  <c r="R388" i="4"/>
  <c r="Y388" i="4" s="1"/>
  <c r="DG365" i="4" s="1"/>
  <c r="R75" i="4"/>
  <c r="BR17" i="51"/>
  <c r="DY17" i="51"/>
  <c r="ES17" i="51" s="1"/>
  <c r="DH352" i="4"/>
  <c r="AC375" i="4"/>
  <c r="DH342" i="4"/>
  <c r="Z365" i="4"/>
  <c r="DH343" i="4"/>
  <c r="AN164" i="51"/>
  <c r="BR39" i="51"/>
  <c r="DY39" i="51"/>
  <c r="ES39" i="51" s="1"/>
  <c r="R142" i="4"/>
  <c r="Y142" i="4" s="1"/>
  <c r="DH385" i="4"/>
  <c r="Z133" i="4"/>
  <c r="AC133" i="4"/>
  <c r="AO53" i="51"/>
  <c r="AO135" i="51" s="1"/>
  <c r="DH111" i="4"/>
  <c r="N77" i="24" s="1"/>
  <c r="R161" i="4"/>
  <c r="Y161" i="4" s="1"/>
  <c r="AN81" i="51" s="1"/>
  <c r="R136" i="4"/>
  <c r="Y136" i="4" s="1"/>
  <c r="R158" i="4"/>
  <c r="Y158" i="4" s="1"/>
  <c r="Z158" i="4" s="1"/>
  <c r="R378" i="4"/>
  <c r="Y378" i="4" s="1"/>
  <c r="DG355" i="4" s="1"/>
  <c r="AO15" i="51"/>
  <c r="AO24" i="51"/>
  <c r="AO44" i="51"/>
  <c r="AO126" i="51" s="1"/>
  <c r="AC124" i="4"/>
  <c r="DH102" i="4"/>
  <c r="DH344" i="4"/>
  <c r="DH49" i="4"/>
  <c r="N49" i="24" s="1"/>
  <c r="DH373" i="4"/>
  <c r="Z132" i="4"/>
  <c r="DH110" i="4"/>
  <c r="N76" i="24" s="1"/>
  <c r="AC132" i="4"/>
  <c r="AO52" i="51"/>
  <c r="AO134" i="51" s="1"/>
  <c r="BR29" i="51"/>
  <c r="DY29" i="51"/>
  <c r="ES29" i="51" s="1"/>
  <c r="R390" i="4"/>
  <c r="Y390" i="4" s="1"/>
  <c r="DG367" i="4" s="1"/>
  <c r="BR28" i="51"/>
  <c r="DY28" i="51"/>
  <c r="ES28" i="51" s="1"/>
  <c r="DH118" i="4"/>
  <c r="N84" i="24" s="1"/>
  <c r="AO60" i="51"/>
  <c r="AO142" i="51" s="1"/>
  <c r="AC140" i="4"/>
  <c r="DH365" i="4"/>
  <c r="AC388" i="4"/>
  <c r="R402" i="4"/>
  <c r="Y402" i="4" s="1"/>
  <c r="BX56" i="51"/>
  <c r="R56" i="4"/>
  <c r="Y56" i="4" s="1"/>
  <c r="Z84" i="4"/>
  <c r="Z43" i="4"/>
  <c r="DH20" i="4"/>
  <c r="N20" i="24" s="1"/>
  <c r="AO70" i="51"/>
  <c r="AO152" i="51" s="1"/>
  <c r="DH128" i="4"/>
  <c r="N94" i="24" s="1"/>
  <c r="DY38" i="51"/>
  <c r="ES38" i="51" s="1"/>
  <c r="BR38" i="51"/>
  <c r="BX38" i="51" s="1"/>
  <c r="R131" i="4"/>
  <c r="Y131" i="4" s="1"/>
  <c r="R72" i="4"/>
  <c r="R138" i="4"/>
  <c r="Y138" i="4" s="1"/>
  <c r="Z138" i="4" s="1"/>
  <c r="BX59" i="51"/>
  <c r="BX58" i="51"/>
  <c r="AO36" i="51"/>
  <c r="AO118" i="51" s="1"/>
  <c r="DH94" i="4"/>
  <c r="AO28" i="51"/>
  <c r="AO110" i="51" s="1"/>
  <c r="DH93" i="4"/>
  <c r="AO35" i="51"/>
  <c r="AO117" i="51" s="1"/>
  <c r="DG440" i="4"/>
  <c r="DG380" i="4"/>
  <c r="AC377" i="4"/>
  <c r="DH354" i="4"/>
  <c r="BR18" i="51"/>
  <c r="DY18" i="51"/>
  <c r="ES18" i="51" s="1"/>
  <c r="R379" i="4"/>
  <c r="Y379" i="4" s="1"/>
  <c r="DG356" i="4" s="1"/>
  <c r="DG127" i="4"/>
  <c r="M93" i="24" s="1"/>
  <c r="BR50" i="51"/>
  <c r="DY50" i="51"/>
  <c r="ES50" i="51" s="1"/>
  <c r="R400" i="4"/>
  <c r="Y400" i="4" s="1"/>
  <c r="DH378" i="4"/>
  <c r="AO67" i="51"/>
  <c r="AO149" i="51" s="1"/>
  <c r="DH125" i="4"/>
  <c r="N91" i="24" s="1"/>
  <c r="DH35" i="4"/>
  <c r="N35" i="24" s="1"/>
  <c r="AC58" i="4"/>
  <c r="DH52" i="4"/>
  <c r="N52" i="24" s="1"/>
  <c r="R83" i="4"/>
  <c r="Y83" i="4" s="1"/>
  <c r="DH18" i="4"/>
  <c r="N18" i="24" s="1"/>
  <c r="AC45" i="4"/>
  <c r="DH22" i="4"/>
  <c r="N22" i="24" s="1"/>
  <c r="Z344" i="4"/>
  <c r="R66" i="4"/>
  <c r="Y66" i="4" s="1"/>
  <c r="Z66" i="4" s="1"/>
  <c r="DG111" i="4"/>
  <c r="M77" i="24" s="1"/>
  <c r="AN53" i="51"/>
  <c r="R148" i="4"/>
  <c r="Y148" i="4" s="1"/>
  <c r="Z148" i="4" s="1"/>
  <c r="R100" i="4"/>
  <c r="Y100" i="4" s="1"/>
  <c r="AN20" i="51" s="1"/>
  <c r="R126" i="4"/>
  <c r="Y126" i="4" s="1"/>
  <c r="Z126" i="4" s="1"/>
  <c r="R109" i="4"/>
  <c r="Y109" i="4" s="1"/>
  <c r="AN29" i="51" s="1"/>
  <c r="R129" i="4"/>
  <c r="Y129" i="4" s="1"/>
  <c r="Z129" i="4" s="1"/>
  <c r="R111" i="4"/>
  <c r="Y111" i="4" s="1"/>
  <c r="AN31" i="51" s="1"/>
  <c r="R128" i="4"/>
  <c r="Y128" i="4" s="1"/>
  <c r="Z128" i="4" s="1"/>
  <c r="R120" i="4"/>
  <c r="Y120" i="4" s="1"/>
  <c r="Z120" i="4" s="1"/>
  <c r="R101" i="4"/>
  <c r="Y101" i="4" s="1"/>
  <c r="AN21" i="51" s="1"/>
  <c r="R102" i="4"/>
  <c r="Y102" i="4" s="1"/>
  <c r="AN22" i="51" s="1"/>
  <c r="R123" i="4"/>
  <c r="Y123" i="4" s="1"/>
  <c r="R130" i="4"/>
  <c r="Y130" i="4" s="1"/>
  <c r="Z130" i="4" s="1"/>
  <c r="R114" i="4"/>
  <c r="Y114" i="4" s="1"/>
  <c r="AN34" i="51" s="1"/>
  <c r="R105" i="4"/>
  <c r="Y105" i="4" s="1"/>
  <c r="AN25" i="51" s="1"/>
  <c r="R108" i="4"/>
  <c r="Y108" i="4" s="1"/>
  <c r="AN28" i="51" s="1"/>
  <c r="R104" i="4"/>
  <c r="Y104" i="4" s="1"/>
  <c r="AN24" i="51" s="1"/>
  <c r="R99" i="4"/>
  <c r="Y99" i="4" s="1"/>
  <c r="AN19" i="51" s="1"/>
  <c r="R106" i="4"/>
  <c r="Y106" i="4" s="1"/>
  <c r="AN26" i="51" s="1"/>
  <c r="R96" i="4"/>
  <c r="Y96" i="4" s="1"/>
  <c r="AN16" i="51" s="1"/>
  <c r="R103" i="4"/>
  <c r="Y103" i="4" s="1"/>
  <c r="AN23" i="51" s="1"/>
  <c r="R115" i="4"/>
  <c r="Y115" i="4" s="1"/>
  <c r="R119" i="4"/>
  <c r="Y119" i="4" s="1"/>
  <c r="Z119" i="4" s="1"/>
  <c r="R118" i="4"/>
  <c r="Y118" i="4" s="1"/>
  <c r="Z118" i="4" s="1"/>
  <c r="R122" i="4"/>
  <c r="Y122" i="4" s="1"/>
  <c r="Z122" i="4" s="1"/>
  <c r="R110" i="4"/>
  <c r="Y110" i="4" s="1"/>
  <c r="AN30" i="51" s="1"/>
  <c r="R117" i="4"/>
  <c r="Y117" i="4" s="1"/>
  <c r="Z117" i="4" s="1"/>
  <c r="R107" i="4"/>
  <c r="Y107" i="4" s="1"/>
  <c r="AN27" i="51" s="1"/>
  <c r="R98" i="4"/>
  <c r="Y98" i="4" s="1"/>
  <c r="AN18" i="51" s="1"/>
  <c r="R112" i="4"/>
  <c r="Y112" i="4" s="1"/>
  <c r="AN32" i="51" s="1"/>
  <c r="R124" i="4"/>
  <c r="Y124" i="4" s="1"/>
  <c r="Z124" i="4" s="1"/>
  <c r="R116" i="4"/>
  <c r="Y116" i="4" s="1"/>
  <c r="R125" i="4"/>
  <c r="Y125" i="4" s="1"/>
  <c r="Z125" i="4" s="1"/>
  <c r="R127" i="4"/>
  <c r="Y127" i="4" s="1"/>
  <c r="R95" i="4"/>
  <c r="Y95" i="4" s="1"/>
  <c r="AN15" i="51" s="1"/>
  <c r="R113" i="4"/>
  <c r="Y113" i="4" s="1"/>
  <c r="AN33" i="51" s="1"/>
  <c r="R121" i="4"/>
  <c r="Y121" i="4" s="1"/>
  <c r="Z121" i="4" s="1"/>
  <c r="R97" i="4"/>
  <c r="Y97" i="4" s="1"/>
  <c r="AN17" i="51" s="1"/>
  <c r="R164" i="4"/>
  <c r="Y164" i="4" s="1"/>
  <c r="AN84" i="51" s="1"/>
  <c r="DH362" i="4"/>
  <c r="AC385" i="4"/>
  <c r="R155" i="4"/>
  <c r="Y155" i="4" s="1"/>
  <c r="DH121" i="4"/>
  <c r="N87" i="24" s="1"/>
  <c r="AC143" i="4"/>
  <c r="AO63" i="51"/>
  <c r="AO145" i="51" s="1"/>
  <c r="AO25" i="51"/>
  <c r="AO20" i="51"/>
  <c r="DH103" i="4"/>
  <c r="AC125" i="4"/>
  <c r="AO45" i="51"/>
  <c r="AO127" i="51" s="1"/>
  <c r="DH349" i="4"/>
  <c r="AC372" i="4"/>
  <c r="AO23" i="51"/>
  <c r="Z146" i="4"/>
  <c r="DH124" i="4"/>
  <c r="N90" i="24" s="1"/>
  <c r="AO66" i="51"/>
  <c r="AO148" i="51" s="1"/>
  <c r="AC146" i="4"/>
  <c r="R406" i="4"/>
  <c r="Y406" i="4" s="1"/>
  <c r="BR40" i="51"/>
  <c r="DY40" i="51"/>
  <c r="ES40" i="51" s="1"/>
  <c r="DY25" i="51"/>
  <c r="ES25" i="51" s="1"/>
  <c r="BR25" i="51"/>
  <c r="BX25" i="51" s="1"/>
  <c r="R392" i="4"/>
  <c r="Y392" i="4" s="1"/>
  <c r="DG369" i="4" s="1"/>
  <c r="DH371" i="4"/>
  <c r="AC391" i="4"/>
  <c r="DH368" i="4"/>
  <c r="R77" i="4"/>
  <c r="Y77" i="4" s="1"/>
  <c r="R62" i="4"/>
  <c r="Y62" i="4" s="1"/>
  <c r="BR43" i="51"/>
  <c r="DY43" i="51"/>
  <c r="ES43" i="51" s="1"/>
  <c r="DH130" i="4"/>
  <c r="N96" i="24" s="1"/>
  <c r="AO72" i="51"/>
  <c r="AO154" i="51" s="1"/>
  <c r="AC380" i="4"/>
  <c r="DH357" i="4"/>
  <c r="DH27" i="4"/>
  <c r="N27" i="24" s="1"/>
  <c r="AC50" i="4"/>
  <c r="DH339" i="4"/>
  <c r="DH14" i="4"/>
  <c r="N14" i="24" s="1"/>
  <c r="R141" i="4"/>
  <c r="Y141" i="4" s="1"/>
  <c r="Z141" i="4" s="1"/>
  <c r="AC54" i="4"/>
  <c r="DH31" i="4"/>
  <c r="N31" i="24" s="1"/>
  <c r="DH30" i="4"/>
  <c r="N30" i="24" s="1"/>
  <c r="AC53" i="4"/>
  <c r="R151" i="4"/>
  <c r="Y151" i="4" s="1"/>
  <c r="Z151" i="4" s="1"/>
  <c r="R154" i="4"/>
  <c r="Y154" i="4" s="1"/>
  <c r="BR23" i="51"/>
  <c r="DY23" i="51"/>
  <c r="ES23" i="51" s="1"/>
  <c r="BR62" i="51"/>
  <c r="DY62" i="51"/>
  <c r="ES62" i="51" s="1"/>
  <c r="AO29" i="51"/>
  <c r="AO111" i="51" s="1"/>
  <c r="DH108" i="4"/>
  <c r="N74" i="24" s="1"/>
  <c r="AO50" i="51"/>
  <c r="AO132" i="51" s="1"/>
  <c r="AC130" i="4"/>
  <c r="DH95" i="4"/>
  <c r="AO37" i="51"/>
  <c r="AO119" i="51" s="1"/>
  <c r="DH369" i="4"/>
  <c r="AC392" i="4"/>
  <c r="AN52" i="51"/>
  <c r="DG110" i="4"/>
  <c r="M76" i="24" s="1"/>
  <c r="AO73" i="51"/>
  <c r="AO155" i="51" s="1"/>
  <c r="DH131" i="4"/>
  <c r="N97" i="24" s="1"/>
  <c r="R396" i="4"/>
  <c r="Y396" i="4" s="1"/>
  <c r="DG373" i="4" s="1"/>
  <c r="R380" i="4"/>
  <c r="Y380" i="4" s="1"/>
  <c r="DG357" i="4" s="1"/>
  <c r="Z22" i="4"/>
  <c r="Z359" i="4"/>
  <c r="Z26" i="4"/>
  <c r="DH17" i="4"/>
  <c r="N17" i="24" s="1"/>
  <c r="DY32" i="51"/>
  <c r="ES32" i="51" s="1"/>
  <c r="BR32" i="51"/>
  <c r="R54" i="4"/>
  <c r="Y54" i="4" s="1"/>
  <c r="BX67" i="51"/>
  <c r="R53" i="4"/>
  <c r="Y53" i="4" s="1"/>
  <c r="DY46" i="51"/>
  <c r="ES46" i="51" s="1"/>
  <c r="BR46" i="51"/>
  <c r="AO43" i="51"/>
  <c r="AO125" i="51" s="1"/>
  <c r="DH101" i="4"/>
  <c r="AC123" i="4"/>
  <c r="AO40" i="51"/>
  <c r="AO122" i="51" s="1"/>
  <c r="DH98" i="4"/>
  <c r="AO46" i="51"/>
  <c r="AO128" i="51" s="1"/>
  <c r="AC126" i="4"/>
  <c r="DH104" i="4"/>
  <c r="DH21" i="4"/>
  <c r="N21" i="24" s="1"/>
  <c r="AC44" i="4"/>
  <c r="AO33" i="51"/>
  <c r="AO115" i="51" s="1"/>
  <c r="AC61" i="4"/>
  <c r="DH38" i="4"/>
  <c r="N38" i="24" s="1"/>
  <c r="AC59" i="4"/>
  <c r="DH36" i="4"/>
  <c r="N36" i="24" s="1"/>
  <c r="Z59" i="4"/>
  <c r="DH32" i="4"/>
  <c r="N32" i="24" s="1"/>
  <c r="AC55" i="4"/>
  <c r="R55" i="4"/>
  <c r="Y55" i="4" s="1"/>
  <c r="R389" i="4"/>
  <c r="Y389" i="4" s="1"/>
  <c r="DG366" i="4" s="1"/>
  <c r="Z403" i="4"/>
  <c r="R401" i="4"/>
  <c r="Y401" i="4" s="1"/>
  <c r="DG378" i="4" s="1"/>
  <c r="DY45" i="51"/>
  <c r="ES45" i="51" s="1"/>
  <c r="BR45" i="51"/>
  <c r="AO83" i="51"/>
  <c r="AO165" i="51" s="1"/>
  <c r="AN77" i="51"/>
  <c r="DG135" i="4"/>
  <c r="M101" i="24" s="1"/>
  <c r="R381" i="4"/>
  <c r="Y381" i="4" s="1"/>
  <c r="AC376" i="4"/>
  <c r="DH353" i="4"/>
  <c r="AC371" i="4"/>
  <c r="DH348" i="4"/>
  <c r="DH16" i="4"/>
  <c r="N16" i="24" s="1"/>
  <c r="DH15" i="4"/>
  <c r="N15" i="24" s="1"/>
  <c r="R408" i="4"/>
  <c r="Y408" i="4" s="1"/>
  <c r="Z408" i="4" s="1"/>
  <c r="DH48" i="4"/>
  <c r="N48" i="24" s="1"/>
  <c r="R407" i="4"/>
  <c r="Y407" i="4" s="1"/>
  <c r="Z407" i="4" s="1"/>
  <c r="R404" i="4"/>
  <c r="Y404" i="4" s="1"/>
  <c r="DH55" i="4"/>
  <c r="N55" i="24" s="1"/>
  <c r="DH46" i="4"/>
  <c r="N46" i="24" s="1"/>
  <c r="Z397" i="4"/>
  <c r="DH374" i="4"/>
  <c r="AO19" i="51"/>
  <c r="AO26" i="51"/>
  <c r="AO108" i="51" s="1"/>
  <c r="DH107" i="4"/>
  <c r="AC129" i="4"/>
  <c r="AO49" i="51"/>
  <c r="AO131" i="51" s="1"/>
  <c r="R391" i="4"/>
  <c r="Y391" i="4" s="1"/>
  <c r="DG368" i="4" s="1"/>
  <c r="R82" i="4"/>
  <c r="Y82" i="4" s="1"/>
  <c r="AC128" i="4"/>
  <c r="AO48" i="51"/>
  <c r="AO130" i="51" s="1"/>
  <c r="DH106" i="4"/>
  <c r="Z145" i="4"/>
  <c r="AC145" i="4"/>
  <c r="DH123" i="4"/>
  <c r="N89" i="24" s="1"/>
  <c r="AO65" i="51"/>
  <c r="AO147" i="51" s="1"/>
  <c r="BR41" i="51"/>
  <c r="DY41" i="51"/>
  <c r="ES41" i="51" s="1"/>
  <c r="DH382" i="4"/>
  <c r="R58" i="4"/>
  <c r="Y58" i="4" s="1"/>
  <c r="Z58" i="4" s="1"/>
  <c r="R383" i="4"/>
  <c r="Y383" i="4" s="1"/>
  <c r="DY34" i="51"/>
  <c r="ES34" i="51" s="1"/>
  <c r="BR34" i="51"/>
  <c r="AC67" i="4"/>
  <c r="DH44" i="4"/>
  <c r="N44" i="24" s="1"/>
  <c r="BR42" i="51"/>
  <c r="DY42" i="51"/>
  <c r="ES42" i="51" s="1"/>
  <c r="AC373" i="4"/>
  <c r="DH350" i="4"/>
  <c r="Z349" i="4"/>
  <c r="Z28" i="4"/>
  <c r="Z29" i="4"/>
  <c r="DH346" i="4"/>
  <c r="Z369" i="4"/>
  <c r="DH26" i="4"/>
  <c r="N26" i="24" s="1"/>
  <c r="AC49" i="4"/>
  <c r="R150" i="4"/>
  <c r="Y150" i="4" s="1"/>
  <c r="Z150" i="4" s="1"/>
  <c r="AC139" i="4"/>
  <c r="DH117" i="4"/>
  <c r="N83" i="24" s="1"/>
  <c r="AO59" i="51"/>
  <c r="AO141" i="51" s="1"/>
  <c r="R61" i="4"/>
  <c r="Y61" i="4" s="1"/>
  <c r="Z61" i="4" s="1"/>
  <c r="AC66" i="4"/>
  <c r="DH43" i="4"/>
  <c r="N43" i="24" s="1"/>
  <c r="DH126" i="4"/>
  <c r="N92" i="24" s="1"/>
  <c r="AO68" i="51"/>
  <c r="AO150" i="51" s="1"/>
  <c r="R135" i="4"/>
  <c r="Y135" i="4" s="1"/>
  <c r="AO21" i="51"/>
  <c r="AO34" i="51"/>
  <c r="AO116" i="51" s="1"/>
  <c r="AO38" i="51"/>
  <c r="AO120" i="51" s="1"/>
  <c r="DH96" i="4"/>
  <c r="Z351" i="4"/>
  <c r="DH340" i="4"/>
  <c r="DH384" i="4"/>
  <c r="R68" i="4"/>
  <c r="Z79" i="4"/>
  <c r="DH56" i="4"/>
  <c r="N56" i="24" s="1"/>
  <c r="BR48" i="51"/>
  <c r="BX48" i="51" s="1"/>
  <c r="DY48" i="51"/>
  <c r="ES48" i="51" s="1"/>
  <c r="R63" i="4"/>
  <c r="Y63" i="4" s="1"/>
  <c r="AC52" i="4"/>
  <c r="DH29" i="4"/>
  <c r="N29" i="24" s="1"/>
  <c r="R393" i="4"/>
  <c r="Y393" i="4" s="1"/>
  <c r="DG370" i="4" s="1"/>
  <c r="AO79" i="51"/>
  <c r="AO161" i="51" s="1"/>
  <c r="DH137" i="4"/>
  <c r="N103" i="24" s="1"/>
  <c r="R382" i="4"/>
  <c r="Y382" i="4" s="1"/>
  <c r="DH370" i="4"/>
  <c r="AC393" i="4"/>
  <c r="DH375" i="4"/>
  <c r="Z398" i="4"/>
  <c r="BR21" i="51"/>
  <c r="BX21" i="51" s="1"/>
  <c r="DY21" i="51"/>
  <c r="ES21" i="51" s="1"/>
  <c r="R139" i="4"/>
  <c r="Y139" i="4" s="1"/>
  <c r="Z139" i="4" s="1"/>
  <c r="BR16" i="51"/>
  <c r="BX16" i="51" s="1"/>
  <c r="DY16" i="51"/>
  <c r="ES16" i="51" s="1"/>
  <c r="ET16" i="51" s="1"/>
  <c r="AO61" i="51"/>
  <c r="AO143" i="51" s="1"/>
  <c r="DH119" i="4"/>
  <c r="N85" i="24" s="1"/>
  <c r="AC141" i="4"/>
  <c r="AC374" i="4"/>
  <c r="DH351" i="4"/>
  <c r="DH23" i="4"/>
  <c r="N23" i="24" s="1"/>
  <c r="AC46" i="4"/>
  <c r="AC370" i="4"/>
  <c r="Z370" i="4"/>
  <c r="DH347" i="4"/>
  <c r="R137" i="4"/>
  <c r="Y137" i="4" s="1"/>
  <c r="Z137" i="4" s="1"/>
  <c r="BR44" i="51"/>
  <c r="DY44" i="51"/>
  <c r="ES44" i="51" s="1"/>
  <c r="R385" i="4"/>
  <c r="Y385" i="4" s="1"/>
  <c r="DG362" i="4" s="1"/>
  <c r="BR49" i="51"/>
  <c r="DY49" i="51"/>
  <c r="ES49" i="51" s="1"/>
  <c r="AC51" i="4"/>
  <c r="DH28" i="4"/>
  <c r="N28" i="24" s="1"/>
  <c r="Z51" i="4"/>
  <c r="DY33" i="51"/>
  <c r="ES33" i="51" s="1"/>
  <c r="BR33" i="51"/>
  <c r="R143" i="4"/>
  <c r="Y143" i="4" s="1"/>
  <c r="Z143" i="4" s="1"/>
  <c r="BX74" i="51"/>
  <c r="DH136" i="4"/>
  <c r="N102" i="24" s="1"/>
  <c r="AO78" i="51"/>
  <c r="AO160" i="51" s="1"/>
  <c r="AO17" i="51"/>
  <c r="DH99" i="4"/>
  <c r="AO41" i="51"/>
  <c r="AO123" i="51" s="1"/>
  <c r="DH97" i="4"/>
  <c r="AO39" i="51"/>
  <c r="AO121" i="51" s="1"/>
  <c r="Z147" i="4" l="1"/>
  <c r="AN67" i="51"/>
  <c r="AN76" i="51"/>
  <c r="Z375" i="4"/>
  <c r="DG134" i="4"/>
  <c r="M100" i="24" s="1"/>
  <c r="BX71" i="51"/>
  <c r="BX44" i="51"/>
  <c r="AN72" i="51"/>
  <c r="Z149" i="4"/>
  <c r="DG131" i="4"/>
  <c r="M97" i="24" s="1"/>
  <c r="DG130" i="4"/>
  <c r="M96" i="24" s="1"/>
  <c r="P96" i="24" s="1"/>
  <c r="AN73" i="51"/>
  <c r="BX40" i="51"/>
  <c r="DG137" i="4"/>
  <c r="M103" i="24" s="1"/>
  <c r="AN79" i="51"/>
  <c r="Z362" i="4"/>
  <c r="BX32" i="51"/>
  <c r="BX23" i="51"/>
  <c r="AR16" i="51"/>
  <c r="BX41" i="51"/>
  <c r="BX33" i="51"/>
  <c r="Z144" i="4"/>
  <c r="Z35" i="4"/>
  <c r="AN64" i="51"/>
  <c r="Z160" i="4"/>
  <c r="Z163" i="4"/>
  <c r="Z363" i="4"/>
  <c r="AR18" i="51"/>
  <c r="Z97" i="4"/>
  <c r="DG118" i="4"/>
  <c r="M84" i="24" s="1"/>
  <c r="Z114" i="4"/>
  <c r="BX31" i="51"/>
  <c r="AN60" i="51"/>
  <c r="AN142" i="51" s="1"/>
  <c r="AR84" i="51"/>
  <c r="BX36" i="51"/>
  <c r="AN54" i="51"/>
  <c r="DG112" i="4"/>
  <c r="M78" i="24" s="1"/>
  <c r="BX28" i="51"/>
  <c r="Z368" i="4"/>
  <c r="Z106" i="4"/>
  <c r="BX20" i="51"/>
  <c r="Z374" i="4"/>
  <c r="BX42" i="51"/>
  <c r="Z162" i="4"/>
  <c r="AG359" i="4"/>
  <c r="BX49" i="51"/>
  <c r="AG349" i="4"/>
  <c r="BX18" i="51"/>
  <c r="AG351" i="4"/>
  <c r="Z99" i="4"/>
  <c r="Z388" i="4"/>
  <c r="Z373" i="4"/>
  <c r="Z25" i="4"/>
  <c r="Z371" i="4"/>
  <c r="AR24" i="51"/>
  <c r="Z380" i="4"/>
  <c r="Z109" i="4"/>
  <c r="AR20" i="51"/>
  <c r="Z100" i="4"/>
  <c r="Z377" i="4"/>
  <c r="AG347" i="4"/>
  <c r="Z364" i="4"/>
  <c r="AR15" i="51"/>
  <c r="AG341" i="4"/>
  <c r="Z393" i="4"/>
  <c r="AG343" i="4"/>
  <c r="AR80" i="51"/>
  <c r="Z101" i="4"/>
  <c r="Z376" i="4"/>
  <c r="ET17" i="51"/>
  <c r="Z392" i="4"/>
  <c r="AR82" i="51"/>
  <c r="Z367" i="4"/>
  <c r="Z23" i="4"/>
  <c r="AG350" i="4"/>
  <c r="Z21" i="4"/>
  <c r="Z378" i="4"/>
  <c r="Z384" i="4"/>
  <c r="AG354" i="4"/>
  <c r="AG356" i="4"/>
  <c r="AG362" i="4"/>
  <c r="DI339" i="4" s="1"/>
  <c r="DG13" i="4"/>
  <c r="M13" i="24" s="1"/>
  <c r="T147" i="24" s="1"/>
  <c r="DG359" i="4"/>
  <c r="Z382" i="4"/>
  <c r="BX43" i="51"/>
  <c r="AN39" i="51"/>
  <c r="DG97" i="4"/>
  <c r="Y72" i="4"/>
  <c r="BA72" i="4"/>
  <c r="AN163" i="51"/>
  <c r="AR81" i="51"/>
  <c r="BX17" i="51"/>
  <c r="AG405" i="4"/>
  <c r="DI382" i="4" s="1"/>
  <c r="DG56" i="4"/>
  <c r="M56" i="24" s="1"/>
  <c r="T190" i="24" s="1"/>
  <c r="Y74" i="4"/>
  <c r="BA74" i="4"/>
  <c r="Y71" i="4"/>
  <c r="BA71" i="4"/>
  <c r="BX24" i="51"/>
  <c r="AG391" i="4"/>
  <c r="DI368" i="4" s="1"/>
  <c r="DG42" i="4"/>
  <c r="M42" i="24" s="1"/>
  <c r="Z65" i="4"/>
  <c r="DG34" i="4"/>
  <c r="M34" i="24" s="1"/>
  <c r="T168" i="24" s="1"/>
  <c r="AG383" i="4"/>
  <c r="DI360" i="4" s="1"/>
  <c r="Z57" i="4"/>
  <c r="BX19" i="51"/>
  <c r="DG372" i="4"/>
  <c r="Z395" i="4"/>
  <c r="BX30" i="51"/>
  <c r="DG28" i="4"/>
  <c r="M28" i="24" s="1"/>
  <c r="T162" i="24" s="1"/>
  <c r="AG377" i="4"/>
  <c r="DI354" i="4" s="1"/>
  <c r="AG386" i="4"/>
  <c r="DI363" i="4" s="1"/>
  <c r="DG37" i="4"/>
  <c r="M37" i="24" s="1"/>
  <c r="T171" i="24" s="1"/>
  <c r="DG27" i="4"/>
  <c r="M27" i="24" s="1"/>
  <c r="T161" i="24" s="1"/>
  <c r="AG376" i="4"/>
  <c r="DI353" i="4" s="1"/>
  <c r="DG24" i="4"/>
  <c r="M24" i="24" s="1"/>
  <c r="T158" i="24" s="1"/>
  <c r="AG373" i="4"/>
  <c r="DI350" i="4" s="1"/>
  <c r="AN136" i="51"/>
  <c r="AR54" i="51"/>
  <c r="BX34" i="51"/>
  <c r="AN159" i="51"/>
  <c r="AR77" i="51"/>
  <c r="AG381" i="4"/>
  <c r="DI358" i="4" s="1"/>
  <c r="DG32" i="4"/>
  <c r="M32" i="24" s="1"/>
  <c r="T166" i="24" s="1"/>
  <c r="DG39" i="4"/>
  <c r="M39" i="24" s="1"/>
  <c r="T173" i="24" s="1"/>
  <c r="AG388" i="4"/>
  <c r="DI365" i="4" s="1"/>
  <c r="AN47" i="51"/>
  <c r="DG105" i="4"/>
  <c r="DG93" i="4"/>
  <c r="AN35" i="51"/>
  <c r="AR21" i="51"/>
  <c r="AG392" i="4"/>
  <c r="DI369" i="4" s="1"/>
  <c r="DG43" i="4"/>
  <c r="M43" i="24" s="1"/>
  <c r="T177" i="24" s="1"/>
  <c r="BX50" i="51"/>
  <c r="Z115" i="4"/>
  <c r="AN51" i="51"/>
  <c r="DG109" i="4"/>
  <c r="M75" i="24" s="1"/>
  <c r="Z366" i="4"/>
  <c r="Y75" i="4"/>
  <c r="BA75" i="4"/>
  <c r="Z390" i="4"/>
  <c r="BX47" i="51"/>
  <c r="Z379" i="4"/>
  <c r="DG29" i="4"/>
  <c r="M29" i="24" s="1"/>
  <c r="T163" i="24" s="1"/>
  <c r="AG378" i="4"/>
  <c r="DI355" i="4" s="1"/>
  <c r="DG59" i="4"/>
  <c r="M59" i="24" s="1"/>
  <c r="T193" i="24" s="1"/>
  <c r="AG408" i="4"/>
  <c r="DI385" i="4" s="1"/>
  <c r="Z82" i="4"/>
  <c r="AN134" i="51"/>
  <c r="AR52" i="51"/>
  <c r="DG101" i="4"/>
  <c r="AN43" i="51"/>
  <c r="AN158" i="51"/>
  <c r="AR76" i="51"/>
  <c r="Z113" i="4"/>
  <c r="DG31" i="4"/>
  <c r="M31" i="24" s="1"/>
  <c r="T165" i="24" s="1"/>
  <c r="AG380" i="4"/>
  <c r="DI357" i="4" s="1"/>
  <c r="BX63" i="51"/>
  <c r="BX62" i="51"/>
  <c r="Z54" i="4"/>
  <c r="DG54" i="4"/>
  <c r="M54" i="24" s="1"/>
  <c r="T188" i="24" s="1"/>
  <c r="AG403" i="4"/>
  <c r="DI380" i="4" s="1"/>
  <c r="Z77" i="4"/>
  <c r="AN75" i="51"/>
  <c r="DG133" i="4"/>
  <c r="M99" i="24" s="1"/>
  <c r="AN45" i="51"/>
  <c r="DG103" i="4"/>
  <c r="AR23" i="51"/>
  <c r="AN40" i="51"/>
  <c r="DG98" i="4"/>
  <c r="Z161" i="4"/>
  <c r="Z389" i="4"/>
  <c r="DG363" i="4"/>
  <c r="Z386" i="4"/>
  <c r="DG41" i="4"/>
  <c r="M41" i="24" s="1"/>
  <c r="T175" i="24" s="1"/>
  <c r="AG390" i="4"/>
  <c r="DI367" i="4" s="1"/>
  <c r="AG352" i="4"/>
  <c r="DG20" i="4"/>
  <c r="M20" i="24" s="1"/>
  <c r="T154" i="24" s="1"/>
  <c r="AG369" i="4"/>
  <c r="DI346" i="4" s="1"/>
  <c r="DG377" i="4"/>
  <c r="Z400" i="4"/>
  <c r="AN57" i="51"/>
  <c r="DG115" i="4"/>
  <c r="M81" i="24" s="1"/>
  <c r="Y68" i="4"/>
  <c r="BA68" i="4"/>
  <c r="DG38" i="4"/>
  <c r="M38" i="24" s="1"/>
  <c r="T172" i="24" s="1"/>
  <c r="AG387" i="4"/>
  <c r="DI364" i="4" s="1"/>
  <c r="DG119" i="4"/>
  <c r="M85" i="24" s="1"/>
  <c r="AN61" i="51"/>
  <c r="Z391" i="4"/>
  <c r="DG443" i="4"/>
  <c r="DG383" i="4"/>
  <c r="Z406" i="4"/>
  <c r="AN36" i="51"/>
  <c r="DG94" i="4"/>
  <c r="AN48" i="51"/>
  <c r="DG106" i="4"/>
  <c r="AN151" i="51"/>
  <c r="AR69" i="51"/>
  <c r="Z396" i="4"/>
  <c r="Z104" i="4"/>
  <c r="AN146" i="51"/>
  <c r="AR64" i="51"/>
  <c r="Z111" i="4"/>
  <c r="AN147" i="51"/>
  <c r="AR65" i="51"/>
  <c r="DG22" i="4"/>
  <c r="M22" i="24" s="1"/>
  <c r="T156" i="24" s="1"/>
  <c r="AG371" i="4"/>
  <c r="DI348" i="4" s="1"/>
  <c r="AG375" i="4"/>
  <c r="DI352" i="4" s="1"/>
  <c r="DG26" i="4"/>
  <c r="M26" i="24" s="1"/>
  <c r="T160" i="24" s="1"/>
  <c r="DG14" i="4"/>
  <c r="M14" i="24" s="1"/>
  <c r="T148" i="24" s="1"/>
  <c r="AG363" i="4"/>
  <c r="DI340" i="4" s="1"/>
  <c r="AG346" i="4"/>
  <c r="ET18" i="51"/>
  <c r="DG121" i="4"/>
  <c r="M87" i="24" s="1"/>
  <c r="AN63" i="51"/>
  <c r="DG360" i="4"/>
  <c r="Z383" i="4"/>
  <c r="BX45" i="51"/>
  <c r="AN161" i="51"/>
  <c r="AR79" i="51"/>
  <c r="Z123" i="4"/>
  <c r="DG102" i="4"/>
  <c r="AN44" i="51"/>
  <c r="AN108" i="51"/>
  <c r="AR26" i="51"/>
  <c r="AN113" i="51"/>
  <c r="AR31" i="51"/>
  <c r="Z108" i="4"/>
  <c r="AN154" i="51"/>
  <c r="AR72" i="51"/>
  <c r="BX26" i="51"/>
  <c r="DG58" i="4"/>
  <c r="M58" i="24" s="1"/>
  <c r="T192" i="24" s="1"/>
  <c r="AG407" i="4"/>
  <c r="DI384" i="4" s="1"/>
  <c r="Z81" i="4"/>
  <c r="BX27" i="51"/>
  <c r="BA70" i="4"/>
  <c r="Y70" i="4"/>
  <c r="BX51" i="51"/>
  <c r="AG358" i="4"/>
  <c r="DG17" i="4"/>
  <c r="M17" i="24" s="1"/>
  <c r="T151" i="24" s="1"/>
  <c r="AG366" i="4"/>
  <c r="DI343" i="4" s="1"/>
  <c r="DG30" i="4"/>
  <c r="M30" i="24" s="1"/>
  <c r="T164" i="24" s="1"/>
  <c r="AG379" i="4"/>
  <c r="DI356" i="4" s="1"/>
  <c r="AN38" i="51"/>
  <c r="DG96" i="4"/>
  <c r="AG404" i="4"/>
  <c r="DI381" i="4" s="1"/>
  <c r="DG55" i="4"/>
  <c r="M55" i="24" s="1"/>
  <c r="T189" i="24" s="1"/>
  <c r="DG132" i="4"/>
  <c r="M98" i="24" s="1"/>
  <c r="O98" i="24" s="1"/>
  <c r="AN74" i="51"/>
  <c r="Z154" i="4"/>
  <c r="AN114" i="51"/>
  <c r="AR32" i="51"/>
  <c r="AR19" i="51"/>
  <c r="AN49" i="51"/>
  <c r="DG107" i="4"/>
  <c r="AG382" i="4"/>
  <c r="DI359" i="4" s="1"/>
  <c r="DG33" i="4"/>
  <c r="M33" i="24" s="1"/>
  <c r="T167" i="24" s="1"/>
  <c r="Z56" i="4"/>
  <c r="T95" i="4"/>
  <c r="AG393" i="4"/>
  <c r="DI370" i="4" s="1"/>
  <c r="DG44" i="4"/>
  <c r="M44" i="24" s="1"/>
  <c r="T178" i="24" s="1"/>
  <c r="Z399" i="4"/>
  <c r="Y69" i="4"/>
  <c r="BA69" i="4"/>
  <c r="Z96" i="4"/>
  <c r="DG446" i="4"/>
  <c r="DG386" i="4"/>
  <c r="Z409" i="4"/>
  <c r="DG16" i="4"/>
  <c r="M16" i="24" s="1"/>
  <c r="T150" i="24" s="1"/>
  <c r="AG365" i="4"/>
  <c r="DI342" i="4" s="1"/>
  <c r="AG367" i="4"/>
  <c r="DI344" i="4" s="1"/>
  <c r="DG18" i="4"/>
  <c r="M18" i="24" s="1"/>
  <c r="T152" i="24" s="1"/>
  <c r="DG441" i="4"/>
  <c r="DG381" i="4"/>
  <c r="Z404" i="4"/>
  <c r="AN55" i="51"/>
  <c r="DG113" i="4"/>
  <c r="M79" i="24" s="1"/>
  <c r="Z135" i="4"/>
  <c r="DG384" i="4"/>
  <c r="DG444" i="4"/>
  <c r="Z55" i="4"/>
  <c r="DG129" i="4"/>
  <c r="M95" i="24" s="1"/>
  <c r="AN71" i="51"/>
  <c r="AN111" i="51"/>
  <c r="AR29" i="51"/>
  <c r="AR83" i="51"/>
  <c r="Z95" i="4"/>
  <c r="Z127" i="4"/>
  <c r="DG23" i="4"/>
  <c r="M23" i="24" s="1"/>
  <c r="T157" i="24" s="1"/>
  <c r="AG372" i="4"/>
  <c r="DI349" i="4" s="1"/>
  <c r="AG344" i="4"/>
  <c r="AN115" i="51"/>
  <c r="AR33" i="51"/>
  <c r="Z394" i="4"/>
  <c r="Z385" i="4"/>
  <c r="AN109" i="51"/>
  <c r="AR27" i="51"/>
  <c r="AN110" i="51"/>
  <c r="AR28" i="51"/>
  <c r="DG104" i="4"/>
  <c r="AN46" i="51"/>
  <c r="DG120" i="4"/>
  <c r="M86" i="24" s="1"/>
  <c r="AN62" i="51"/>
  <c r="Z98" i="4"/>
  <c r="AN149" i="51"/>
  <c r="AR67" i="51"/>
  <c r="Z155" i="4"/>
  <c r="Z110" i="4"/>
  <c r="BX37" i="51"/>
  <c r="AG342" i="4"/>
  <c r="AG370" i="4"/>
  <c r="DI347" i="4" s="1"/>
  <c r="DG21" i="4"/>
  <c r="M21" i="24" s="1"/>
  <c r="T155" i="24" s="1"/>
  <c r="AG357" i="4"/>
  <c r="AG355" i="4"/>
  <c r="AE86" i="4"/>
  <c r="DG60" i="4"/>
  <c r="M60" i="24" s="1"/>
  <c r="T194" i="24" s="1"/>
  <c r="AG409" i="4"/>
  <c r="DI386" i="4" s="1"/>
  <c r="Z83" i="4"/>
  <c r="DG35" i="4"/>
  <c r="M35" i="24" s="1"/>
  <c r="T169" i="24" s="1"/>
  <c r="AG384" i="4"/>
  <c r="DI361" i="4" s="1"/>
  <c r="DG40" i="4"/>
  <c r="M40" i="24" s="1"/>
  <c r="T174" i="24" s="1"/>
  <c r="AG389" i="4"/>
  <c r="DI366" i="4" s="1"/>
  <c r="DG128" i="4"/>
  <c r="M94" i="24" s="1"/>
  <c r="AN70" i="51"/>
  <c r="EX20" i="51"/>
  <c r="Z53" i="4"/>
  <c r="AN37" i="51"/>
  <c r="DG95" i="4"/>
  <c r="AR25" i="51"/>
  <c r="Z116" i="4"/>
  <c r="Z33" i="4"/>
  <c r="DG442" i="4"/>
  <c r="DG382" i="4"/>
  <c r="Z36" i="4"/>
  <c r="Z102" i="4"/>
  <c r="Z63" i="4"/>
  <c r="Z131" i="4"/>
  <c r="Z387" i="4"/>
  <c r="Z142" i="4"/>
  <c r="DG15" i="4"/>
  <c r="M15" i="24" s="1"/>
  <c r="T149" i="24" s="1"/>
  <c r="AG364" i="4"/>
  <c r="DI341" i="4" s="1"/>
  <c r="AG374" i="4"/>
  <c r="DI351" i="4" s="1"/>
  <c r="DG25" i="4"/>
  <c r="M25" i="24" s="1"/>
  <c r="T159" i="24" s="1"/>
  <c r="AG353" i="4"/>
  <c r="AG360" i="4"/>
  <c r="AG385" i="4"/>
  <c r="DI362" i="4" s="1"/>
  <c r="DG114" i="4"/>
  <c r="M80" i="24" s="1"/>
  <c r="AN56" i="51"/>
  <c r="Z136" i="4"/>
  <c r="DG385" i="4"/>
  <c r="DG445" i="4"/>
  <c r="BX46" i="51"/>
  <c r="Z103" i="4"/>
  <c r="Z105" i="4"/>
  <c r="AR17" i="51"/>
  <c r="AN112" i="51"/>
  <c r="AR30" i="51"/>
  <c r="AN116" i="51"/>
  <c r="AR34" i="51"/>
  <c r="DG126" i="4"/>
  <c r="M92" i="24" s="1"/>
  <c r="AN68" i="51"/>
  <c r="Z401" i="4"/>
  <c r="DG379" i="4"/>
  <c r="DG439" i="4"/>
  <c r="Z402" i="4"/>
  <c r="BX39" i="51"/>
  <c r="AG406" i="4"/>
  <c r="DI383" i="4" s="1"/>
  <c r="DG57" i="4"/>
  <c r="M57" i="24" s="1"/>
  <c r="T191" i="24" s="1"/>
  <c r="Z80" i="4"/>
  <c r="Z112" i="4"/>
  <c r="BX22" i="51"/>
  <c r="AR22" i="51"/>
  <c r="Y76" i="4"/>
  <c r="BA76" i="4"/>
  <c r="Z62" i="4"/>
  <c r="Z164" i="4"/>
  <c r="AG368" i="4"/>
  <c r="DI345" i="4" s="1"/>
  <c r="DG19" i="4"/>
  <c r="M19" i="24" s="1"/>
  <c r="T153" i="24" s="1"/>
  <c r="AN148" i="51"/>
  <c r="AR66" i="51"/>
  <c r="DG116" i="4"/>
  <c r="M82" i="24" s="1"/>
  <c r="AN58" i="51"/>
  <c r="DG117" i="4"/>
  <c r="M83" i="24" s="1"/>
  <c r="AN59" i="51"/>
  <c r="DG358" i="4"/>
  <c r="Z381" i="4"/>
  <c r="AN155" i="51"/>
  <c r="AR73" i="51"/>
  <c r="Z372" i="4"/>
  <c r="DG99" i="4"/>
  <c r="AN41" i="51"/>
  <c r="AN42" i="51"/>
  <c r="DG100" i="4"/>
  <c r="AN50" i="51"/>
  <c r="DG108" i="4"/>
  <c r="M74" i="24" s="1"/>
  <c r="P88" i="24" s="1"/>
  <c r="AN135" i="51"/>
  <c r="AR53" i="51"/>
  <c r="BX29" i="51"/>
  <c r="DG136" i="4"/>
  <c r="M102" i="24" s="1"/>
  <c r="AN78" i="51"/>
  <c r="Y73" i="4"/>
  <c r="BA73" i="4"/>
  <c r="Z107" i="4"/>
  <c r="BX35" i="51"/>
  <c r="Z17" i="4"/>
  <c r="AG345" i="4"/>
  <c r="AG348" i="4"/>
  <c r="AR60" i="51" l="1"/>
  <c r="AN138" i="51"/>
  <c r="AR56" i="51"/>
  <c r="AN137" i="51"/>
  <c r="AR55" i="51"/>
  <c r="AN131" i="51"/>
  <c r="AR49" i="51"/>
  <c r="DG49" i="4"/>
  <c r="M49" i="24" s="1"/>
  <c r="T183" i="24" s="1"/>
  <c r="AG398" i="4"/>
  <c r="DI375" i="4" s="1"/>
  <c r="Z72" i="4"/>
  <c r="AN120" i="51"/>
  <c r="AR38" i="51"/>
  <c r="AN143" i="51"/>
  <c r="AR61" i="51"/>
  <c r="AN122" i="51"/>
  <c r="AR40" i="51"/>
  <c r="EX21" i="51"/>
  <c r="AG395" i="4"/>
  <c r="DI372" i="4" s="1"/>
  <c r="DG46" i="4"/>
  <c r="M46" i="24" s="1"/>
  <c r="T180" i="24" s="1"/>
  <c r="Z69" i="4"/>
  <c r="AN127" i="51"/>
  <c r="AR45" i="51"/>
  <c r="AN117" i="51"/>
  <c r="AR35" i="51"/>
  <c r="AG397" i="4"/>
  <c r="DI374" i="4" s="1"/>
  <c r="DG48" i="4"/>
  <c r="M48" i="24" s="1"/>
  <c r="T182" i="24" s="1"/>
  <c r="Z71" i="4"/>
  <c r="AN121" i="51"/>
  <c r="AR39" i="51"/>
  <c r="AN152" i="51"/>
  <c r="AR70" i="51"/>
  <c r="AN157" i="51"/>
  <c r="AR75" i="51"/>
  <c r="AN153" i="51"/>
  <c r="AR71" i="51"/>
  <c r="AN156" i="51"/>
  <c r="AR74" i="51"/>
  <c r="AN125" i="51"/>
  <c r="AR43" i="51"/>
  <c r="DG51" i="4"/>
  <c r="M51" i="24" s="1"/>
  <c r="AG400" i="4"/>
  <c r="DI377" i="4" s="1"/>
  <c r="Z74" i="4"/>
  <c r="AG399" i="4"/>
  <c r="DI376" i="4" s="1"/>
  <c r="DG50" i="4"/>
  <c r="M50" i="24" s="1"/>
  <c r="Z73" i="4"/>
  <c r="AR78" i="51"/>
  <c r="AN160" i="51"/>
  <c r="AN141" i="51"/>
  <c r="AR59" i="51"/>
  <c r="AG396" i="4"/>
  <c r="DI373" i="4" s="1"/>
  <c r="DG47" i="4"/>
  <c r="M47" i="24" s="1"/>
  <c r="T181" i="24" s="1"/>
  <c r="Z70" i="4"/>
  <c r="AN145" i="51"/>
  <c r="AR63" i="51"/>
  <c r="AN130" i="51"/>
  <c r="AR48" i="51"/>
  <c r="DG52" i="4"/>
  <c r="AG401" i="4"/>
  <c r="DI378" i="4" s="1"/>
  <c r="Z75" i="4"/>
  <c r="AN129" i="51"/>
  <c r="AR47" i="51"/>
  <c r="AN119" i="51"/>
  <c r="AR37" i="51"/>
  <c r="DG53" i="4"/>
  <c r="M53" i="24" s="1"/>
  <c r="T187" i="24" s="1"/>
  <c r="AG402" i="4"/>
  <c r="DI379" i="4" s="1"/>
  <c r="Z76" i="4"/>
  <c r="AN144" i="51"/>
  <c r="AR62" i="51"/>
  <c r="AG394" i="4"/>
  <c r="DI371" i="4" s="1"/>
  <c r="DG45" i="4"/>
  <c r="M45" i="24" s="1"/>
  <c r="T179" i="24" s="1"/>
  <c r="Z68" i="4"/>
  <c r="AN118" i="51"/>
  <c r="AR36" i="51"/>
  <c r="T176" i="24"/>
  <c r="Q42" i="24"/>
  <c r="AN132" i="51"/>
  <c r="AR50" i="51"/>
  <c r="AN124" i="51"/>
  <c r="AR42" i="51"/>
  <c r="AN140" i="51"/>
  <c r="AR58" i="51"/>
  <c r="AN150" i="51"/>
  <c r="AR68" i="51"/>
  <c r="AN128" i="51"/>
  <c r="AR46" i="51"/>
  <c r="AN126" i="51"/>
  <c r="AR44" i="51"/>
  <c r="ET19" i="51"/>
  <c r="AN139" i="51"/>
  <c r="AR57" i="51"/>
  <c r="AN133" i="51"/>
  <c r="AR51" i="51"/>
  <c r="AN123" i="51"/>
  <c r="AR41" i="51"/>
  <c r="T184" i="24" l="1"/>
  <c r="Q50" i="24"/>
  <c r="EX22" i="51"/>
  <c r="T185" i="24"/>
  <c r="Q51" i="24"/>
  <c r="S51" i="24"/>
  <c r="M52" i="24"/>
  <c r="T186" i="24" s="1"/>
  <c r="DJ37" i="4"/>
  <c r="ET20" i="51"/>
  <c r="ET21" i="51" l="1"/>
  <c r="EX23" i="51"/>
  <c r="EX24" i="51" l="1"/>
  <c r="ET22" i="51"/>
  <c r="ET23" i="51" l="1"/>
  <c r="EX25" i="51"/>
  <c r="EX26" i="51" l="1"/>
  <c r="ET24" i="51"/>
  <c r="ET25" i="51" l="1"/>
  <c r="EX27" i="51"/>
  <c r="EX28" i="51" l="1"/>
  <c r="ET26" i="51"/>
  <c r="ET27" i="51" l="1"/>
  <c r="EX29" i="51"/>
  <c r="EX30" i="51" l="1"/>
  <c r="ET28" i="51"/>
  <c r="ET29" i="51" l="1"/>
  <c r="EX31" i="51"/>
  <c r="EX32" i="51" l="1"/>
  <c r="ET30" i="51"/>
  <c r="ET31" i="51" l="1"/>
  <c r="EX33" i="51"/>
  <c r="EX34" i="51" l="1"/>
  <c r="ET32" i="51"/>
  <c r="ET33" i="51" l="1"/>
  <c r="EX35" i="51"/>
  <c r="EX36" i="51" l="1"/>
  <c r="ET34" i="51"/>
  <c r="ET35" i="51" l="1"/>
  <c r="EX37" i="51"/>
  <c r="EX38" i="51" l="1"/>
  <c r="ET36" i="51"/>
  <c r="ET37" i="51" l="1"/>
  <c r="EX39" i="51"/>
  <c r="EX40" i="51" l="1"/>
  <c r="ET38" i="51"/>
  <c r="EX41" i="51" l="1"/>
  <c r="ET39" i="51"/>
  <c r="EX42" i="51" l="1"/>
  <c r="ET40" i="51"/>
  <c r="EX43" i="51" l="1"/>
  <c r="ET41" i="51"/>
  <c r="EX44" i="51" l="1"/>
  <c r="ET42" i="51"/>
  <c r="ET43" i="51" l="1"/>
  <c r="EX45" i="51"/>
  <c r="EX46" i="51" l="1"/>
  <c r="ET44" i="51"/>
  <c r="EX47" i="51" l="1"/>
  <c r="ET45" i="51"/>
  <c r="ET46" i="51" l="1"/>
  <c r="EX48" i="51"/>
  <c r="EX49" i="51" l="1"/>
  <c r="ET47" i="51"/>
  <c r="ET48" i="51" l="1"/>
  <c r="EX50" i="51"/>
  <c r="EX51" i="51" l="1"/>
  <c r="ET49" i="51"/>
  <c r="ET50" i="51" l="1"/>
  <c r="EX86" i="51"/>
  <c r="EX52" i="51"/>
  <c r="EY15" i="51" l="1"/>
  <c r="AE15" i="51" s="1"/>
  <c r="EY17" i="51"/>
  <c r="AE17" i="51" s="1"/>
  <c r="EY16" i="51"/>
  <c r="AE16" i="51" s="1"/>
  <c r="EY18" i="51"/>
  <c r="AE18" i="51" s="1"/>
  <c r="EY19" i="51"/>
  <c r="AE19" i="51" s="1"/>
  <c r="EY20" i="51"/>
  <c r="AE20" i="51" s="1"/>
  <c r="EY21" i="51"/>
  <c r="AE21" i="51" s="1"/>
  <c r="EY22" i="51"/>
  <c r="AE22" i="51" s="1"/>
  <c r="EY23" i="51"/>
  <c r="AE23" i="51" s="1"/>
  <c r="EY24" i="51"/>
  <c r="AE24" i="51" s="1"/>
  <c r="EY25" i="51"/>
  <c r="AE25" i="51" s="1"/>
  <c r="EY26" i="51"/>
  <c r="AE26" i="51" s="1"/>
  <c r="EY27" i="51"/>
  <c r="AE27" i="51" s="1"/>
  <c r="EY28" i="51"/>
  <c r="AE28" i="51" s="1"/>
  <c r="EY29" i="51"/>
  <c r="AE29" i="51" s="1"/>
  <c r="EY30" i="51"/>
  <c r="AE30" i="51" s="1"/>
  <c r="EY31" i="51"/>
  <c r="AE31" i="51" s="1"/>
  <c r="EY32" i="51"/>
  <c r="AE32" i="51" s="1"/>
  <c r="EY33" i="51"/>
  <c r="AE33" i="51" s="1"/>
  <c r="EY34" i="51"/>
  <c r="AE34" i="51" s="1"/>
  <c r="EY35" i="51"/>
  <c r="AE35" i="51" s="1"/>
  <c r="EY36" i="51"/>
  <c r="AE36" i="51" s="1"/>
  <c r="EY37" i="51"/>
  <c r="AE37" i="51" s="1"/>
  <c r="EY38" i="51"/>
  <c r="AE38" i="51" s="1"/>
  <c r="EY39" i="51"/>
  <c r="AE39" i="51" s="1"/>
  <c r="EY40" i="51"/>
  <c r="AE40" i="51" s="1"/>
  <c r="EY41" i="51"/>
  <c r="AE41" i="51" s="1"/>
  <c r="EY42" i="51"/>
  <c r="AE42" i="51" s="1"/>
  <c r="EY43" i="51"/>
  <c r="AE43" i="51" s="1"/>
  <c r="EY44" i="51"/>
  <c r="AE44" i="51" s="1"/>
  <c r="EY45" i="51"/>
  <c r="AE45" i="51" s="1"/>
  <c r="EY46" i="51"/>
  <c r="AE46" i="51" s="1"/>
  <c r="EY47" i="51"/>
  <c r="AE47" i="51" s="1"/>
  <c r="EY48" i="51"/>
  <c r="AE48" i="51" s="1"/>
  <c r="EY49" i="51"/>
  <c r="AE49" i="51" s="1"/>
  <c r="EY50" i="51"/>
  <c r="AE50" i="51" s="1"/>
  <c r="EY52" i="51"/>
  <c r="AE52" i="51" s="1"/>
  <c r="EX53" i="51"/>
  <c r="EY51" i="51"/>
  <c r="AE51" i="51" s="1"/>
  <c r="ET51" i="51"/>
  <c r="AL26" i="51" l="1"/>
  <c r="AL48" i="51"/>
  <c r="N159" i="24"/>
  <c r="AK48" i="51"/>
  <c r="AL24" i="51"/>
  <c r="N157" i="24"/>
  <c r="AK46" i="51"/>
  <c r="AL46" i="51"/>
  <c r="AL32" i="51"/>
  <c r="AL37" i="51"/>
  <c r="N148" i="24"/>
  <c r="AL23" i="51"/>
  <c r="AL45" i="51"/>
  <c r="N156" i="24"/>
  <c r="AK45" i="51"/>
  <c r="AL18" i="51"/>
  <c r="AK50" i="51"/>
  <c r="N161" i="24"/>
  <c r="AL50" i="51"/>
  <c r="AL49" i="51"/>
  <c r="AK49" i="51"/>
  <c r="N160" i="24"/>
  <c r="AL36" i="51"/>
  <c r="N147" i="24"/>
  <c r="AL47" i="51"/>
  <c r="AK47" i="51"/>
  <c r="N158" i="24"/>
  <c r="AL22" i="51"/>
  <c r="AK44" i="51"/>
  <c r="N155" i="24"/>
  <c r="AL44" i="51"/>
  <c r="N152" i="24"/>
  <c r="AL41" i="51"/>
  <c r="AL16" i="51"/>
  <c r="AL25" i="51"/>
  <c r="AL33" i="51"/>
  <c r="AL20" i="51"/>
  <c r="N154" i="24"/>
  <c r="AL43" i="51"/>
  <c r="AL19" i="51"/>
  <c r="N153" i="24"/>
  <c r="AL42" i="51"/>
  <c r="EY53" i="51"/>
  <c r="AE53" i="51" s="1"/>
  <c r="EX54" i="51"/>
  <c r="N151" i="24"/>
  <c r="AL40" i="51"/>
  <c r="AL28" i="51"/>
  <c r="AL17" i="51"/>
  <c r="N149" i="24"/>
  <c r="AL38" i="51"/>
  <c r="AL35" i="51"/>
  <c r="AL34" i="51"/>
  <c r="AL21" i="51"/>
  <c r="ET86" i="51"/>
  <c r="ET52" i="51"/>
  <c r="AL31" i="51"/>
  <c r="AL30" i="51"/>
  <c r="N162" i="24"/>
  <c r="AL51" i="51"/>
  <c r="AK51" i="51"/>
  <c r="AL29" i="51"/>
  <c r="AL52" i="51"/>
  <c r="N163" i="24"/>
  <c r="AK52" i="51"/>
  <c r="AL39" i="51"/>
  <c r="N150" i="24"/>
  <c r="AL27" i="51"/>
  <c r="AL15" i="51"/>
  <c r="EU15" i="51" l="1"/>
  <c r="AG15" i="51" s="1"/>
  <c r="AH15" i="51" s="1"/>
  <c r="EU16" i="51"/>
  <c r="EU17" i="51"/>
  <c r="EU18" i="51"/>
  <c r="EU19" i="51"/>
  <c r="EU20" i="51"/>
  <c r="EU21" i="51"/>
  <c r="EU22" i="51"/>
  <c r="EU23" i="51"/>
  <c r="EU24" i="51"/>
  <c r="EU25" i="51"/>
  <c r="EU26" i="51"/>
  <c r="EU27" i="51"/>
  <c r="EU28" i="51"/>
  <c r="EU29" i="51"/>
  <c r="EU30" i="51"/>
  <c r="EU31" i="51"/>
  <c r="EU32" i="51"/>
  <c r="EU33" i="51"/>
  <c r="EU34" i="51"/>
  <c r="EU35" i="51"/>
  <c r="EU36" i="51"/>
  <c r="EU37" i="51"/>
  <c r="EU38" i="51"/>
  <c r="EU39" i="51"/>
  <c r="EU40" i="51"/>
  <c r="EU41" i="51"/>
  <c r="EU42" i="51"/>
  <c r="EU43" i="51"/>
  <c r="EU44" i="51"/>
  <c r="EU45" i="51"/>
  <c r="EU46" i="51"/>
  <c r="EU47" i="51"/>
  <c r="EU48" i="51"/>
  <c r="EU49" i="51"/>
  <c r="EU50" i="51"/>
  <c r="EY54" i="51"/>
  <c r="AE54" i="51" s="1"/>
  <c r="EX55" i="51"/>
  <c r="AK53" i="51"/>
  <c r="N164" i="24"/>
  <c r="AL53" i="51"/>
  <c r="EU52" i="51"/>
  <c r="ET53" i="51"/>
  <c r="EU51" i="51"/>
  <c r="FE49" i="51" l="1"/>
  <c r="AG49" i="51"/>
  <c r="FE46" i="51"/>
  <c r="AG46" i="51"/>
  <c r="FE25" i="51"/>
  <c r="AG25" i="51"/>
  <c r="AH25" i="51" s="1"/>
  <c r="FE52" i="51"/>
  <c r="AG52" i="51"/>
  <c r="AG38" i="51"/>
  <c r="FE38" i="51"/>
  <c r="AG36" i="51"/>
  <c r="FE36" i="51"/>
  <c r="FE47" i="51"/>
  <c r="AG47" i="51"/>
  <c r="FE34" i="51"/>
  <c r="AG34" i="51"/>
  <c r="AH34" i="51" s="1"/>
  <c r="AG44" i="51"/>
  <c r="FE44" i="51"/>
  <c r="AG33" i="51"/>
  <c r="AH33" i="51" s="1"/>
  <c r="FE33" i="51"/>
  <c r="AG50" i="51"/>
  <c r="FE50" i="51"/>
  <c r="FE48" i="51"/>
  <c r="AG48" i="51"/>
  <c r="FE22" i="51"/>
  <c r="AG22" i="51"/>
  <c r="AH22" i="51" s="1"/>
  <c r="AG30" i="51"/>
  <c r="AH30" i="51" s="1"/>
  <c r="FE30" i="51"/>
  <c r="FE18" i="51"/>
  <c r="AG18" i="51"/>
  <c r="AH18" i="51" s="1"/>
  <c r="AG26" i="51"/>
  <c r="AH26" i="51" s="1"/>
  <c r="FE26" i="51"/>
  <c r="AG51" i="51"/>
  <c r="FE51" i="51"/>
  <c r="FE35" i="51"/>
  <c r="AG35" i="51"/>
  <c r="AH35" i="51" s="1"/>
  <c r="FE20" i="51"/>
  <c r="AG20" i="51"/>
  <c r="AH20" i="51" s="1"/>
  <c r="FE43" i="51"/>
  <c r="AG43" i="51"/>
  <c r="AG19" i="51"/>
  <c r="AH19" i="51" s="1"/>
  <c r="FE19" i="51"/>
  <c r="AG41" i="51"/>
  <c r="FE41" i="51"/>
  <c r="FE29" i="51"/>
  <c r="AG29" i="51"/>
  <c r="AH29" i="51" s="1"/>
  <c r="AG17" i="51"/>
  <c r="AH17" i="51" s="1"/>
  <c r="FE17" i="51"/>
  <c r="AG37" i="51"/>
  <c r="FE37" i="51"/>
  <c r="FE23" i="51"/>
  <c r="AG23" i="51"/>
  <c r="AH23" i="51" s="1"/>
  <c r="FE21" i="51"/>
  <c r="AG21" i="51"/>
  <c r="AH21" i="51" s="1"/>
  <c r="AG32" i="51"/>
  <c r="AH32" i="51" s="1"/>
  <c r="FE32" i="51"/>
  <c r="FE31" i="51"/>
  <c r="AG31" i="51"/>
  <c r="AH31" i="51" s="1"/>
  <c r="AG42" i="51"/>
  <c r="FE42" i="51"/>
  <c r="FE40" i="51"/>
  <c r="AG40" i="51"/>
  <c r="FE28" i="51"/>
  <c r="AG28" i="51"/>
  <c r="AH28" i="51" s="1"/>
  <c r="FE16" i="51"/>
  <c r="AG16" i="51"/>
  <c r="AH16" i="51" s="1"/>
  <c r="FF16" i="51"/>
  <c r="FE24" i="51"/>
  <c r="AG24" i="51"/>
  <c r="AH24" i="51" s="1"/>
  <c r="EU53" i="51"/>
  <c r="ET54" i="51"/>
  <c r="AG45" i="51"/>
  <c r="FE45" i="51"/>
  <c r="EY55" i="51"/>
  <c r="AE55" i="51" s="1"/>
  <c r="EX56" i="51"/>
  <c r="N165" i="24"/>
  <c r="AK54" i="51"/>
  <c r="AL54" i="51"/>
  <c r="AG39" i="51"/>
  <c r="FE39" i="51"/>
  <c r="FE27" i="51"/>
  <c r="AG27" i="51"/>
  <c r="AH27" i="51" s="1"/>
  <c r="N76" i="25" l="1"/>
  <c r="M159" i="24"/>
  <c r="S159" i="24" s="1"/>
  <c r="DG404" i="4"/>
  <c r="AH48" i="51"/>
  <c r="DG398" i="4"/>
  <c r="N70" i="25"/>
  <c r="M153" i="24"/>
  <c r="S153" i="24" s="1"/>
  <c r="AH42" i="51"/>
  <c r="DG411" i="4"/>
  <c r="M163" i="24"/>
  <c r="S163" i="24" s="1"/>
  <c r="N80" i="25"/>
  <c r="AH52" i="51"/>
  <c r="N78" i="25"/>
  <c r="M161" i="24"/>
  <c r="S161" i="24" s="1"/>
  <c r="DG406" i="4"/>
  <c r="AH50" i="51"/>
  <c r="EU54" i="51"/>
  <c r="ET55" i="51"/>
  <c r="N79" i="25"/>
  <c r="DG410" i="4"/>
  <c r="M162" i="24"/>
  <c r="S162" i="24" s="1"/>
  <c r="AH51" i="51"/>
  <c r="M154" i="24"/>
  <c r="S154" i="24" s="1"/>
  <c r="N71" i="25"/>
  <c r="DG399" i="4"/>
  <c r="AH43" i="51"/>
  <c r="DG402" i="4"/>
  <c r="N74" i="25"/>
  <c r="M157" i="24"/>
  <c r="S157" i="24" s="1"/>
  <c r="AH46" i="51"/>
  <c r="N73" i="25"/>
  <c r="DG401" i="4"/>
  <c r="M156" i="24"/>
  <c r="S156" i="24" s="1"/>
  <c r="AH45" i="51"/>
  <c r="M147" i="24"/>
  <c r="S147" i="24" s="1"/>
  <c r="N64" i="25"/>
  <c r="DG392" i="4"/>
  <c r="AH36" i="51"/>
  <c r="DG394" i="4"/>
  <c r="N66" i="25"/>
  <c r="M149" i="24"/>
  <c r="S149" i="24" s="1"/>
  <c r="AH38" i="51"/>
  <c r="N69" i="25"/>
  <c r="DG397" i="4"/>
  <c r="M152" i="24"/>
  <c r="S152" i="24" s="1"/>
  <c r="AH41" i="51"/>
  <c r="EY56" i="51"/>
  <c r="AE56" i="51" s="1"/>
  <c r="EX57" i="51"/>
  <c r="AG53" i="51"/>
  <c r="FE53" i="51"/>
  <c r="DG400" i="4"/>
  <c r="N72" i="25"/>
  <c r="M155" i="24"/>
  <c r="S155" i="24" s="1"/>
  <c r="AH44" i="51"/>
  <c r="DG396" i="4"/>
  <c r="M151" i="24"/>
  <c r="S151" i="24" s="1"/>
  <c r="N68" i="25"/>
  <c r="AH40" i="51"/>
  <c r="M158" i="24"/>
  <c r="S158" i="24" s="1"/>
  <c r="N75" i="25"/>
  <c r="DG403" i="4"/>
  <c r="AH47" i="51"/>
  <c r="DG405" i="4"/>
  <c r="M160" i="24"/>
  <c r="S160" i="24" s="1"/>
  <c r="N77" i="25"/>
  <c r="AH49" i="51"/>
  <c r="DG395" i="4"/>
  <c r="N67" i="25"/>
  <c r="M150" i="24"/>
  <c r="S150" i="24" s="1"/>
  <c r="AH39" i="51"/>
  <c r="AK55" i="51"/>
  <c r="AL55" i="51"/>
  <c r="N166" i="24"/>
  <c r="N65" i="25"/>
  <c r="M148" i="24"/>
  <c r="S148" i="24" s="1"/>
  <c r="DG393" i="4"/>
  <c r="AH37" i="51"/>
  <c r="EY57" i="51" l="1"/>
  <c r="AE57" i="51" s="1"/>
  <c r="EX58" i="51"/>
  <c r="N167" i="24"/>
  <c r="AK56" i="51"/>
  <c r="AL56" i="51"/>
  <c r="EU55" i="51"/>
  <c r="ET56" i="51"/>
  <c r="AG54" i="51"/>
  <c r="FE54" i="51"/>
  <c r="DG412" i="4"/>
  <c r="M164" i="24"/>
  <c r="S164" i="24" s="1"/>
  <c r="N81" i="25"/>
  <c r="AH53" i="51"/>
  <c r="EU56" i="51" l="1"/>
  <c r="ET57" i="51"/>
  <c r="DG415" i="4"/>
  <c r="N82" i="25"/>
  <c r="M165" i="24"/>
  <c r="S165" i="24" s="1"/>
  <c r="AH54" i="51"/>
  <c r="AG55" i="51"/>
  <c r="FE55" i="51"/>
  <c r="EY58" i="51"/>
  <c r="AE58" i="51" s="1"/>
  <c r="EX59" i="51"/>
  <c r="AL57" i="51"/>
  <c r="AK57" i="51"/>
  <c r="N168" i="24"/>
  <c r="M166" i="24" l="1"/>
  <c r="S166" i="24" s="1"/>
  <c r="N83" i="25"/>
  <c r="DG416" i="4"/>
  <c r="AH55" i="51"/>
  <c r="EY59" i="51"/>
  <c r="AE59" i="51" s="1"/>
  <c r="EX60" i="51"/>
  <c r="EU57" i="51"/>
  <c r="ET58" i="51"/>
  <c r="AK58" i="51"/>
  <c r="N169" i="24"/>
  <c r="AL58" i="51"/>
  <c r="FE56" i="51"/>
  <c r="AG56" i="51"/>
  <c r="EY60" i="51" l="1"/>
  <c r="AE60" i="51" s="1"/>
  <c r="EX61" i="51"/>
  <c r="EU58" i="51"/>
  <c r="ET59" i="51"/>
  <c r="AG57" i="51"/>
  <c r="FE57" i="51"/>
  <c r="N84" i="25"/>
  <c r="M167" i="24"/>
  <c r="S167" i="24" s="1"/>
  <c r="DG417" i="4"/>
  <c r="AH56" i="51"/>
  <c r="AL59" i="51"/>
  <c r="AK59" i="51"/>
  <c r="N170" i="24"/>
  <c r="AG58" i="51" l="1"/>
  <c r="FE58" i="51"/>
  <c r="N85" i="25"/>
  <c r="DG418" i="4"/>
  <c r="M168" i="24"/>
  <c r="S168" i="24" s="1"/>
  <c r="AH57" i="51"/>
  <c r="EY61" i="51"/>
  <c r="AE61" i="51" s="1"/>
  <c r="EX62" i="51"/>
  <c r="EU59" i="51"/>
  <c r="ET60" i="51"/>
  <c r="AK60" i="51"/>
  <c r="AL60" i="51"/>
  <c r="N171" i="24"/>
  <c r="EU60" i="51" l="1"/>
  <c r="ET61" i="51"/>
  <c r="FE59" i="51"/>
  <c r="AG59" i="51"/>
  <c r="EY62" i="51"/>
  <c r="AE62" i="51" s="1"/>
  <c r="EX63" i="51"/>
  <c r="AL61" i="51"/>
  <c r="N172" i="24"/>
  <c r="AK61" i="51"/>
  <c r="N86" i="25"/>
  <c r="DG419" i="4"/>
  <c r="M169" i="24"/>
  <c r="S169" i="24" s="1"/>
  <c r="AH58" i="51"/>
  <c r="EU61" i="51" l="1"/>
  <c r="ET62" i="51"/>
  <c r="EY63" i="51"/>
  <c r="AE63" i="51" s="1"/>
  <c r="EX64" i="51"/>
  <c r="N173" i="24"/>
  <c r="AK62" i="51"/>
  <c r="AL62" i="51"/>
  <c r="DG420" i="4"/>
  <c r="M170" i="24"/>
  <c r="S170" i="24" s="1"/>
  <c r="N87" i="25"/>
  <c r="AH59" i="51"/>
  <c r="AG60" i="51"/>
  <c r="FE60" i="51"/>
  <c r="EU62" i="51" l="1"/>
  <c r="ET63" i="51"/>
  <c r="EY64" i="51"/>
  <c r="AE64" i="51" s="1"/>
  <c r="EX65" i="51"/>
  <c r="N174" i="24"/>
  <c r="AL63" i="51"/>
  <c r="AK63" i="51"/>
  <c r="N88" i="25"/>
  <c r="M171" i="24"/>
  <c r="S171" i="24" s="1"/>
  <c r="DG421" i="4"/>
  <c r="AH60" i="51"/>
  <c r="AG61" i="51"/>
  <c r="FE61" i="51"/>
  <c r="EY65" i="51" l="1"/>
  <c r="AE65" i="51" s="1"/>
  <c r="EX66" i="51"/>
  <c r="EU63" i="51"/>
  <c r="ET64" i="51"/>
  <c r="N175" i="24"/>
  <c r="AK64" i="51"/>
  <c r="AL64" i="51"/>
  <c r="M172" i="24"/>
  <c r="S172" i="24" s="1"/>
  <c r="DG422" i="4"/>
  <c r="N89" i="25"/>
  <c r="AH61" i="51"/>
  <c r="AG62" i="51"/>
  <c r="FE62" i="51"/>
  <c r="EY66" i="51" l="1"/>
  <c r="AE66" i="51" s="1"/>
  <c r="EX67" i="51"/>
  <c r="EU64" i="51"/>
  <c r="ET65" i="51"/>
  <c r="AG63" i="51"/>
  <c r="FE63" i="51"/>
  <c r="M173" i="24"/>
  <c r="S173" i="24" s="1"/>
  <c r="DG423" i="4"/>
  <c r="N90" i="25"/>
  <c r="AH62" i="51"/>
  <c r="AL65" i="51"/>
  <c r="AK65" i="51"/>
  <c r="N176" i="24"/>
  <c r="N91" i="25" l="1"/>
  <c r="DG424" i="4"/>
  <c r="M174" i="24"/>
  <c r="S174" i="24" s="1"/>
  <c r="AH63" i="51"/>
  <c r="AG64" i="51"/>
  <c r="FE64" i="51"/>
  <c r="EY67" i="51"/>
  <c r="AE67" i="51" s="1"/>
  <c r="EX68" i="51"/>
  <c r="EU65" i="51"/>
  <c r="ET66" i="51"/>
  <c r="N177" i="24"/>
  <c r="AK66" i="51"/>
  <c r="AL66" i="51"/>
  <c r="EY68" i="51" l="1"/>
  <c r="AE68" i="51" s="1"/>
  <c r="EX69" i="51"/>
  <c r="EU66" i="51"/>
  <c r="ET67" i="51"/>
  <c r="N178" i="24"/>
  <c r="AL67" i="51"/>
  <c r="AK67" i="51"/>
  <c r="AG65" i="51"/>
  <c r="FE65" i="51"/>
  <c r="N92" i="25"/>
  <c r="M175" i="24"/>
  <c r="S175" i="24" s="1"/>
  <c r="DG425" i="4"/>
  <c r="AH64" i="51"/>
  <c r="N93" i="25" l="1"/>
  <c r="M176" i="24"/>
  <c r="S176" i="24" s="1"/>
  <c r="DG426" i="4"/>
  <c r="AH65" i="51"/>
  <c r="EU67" i="51"/>
  <c r="ET68" i="51"/>
  <c r="EY69" i="51"/>
  <c r="AE69" i="51" s="1"/>
  <c r="EX70" i="51"/>
  <c r="FE66" i="51"/>
  <c r="AG66" i="51"/>
  <c r="AL68" i="51"/>
  <c r="N179" i="24"/>
  <c r="EY70" i="51" l="1"/>
  <c r="AE70" i="51" s="1"/>
  <c r="EX71" i="51"/>
  <c r="N94" i="25"/>
  <c r="DG427" i="4"/>
  <c r="M177" i="24"/>
  <c r="AH66" i="51"/>
  <c r="EU68" i="51"/>
  <c r="ET69" i="51"/>
  <c r="N180" i="24"/>
  <c r="AL69" i="51"/>
  <c r="FE67" i="51"/>
  <c r="AG67" i="51"/>
  <c r="EU69" i="51" l="1"/>
  <c r="ET70" i="51"/>
  <c r="EY71" i="51"/>
  <c r="AE71" i="51" s="1"/>
  <c r="EX72" i="51"/>
  <c r="AG68" i="51"/>
  <c r="FE68" i="51"/>
  <c r="I177" i="24"/>
  <c r="S177" i="24"/>
  <c r="N95" i="25"/>
  <c r="M178" i="24"/>
  <c r="S178" i="24" s="1"/>
  <c r="DG428" i="4"/>
  <c r="AH67" i="51"/>
  <c r="AL70" i="51"/>
  <c r="N181" i="24"/>
  <c r="EU70" i="51" l="1"/>
  <c r="ET71" i="51"/>
  <c r="N96" i="25"/>
  <c r="M179" i="24"/>
  <c r="S179" i="24" s="1"/>
  <c r="DG429" i="4"/>
  <c r="AH68" i="51"/>
  <c r="EY72" i="51"/>
  <c r="AE72" i="51" s="1"/>
  <c r="EX73" i="51"/>
  <c r="AL71" i="51"/>
  <c r="N182" i="24"/>
  <c r="AG69" i="51"/>
  <c r="FE69" i="51"/>
  <c r="EU71" i="51" l="1"/>
  <c r="ET72" i="51"/>
  <c r="N97" i="25"/>
  <c r="DG430" i="4"/>
  <c r="M180" i="24"/>
  <c r="S180" i="24" s="1"/>
  <c r="AH69" i="51"/>
  <c r="EY73" i="51"/>
  <c r="AE73" i="51" s="1"/>
  <c r="EX74" i="51"/>
  <c r="N183" i="24"/>
  <c r="AL72" i="51"/>
  <c r="FE70" i="51"/>
  <c r="AG70" i="51"/>
  <c r="EU72" i="51" l="1"/>
  <c r="ET73" i="51"/>
  <c r="EY74" i="51"/>
  <c r="AE74" i="51" s="1"/>
  <c r="EX75" i="51"/>
  <c r="N184" i="24"/>
  <c r="AL73" i="51"/>
  <c r="N98" i="25"/>
  <c r="DG431" i="4"/>
  <c r="M181" i="24"/>
  <c r="S181" i="24" s="1"/>
  <c r="AH70" i="51"/>
  <c r="FE71" i="51"/>
  <c r="AG71" i="51"/>
  <c r="EY75" i="51" l="1"/>
  <c r="AE75" i="51" s="1"/>
  <c r="EX76" i="51"/>
  <c r="AL74" i="51"/>
  <c r="N185" i="24"/>
  <c r="EU73" i="51"/>
  <c r="ET74" i="51"/>
  <c r="N99" i="25"/>
  <c r="M182" i="24"/>
  <c r="S182" i="24" s="1"/>
  <c r="DG432" i="4"/>
  <c r="AH71" i="51"/>
  <c r="FE72" i="51"/>
  <c r="AG72" i="51"/>
  <c r="FE73" i="51" l="1"/>
  <c r="AG73" i="51"/>
  <c r="EU74" i="51"/>
  <c r="ET75" i="51"/>
  <c r="EY76" i="51"/>
  <c r="AE76" i="51" s="1"/>
  <c r="EX77" i="51"/>
  <c r="M183" i="24"/>
  <c r="S183" i="24" s="1"/>
  <c r="N100" i="25"/>
  <c r="DG433" i="4"/>
  <c r="AH72" i="51"/>
  <c r="N186" i="24"/>
  <c r="AL75" i="51"/>
  <c r="EY77" i="51" l="1"/>
  <c r="AE77" i="51" s="1"/>
  <c r="EX78" i="51"/>
  <c r="N187" i="24"/>
  <c r="AL76" i="51"/>
  <c r="DG434" i="4"/>
  <c r="M184" i="24"/>
  <c r="S184" i="24" s="1"/>
  <c r="N101" i="25"/>
  <c r="AH73" i="51"/>
  <c r="EU75" i="51"/>
  <c r="ET76" i="51"/>
  <c r="AG74" i="51"/>
  <c r="FE74" i="51"/>
  <c r="N102" i="25" l="1"/>
  <c r="M185" i="24"/>
  <c r="S185" i="24" s="1"/>
  <c r="DG435" i="4"/>
  <c r="AH74" i="51"/>
  <c r="AG75" i="51"/>
  <c r="FE75" i="51"/>
  <c r="EU76" i="51"/>
  <c r="ET77" i="51"/>
  <c r="EY78" i="51"/>
  <c r="AE78" i="51" s="1"/>
  <c r="EX79" i="51"/>
  <c r="N188" i="24"/>
  <c r="AL77" i="51"/>
  <c r="N189" i="24" l="1"/>
  <c r="AL78" i="51"/>
  <c r="EY79" i="51"/>
  <c r="AE79" i="51" s="1"/>
  <c r="EX80" i="51"/>
  <c r="EU77" i="51"/>
  <c r="ET78" i="51"/>
  <c r="FE76" i="51"/>
  <c r="FC86" i="51"/>
  <c r="FC87" i="51" s="1"/>
  <c r="AG76" i="51"/>
  <c r="EU88" i="51"/>
  <c r="DG436" i="4"/>
  <c r="M186" i="24"/>
  <c r="N103" i="25"/>
  <c r="AH75" i="51"/>
  <c r="DG437" i="4" l="1"/>
  <c r="M187" i="24"/>
  <c r="N104" i="25"/>
  <c r="AH76" i="51"/>
  <c r="EU78" i="51"/>
  <c r="ET79" i="51"/>
  <c r="FE77" i="51"/>
  <c r="AG77" i="51"/>
  <c r="N190" i="24"/>
  <c r="AL79" i="51"/>
  <c r="EY80" i="51"/>
  <c r="AE80" i="51" s="1"/>
  <c r="EX81" i="51"/>
  <c r="S186" i="24"/>
  <c r="P186" i="24"/>
  <c r="AL80" i="51" l="1"/>
  <c r="N191" i="24"/>
  <c r="DG438" i="4"/>
  <c r="N105" i="25"/>
  <c r="M188" i="24"/>
  <c r="AH77" i="51"/>
  <c r="EU79" i="51"/>
  <c r="ET80" i="51"/>
  <c r="I187" i="24"/>
  <c r="S187" i="24"/>
  <c r="AG78" i="51"/>
  <c r="FE78" i="51"/>
  <c r="EY81" i="51"/>
  <c r="AE81" i="51" s="1"/>
  <c r="EX82" i="51"/>
  <c r="M189" i="24" l="1"/>
  <c r="S189" i="24" s="1"/>
  <c r="N106" i="25"/>
  <c r="AH78" i="51"/>
  <c r="EU80" i="51"/>
  <c r="ET81" i="51"/>
  <c r="AG79" i="51"/>
  <c r="FE79" i="51"/>
  <c r="P188" i="24"/>
  <c r="S188" i="24"/>
  <c r="EY82" i="51"/>
  <c r="AE82" i="51" s="1"/>
  <c r="EX83" i="51"/>
  <c r="EY83" i="51" s="1"/>
  <c r="AE83" i="51" s="1"/>
  <c r="AL81" i="51"/>
  <c r="N192" i="24"/>
  <c r="FE80" i="51" l="1"/>
  <c r="AG80" i="51"/>
  <c r="N194" i="24"/>
  <c r="AL83" i="51"/>
  <c r="M190" i="24"/>
  <c r="S190" i="24" s="1"/>
  <c r="N107" i="25"/>
  <c r="AH79" i="51"/>
  <c r="N193" i="24"/>
  <c r="AL82" i="51"/>
  <c r="EU81" i="51"/>
  <c r="ET82" i="51"/>
  <c r="AG81" i="51" l="1"/>
  <c r="FE81" i="51"/>
  <c r="M191" i="24"/>
  <c r="N108" i="25"/>
  <c r="AH80" i="51"/>
  <c r="EU82" i="51"/>
  <c r="ET83" i="51"/>
  <c r="EU83" i="51" s="1"/>
  <c r="FE82" i="51" l="1"/>
  <c r="AG82" i="51"/>
  <c r="FE83" i="51"/>
  <c r="AG83" i="51"/>
  <c r="S191" i="24"/>
  <c r="P191" i="24"/>
  <c r="AH81" i="51"/>
  <c r="M192" i="24"/>
  <c r="S192" i="24" s="1"/>
  <c r="N109" i="25"/>
  <c r="M193" i="24" l="1"/>
  <c r="S193" i="24" s="1"/>
  <c r="N110" i="25"/>
  <c r="AH82" i="51"/>
  <c r="N111" i="25"/>
  <c r="M194" i="24"/>
  <c r="AH83" i="51"/>
  <c r="S194" i="24" l="1"/>
  <c r="P194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Belzer, David B</author>
  </authors>
  <commentList>
    <comment ref="O196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Belzer, David B:</t>
        </r>
        <r>
          <rPr>
            <sz val="8"/>
            <color indexed="81"/>
            <rFont val="Tahoma"/>
            <family val="2"/>
          </rPr>
          <t xml:space="preserve">
Begin using weather factors based upon regression models</t>
        </r>
      </text>
    </comment>
    <comment ref="O278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Belzer, David B:</t>
        </r>
        <r>
          <rPr>
            <sz val="8"/>
            <color indexed="81"/>
            <rFont val="Tahoma"/>
            <family val="2"/>
          </rPr>
          <t xml:space="preserve">
Begin using weather factors based upon regression models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tc={D884CB20-70C6-4669-AAA8-FE45D0C72327}</author>
  </authors>
  <commentList>
    <comment ref="F8" authorId="0" shapeId="0" xr:uid="{D884CB20-70C6-4669-AAA8-FE45D0C72327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cell J2 for source of floorspace estimates</t>
      </text>
    </comment>
  </commentList>
</comments>
</file>

<file path=xl/sharedStrings.xml><?xml version="1.0" encoding="utf-8"?>
<sst xmlns="http://schemas.openxmlformats.org/spreadsheetml/2006/main" count="6625" uniqueCount="1507">
  <si>
    <t>National</t>
  </si>
  <si>
    <t>Energy Consumption (Trillion Btu)</t>
  </si>
  <si>
    <t>Activity (Households)</t>
  </si>
  <si>
    <t>Weather Factors   (Actual/30-year Normal)</t>
  </si>
  <si>
    <t xml:space="preserve">Energy Intensity, Btu/SF, weather adjusted  (Index)  </t>
  </si>
  <si>
    <t>Final Indexes</t>
  </si>
  <si>
    <t xml:space="preserve"> Energy Shares</t>
  </si>
  <si>
    <t>Log-Mean Divisia Weights</t>
  </si>
  <si>
    <t>Log-Mean Divisia Weights   (normalized)</t>
  </si>
  <si>
    <t>Log Changes - Intensity</t>
  </si>
  <si>
    <t>Log Changes - Activity Shares</t>
  </si>
  <si>
    <t>Log Changes - Housing Type Mix</t>
  </si>
  <si>
    <t>Log Changes - Household Size</t>
  </si>
  <si>
    <t>Log Changes - Weather</t>
  </si>
  <si>
    <t>Compute Intensity Index</t>
  </si>
  <si>
    <t>Compute Structure Index (1)</t>
  </si>
  <si>
    <t>Compute Structure Index (2)</t>
  </si>
  <si>
    <t>Compute Structure Index (3)</t>
  </si>
  <si>
    <t>Compute Structure Index (4)</t>
  </si>
  <si>
    <t>(1)</t>
  </si>
  <si>
    <t>(2)</t>
  </si>
  <si>
    <t>(3)</t>
  </si>
  <si>
    <t>(4)</t>
  </si>
  <si>
    <t>(5)</t>
  </si>
  <si>
    <t>(6)</t>
  </si>
  <si>
    <t>(10)</t>
  </si>
  <si>
    <t xml:space="preserve">         (Geographic Shift)</t>
  </si>
  <si>
    <t xml:space="preserve">  (Household Composition)</t>
  </si>
  <si>
    <t xml:space="preserve">        (Household Size)           </t>
  </si>
  <si>
    <t xml:space="preserve">             (Weather)           </t>
  </si>
  <si>
    <t>Structure:  Weather</t>
  </si>
  <si>
    <t>Product: Activity x Structure x Intensity</t>
  </si>
  <si>
    <t>Actual Energy Use</t>
  </si>
  <si>
    <t>Total Structure</t>
  </si>
  <si>
    <t>Total</t>
  </si>
  <si>
    <t>Single-Family Attached</t>
  </si>
  <si>
    <t>Mobile Home</t>
  </si>
  <si>
    <t>Multi-Family (2-4 units)</t>
  </si>
  <si>
    <t xml:space="preserve">Index chg. </t>
  </si>
  <si>
    <t xml:space="preserve">  Index</t>
  </si>
  <si>
    <t>Energy Type</t>
  </si>
  <si>
    <t xml:space="preserve"> =(1) x (2)</t>
  </si>
  <si>
    <t>=(3) x (4) x(5) x (6)</t>
  </si>
  <si>
    <t>(unnorm.)</t>
  </si>
  <si>
    <t xml:space="preserve">Log-Mean Divisia Weights </t>
  </si>
  <si>
    <t>Compute Structure Index</t>
  </si>
  <si>
    <t xml:space="preserve">        (normalized)</t>
  </si>
  <si>
    <t xml:space="preserve">        (Weather)           </t>
  </si>
  <si>
    <t>Northeast</t>
  </si>
  <si>
    <t>Midwest</t>
  </si>
  <si>
    <t>South</t>
  </si>
  <si>
    <t>West</t>
  </si>
  <si>
    <t>Source</t>
  </si>
  <si>
    <t xml:space="preserve"> (TBtu)</t>
  </si>
  <si>
    <t>Billion SF</t>
  </si>
  <si>
    <t xml:space="preserve"> kBtu/SF</t>
  </si>
  <si>
    <t xml:space="preserve">  Actual/    normal</t>
  </si>
  <si>
    <t>Base Year</t>
  </si>
  <si>
    <t>Base2</t>
  </si>
  <si>
    <t>Energy Consumption (TBtu)</t>
  </si>
  <si>
    <t>Nominal Energy Intensity (kBtu/SF)</t>
  </si>
  <si>
    <t>Component Intensity Index (Btu/SF)</t>
  </si>
  <si>
    <t>Delivered</t>
  </si>
  <si>
    <t>Deliv</t>
  </si>
  <si>
    <t>Elec</t>
  </si>
  <si>
    <t>Activity (Floorspace)</t>
  </si>
  <si>
    <t>Weather Factors</t>
  </si>
  <si>
    <t xml:space="preserve"> Electricity</t>
  </si>
  <si>
    <t>Fuels</t>
  </si>
  <si>
    <t>Year</t>
  </si>
  <si>
    <t>Electrical</t>
  </si>
  <si>
    <t>Electricity</t>
  </si>
  <si>
    <t>System</t>
  </si>
  <si>
    <t>Retail</t>
  </si>
  <si>
    <t>Energy</t>
  </si>
  <si>
    <t>Coal</t>
  </si>
  <si>
    <t>Primary</t>
  </si>
  <si>
    <t>NA</t>
  </si>
  <si>
    <t>[R]</t>
  </si>
  <si>
    <t>General Inputs</t>
  </si>
  <si>
    <t>Base Year for Indexes:</t>
  </si>
  <si>
    <t>Base Row Numbers</t>
  </si>
  <si>
    <t>Labels</t>
  </si>
  <si>
    <t>Index_label</t>
  </si>
  <si>
    <t xml:space="preserve">    Primary</t>
  </si>
  <si>
    <t xml:space="preserve">    Secondary</t>
  </si>
  <si>
    <t>Not Used</t>
  </si>
  <si>
    <t>Fuel Type</t>
  </si>
  <si>
    <t xml:space="preserve">     Total</t>
  </si>
  <si>
    <t xml:space="preserve">     Delivered</t>
  </si>
  <si>
    <t xml:space="preserve">     Electricity</t>
  </si>
  <si>
    <t xml:space="preserve">     Primary </t>
  </si>
  <si>
    <t xml:space="preserve">     Fossil</t>
  </si>
  <si>
    <t xml:space="preserve">     Renewables</t>
  </si>
  <si>
    <t xml:space="preserve">                 </t>
  </si>
  <si>
    <t>Selected:</t>
  </si>
  <si>
    <t>Starting year for charts:</t>
  </si>
  <si>
    <t>Ending year for charts:</t>
  </si>
  <si>
    <t xml:space="preserve">     (a)</t>
  </si>
  <si>
    <t xml:space="preserve">    (b)</t>
  </si>
  <si>
    <t xml:space="preserve">    ©</t>
  </si>
  <si>
    <t xml:space="preserve">    (d)</t>
  </si>
  <si>
    <t>Losses/</t>
  </si>
  <si>
    <t xml:space="preserve"> Conversion</t>
  </si>
  <si>
    <t xml:space="preserve">Sales </t>
  </si>
  <si>
    <t xml:space="preserve">Losses </t>
  </si>
  <si>
    <t xml:space="preserve"> Sales</t>
  </si>
  <si>
    <t xml:space="preserve"> Factor</t>
  </si>
  <si>
    <t xml:space="preserve">  Year</t>
  </si>
  <si>
    <t>Billion Btu</t>
  </si>
  <si>
    <t>Notes:</t>
  </si>
  <si>
    <t xml:space="preserve">     Column</t>
  </si>
  <si>
    <t xml:space="preserve">           (a) </t>
  </si>
  <si>
    <t xml:space="preserve">           (b)</t>
  </si>
  <si>
    <t>Activity Shares</t>
  </si>
  <si>
    <t>Activity        (Floor Space)</t>
  </si>
  <si>
    <t>Residential</t>
  </si>
  <si>
    <t>Industrial</t>
  </si>
  <si>
    <t>Transportation</t>
  </si>
  <si>
    <t>kBtu/SF</t>
  </si>
  <si>
    <t>(Not Weather Adjusted)</t>
  </si>
  <si>
    <t>New</t>
  </si>
  <si>
    <t>Middle</t>
  </si>
  <si>
    <t>Mountain</t>
  </si>
  <si>
    <t>United</t>
  </si>
  <si>
    <t>England</t>
  </si>
  <si>
    <t>Atlantic</t>
  </si>
  <si>
    <t>Central</t>
  </si>
  <si>
    <t xml:space="preserve">      Electricity</t>
  </si>
  <si>
    <t xml:space="preserve">      Fuels</t>
  </si>
  <si>
    <t>Normal Weather Factors for U.S. developed from</t>
  </si>
  <si>
    <t>Heating Degree Days</t>
  </si>
  <si>
    <t>Cooling Degree Days</t>
  </si>
  <si>
    <t xml:space="preserve">  Fuels</t>
  </si>
  <si>
    <t xml:space="preserve">    (a)</t>
  </si>
  <si>
    <t xml:space="preserve"> New England</t>
  </si>
  <si>
    <t>Middle Atlantic</t>
  </si>
  <si>
    <t xml:space="preserve"> Weather Factor</t>
  </si>
  <si>
    <t xml:space="preserve">    Year</t>
  </si>
  <si>
    <t>East North Central</t>
  </si>
  <si>
    <t>West North Central</t>
  </si>
  <si>
    <t>Weather Factor</t>
  </si>
  <si>
    <t>South Atlantic</t>
  </si>
  <si>
    <t>East South Central</t>
  </si>
  <si>
    <t>West South Central</t>
  </si>
  <si>
    <t>Pacific</t>
  </si>
  <si>
    <t>National HDD</t>
  </si>
  <si>
    <t>Census Region</t>
  </si>
  <si>
    <t>Total Elec</t>
  </si>
  <si>
    <t xml:space="preserve"> Heating</t>
  </si>
  <si>
    <t xml:space="preserve"> Cooling</t>
  </si>
  <si>
    <t>Non Space Conditioning</t>
  </si>
  <si>
    <t xml:space="preserve">  Tbtu</t>
  </si>
  <si>
    <t xml:space="preserve">  Weight</t>
  </si>
  <si>
    <t xml:space="preserve">    Northeast</t>
  </si>
  <si>
    <t xml:space="preserve">         Electricity</t>
  </si>
  <si>
    <t xml:space="preserve">        Fuels</t>
  </si>
  <si>
    <t xml:space="preserve">    Midwest</t>
  </si>
  <si>
    <t>Consumption</t>
  </si>
  <si>
    <t xml:space="preserve"> Share</t>
  </si>
  <si>
    <t xml:space="preserve">    South</t>
  </si>
  <si>
    <t xml:space="preserve">  (Tbtu)</t>
  </si>
  <si>
    <t xml:space="preserve"> (fraction)</t>
  </si>
  <si>
    <t xml:space="preserve">    West</t>
  </si>
  <si>
    <t xml:space="preserve">       U.S.</t>
  </si>
  <si>
    <t xml:space="preserve">             Notes</t>
  </si>
  <si>
    <t xml:space="preserve">                    Column</t>
  </si>
  <si>
    <t>(a)</t>
  </si>
  <si>
    <t>(b)</t>
  </si>
  <si>
    <t>©</t>
  </si>
  <si>
    <t>(d)</t>
  </si>
  <si>
    <t>Fraction of consumption not used for heating or cooling</t>
  </si>
  <si>
    <t>(e)</t>
  </si>
  <si>
    <t xml:space="preserve">Fraction of consumption used for heating </t>
  </si>
  <si>
    <t>(f)</t>
  </si>
  <si>
    <t xml:space="preserve">Fraction of consumption used for cooling </t>
  </si>
  <si>
    <t xml:space="preserve">    (e)</t>
  </si>
  <si>
    <t xml:space="preserve">    (f)</t>
  </si>
  <si>
    <t>All Energy</t>
  </si>
  <si>
    <t>Heating: All Energy</t>
  </si>
  <si>
    <t>Heating: Fuels</t>
  </si>
  <si>
    <t>Heating shr of fuels</t>
  </si>
  <si>
    <t xml:space="preserve">    Data for Chart</t>
  </si>
  <si>
    <t>Column (a) minus column (b)</t>
  </si>
  <si>
    <t>Column © minus column (d)</t>
  </si>
  <si>
    <t>Fraction of all fuels used for heating [column (e)/column ©]</t>
  </si>
  <si>
    <t>Heating</t>
  </si>
  <si>
    <t>Cooling</t>
  </si>
  <si>
    <t xml:space="preserve"> Share of Region</t>
  </si>
  <si>
    <t xml:space="preserve">   New England</t>
  </si>
  <si>
    <t xml:space="preserve">   Middle Atlantic</t>
  </si>
  <si>
    <t xml:space="preserve">Midwest </t>
  </si>
  <si>
    <t xml:space="preserve">   East North Central</t>
  </si>
  <si>
    <t xml:space="preserve">   West North Central</t>
  </si>
  <si>
    <t xml:space="preserve">   South Atlantic</t>
  </si>
  <si>
    <t xml:space="preserve">   East South Central</t>
  </si>
  <si>
    <t xml:space="preserve">   West South Central</t>
  </si>
  <si>
    <t xml:space="preserve">West </t>
  </si>
  <si>
    <t xml:space="preserve">  Mountain </t>
  </si>
  <si>
    <t xml:space="preserve">  Pacific</t>
  </si>
  <si>
    <t xml:space="preserve">  </t>
  </si>
  <si>
    <t>Weights</t>
  </si>
  <si>
    <t xml:space="preserve">Fraction of households in census region </t>
  </si>
  <si>
    <t>Number of Households Using Fuels for Main Space Heating  (millions)</t>
  </si>
  <si>
    <t xml:space="preserve"> All Energy</t>
  </si>
  <si>
    <t xml:space="preserve"> Fuels</t>
  </si>
  <si>
    <t>Column (a) - column (b)</t>
  </si>
  <si>
    <t>Total - U.S.</t>
  </si>
  <si>
    <t>(Weather Adjusted)</t>
  </si>
  <si>
    <t xml:space="preserve">Nominal Energy Intensity (kBtu/SF)  </t>
  </si>
  <si>
    <t>Index of  Aggregate Intensity (Btu/SF)</t>
  </si>
  <si>
    <t>Energy/SF (not weather-adjusted)</t>
  </si>
  <si>
    <t xml:space="preserve"> weather-adjusted)</t>
  </si>
  <si>
    <t>Columns to right of vertical blue column are not used pending further disaggregation of commercial sector.</t>
  </si>
  <si>
    <t>Total Commercial Sector</t>
  </si>
  <si>
    <t>changed to renormalize all the time series indexes to a different base year.  As delivered, the base year is 1985.</t>
  </si>
  <si>
    <t>Indicators Hierarchy</t>
  </si>
  <si>
    <t>activity and energy intensity for the economy, including the energy-GDP ratio.   As shown in the green highlighted area below, the next level is defined by the broad</t>
  </si>
  <si>
    <t>end-use sectors covered by the Energy Information Administration energy data.  The total electricity generation sector is also defined at this level;  it</t>
  </si>
  <si>
    <t>is included in the derivation of indicators depending upon the definition of energy (see discussion below).</t>
  </si>
  <si>
    <t xml:space="preserve">   Level:</t>
  </si>
  <si>
    <t>Economy-wide</t>
  </si>
  <si>
    <t>Energy Classification</t>
  </si>
  <si>
    <t>The energy intensity indicators are defined for four energy types:</t>
  </si>
  <si>
    <t xml:space="preserve">Source or total energy includes all energy forms, including electric utility generation and transmission losses </t>
  </si>
  <si>
    <t>Delivered energy includes all energy delivered to the end user, but excludes utility generation and transmission losses</t>
  </si>
  <si>
    <t>Electricity consumption (sales), converted at 3,412 Btu/kWh.</t>
  </si>
  <si>
    <t>All fuels and renewable energy, excluding electricity use</t>
  </si>
  <si>
    <t xml:space="preserve">Layout of Data and Indicators   </t>
  </si>
  <si>
    <t>The derivation of the energy intensity indicators is similar for each energy type.  For each energy type, the layout of the data in</t>
  </si>
  <si>
    <t>the worksheet is the same.  The following schematic show how the data and computed indexes are generally arranged:</t>
  </si>
  <si>
    <t xml:space="preserve">      Primary Data for Each Activity in this Level of the Hierarchy </t>
  </si>
  <si>
    <t>Energy Type (1)</t>
  </si>
  <si>
    <t>Energy Consumption [Trillion Btu, (TBtu)] (2)</t>
  </si>
  <si>
    <t xml:space="preserve"> Activity Levels       (3)</t>
  </si>
  <si>
    <t>Energy Intensity Indexes</t>
  </si>
  <si>
    <t>xx</t>
  </si>
  <si>
    <t>:</t>
  </si>
  <si>
    <t xml:space="preserve">     :</t>
  </si>
  <si>
    <t>In this spreadsheet, the energy type is shown in column A:  source, delivered, electricity, or fuels</t>
  </si>
  <si>
    <t>Energy consumption by type of energy, in trillion Btu</t>
  </si>
  <si>
    <t xml:space="preserve">(3) </t>
  </si>
  <si>
    <t xml:space="preserve">   = (1) x (2)</t>
  </si>
  <si>
    <t>Column numbers are shown in top row.  Some key relationships between the columns are shown in lower part of the tan</t>
  </si>
  <si>
    <t>section.  Ex.  Column (8) is equal to the product of Column (3) times Column (4).</t>
  </si>
  <si>
    <t>Specific notes for each column are:</t>
  </si>
  <si>
    <t>Column</t>
  </si>
  <si>
    <t>Structural change factor accounting for year-to-year variation in weather.   This factor is based upon an weighted degree-days where the</t>
  </si>
  <si>
    <t>Basic Data</t>
  </si>
  <si>
    <t>Conversion_factors</t>
  </si>
  <si>
    <t>Data used to calculate conversion factors from delivered to source electricity</t>
  </si>
  <si>
    <t>Weather_factors</t>
  </si>
  <si>
    <t>Development of weather factors for electricity and fuels, based upon annual HDD and CDD by census division</t>
  </si>
  <si>
    <t>HDD_by_Division</t>
  </si>
  <si>
    <t>CDD_by_Division</t>
  </si>
  <si>
    <r>
      <t xml:space="preserve">Historical cooling degree-days by census division from </t>
    </r>
    <r>
      <rPr>
        <i/>
        <sz val="10"/>
        <rFont val="Arial"/>
        <family val="2"/>
      </rPr>
      <t xml:space="preserve">Annual Energy Review </t>
    </r>
    <r>
      <rPr>
        <sz val="10"/>
        <rFont val="Arial"/>
        <family val="2"/>
      </rPr>
      <t>(Table 1.10)</t>
    </r>
  </si>
  <si>
    <t>Electric Power Sector</t>
  </si>
  <si>
    <t xml:space="preserve">Activity for the commercial sector is in terms of total floorspace (square feet, abbreviated as SF) of all commercial buildings in the U.S.  </t>
  </si>
  <si>
    <t xml:space="preserve"> Intensity Index (not weather adjusted)</t>
  </si>
  <si>
    <t>Intensity Index (weather adjusted)</t>
  </si>
  <si>
    <t>=(1)x(3)x(4)</t>
  </si>
  <si>
    <t>Index of total floorspace, base year of index selected by user (as illustrated = 1985)</t>
  </si>
  <si>
    <t>Table of Final Commercial Indicators</t>
  </si>
  <si>
    <t>This spreadsheet contains energy intensity indicators and underlying basic data for the commercial sector</t>
  </si>
  <si>
    <t xml:space="preserve">  (Final Intensity and Structural Indexes)[4]</t>
  </si>
  <si>
    <t xml:space="preserve">Index of aggregate energy intensity, based upon Btu/square foot, with no adjustment for weather  </t>
  </si>
  <si>
    <t>Nominal Energy Intensities (kBtu/Sq.Ft.)</t>
  </si>
  <si>
    <r>
      <t>Commercial</t>
    </r>
    <r>
      <rPr>
        <sz val="10"/>
        <rFont val="Arial"/>
        <family val="2"/>
      </rPr>
      <t xml:space="preserve"> -   [WS: Commercial_Total]</t>
    </r>
  </si>
  <si>
    <t>Product of the activity, structural (weather adjustment), and component intensity indexes = index of total energy consumption</t>
  </si>
  <si>
    <t xml:space="preserve">    Commercial Electricity Consumption</t>
  </si>
  <si>
    <t xml:space="preserve">Currently, energy intensity indicators are available only for the total commercial sector.   Data for major types of buildings  </t>
  </si>
  <si>
    <t>and regions are available from the Commercial Buildings Energy Consumption Survey (CBECS), conducted on a three to four year</t>
  </si>
  <si>
    <t>may attempt to futher develop this disaggregation on an annual basis.   An alternative strategy may employ a statistical analysis</t>
  </si>
  <si>
    <t>of monthly consumption data at the state or regional level to disaggregate total consumption into weather-sensitive and non-weather sensitive</t>
  </si>
  <si>
    <t>to disaggregate of the commercial sector into eight building types on a national basis.   Future versions of the intensity indicators system</t>
  </si>
  <si>
    <t>The set of intensity indicators shown in worksheet Commercial_Total contain a structural factor that seeks to adjust for year-to-year variation</t>
  </si>
  <si>
    <t xml:space="preserve">The second worksheet (General_inputs) in this spreadsheet is still under development.   Cell F6 (primary base year) can be </t>
  </si>
  <si>
    <t>interval since 1979.   However, there are significant issues related to the consistency of data from these end user surveys with consumption data</t>
  </si>
  <si>
    <t xml:space="preserve">  Activity and Aggregate Intensity in terms of Energy per Square Foot</t>
  </si>
  <si>
    <t xml:space="preserve">  Structure index (weather adjustment) </t>
  </si>
  <si>
    <t>Intensity Index (with weather adjustment)</t>
  </si>
  <si>
    <t>See section below for notes related to table of final commercial sector indicators.</t>
  </si>
  <si>
    <t>(Starts in Column V of Commercial_Total worksheet)</t>
  </si>
  <si>
    <t>weights are based on heating, cooling, and other consumption from the 1992 CBECS.</t>
  </si>
  <si>
    <t>Index of weather-adjusted energy intensity per square foot.</t>
  </si>
  <si>
    <t xml:space="preserve">Product of activity index and the index of aggregate energy intensity (energy per square foot) = index of total energy consumption.  </t>
  </si>
  <si>
    <t>When columns (5) and (6) are the same, we have a test that the weather adjustment has been implemented properly.</t>
  </si>
  <si>
    <r>
      <t xml:space="preserve">Historical heating degree-days by census division from </t>
    </r>
    <r>
      <rPr>
        <i/>
        <sz val="10"/>
        <rFont val="Arial"/>
        <family val="2"/>
      </rPr>
      <t xml:space="preserve">Annual Energy Review </t>
    </r>
    <r>
      <rPr>
        <sz val="10"/>
        <rFont val="Arial"/>
        <family val="2"/>
      </rPr>
      <t>(Table 1.9)</t>
    </r>
  </si>
  <si>
    <r>
      <t>Table EU-3, CBECS 1995 (</t>
    </r>
    <r>
      <rPr>
        <i/>
        <sz val="10"/>
        <rFont val="Times New Roman"/>
        <family val="1"/>
      </rPr>
      <t>A Lookat Commercial Buildings in 1995</t>
    </r>
    <r>
      <rPr>
        <sz val="10"/>
        <rFont val="Times New Roman"/>
        <family val="1"/>
      </rPr>
      <t>)</t>
    </r>
  </si>
  <si>
    <t xml:space="preserve">Table EU-3, CBECS 1995 </t>
  </si>
  <si>
    <t>Table EU-3, CBECS 1995</t>
  </si>
  <si>
    <t>Table EU-1, CBECS 1995; Sum of Major Fuel Consumption, column 1.</t>
  </si>
  <si>
    <t>Table EU-1, CBECS 1995, column 2.</t>
  </si>
  <si>
    <t xml:space="preserve">Table EU-1, CBECS 1995; from electricity table above. </t>
  </si>
  <si>
    <t>Square Feet (million)</t>
  </si>
  <si>
    <t>Total Floorspace Using Electricty for Heating and Cooling</t>
  </si>
  <si>
    <t xml:space="preserve">Table BC-5, CBECS 1995, floorspace using heat pumps </t>
  </si>
  <si>
    <t xml:space="preserve">Fraction of floorspace in census region </t>
  </si>
  <si>
    <t xml:space="preserve">Table BC-5, CBECS 1995 1995, estimate of floorspace cooled </t>
  </si>
  <si>
    <t>Floorspace (million SF)</t>
  </si>
  <si>
    <t xml:space="preserve">Table BC-5, CBECS 1995 </t>
  </si>
  <si>
    <t>from electricity table above</t>
  </si>
  <si>
    <t>Source:  Fuel consumption from Table CE-3, CBECS 1995 (derived</t>
  </si>
  <si>
    <t xml:space="preserve">    as difference between sum of major fuels and electricity)</t>
  </si>
  <si>
    <t>Elec- Not WA</t>
  </si>
  <si>
    <t>Fuels Not WA</t>
  </si>
  <si>
    <t>Elec- Weather Adj</t>
  </si>
  <si>
    <t>Fuels- Weather Adj</t>
  </si>
  <si>
    <t>Actual: Activity x Structure x Intensity</t>
  </si>
  <si>
    <t>=(1) x (2)</t>
  </si>
  <si>
    <t xml:space="preserve"> (weather-adjusted)</t>
  </si>
  <si>
    <t>= (1) x (2)</t>
  </si>
  <si>
    <t>National CDD</t>
  </si>
  <si>
    <t>Intensity Index (weather -adjusted)</t>
  </si>
  <si>
    <t>Energy Consumption</t>
  </si>
  <si>
    <t>Data for Chart 1</t>
  </si>
  <si>
    <t>Data for Chart 2</t>
  </si>
  <si>
    <t xml:space="preserve">   Table 1.  Annual Floorspace </t>
  </si>
  <si>
    <t xml:space="preserve">                Estimates vs. CBECS</t>
  </si>
  <si>
    <t xml:space="preserve">       </t>
  </si>
  <si>
    <t xml:space="preserve">   (Billion Sq. Ft.)</t>
  </si>
  <si>
    <t xml:space="preserve">  Notes:  </t>
  </si>
  <si>
    <t xml:space="preserve">       (1)    Annual estimates based upon inventory model using</t>
  </si>
  <si>
    <t xml:space="preserve">               annual additions (construction) from F.W. Dodge.  Series</t>
  </si>
  <si>
    <t xml:space="preserve">       (2)</t>
  </si>
  <si>
    <t>CBECS floorspace for 1979 through 1992 taken directly</t>
  </si>
  <si>
    <t xml:space="preserve">from EIA web site: </t>
  </si>
  <si>
    <t>http://www.eia.doe.gov/emeu/consumptionbriefs/cbecs/cbecs_trends/buildings_floorspace.html</t>
  </si>
  <si>
    <t xml:space="preserve">       (3)</t>
  </si>
  <si>
    <t>The 1995 and 1999 published estimates of total floorspace</t>
  </si>
  <si>
    <t xml:space="preserve">      </t>
  </si>
  <si>
    <t>are adjusted upward to match the 1989-1992 definition and coverage</t>
  </si>
  <si>
    <t>of the commercial building population.  (Adjustment based upon</t>
  </si>
  <si>
    <t>estimate of 67.876 billion sq. ft. under 1989-1992 definition and</t>
  </si>
  <si>
    <t>From PNNL Spreadsheet</t>
  </si>
  <si>
    <t>Index, 1985 = 1.0</t>
  </si>
  <si>
    <t>Commercial Energy Intensity (Total)</t>
  </si>
  <si>
    <t>Commercial.html</t>
  </si>
  <si>
    <t>Commercial Energy Intensity (Delivered)</t>
  </si>
  <si>
    <t>Chart_C1.png</t>
  </si>
  <si>
    <t>Figure C1</t>
  </si>
  <si>
    <t>Commercial Energy Use, Activity, Weather, and Intensity</t>
  </si>
  <si>
    <t>The Charts on this page are posted on the Intensity Indicators website (intensityindicators.pnl.gov)</t>
  </si>
  <si>
    <t>The name of the image file (.png), html page and figure number are listed as a reference</t>
  </si>
  <si>
    <t>In most cases, the associated data is included to the right of each chart</t>
  </si>
  <si>
    <t>data from 'Commercial Total' tab</t>
  </si>
  <si>
    <t xml:space="preserve">Commercial Energy Use, Activity, Weather, and Intensity </t>
  </si>
  <si>
    <t>Floorspace</t>
  </si>
  <si>
    <t>Index  (1985 = 1.0)</t>
  </si>
  <si>
    <t>Final Indexes chart</t>
  </si>
  <si>
    <t>The Charts on this page may be of interest to analysts, but are not included on the indicators website</t>
  </si>
  <si>
    <t xml:space="preserve">           ©</t>
  </si>
  <si>
    <t xml:space="preserve"> Electricity generation and transmission losses divided by electricity sales for commercial sector </t>
  </si>
  <si>
    <t xml:space="preserve">           (d)</t>
  </si>
  <si>
    <t xml:space="preserve"> Conversion factor:  factor that converts delivered electricity to total electricity (i.e., inclusive of losses)</t>
  </si>
  <si>
    <t>Data for Chart - Begin 1970</t>
  </si>
  <si>
    <t>64.269 billion sq. ft. under new definition and is applied as</t>
  </si>
  <si>
    <t xml:space="preserve"> New Def'n</t>
  </si>
  <si>
    <t xml:space="preserve"> (mill. sq. ft.)</t>
  </si>
  <si>
    <t xml:space="preserve"> </t>
  </si>
  <si>
    <t xml:space="preserve">  Factor</t>
  </si>
  <si>
    <t>(Mill. Sq. Ft.)</t>
  </si>
  <si>
    <t xml:space="preserve"> Old Def'n</t>
  </si>
  <si>
    <t>Estimates for 1949 - 1959 (Same source as for 1960 - 2004 values)</t>
  </si>
  <si>
    <t xml:space="preserve">    </t>
  </si>
  <si>
    <t>(mill. Sq. Ft.)</t>
  </si>
  <si>
    <t>This worksheet adjusts some of commercial energy consumption data</t>
  </si>
  <si>
    <t xml:space="preserve">as reported in the Annual Energy Review.  These adjustments are </t>
  </si>
  <si>
    <t xml:space="preserve">based upon state-by-state analysis of energy consumption in the </t>
  </si>
  <si>
    <t xml:space="preserve">industrial and commercial sectors.  For electricity, there have been </t>
  </si>
  <si>
    <t xml:space="preserve">a number of reclassifications by utilities since 1990 that has moved </t>
  </si>
  <si>
    <t xml:space="preserve">sales from the industrial sector to the commercial sector. </t>
  </si>
  <si>
    <t>Published</t>
  </si>
  <si>
    <t>Adjustment</t>
  </si>
  <si>
    <t xml:space="preserve">Adjusted </t>
  </si>
  <si>
    <t xml:space="preserve"> to Commercial</t>
  </si>
  <si>
    <t xml:space="preserve"> (trillion Btu)</t>
  </si>
  <si>
    <t>The adjustment for electricity consumption is based upon a</t>
  </si>
  <si>
    <t xml:space="preserve">state-by-state examination of commercial and electricity </t>
  </si>
  <si>
    <t>by EIA via Survey EIA-861.  Significant discontinuities</t>
  </si>
  <si>
    <t xml:space="preserve">in the sales data from one year to the next were removed.  </t>
  </si>
  <si>
    <t>In most cases, these adjustments caused industrial consumption</t>
  </si>
  <si>
    <t>to increase and commercial consumption to decrease.  The</t>
  </si>
  <si>
    <t>total_commercial.stm</t>
  </si>
  <si>
    <t>commercial_c1.png</t>
  </si>
  <si>
    <t>delivered_com_c1.png</t>
  </si>
  <si>
    <t>delivered_commercial.stm</t>
  </si>
  <si>
    <t>                        (Billion Btu)</t>
  </si>
  <si>
    <t>Fossil Fuels</t>
  </si>
  <si>
    <t>Hydroelectric</t>
  </si>
  <si>
    <t>Geothermal</t>
  </si>
  <si>
    <t>Biomass</t>
  </si>
  <si>
    <t>energy service providers.</t>
  </si>
  <si>
    <t>energy content of electricity retail sales.  Total losses are allocated to the end-use sectors in proportion to</t>
  </si>
  <si>
    <t>each sector's share of total electricity retail sales.  See Note, "Electrical System Energy Losses," at end of</t>
  </si>
  <si>
    <t>section.</t>
  </si>
  <si>
    <t>electricity-only plants.  See Note 2, "Classification of Power Plants Into Energy-Use Sectors," at end of</t>
  </si>
  <si>
    <t>Sources:  Tables 2.1f, 5.14a, 6.5, 7.3, 8.9, 10.2a, A4, A5, and A6.</t>
  </si>
  <si>
    <r>
      <t>Primary Consumption </t>
    </r>
    <r>
      <rPr>
        <vertAlign val="superscript"/>
        <sz val="5"/>
        <rFont val="Arial"/>
        <family val="2"/>
      </rPr>
      <t>1</t>
    </r>
  </si>
  <si>
    <r>
      <t>Renewable Energy </t>
    </r>
    <r>
      <rPr>
        <vertAlign val="superscript"/>
        <sz val="5"/>
        <rFont val="Arial"/>
        <family val="2"/>
      </rPr>
      <t>2</t>
    </r>
  </si>
  <si>
    <r>
      <t>Sales </t>
    </r>
    <r>
      <rPr>
        <vertAlign val="superscript"/>
        <sz val="5"/>
        <rFont val="Arial"/>
        <family val="2"/>
      </rPr>
      <t>6</t>
    </r>
  </si>
  <si>
    <r>
      <t>Losses </t>
    </r>
    <r>
      <rPr>
        <vertAlign val="superscript"/>
        <sz val="5"/>
        <rFont val="Arial"/>
        <family val="2"/>
      </rPr>
      <t>7</t>
    </r>
  </si>
  <si>
    <r>
      <t>Natural Gas </t>
    </r>
    <r>
      <rPr>
        <vertAlign val="superscript"/>
        <sz val="5"/>
        <rFont val="Arial"/>
        <family val="2"/>
      </rPr>
      <t>3</t>
    </r>
  </si>
  <si>
    <r>
      <t>Petroleum </t>
    </r>
    <r>
      <rPr>
        <vertAlign val="superscript"/>
        <sz val="5"/>
        <rFont val="Arial"/>
        <family val="2"/>
      </rPr>
      <t>4</t>
    </r>
  </si>
  <si>
    <r>
      <t>Power </t>
    </r>
    <r>
      <rPr>
        <vertAlign val="superscript"/>
        <sz val="5"/>
        <rFont val="Arial"/>
        <family val="2"/>
      </rPr>
      <t>5</t>
    </r>
  </si>
  <si>
    <r>
      <t>6</t>
    </r>
    <r>
      <rPr>
        <sz val="7"/>
        <rFont val="Arial"/>
        <family val="2"/>
      </rPr>
      <t>Electricity retail sales to ultimate customers reported by electric utilities and, beginning in 1996, other</t>
    </r>
  </si>
  <si>
    <r>
      <t>7</t>
    </r>
    <r>
      <rPr>
        <sz val="7"/>
        <rFont val="Arial"/>
        <family val="2"/>
      </rPr>
      <t>Total losses are calculated as the primary energy consumed by the electric power sector minus the</t>
    </r>
  </si>
  <si>
    <r>
      <t>5</t>
    </r>
    <r>
      <rPr>
        <sz val="7"/>
        <rFont val="Arial"/>
        <family val="2"/>
      </rPr>
      <t>Conventional hydroelectric power.</t>
    </r>
  </si>
  <si>
    <t>East North</t>
  </si>
  <si>
    <t>West North</t>
  </si>
  <si>
    <t>East South</t>
  </si>
  <si>
    <t>West South</t>
  </si>
  <si>
    <t>      1949</t>
  </si>
  <si>
    <t>      1950</t>
  </si>
  <si>
    <t>      1951</t>
  </si>
  <si>
    <t>      1952</t>
  </si>
  <si>
    <t>      1953</t>
  </si>
  <si>
    <t>      1954</t>
  </si>
  <si>
    <t>      1955</t>
  </si>
  <si>
    <t>      1956</t>
  </si>
  <si>
    <t>      1957</t>
  </si>
  <si>
    <t>      1958</t>
  </si>
  <si>
    <t>      1959</t>
  </si>
  <si>
    <t>      1960</t>
  </si>
  <si>
    <t>      1961</t>
  </si>
  <si>
    <t>      1962</t>
  </si>
  <si>
    <t>      1963</t>
  </si>
  <si>
    <t>      1964</t>
  </si>
  <si>
    <t>      1965</t>
  </si>
  <si>
    <t>      1966</t>
  </si>
  <si>
    <t>      1967</t>
  </si>
  <si>
    <t>      1968</t>
  </si>
  <si>
    <t>      1969</t>
  </si>
  <si>
    <t>      1970</t>
  </si>
  <si>
    <t>      1971</t>
  </si>
  <si>
    <t>      1972</t>
  </si>
  <si>
    <t>      1973</t>
  </si>
  <si>
    <t>      1974</t>
  </si>
  <si>
    <t>      1975</t>
  </si>
  <si>
    <t>      1976</t>
  </si>
  <si>
    <t>      1977</t>
  </si>
  <si>
    <t>      1978</t>
  </si>
  <si>
    <t>      1979</t>
  </si>
  <si>
    <t>      1980</t>
  </si>
  <si>
    <t>      1981</t>
  </si>
  <si>
    <t>      1982</t>
  </si>
  <si>
    <t>      1983</t>
  </si>
  <si>
    <t>      1984</t>
  </si>
  <si>
    <t>      1985</t>
  </si>
  <si>
    <t>      1986</t>
  </si>
  <si>
    <t>      1987</t>
  </si>
  <si>
    <t>      1988</t>
  </si>
  <si>
    <t>      1989</t>
  </si>
  <si>
    <t>      1990</t>
  </si>
  <si>
    <t>      1991</t>
  </si>
  <si>
    <t>      1992</t>
  </si>
  <si>
    <t>      1993</t>
  </si>
  <si>
    <t>      1994</t>
  </si>
  <si>
    <t>      1995</t>
  </si>
  <si>
    <t>      1996</t>
  </si>
  <si>
    <t>      1997</t>
  </si>
  <si>
    <t>      1998</t>
  </si>
  <si>
    <t>      1999</t>
  </si>
  <si>
    <t>      2000</t>
  </si>
  <si>
    <t>      2001</t>
  </si>
  <si>
    <t>      2002</t>
  </si>
  <si>
    <t>      2003</t>
  </si>
  <si>
    <t>      2004</t>
  </si>
  <si>
    <t>      2005</t>
  </si>
  <si>
    <t>weather stations is used to calculate State-wide degree-day averages based on resident State population. </t>
  </si>
  <si>
    <t>Beginning in July 2001, data are weighted by the 2000 population.  The population-weighted State figures</t>
  </si>
  <si>
    <t>Source:  U.S. Department of Commerce, National Oceanic and Atmospheric Administration (NOAA),</t>
  </si>
  <si>
    <t>National Climatic Data Center, Asheville, North Carolina, Historical Climatology Series 5-1.</t>
  </si>
  <si>
    <t>Beginning in 2002, data are weighted by the 2000 population.  The population-weighted State figures are</t>
  </si>
  <si>
    <t>National Climatic Data Center, Asheville, North Carolina, Historical Climatology Series 5-2.</t>
  </si>
  <si>
    <t xml:space="preserve"> regional factors, weighted by regional energy share from 1995 CBECS</t>
  </si>
  <si>
    <t>*</t>
  </si>
  <si>
    <t>a simple multiplicative factor.)  New definition excludes parking garages</t>
  </si>
  <si>
    <t>and commericial building on multi-building manufacturing complexes.</t>
  </si>
  <si>
    <t>Floorspace_estimates</t>
  </si>
  <si>
    <t>The basic activity and energy data used for the commercial sector are arranged in various worksheets:</t>
  </si>
  <si>
    <t>      2006</t>
  </si>
  <si>
    <t>P=Preliminary.  </t>
  </si>
  <si>
    <t>"Supplemental Gaseous Fuels," at end of Section 6.</t>
  </si>
  <si>
    <r>
      <t>2</t>
    </r>
    <r>
      <rPr>
        <sz val="7"/>
        <rFont val="Arial"/>
        <family val="2"/>
      </rPr>
      <t>Most data are estimates.  See Table 10.2a for notes on series components and estimation.</t>
    </r>
  </si>
  <si>
    <r>
      <t>3</t>
    </r>
    <r>
      <rPr>
        <sz val="7"/>
        <rFont val="Arial"/>
        <family val="2"/>
      </rPr>
      <t>Natural gas only; excludes the estimated portion of supplemental gaseous fuels.  See Note 1,</t>
    </r>
  </si>
  <si>
    <t>GR 1985-99</t>
  </si>
  <si>
    <t>GR 2001-07</t>
  </si>
  <si>
    <t>Annual Floorspace (end of year)</t>
  </si>
  <si>
    <r>
      <t>1</t>
    </r>
    <r>
      <rPr>
        <sz val="7"/>
        <rFont val="Arial"/>
        <family val="2"/>
      </rPr>
      <t>See "Primary Energy Consumption" in Glossary.</t>
    </r>
  </si>
  <si>
    <r>
      <t>Notes:  </t>
    </r>
    <r>
      <rPr>
        <sz val="7"/>
        <rFont val="Symbol"/>
        <family val="1"/>
        <charset val="2"/>
      </rPr>
      <t>·</t>
    </r>
    <r>
      <rPr>
        <sz val="7"/>
        <rFont val="Arial"/>
        <family val="2"/>
      </rPr>
      <t>  The commercial sector includes commercial combined-heat-and-power (CHP) and commercial</t>
    </r>
  </si>
  <si>
    <r>
      <t>Section 8.  </t>
    </r>
    <r>
      <rPr>
        <sz val="7"/>
        <rFont val="Symbol"/>
        <family val="1"/>
        <charset val="2"/>
      </rPr>
      <t>·</t>
    </r>
    <r>
      <rPr>
        <sz val="7"/>
        <rFont val="Arial"/>
        <family val="2"/>
      </rPr>
      <t>  Totals may not equal sum of components due to independent rounding.</t>
    </r>
  </si>
  <si>
    <t>      2007</t>
  </si>
  <si>
    <t>divisions.</t>
  </si>
  <si>
    <t>electricity_com_c1.png</t>
  </si>
  <si>
    <t>Commercial Energy Intensity (Electricity)</t>
  </si>
  <si>
    <t>electricity_commercial.stm</t>
  </si>
  <si>
    <t>GR 2001-08</t>
  </si>
  <si>
    <t>GR 2002-08</t>
  </si>
  <si>
    <t>GR = Growth rate (fraction per year)</t>
  </si>
  <si>
    <t>Conversion</t>
  </si>
  <si>
    <t>Factor Index</t>
  </si>
  <si>
    <t>(1985=1)</t>
  </si>
  <si>
    <t>(7)</t>
  </si>
  <si>
    <t>Total Energy Use</t>
  </si>
  <si>
    <t>Adjusted Energy Use</t>
  </si>
  <si>
    <t>Structure: Utility Sector Efficiency</t>
  </si>
  <si>
    <t>=(1)x(3)x(4)x (7)</t>
  </si>
  <si>
    <t>Utility Efficiency Factor'</t>
  </si>
  <si>
    <t>(User Select:  Include electricity utility efficiency in total commercial intensity:  1 = yes, 0 = no) ----------&gt;</t>
  </si>
  <si>
    <t>in total (or primary) energy intensity</t>
  </si>
  <si>
    <t>User selected:  Includes utility sector efficiency</t>
  </si>
  <si>
    <t xml:space="preserve">Utility Efficiency </t>
  </si>
  <si>
    <t>Adjustment Factor</t>
  </si>
  <si>
    <t>Source_Adj</t>
  </si>
  <si>
    <t xml:space="preserve">Factor </t>
  </si>
  <si>
    <t>(constant 1985)</t>
  </si>
  <si>
    <t>Table 2.1c  Commercial Sector Energy Consumption, 1949-2009</t>
  </si>
  <si>
    <t>Solar/PV</t>
  </si>
  <si>
    <t></t>
  </si>
  <si>
    <t>R=Revised.  P=Preliminary.  NA=Not available.  (s)=Less than 0.5 trillion Btu.   = No data reported.  </t>
  </si>
  <si>
    <r>
      <t>2009</t>
    </r>
    <r>
      <rPr>
        <vertAlign val="superscript"/>
        <sz val="5"/>
        <rFont val="Arial"/>
        <family val="2"/>
      </rPr>
      <t>P</t>
    </r>
  </si>
  <si>
    <r>
      <t>4</t>
    </r>
    <r>
      <rPr>
        <sz val="7"/>
        <rFont val="Arial"/>
        <family val="2"/>
      </rPr>
      <t>Does not include biofuels that have been blended with petroleumbiofuels are included in "Biomass." </t>
    </r>
  </si>
  <si>
    <t>      2008</t>
  </si>
  <si>
    <t>(Data Used to Aggregate Census Division09 Degree-Days to Census Regions)</t>
  </si>
  <si>
    <t xml:space="preserve">Commercial Electricity Use, Activity, Weather, and Intensity </t>
  </si>
  <si>
    <t>Commercial Energy Intensity (Source or Total), Adjusted for Utility Efficiency</t>
  </si>
  <si>
    <t/>
  </si>
  <si>
    <t xml:space="preserve">                is benchmarked to the 1989 CBECS.  (Source Historical_floorspace_122811.xls)</t>
  </si>
  <si>
    <t>Table 1.10  Cooling Degree-Days by Census Division, 1949-2010</t>
  </si>
  <si>
    <r>
      <t>Pacific </t>
    </r>
    <r>
      <rPr>
        <vertAlign val="superscript"/>
        <sz val="5"/>
        <color indexed="8"/>
        <rFont val="Arial"/>
        <family val="2"/>
      </rPr>
      <t>1</t>
    </r>
  </si>
  <si>
    <r>
      <t> States </t>
    </r>
    <r>
      <rPr>
        <vertAlign val="superscript"/>
        <sz val="5"/>
        <color indexed="8"/>
        <rFont val="Arial"/>
        <family val="2"/>
      </rPr>
      <t>1</t>
    </r>
  </si>
  <si>
    <t>      2009</t>
  </si>
  <si>
    <r>
      <t>      2010</t>
    </r>
    <r>
      <rPr>
        <vertAlign val="superscript"/>
        <sz val="5"/>
        <color indexed="8"/>
        <rFont val="Arial"/>
        <family val="2"/>
      </rPr>
      <t>P</t>
    </r>
  </si>
  <si>
    <r>
      <t>Normal</t>
    </r>
    <r>
      <rPr>
        <vertAlign val="superscript"/>
        <sz val="5"/>
        <color indexed="8"/>
        <rFont val="Arial"/>
        <family val="2"/>
      </rPr>
      <t>2</t>
    </r>
  </si>
  <si>
    <r>
      <t>1</t>
    </r>
    <r>
      <rPr>
        <sz val="7"/>
        <color indexed="8"/>
        <rFont val="Arial"/>
        <family val="2"/>
      </rPr>
      <t>Excludes Alaska and Hawaii.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</si>
  <si>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Degree-days are relative measurements of outdoor air temperature.  Cooling degree-days are</t>
    </r>
  </si>
  <si>
    <r>
      <t>deviations above the mean daily temperature of 65</t>
    </r>
    <r>
      <rPr>
        <sz val="7"/>
        <color indexed="8"/>
        <rFont val="Symbol"/>
        <family val="1"/>
        <charset val="2"/>
      </rPr>
      <t>° </t>
    </r>
    <r>
      <rPr>
        <sz val="7"/>
        <color indexed="8"/>
        <rFont val="Arial"/>
        <family val="2"/>
      </rPr>
      <t>F.  For example, a weather station recording a mean</t>
    </r>
  </si>
  <si>
    <r>
      <t>daily temperature of 78</t>
    </r>
    <r>
      <rPr>
        <sz val="7"/>
        <color indexed="8"/>
        <rFont val="Symbol"/>
        <family val="1"/>
        <charset val="2"/>
      </rPr>
      <t>° </t>
    </r>
    <r>
      <rPr>
        <sz val="7"/>
        <color indexed="8"/>
        <rFont val="Arial"/>
        <family val="2"/>
      </rPr>
      <t>F would report 13 cooling degree-days.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Temperature information recorded by</t>
    </r>
  </si>
  <si>
    <r>
      <t>aggregated into Census divisions and the national average.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Appendix C for map of Census</t>
    </r>
  </si>
  <si>
    <r>
      <t>2</t>
    </r>
    <r>
      <rPr>
        <sz val="7"/>
        <color indexed="8"/>
        <rFont val="Arial"/>
        <family val="2"/>
      </rPr>
      <t>Based on calculations of data from 1971 through 2000.</t>
    </r>
  </si>
  <si>
    <t>Web Page:  For current data, see http://www.eia.gov/totalenergy/data/monthly/#summary.</t>
  </si>
  <si>
    <t>Table 1.9  Heating Degree-Days by Census Division, 1949-2010</t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</si>
  <si>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Degree-days are relative measurements of outdoor air temperature.  Heating degree-days are</t>
    </r>
  </si>
  <si>
    <r>
      <t>deviations below the mean daily temperature of 65</t>
    </r>
    <r>
      <rPr>
        <sz val="7"/>
        <color indexed="8"/>
        <rFont val="Symbol"/>
        <family val="1"/>
        <charset val="2"/>
      </rPr>
      <t>° </t>
    </r>
    <r>
      <rPr>
        <sz val="7"/>
        <color indexed="8"/>
        <rFont val="Arial"/>
        <family val="2"/>
      </rPr>
      <t>F.  For example, a weather station recording a mean</t>
    </r>
  </si>
  <si>
    <r>
      <t>daily temperature of 40</t>
    </r>
    <r>
      <rPr>
        <sz val="7"/>
        <color indexed="8"/>
        <rFont val="Symbol"/>
        <family val="1"/>
        <charset val="2"/>
      </rPr>
      <t>° </t>
    </r>
    <r>
      <rPr>
        <sz val="7"/>
        <color indexed="8"/>
        <rFont val="Arial"/>
        <family val="2"/>
      </rPr>
      <t>F would report 25 heating degree-days.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Temperature information recorded by</t>
    </r>
  </si>
  <si>
    <r>
      <t>are aggregated into Census divisions and the national average.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Appendix C for map of Census</t>
    </r>
  </si>
  <si>
    <t>Table 2.1c  Commercial Sector Energy Consumption Estimates, 1949-2010</t>
  </si>
  <si>
    <r>
      <t>Primary Consumption </t>
    </r>
    <r>
      <rPr>
        <vertAlign val="superscript"/>
        <sz val="5"/>
        <color indexed="8"/>
        <rFont val="Arial"/>
        <family val="2"/>
      </rPr>
      <t>1</t>
    </r>
  </si>
  <si>
    <r>
      <t>Renewable Energy </t>
    </r>
    <r>
      <rPr>
        <vertAlign val="superscript"/>
        <sz val="5"/>
        <color indexed="8"/>
        <rFont val="Arial"/>
        <family val="2"/>
      </rPr>
      <t>2</t>
    </r>
  </si>
  <si>
    <r>
      <t>Sales </t>
    </r>
    <r>
      <rPr>
        <vertAlign val="superscript"/>
        <sz val="5"/>
        <color indexed="8"/>
        <rFont val="Arial"/>
        <family val="2"/>
      </rPr>
      <t>11</t>
    </r>
  </si>
  <si>
    <r>
      <t>Losses </t>
    </r>
    <r>
      <rPr>
        <vertAlign val="superscript"/>
        <sz val="5"/>
        <color indexed="8"/>
        <rFont val="Arial"/>
        <family val="2"/>
      </rPr>
      <t>12</t>
    </r>
  </si>
  <si>
    <r>
      <t>Natural Gas </t>
    </r>
    <r>
      <rPr>
        <vertAlign val="superscript"/>
        <sz val="5"/>
        <color indexed="8"/>
        <rFont val="Arial"/>
        <family val="2"/>
      </rPr>
      <t>3</t>
    </r>
  </si>
  <si>
    <r>
      <t>Petroleum </t>
    </r>
    <r>
      <rPr>
        <vertAlign val="superscript"/>
        <sz val="5"/>
        <color indexed="8"/>
        <rFont val="Arial"/>
        <family val="2"/>
      </rPr>
      <t>4,5</t>
    </r>
  </si>
  <si>
    <r>
      <t>Geothermal </t>
    </r>
    <r>
      <rPr>
        <vertAlign val="superscript"/>
        <sz val="5"/>
        <color indexed="8"/>
        <rFont val="Arial"/>
        <family val="2"/>
      </rPr>
      <t>7</t>
    </r>
  </si>
  <si>
    <r>
      <t>Solar/PV </t>
    </r>
    <r>
      <rPr>
        <vertAlign val="superscript"/>
        <sz val="5"/>
        <color indexed="8"/>
        <rFont val="Arial"/>
        <family val="2"/>
      </rPr>
      <t>8</t>
    </r>
  </si>
  <si>
    <r>
      <t>WInd </t>
    </r>
    <r>
      <rPr>
        <vertAlign val="superscript"/>
        <sz val="5"/>
        <color indexed="8"/>
        <rFont val="Arial"/>
        <family val="2"/>
      </rPr>
      <t>9</t>
    </r>
  </si>
  <si>
    <r>
      <t>Biomass </t>
    </r>
    <r>
      <rPr>
        <vertAlign val="superscript"/>
        <sz val="5"/>
        <color indexed="8"/>
        <rFont val="Arial"/>
        <family val="2"/>
      </rPr>
      <t>10</t>
    </r>
  </si>
  <si>
    <r>
      <t>Power </t>
    </r>
    <r>
      <rPr>
        <vertAlign val="superscript"/>
        <sz val="5"/>
        <color indexed="8"/>
        <rFont val="Arial"/>
        <family val="2"/>
      </rPr>
      <t>6</t>
    </r>
  </si>
  <si>
    <t>-</t>
  </si>
  <si>
    <t>(s)</t>
  </si>
  <si>
    <r>
      <t>2010</t>
    </r>
    <r>
      <rPr>
        <vertAlign val="superscript"/>
        <sz val="5"/>
        <color indexed="8"/>
        <rFont val="Arial"/>
        <family val="2"/>
      </rPr>
      <t>P</t>
    </r>
  </si>
  <si>
    <r>
      <t>1</t>
    </r>
    <r>
      <rPr>
        <sz val="7"/>
        <color indexed="8"/>
        <rFont val="Arial"/>
        <family val="2"/>
      </rPr>
      <t>See "Primary Energy Consumption" in Glossary.</t>
    </r>
  </si>
  <si>
    <r>
      <t>9</t>
    </r>
    <r>
      <rPr>
        <sz val="7"/>
        <color indexed="8"/>
        <rFont val="Arial"/>
        <family val="2"/>
      </rPr>
      <t>Wind electricity net generation (converted to Btu using the fossil-fuels heat ratesee Table A6).</t>
    </r>
  </si>
  <si>
    <r>
      <t>2</t>
    </r>
    <r>
      <rPr>
        <sz val="7"/>
        <color indexed="8"/>
        <rFont val="Arial"/>
        <family val="2"/>
      </rPr>
      <t>Most data are estimates.  See Table 10.2a for notes on series components and estimation.</t>
    </r>
  </si>
  <si>
    <r>
      <t>10</t>
    </r>
    <r>
      <rPr>
        <sz val="7"/>
        <color indexed="8"/>
        <rFont val="Arial"/>
        <family val="2"/>
      </rPr>
      <t>Wood and wood-derived fuels; municipal solid waste from biogenic sources, landfill gas, sludge waste,</t>
    </r>
  </si>
  <si>
    <t>agricultural byproducts, and other biomass.  Through 2000, also includes non-renewable waste (municipal</t>
  </si>
  <si>
    <t>solid waste from non-biogenic sources, and tire-derived fuels); and fuel ethanol (minus denaturant).</t>
  </si>
  <si>
    <r>
      <t>3</t>
    </r>
    <r>
      <rPr>
        <sz val="7"/>
        <color indexed="8"/>
        <rFont val="Arial"/>
        <family val="2"/>
      </rPr>
      <t>Natural gas only; excludes the estimated portion of supplemental gaseous fuels.  See Note 1,</t>
    </r>
  </si>
  <si>
    <r>
      <t>11</t>
    </r>
    <r>
      <rPr>
        <sz val="7"/>
        <color indexed="8"/>
        <rFont val="Arial"/>
        <family val="2"/>
      </rPr>
      <t>Electricity retail sales to ultimate customers reported by electric utilities and, beginning in 1996, other</t>
    </r>
  </si>
  <si>
    <r>
      <t>4</t>
    </r>
    <r>
      <rPr>
        <sz val="7"/>
        <color indexed="8"/>
        <rFont val="Arial"/>
        <family val="2"/>
      </rPr>
      <t>Based on petroleum product supplied.  For petroleum, product supplied is used as an approximation of</t>
    </r>
  </si>
  <si>
    <r>
      <t>12</t>
    </r>
    <r>
      <rPr>
        <sz val="7"/>
        <color indexed="8"/>
        <rFont val="Arial"/>
        <family val="2"/>
      </rPr>
      <t>Total losses are calculated as the primary energy consumed by the electric power sector minus the</t>
    </r>
  </si>
  <si>
    <t>petroleum consumption.  See Note 1, "Petroleum Products Supplied and Petroleum Consumption," at end</t>
  </si>
  <si>
    <t>of Section 5.</t>
  </si>
  <si>
    <r>
      <t>5</t>
    </r>
    <r>
      <rPr>
        <sz val="7"/>
        <color indexed="8"/>
        <rFont val="Arial"/>
        <family val="2"/>
      </rPr>
      <t>Does not include biofuels that have been blended with petroleumbiofuels are included in "Biomass." </t>
    </r>
  </si>
  <si>
    <t>R=Revised.  P=Preliminary.  NA=Not available.  - =No data reported.  (s)=Less than 0.5 trillion Btu.</t>
  </si>
  <si>
    <r>
      <t>6</t>
    </r>
    <r>
      <rPr>
        <sz val="7"/>
        <color indexed="8"/>
        <rFont val="Arial"/>
        <family val="2"/>
      </rPr>
      <t>Conventional hydroelectricity net generation (converted to Btu using the fossil-fuels heat ratesee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</si>
  <si>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The commercial sector includes commercial combined-heat-and-power (CHP) and commercial</t>
    </r>
  </si>
  <si>
    <t>Table A6).</t>
  </si>
  <si>
    <r>
      <t>Section 8.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 components due to independent rounding.</t>
    </r>
  </si>
  <si>
    <r>
      <t>7</t>
    </r>
    <r>
      <rPr>
        <sz val="7"/>
        <color indexed="8"/>
        <rFont val="Arial"/>
        <family val="2"/>
      </rPr>
      <t>Geothermal heat pump and direct use energy.</t>
    </r>
  </si>
  <si>
    <r>
      <t>8</t>
    </r>
    <r>
      <rPr>
        <sz val="7"/>
        <color indexed="8"/>
        <rFont val="Arial"/>
        <family val="2"/>
      </rPr>
      <t>Photovoltaic (PV) electricity net generation (converted to Btu using the fossil-fuels heat ratesee</t>
    </r>
  </si>
  <si>
    <t>Table A6) at commercial plants with capacity of 1 megawatt or greater.</t>
  </si>
  <si>
    <t>(=1) for inclusion, (=2) for exclusion</t>
  </si>
  <si>
    <t xml:space="preserve">Selected </t>
  </si>
  <si>
    <t>Site-Source</t>
  </si>
  <si>
    <t>Conversion Factor</t>
  </si>
  <si>
    <t>Assuming that industrial consumption would have</t>
  </si>
  <si>
    <t>fallen by 2% between 2008 and 2009, the adjustment</t>
  </si>
  <si>
    <t>to both the commercial (+) and industrial sectors (-) was</t>
  </si>
  <si>
    <t>electricity sales in MA and a corresponding increase in industrial sales</t>
  </si>
  <si>
    <t>Adjusted_Source</t>
  </si>
  <si>
    <t>MHC</t>
  </si>
  <si>
    <t>MHC-Man</t>
  </si>
  <si>
    <t>Other - Private</t>
  </si>
  <si>
    <t>EERE-PNNL</t>
  </si>
  <si>
    <t>Indexes by Type</t>
  </si>
  <si>
    <t>Source (adjusted)</t>
  </si>
  <si>
    <t>Total Fuels</t>
  </si>
  <si>
    <t xml:space="preserve"> (Trillion Btu)</t>
  </si>
  <si>
    <t>US</t>
  </si>
  <si>
    <t xml:space="preserve">South </t>
  </si>
  <si>
    <t>Floor Space by Census Region</t>
  </si>
  <si>
    <t>Regression results  (1970-1984)</t>
  </si>
  <si>
    <t xml:space="preserve">  Time^3</t>
  </si>
  <si>
    <t xml:space="preserve">  Constant</t>
  </si>
  <si>
    <t xml:space="preserve">  Time^2</t>
  </si>
  <si>
    <t xml:space="preserve">   HDD</t>
  </si>
  <si>
    <t xml:space="preserve">  HDD</t>
  </si>
  <si>
    <t xml:space="preserve">  Time</t>
  </si>
  <si>
    <t xml:space="preserve">    CDD</t>
  </si>
  <si>
    <t xml:space="preserve">  CDD</t>
  </si>
  <si>
    <t xml:space="preserve"> Constant</t>
  </si>
  <si>
    <t xml:space="preserve">   Time^3</t>
  </si>
  <si>
    <t xml:space="preserve">  Actual</t>
  </si>
  <si>
    <t xml:space="preserve">  Intensity</t>
  </si>
  <si>
    <t xml:space="preserve"> Predicted</t>
  </si>
  <si>
    <t xml:space="preserve"> Intensity</t>
  </si>
  <si>
    <t>Normalized</t>
  </si>
  <si>
    <t>Predicted</t>
  </si>
  <si>
    <t>Intensity2</t>
  </si>
  <si>
    <t xml:space="preserve">Weather </t>
  </si>
  <si>
    <t>Regression results</t>
  </si>
  <si>
    <t>(1970-1984)</t>
  </si>
  <si>
    <t>HDD * Time</t>
  </si>
  <si>
    <t xml:space="preserve"> HDD*Time</t>
  </si>
  <si>
    <t xml:space="preserve"> Time*CDD</t>
  </si>
  <si>
    <t>(t-value)</t>
  </si>
  <si>
    <t>Use Fixed Weights</t>
  </si>
  <si>
    <t>National (Method 2 - Regression models)</t>
  </si>
  <si>
    <t xml:space="preserve">Actual Consumption </t>
  </si>
  <si>
    <t>Weather-Adjusted Consumption</t>
  </si>
  <si>
    <t xml:space="preserve"> National</t>
  </si>
  <si>
    <t>Actual</t>
  </si>
  <si>
    <t xml:space="preserve">Weather-adjusted </t>
  </si>
  <si>
    <t xml:space="preserve">Select </t>
  </si>
  <si>
    <t>1 = time^3</t>
  </si>
  <si>
    <t>Energy Price Index</t>
  </si>
  <si>
    <t>weights</t>
  </si>
  <si>
    <t>Variable</t>
  </si>
  <si>
    <t>(TBtu)</t>
  </si>
  <si>
    <t>% of delivered</t>
  </si>
  <si>
    <t xml:space="preserve">  Electricity</t>
  </si>
  <si>
    <t>Adj. Source</t>
  </si>
  <si>
    <t xml:space="preserve">  (Billion)</t>
  </si>
  <si>
    <t>Energy Use, Trillion Btu (TBtu)</t>
  </si>
  <si>
    <t>Activity, Square Feet</t>
  </si>
  <si>
    <t>Floor Space</t>
  </si>
  <si>
    <t>EIA-Surveys</t>
  </si>
  <si>
    <t xml:space="preserve">Adjustment </t>
  </si>
  <si>
    <t>Delivered Electricity</t>
  </si>
  <si>
    <t>Source Electricity</t>
  </si>
  <si>
    <t>Intensity - Fuels</t>
  </si>
  <si>
    <t>Total Source</t>
  </si>
  <si>
    <t>Energy Shares</t>
  </si>
  <si>
    <t>Log Mean Divisia Shares</t>
  </si>
  <si>
    <t xml:space="preserve"> Sum</t>
  </si>
  <si>
    <t>Index</t>
  </si>
  <si>
    <t>Fuel</t>
  </si>
  <si>
    <t xml:space="preserve"> Delivered  Electricity</t>
  </si>
  <si>
    <t>Log Changes -weather</t>
  </si>
  <si>
    <t>Weather Factors   - Fuels</t>
  </si>
  <si>
    <t>Weather Factors   - Electricity</t>
  </si>
  <si>
    <t>Weather Adjustment</t>
  </si>
  <si>
    <t>Log changes - Source-to-site</t>
  </si>
  <si>
    <t>Source/DelivereElectricityRatio</t>
  </si>
  <si>
    <t xml:space="preserve"> Source Intensity</t>
  </si>
  <si>
    <t>Structure:  Electric Generation Efficiency</t>
  </si>
  <si>
    <t>=(1)x(3)x(4)x (5)</t>
  </si>
  <si>
    <t xml:space="preserve"> =(3) x (4)</t>
  </si>
  <si>
    <t>NOT USED</t>
  </si>
  <si>
    <t>Table 2.1c  Commercial Sector Energy Consumption Estimates, 1949-2011</t>
  </si>
  <si>
    <r>
      <t>Primary Consumption </t>
    </r>
    <r>
      <rPr>
        <vertAlign val="superscript"/>
        <sz val="5"/>
        <color theme="1"/>
        <rFont val="Arial"/>
        <family val="2"/>
      </rPr>
      <t>1</t>
    </r>
  </si>
  <si>
    <r>
      <t>Renewable Energy </t>
    </r>
    <r>
      <rPr>
        <vertAlign val="superscript"/>
        <sz val="5"/>
        <color theme="1"/>
        <rFont val="Arial"/>
        <family val="2"/>
      </rPr>
      <t>2</t>
    </r>
  </si>
  <si>
    <r>
      <t>Sales </t>
    </r>
    <r>
      <rPr>
        <vertAlign val="superscript"/>
        <sz val="5"/>
        <color theme="1"/>
        <rFont val="Arial"/>
        <family val="2"/>
      </rPr>
      <t>11</t>
    </r>
  </si>
  <si>
    <r>
      <t>Losses </t>
    </r>
    <r>
      <rPr>
        <vertAlign val="superscript"/>
        <sz val="5"/>
        <color theme="1"/>
        <rFont val="Arial"/>
        <family val="2"/>
      </rPr>
      <t>12</t>
    </r>
  </si>
  <si>
    <r>
      <t>Natural Gas </t>
    </r>
    <r>
      <rPr>
        <vertAlign val="superscript"/>
        <sz val="5"/>
        <color theme="1"/>
        <rFont val="Arial"/>
        <family val="2"/>
      </rPr>
      <t>3</t>
    </r>
  </si>
  <si>
    <r>
      <t>Petroleum </t>
    </r>
    <r>
      <rPr>
        <vertAlign val="superscript"/>
        <sz val="5"/>
        <color theme="1"/>
        <rFont val="Arial"/>
        <family val="2"/>
      </rPr>
      <t>4,5</t>
    </r>
  </si>
  <si>
    <r>
      <t>Geothermal </t>
    </r>
    <r>
      <rPr>
        <vertAlign val="superscript"/>
        <sz val="5"/>
        <color theme="1"/>
        <rFont val="Arial"/>
        <family val="2"/>
      </rPr>
      <t>7</t>
    </r>
  </si>
  <si>
    <r>
      <t>Solar/PV </t>
    </r>
    <r>
      <rPr>
        <vertAlign val="superscript"/>
        <sz val="5"/>
        <color theme="1"/>
        <rFont val="Arial"/>
        <family val="2"/>
      </rPr>
      <t>8</t>
    </r>
  </si>
  <si>
    <r>
      <t>WInd </t>
    </r>
    <r>
      <rPr>
        <vertAlign val="superscript"/>
        <sz val="5"/>
        <color theme="1"/>
        <rFont val="Arial"/>
        <family val="2"/>
      </rPr>
      <t>9</t>
    </r>
  </si>
  <si>
    <r>
      <t>Biomass </t>
    </r>
    <r>
      <rPr>
        <vertAlign val="superscript"/>
        <sz val="5"/>
        <color theme="1"/>
        <rFont val="Arial"/>
        <family val="2"/>
      </rPr>
      <t>10</t>
    </r>
  </si>
  <si>
    <r>
      <t>Power </t>
    </r>
    <r>
      <rPr>
        <vertAlign val="superscript"/>
        <sz val="5"/>
        <color theme="1"/>
        <rFont val="Arial"/>
        <family val="2"/>
      </rPr>
      <t>6</t>
    </r>
  </si>
  <si>
    <r>
      <t>1</t>
    </r>
    <r>
      <rPr>
        <sz val="7"/>
        <color theme="1"/>
        <rFont val="Arial"/>
        <family val="2"/>
      </rPr>
      <t>See "Primary Energy Consumption" in Glossary.</t>
    </r>
  </si>
  <si>
    <r>
      <t>9</t>
    </r>
    <r>
      <rPr>
        <sz val="7"/>
        <color theme="1"/>
        <rFont val="Arial"/>
        <family val="2"/>
      </rPr>
      <t>Wind electricity net generation (converted to Btu using the fossil-fuels heat ratesee Table A6).</t>
    </r>
  </si>
  <si>
    <r>
      <t>2</t>
    </r>
    <r>
      <rPr>
        <sz val="7"/>
        <color theme="1"/>
        <rFont val="Arial"/>
        <family val="2"/>
      </rPr>
      <t>Most data are estimates.  See Table 10.2a for notes on series components and estimation.</t>
    </r>
  </si>
  <si>
    <r>
      <t>10</t>
    </r>
    <r>
      <rPr>
        <sz val="7"/>
        <color theme="1"/>
        <rFont val="Arial"/>
        <family val="2"/>
      </rPr>
      <t>Wood and wood-derived fuels; municipal solid waste from biogenic sources, landfill gas, sludge waste,</t>
    </r>
  </si>
  <si>
    <t>agricultural byproducts, and other biomass; and fuel ethanol (minus denaturant).  Through 2000, also</t>
  </si>
  <si>
    <t>includes non-renewable waste (municipal solid waste from non-biogenic sources, and tire-derived fuels).</t>
  </si>
  <si>
    <r>
      <t>3</t>
    </r>
    <r>
      <rPr>
        <sz val="7"/>
        <color theme="1"/>
        <rFont val="Arial"/>
        <family val="2"/>
      </rPr>
      <t>Natural gas only; excludes the estimated portion of supplemental gaseous fuels.  See Note 1,</t>
    </r>
  </si>
  <si>
    <r>
      <t>11</t>
    </r>
    <r>
      <rPr>
        <sz val="7"/>
        <color theme="1"/>
        <rFont val="Arial"/>
        <family val="2"/>
      </rPr>
      <t>Electricity retail sales to ultimate customers reported by electric utilities and, beginning in 1996, other</t>
    </r>
  </si>
  <si>
    <r>
      <t>4</t>
    </r>
    <r>
      <rPr>
        <sz val="7"/>
        <color theme="1"/>
        <rFont val="Arial"/>
        <family val="2"/>
      </rPr>
      <t>Based on petroleum product supplied.  For petroleum, product supplied is used as an approximation of</t>
    </r>
  </si>
  <si>
    <r>
      <t>12</t>
    </r>
    <r>
      <rPr>
        <sz val="7"/>
        <color theme="1"/>
        <rFont val="Arial"/>
        <family val="2"/>
      </rPr>
      <t>Total losses are calculated as the primary energy consumed by the electric power sector minus the</t>
    </r>
  </si>
  <si>
    <r>
      <t>5</t>
    </r>
    <r>
      <rPr>
        <sz val="7"/>
        <color theme="1"/>
        <rFont val="Arial"/>
        <family val="2"/>
      </rPr>
      <t>Does not include biofuels that have been blended with petroleumbiofuels are included in "Biomass." </t>
    </r>
  </si>
  <si>
    <t>R=Revised.  P=Preliminary.  NA=Not available.   =No data reported.  (s)=Less than 0.5 trillion Btu.  </t>
  </si>
  <si>
    <r>
      <t>6</t>
    </r>
    <r>
      <rPr>
        <sz val="7"/>
        <color theme="1"/>
        <rFont val="Arial"/>
        <family val="2"/>
      </rPr>
      <t>Conventional hydroelectricity net generation (converted to Btu using the fossil-fuels heat ratesee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</si>
  <si>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The commercial sector includes commercial combined-heat-and-power (CHP) and commercial</t>
    </r>
  </si>
  <si>
    <r>
      <t>Section 8.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 components due to independent rounding.</t>
    </r>
  </si>
  <si>
    <r>
      <t>7</t>
    </r>
    <r>
      <rPr>
        <sz val="7"/>
        <color theme="1"/>
        <rFont val="Arial"/>
        <family val="2"/>
      </rPr>
      <t>Geothermal heat pump and direct use energy.</t>
    </r>
  </si>
  <si>
    <t>Web Page:    See http://www.eia.gov/totalenergy/data/monthly/#consumption for updated monthly and</t>
  </si>
  <si>
    <t>annual data.</t>
  </si>
  <si>
    <r>
      <t>8</t>
    </r>
    <r>
      <rPr>
        <sz val="7"/>
        <color theme="1"/>
        <rFont val="Arial"/>
        <family val="2"/>
      </rPr>
      <t>Photovoltaic (PV) electricity net generation (converted to Btu using the fossil-fuels heat ratesee</t>
    </r>
  </si>
  <si>
    <t>Energy Share - Delivered</t>
  </si>
  <si>
    <t>Intensity - Delivered Electricity</t>
  </si>
  <si>
    <t>Delivered Intensity</t>
  </si>
  <si>
    <t>Log changes - shares</t>
  </si>
  <si>
    <t>Log Changes - Total Delivered</t>
  </si>
  <si>
    <t>Intensity Index -Fuels</t>
  </si>
  <si>
    <t>Intensity Index - Electricity</t>
  </si>
  <si>
    <t>Electrification Effect</t>
  </si>
  <si>
    <t>Source Intensity</t>
  </si>
  <si>
    <t>Decomposition with Delivered Intensity</t>
  </si>
  <si>
    <t>Structural Factors - Delivered</t>
  </si>
  <si>
    <t>Aggregate Source Energy Intensity</t>
  </si>
  <si>
    <t>Delivered Intensity Index</t>
  </si>
  <si>
    <t>Decompostion of Source Energy</t>
  </si>
  <si>
    <t>Structure Weather - Delivered</t>
  </si>
  <si>
    <t>Total Delivered (check purposes only)</t>
  </si>
  <si>
    <t>(8)</t>
  </si>
  <si>
    <t>from Comm. Total Worksheet</t>
  </si>
  <si>
    <t>same as (4)</t>
  </si>
  <si>
    <t>(9)</t>
  </si>
  <si>
    <t>(11)</t>
  </si>
  <si>
    <t>(12)</t>
  </si>
  <si>
    <t>(13)</t>
  </si>
  <si>
    <t xml:space="preserve">Adjusted Source Energy Intensity Index </t>
  </si>
  <si>
    <t xml:space="preserve">Energy Consumption </t>
  </si>
  <si>
    <t>U.S. Energy Information Administration</t>
  </si>
  <si>
    <t>September 2013 Monthly Energy Review</t>
  </si>
  <si>
    <t>Note: Information about data precision and revisions.</t>
  </si>
  <si>
    <t>Release Date: September 25, 2013</t>
  </si>
  <si>
    <t>Next Update: October 28, 2013</t>
  </si>
  <si>
    <t>Table 2.3. Commercial Sector Energy Consumption</t>
  </si>
  <si>
    <t>Coal Consumed by the Commercial Sector</t>
  </si>
  <si>
    <t>Natural Gas Consumed by the Commercial Sector (Excluding Supplemental Gaseous Fuels)</t>
  </si>
  <si>
    <t>Petroleum Consumed by the Commercial Sector (Excluding Biofuels)</t>
  </si>
  <si>
    <t>Total Fossil Fuels Consumed by the Commercial Sector</t>
  </si>
  <si>
    <t>Hydroelectric Power Consumed by the Commercial Sector</t>
  </si>
  <si>
    <t>Geothermal Energy Consumed by the Commercial Sector</t>
  </si>
  <si>
    <t>Solar/PV Energy Consumed by the Commercial Sector</t>
  </si>
  <si>
    <t>Wind Energy Consumed by the Commercial Sector</t>
  </si>
  <si>
    <t>Biomass Energy Consumed by the Commercial Sector</t>
  </si>
  <si>
    <t>Total Renewable Energy Consumed by the Commercial Sector</t>
  </si>
  <si>
    <t>Total Primary Energy Consumed by the Commercial Sector</t>
  </si>
  <si>
    <t>Electricity Retail Sales to the Commercial Sector</t>
  </si>
  <si>
    <t>Commercial Sector Electrical System Energy Losses</t>
  </si>
  <si>
    <t>Total Energy Consumed by the Commercial Sector</t>
  </si>
  <si>
    <t>(Trillion Btu)</t>
  </si>
  <si>
    <t>1973 January</t>
  </si>
  <si>
    <t>Not Available</t>
  </si>
  <si>
    <t>1973 February</t>
  </si>
  <si>
    <t>1973 March</t>
  </si>
  <si>
    <t>1973 April</t>
  </si>
  <si>
    <t>1973 May</t>
  </si>
  <si>
    <t>1973 June</t>
  </si>
  <si>
    <t>1973 July</t>
  </si>
  <si>
    <t>1973 August</t>
  </si>
  <si>
    <t>1973 September</t>
  </si>
  <si>
    <t>1973 October</t>
  </si>
  <si>
    <t>1973 November</t>
  </si>
  <si>
    <t>1973 December</t>
  </si>
  <si>
    <r>
      <t xml:space="preserve">1973 </t>
    </r>
    <r>
      <rPr>
        <b/>
        <sz val="10"/>
        <color theme="1"/>
        <rFont val="Arial"/>
        <family val="2"/>
      </rPr>
      <t>Total</t>
    </r>
  </si>
  <si>
    <t>1974 January</t>
  </si>
  <si>
    <t>1974 February</t>
  </si>
  <si>
    <t>1974 March</t>
  </si>
  <si>
    <t>1974 April</t>
  </si>
  <si>
    <t>1974 May</t>
  </si>
  <si>
    <t>1974 June</t>
  </si>
  <si>
    <t>1974 July</t>
  </si>
  <si>
    <t>1974 August</t>
  </si>
  <si>
    <t>1974 September</t>
  </si>
  <si>
    <t>1974 October</t>
  </si>
  <si>
    <t>1974 November</t>
  </si>
  <si>
    <t>1974 December</t>
  </si>
  <si>
    <r>
      <t xml:space="preserve">1974 </t>
    </r>
    <r>
      <rPr>
        <b/>
        <sz val="10"/>
        <color theme="1"/>
        <rFont val="Arial"/>
        <family val="2"/>
      </rPr>
      <t>Total</t>
    </r>
  </si>
  <si>
    <t>1975 January</t>
  </si>
  <si>
    <t>1975 February</t>
  </si>
  <si>
    <t>1975 March</t>
  </si>
  <si>
    <t>1975 April</t>
  </si>
  <si>
    <t>1975 May</t>
  </si>
  <si>
    <t>1975 June</t>
  </si>
  <si>
    <t>1975 July</t>
  </si>
  <si>
    <t>1975 August</t>
  </si>
  <si>
    <t>1975 September</t>
  </si>
  <si>
    <t>1975 October</t>
  </si>
  <si>
    <t>1975 November</t>
  </si>
  <si>
    <t>1975 December</t>
  </si>
  <si>
    <r>
      <t xml:space="preserve">1975 </t>
    </r>
    <r>
      <rPr>
        <b/>
        <sz val="10"/>
        <color theme="1"/>
        <rFont val="Arial"/>
        <family val="2"/>
      </rPr>
      <t>Total</t>
    </r>
  </si>
  <si>
    <t>1976 January</t>
  </si>
  <si>
    <t>1976 February</t>
  </si>
  <si>
    <t>1976 March</t>
  </si>
  <si>
    <t>1976 April</t>
  </si>
  <si>
    <t>1976 May</t>
  </si>
  <si>
    <t>1976 June</t>
  </si>
  <si>
    <t>1976 July</t>
  </si>
  <si>
    <t>1976 August</t>
  </si>
  <si>
    <t>1976 September</t>
  </si>
  <si>
    <t>1976 October</t>
  </si>
  <si>
    <t>1976 November</t>
  </si>
  <si>
    <t>1976 December</t>
  </si>
  <si>
    <r>
      <t xml:space="preserve">1976 </t>
    </r>
    <r>
      <rPr>
        <b/>
        <sz val="10"/>
        <color theme="1"/>
        <rFont val="Arial"/>
        <family val="2"/>
      </rPr>
      <t>Total</t>
    </r>
  </si>
  <si>
    <t>1977 January</t>
  </si>
  <si>
    <t>1977 February</t>
  </si>
  <si>
    <t>1977 March</t>
  </si>
  <si>
    <t>1977 April</t>
  </si>
  <si>
    <t>1977 May</t>
  </si>
  <si>
    <t>1977 June</t>
  </si>
  <si>
    <t>1977 July</t>
  </si>
  <si>
    <t>1977 August</t>
  </si>
  <si>
    <t>1977 September</t>
  </si>
  <si>
    <t>1977 October</t>
  </si>
  <si>
    <t>1977 November</t>
  </si>
  <si>
    <t>1977 December</t>
  </si>
  <si>
    <r>
      <t xml:space="preserve">1977 </t>
    </r>
    <r>
      <rPr>
        <b/>
        <sz val="10"/>
        <color theme="1"/>
        <rFont val="Arial"/>
        <family val="2"/>
      </rPr>
      <t>Total</t>
    </r>
  </si>
  <si>
    <t>1978 January</t>
  </si>
  <si>
    <t>1978 February</t>
  </si>
  <si>
    <t>1978 March</t>
  </si>
  <si>
    <t>1978 April</t>
  </si>
  <si>
    <t>1978 May</t>
  </si>
  <si>
    <t>1978 June</t>
  </si>
  <si>
    <t>1978 July</t>
  </si>
  <si>
    <t>1978 August</t>
  </si>
  <si>
    <t>1978 September</t>
  </si>
  <si>
    <t>1978 October</t>
  </si>
  <si>
    <t>1978 November</t>
  </si>
  <si>
    <t>1978 December</t>
  </si>
  <si>
    <r>
      <t xml:space="preserve">1978 </t>
    </r>
    <r>
      <rPr>
        <b/>
        <sz val="10"/>
        <color theme="1"/>
        <rFont val="Arial"/>
        <family val="2"/>
      </rPr>
      <t>Total</t>
    </r>
  </si>
  <si>
    <t>1979 January</t>
  </si>
  <si>
    <t>1979 February</t>
  </si>
  <si>
    <t>1979 March</t>
  </si>
  <si>
    <t>1979 April</t>
  </si>
  <si>
    <t>1979 May</t>
  </si>
  <si>
    <t>1979 June</t>
  </si>
  <si>
    <t>1979 July</t>
  </si>
  <si>
    <t>1979 August</t>
  </si>
  <si>
    <t>1979 September</t>
  </si>
  <si>
    <t>1979 October</t>
  </si>
  <si>
    <t>1979 November</t>
  </si>
  <si>
    <t>1979 December</t>
  </si>
  <si>
    <r>
      <t xml:space="preserve">1979 </t>
    </r>
    <r>
      <rPr>
        <b/>
        <sz val="10"/>
        <color theme="1"/>
        <rFont val="Arial"/>
        <family val="2"/>
      </rPr>
      <t>Total</t>
    </r>
  </si>
  <si>
    <t>1980 January</t>
  </si>
  <si>
    <t>1980 February</t>
  </si>
  <si>
    <t>1980 March</t>
  </si>
  <si>
    <t>1980 April</t>
  </si>
  <si>
    <t>1980 May</t>
  </si>
  <si>
    <t>1980 June</t>
  </si>
  <si>
    <t>1980 July</t>
  </si>
  <si>
    <t>1980 August</t>
  </si>
  <si>
    <t>1980 September</t>
  </si>
  <si>
    <t>1980 October</t>
  </si>
  <si>
    <t>1980 November</t>
  </si>
  <si>
    <t>1980 December</t>
  </si>
  <si>
    <r>
      <t xml:space="preserve">1980 </t>
    </r>
    <r>
      <rPr>
        <b/>
        <sz val="10"/>
        <color theme="1"/>
        <rFont val="Arial"/>
        <family val="2"/>
      </rPr>
      <t>Total</t>
    </r>
  </si>
  <si>
    <t>1981 January</t>
  </si>
  <si>
    <t>1981 February</t>
  </si>
  <si>
    <t>1981 March</t>
  </si>
  <si>
    <t>1981 April</t>
  </si>
  <si>
    <t>1981 May</t>
  </si>
  <si>
    <t>1981 June</t>
  </si>
  <si>
    <t>1981 July</t>
  </si>
  <si>
    <t>1981 August</t>
  </si>
  <si>
    <t>1981 September</t>
  </si>
  <si>
    <t>1981 October</t>
  </si>
  <si>
    <t>1981 November</t>
  </si>
  <si>
    <t>1981 December</t>
  </si>
  <si>
    <r>
      <t xml:space="preserve">1981 </t>
    </r>
    <r>
      <rPr>
        <b/>
        <sz val="10"/>
        <color theme="1"/>
        <rFont val="Arial"/>
        <family val="2"/>
      </rPr>
      <t>Total</t>
    </r>
  </si>
  <si>
    <t>1982 January</t>
  </si>
  <si>
    <t>1982 February</t>
  </si>
  <si>
    <t>1982 March</t>
  </si>
  <si>
    <t>1982 April</t>
  </si>
  <si>
    <t>1982 May</t>
  </si>
  <si>
    <t>1982 June</t>
  </si>
  <si>
    <t>1982 July</t>
  </si>
  <si>
    <t>1982 August</t>
  </si>
  <si>
    <t>1982 September</t>
  </si>
  <si>
    <t>1982 October</t>
  </si>
  <si>
    <t>1982 November</t>
  </si>
  <si>
    <t>1982 December</t>
  </si>
  <si>
    <r>
      <t xml:space="preserve">1982 </t>
    </r>
    <r>
      <rPr>
        <b/>
        <sz val="10"/>
        <color theme="1"/>
        <rFont val="Arial"/>
        <family val="2"/>
      </rPr>
      <t>Total</t>
    </r>
  </si>
  <si>
    <t>1983 January</t>
  </si>
  <si>
    <t>1983 February</t>
  </si>
  <si>
    <t>1983 March</t>
  </si>
  <si>
    <t>1983 April</t>
  </si>
  <si>
    <t>1983 May</t>
  </si>
  <si>
    <t>1983 June</t>
  </si>
  <si>
    <t>1983 July</t>
  </si>
  <si>
    <t>1983 August</t>
  </si>
  <si>
    <t>1983 September</t>
  </si>
  <si>
    <t>1983 October</t>
  </si>
  <si>
    <t>1983 November</t>
  </si>
  <si>
    <t>1983 December</t>
  </si>
  <si>
    <r>
      <t xml:space="preserve">1983 </t>
    </r>
    <r>
      <rPr>
        <b/>
        <sz val="10"/>
        <color theme="1"/>
        <rFont val="Arial"/>
        <family val="2"/>
      </rPr>
      <t>Total</t>
    </r>
  </si>
  <si>
    <t>1984 January</t>
  </si>
  <si>
    <t>1984 February</t>
  </si>
  <si>
    <t>1984 March</t>
  </si>
  <si>
    <t>1984 April</t>
  </si>
  <si>
    <t>1984 May</t>
  </si>
  <si>
    <t>1984 June</t>
  </si>
  <si>
    <t>1984 July</t>
  </si>
  <si>
    <t>1984 August</t>
  </si>
  <si>
    <t>1984 September</t>
  </si>
  <si>
    <t>1984 October</t>
  </si>
  <si>
    <t>1984 November</t>
  </si>
  <si>
    <t>1984 December</t>
  </si>
  <si>
    <r>
      <t xml:space="preserve">1984 </t>
    </r>
    <r>
      <rPr>
        <b/>
        <sz val="10"/>
        <color theme="1"/>
        <rFont val="Arial"/>
        <family val="2"/>
      </rPr>
      <t>Total</t>
    </r>
  </si>
  <si>
    <t>1985 January</t>
  </si>
  <si>
    <t>1985 February</t>
  </si>
  <si>
    <t>1985 March</t>
  </si>
  <si>
    <t>1985 April</t>
  </si>
  <si>
    <t>1985 May</t>
  </si>
  <si>
    <t>1985 June</t>
  </si>
  <si>
    <t>1985 July</t>
  </si>
  <si>
    <t>1985 August</t>
  </si>
  <si>
    <t>1985 September</t>
  </si>
  <si>
    <t>1985 October</t>
  </si>
  <si>
    <t>1985 November</t>
  </si>
  <si>
    <t>1985 December</t>
  </si>
  <si>
    <r>
      <t xml:space="preserve">1985 </t>
    </r>
    <r>
      <rPr>
        <b/>
        <sz val="10"/>
        <color theme="1"/>
        <rFont val="Arial"/>
        <family val="2"/>
      </rPr>
      <t>Total</t>
    </r>
  </si>
  <si>
    <t>1986 January</t>
  </si>
  <si>
    <t>1986 February</t>
  </si>
  <si>
    <t>1986 March</t>
  </si>
  <si>
    <t>1986 April</t>
  </si>
  <si>
    <t>1986 May</t>
  </si>
  <si>
    <t>1986 June</t>
  </si>
  <si>
    <t>1986 July</t>
  </si>
  <si>
    <t>1986 August</t>
  </si>
  <si>
    <t>1986 September</t>
  </si>
  <si>
    <t>1986 October</t>
  </si>
  <si>
    <t>1986 November</t>
  </si>
  <si>
    <t>1986 December</t>
  </si>
  <si>
    <r>
      <t xml:space="preserve">1986 </t>
    </r>
    <r>
      <rPr>
        <b/>
        <sz val="10"/>
        <color theme="1"/>
        <rFont val="Arial"/>
        <family val="2"/>
      </rPr>
      <t>Total</t>
    </r>
  </si>
  <si>
    <t>1987 January</t>
  </si>
  <si>
    <t>1987 February</t>
  </si>
  <si>
    <t>1987 March</t>
  </si>
  <si>
    <t>1987 April</t>
  </si>
  <si>
    <t>1987 May</t>
  </si>
  <si>
    <t>1987 June</t>
  </si>
  <si>
    <t>1987 July</t>
  </si>
  <si>
    <t>1987 August</t>
  </si>
  <si>
    <t>1987 September</t>
  </si>
  <si>
    <t>1987 October</t>
  </si>
  <si>
    <t>1987 November</t>
  </si>
  <si>
    <t>1987 December</t>
  </si>
  <si>
    <r>
      <t xml:space="preserve">1987 </t>
    </r>
    <r>
      <rPr>
        <b/>
        <sz val="10"/>
        <color theme="1"/>
        <rFont val="Arial"/>
        <family val="2"/>
      </rPr>
      <t>Total</t>
    </r>
  </si>
  <si>
    <t>1988 January</t>
  </si>
  <si>
    <t>1988 February</t>
  </si>
  <si>
    <t>1988 March</t>
  </si>
  <si>
    <t>1988 April</t>
  </si>
  <si>
    <t>1988 May</t>
  </si>
  <si>
    <t>1988 June</t>
  </si>
  <si>
    <t>1988 July</t>
  </si>
  <si>
    <t>1988 August</t>
  </si>
  <si>
    <t>1988 September</t>
  </si>
  <si>
    <t>1988 October</t>
  </si>
  <si>
    <t>1988 November</t>
  </si>
  <si>
    <t>1988 December</t>
  </si>
  <si>
    <r>
      <t xml:space="preserve">1988 </t>
    </r>
    <r>
      <rPr>
        <b/>
        <sz val="10"/>
        <color theme="1"/>
        <rFont val="Arial"/>
        <family val="2"/>
      </rPr>
      <t>Total</t>
    </r>
  </si>
  <si>
    <t>1989 January</t>
  </si>
  <si>
    <t>1989 February</t>
  </si>
  <si>
    <t>1989 March</t>
  </si>
  <si>
    <t>1989 April</t>
  </si>
  <si>
    <t>1989 May</t>
  </si>
  <si>
    <t>1989 June</t>
  </si>
  <si>
    <t>1989 July</t>
  </si>
  <si>
    <t>1989 August</t>
  </si>
  <si>
    <t>1989 September</t>
  </si>
  <si>
    <t>1989 October</t>
  </si>
  <si>
    <t>1989 November</t>
  </si>
  <si>
    <t>1989 December</t>
  </si>
  <si>
    <r>
      <t xml:space="preserve">1989 </t>
    </r>
    <r>
      <rPr>
        <b/>
        <sz val="10"/>
        <color theme="1"/>
        <rFont val="Arial"/>
        <family val="2"/>
      </rPr>
      <t>Total</t>
    </r>
  </si>
  <si>
    <t>1990 January</t>
  </si>
  <si>
    <t>1990 February</t>
  </si>
  <si>
    <t>1990 March</t>
  </si>
  <si>
    <t>1990 April</t>
  </si>
  <si>
    <t>1990 May</t>
  </si>
  <si>
    <t>1990 June</t>
  </si>
  <si>
    <t>1990 July</t>
  </si>
  <si>
    <t>1990 August</t>
  </si>
  <si>
    <t>1990 September</t>
  </si>
  <si>
    <t>1990 October</t>
  </si>
  <si>
    <t>1990 November</t>
  </si>
  <si>
    <t>1990 December</t>
  </si>
  <si>
    <r>
      <t xml:space="preserve">1990 </t>
    </r>
    <r>
      <rPr>
        <b/>
        <sz val="10"/>
        <color theme="1"/>
        <rFont val="Arial"/>
        <family val="2"/>
      </rPr>
      <t>Total</t>
    </r>
  </si>
  <si>
    <t>1991 January</t>
  </si>
  <si>
    <t>1991 February</t>
  </si>
  <si>
    <t>1991 March</t>
  </si>
  <si>
    <t>1991 April</t>
  </si>
  <si>
    <t>1991 May</t>
  </si>
  <si>
    <t>1991 June</t>
  </si>
  <si>
    <t>1991 July</t>
  </si>
  <si>
    <t>1991 August</t>
  </si>
  <si>
    <t>1991 September</t>
  </si>
  <si>
    <t>1991 October</t>
  </si>
  <si>
    <t>1991 November</t>
  </si>
  <si>
    <t>1991 December</t>
  </si>
  <si>
    <r>
      <t xml:space="preserve">1991 </t>
    </r>
    <r>
      <rPr>
        <b/>
        <sz val="10"/>
        <color theme="1"/>
        <rFont val="Arial"/>
        <family val="2"/>
      </rPr>
      <t>Total</t>
    </r>
  </si>
  <si>
    <t>1992 January</t>
  </si>
  <si>
    <t>1992 February</t>
  </si>
  <si>
    <t>1992 March</t>
  </si>
  <si>
    <t>1992 April</t>
  </si>
  <si>
    <t>1992 May</t>
  </si>
  <si>
    <t>1992 June</t>
  </si>
  <si>
    <t>1992 July</t>
  </si>
  <si>
    <t>1992 August</t>
  </si>
  <si>
    <t>1992 September</t>
  </si>
  <si>
    <t>1992 October</t>
  </si>
  <si>
    <t>1992 November</t>
  </si>
  <si>
    <t>1992 December</t>
  </si>
  <si>
    <r>
      <t xml:space="preserve">1992 </t>
    </r>
    <r>
      <rPr>
        <b/>
        <sz val="10"/>
        <color theme="1"/>
        <rFont val="Arial"/>
        <family val="2"/>
      </rPr>
      <t>Total</t>
    </r>
  </si>
  <si>
    <t>1993 January</t>
  </si>
  <si>
    <t>1993 February</t>
  </si>
  <si>
    <t>1993 March</t>
  </si>
  <si>
    <t>1993 April</t>
  </si>
  <si>
    <t>1993 May</t>
  </si>
  <si>
    <t>1993 June</t>
  </si>
  <si>
    <t>1993 July</t>
  </si>
  <si>
    <t>1993 August</t>
  </si>
  <si>
    <t>1993 September</t>
  </si>
  <si>
    <t>1993 October</t>
  </si>
  <si>
    <t>1993 November</t>
  </si>
  <si>
    <t>1993 December</t>
  </si>
  <si>
    <r>
      <t xml:space="preserve">1993 </t>
    </r>
    <r>
      <rPr>
        <b/>
        <sz val="10"/>
        <color theme="1"/>
        <rFont val="Arial"/>
        <family val="2"/>
      </rPr>
      <t>Total</t>
    </r>
  </si>
  <si>
    <t>1994 January</t>
  </si>
  <si>
    <t>1994 February</t>
  </si>
  <si>
    <t>1994 March</t>
  </si>
  <si>
    <t>1994 April</t>
  </si>
  <si>
    <t>1994 May</t>
  </si>
  <si>
    <t>1994 June</t>
  </si>
  <si>
    <t>1994 July</t>
  </si>
  <si>
    <t>1994 August</t>
  </si>
  <si>
    <t>1994 September</t>
  </si>
  <si>
    <t>1994 October</t>
  </si>
  <si>
    <t>1994 November</t>
  </si>
  <si>
    <t>1994 December</t>
  </si>
  <si>
    <r>
      <t xml:space="preserve">1994 </t>
    </r>
    <r>
      <rPr>
        <b/>
        <sz val="10"/>
        <color theme="1"/>
        <rFont val="Arial"/>
        <family val="2"/>
      </rPr>
      <t>Total</t>
    </r>
  </si>
  <si>
    <t>1995 January</t>
  </si>
  <si>
    <t>1995 February</t>
  </si>
  <si>
    <t>1995 March</t>
  </si>
  <si>
    <t>1995 April</t>
  </si>
  <si>
    <t>1995 May</t>
  </si>
  <si>
    <t>1995 June</t>
  </si>
  <si>
    <t>1995 July</t>
  </si>
  <si>
    <t>1995 August</t>
  </si>
  <si>
    <t>1995 September</t>
  </si>
  <si>
    <t>1995 October</t>
  </si>
  <si>
    <t>1995 November</t>
  </si>
  <si>
    <t>1995 December</t>
  </si>
  <si>
    <r>
      <t xml:space="preserve">1995 </t>
    </r>
    <r>
      <rPr>
        <b/>
        <sz val="10"/>
        <color theme="1"/>
        <rFont val="Arial"/>
        <family val="2"/>
      </rPr>
      <t>Total</t>
    </r>
  </si>
  <si>
    <t>1996 January</t>
  </si>
  <si>
    <t>1996 February</t>
  </si>
  <si>
    <t>1996 March</t>
  </si>
  <si>
    <t>1996 April</t>
  </si>
  <si>
    <t>1996 May</t>
  </si>
  <si>
    <t>1996 June</t>
  </si>
  <si>
    <t>1996 July</t>
  </si>
  <si>
    <t>1996 August</t>
  </si>
  <si>
    <t>1996 September</t>
  </si>
  <si>
    <t>1996 October</t>
  </si>
  <si>
    <t>1996 November</t>
  </si>
  <si>
    <t>1996 December</t>
  </si>
  <si>
    <r>
      <t xml:space="preserve">1996 </t>
    </r>
    <r>
      <rPr>
        <b/>
        <sz val="10"/>
        <color theme="1"/>
        <rFont val="Arial"/>
        <family val="2"/>
      </rPr>
      <t>Total</t>
    </r>
  </si>
  <si>
    <t>1997 January</t>
  </si>
  <si>
    <t>1997 February</t>
  </si>
  <si>
    <t>1997 March</t>
  </si>
  <si>
    <t>1997 April</t>
  </si>
  <si>
    <t>1997 May</t>
  </si>
  <si>
    <t>1997 June</t>
  </si>
  <si>
    <t>1997 July</t>
  </si>
  <si>
    <t>1997 August</t>
  </si>
  <si>
    <t>1997 September</t>
  </si>
  <si>
    <t>1997 October</t>
  </si>
  <si>
    <t>1997 November</t>
  </si>
  <si>
    <t>1997 December</t>
  </si>
  <si>
    <r>
      <t xml:space="preserve">1997 </t>
    </r>
    <r>
      <rPr>
        <b/>
        <sz val="10"/>
        <color theme="1"/>
        <rFont val="Arial"/>
        <family val="2"/>
      </rPr>
      <t>Total</t>
    </r>
  </si>
  <si>
    <t>1998 January</t>
  </si>
  <si>
    <t>1998 February</t>
  </si>
  <si>
    <t>1998 March</t>
  </si>
  <si>
    <t>1998 April</t>
  </si>
  <si>
    <t>1998 May</t>
  </si>
  <si>
    <t>1998 June</t>
  </si>
  <si>
    <t>1998 July</t>
  </si>
  <si>
    <t>1998 August</t>
  </si>
  <si>
    <t>1998 September</t>
  </si>
  <si>
    <t>1998 October</t>
  </si>
  <si>
    <t>1998 November</t>
  </si>
  <si>
    <t>1998 December</t>
  </si>
  <si>
    <r>
      <t xml:space="preserve">1998 </t>
    </r>
    <r>
      <rPr>
        <b/>
        <sz val="10"/>
        <color theme="1"/>
        <rFont val="Arial"/>
        <family val="2"/>
      </rPr>
      <t>Total</t>
    </r>
  </si>
  <si>
    <t>1999 January</t>
  </si>
  <si>
    <t>1999 February</t>
  </si>
  <si>
    <t>1999 March</t>
  </si>
  <si>
    <t>1999 April</t>
  </si>
  <si>
    <t>1999 May</t>
  </si>
  <si>
    <t>1999 June</t>
  </si>
  <si>
    <t>1999 July</t>
  </si>
  <si>
    <t>1999 August</t>
  </si>
  <si>
    <t>1999 September</t>
  </si>
  <si>
    <t>1999 October</t>
  </si>
  <si>
    <t>1999 November</t>
  </si>
  <si>
    <t>1999 December</t>
  </si>
  <si>
    <r>
      <t xml:space="preserve">1999 </t>
    </r>
    <r>
      <rPr>
        <b/>
        <sz val="10"/>
        <color theme="1"/>
        <rFont val="Arial"/>
        <family val="2"/>
      </rPr>
      <t>Total</t>
    </r>
  </si>
  <si>
    <t>2000 January</t>
  </si>
  <si>
    <t>2000 February</t>
  </si>
  <si>
    <t>2000 March</t>
  </si>
  <si>
    <t>2000 April</t>
  </si>
  <si>
    <t>2000 May</t>
  </si>
  <si>
    <t>2000 June</t>
  </si>
  <si>
    <t>2000 July</t>
  </si>
  <si>
    <t>2000 August</t>
  </si>
  <si>
    <t>2000 September</t>
  </si>
  <si>
    <t>2000 October</t>
  </si>
  <si>
    <t>2000 November</t>
  </si>
  <si>
    <t>2000 December</t>
  </si>
  <si>
    <r>
      <t xml:space="preserve">2000 </t>
    </r>
    <r>
      <rPr>
        <b/>
        <sz val="10"/>
        <color theme="1"/>
        <rFont val="Arial"/>
        <family val="2"/>
      </rPr>
      <t>Total</t>
    </r>
  </si>
  <si>
    <t>2001 January</t>
  </si>
  <si>
    <t>2001 February</t>
  </si>
  <si>
    <t>2001 March</t>
  </si>
  <si>
    <t>2001 April</t>
  </si>
  <si>
    <t>2001 May</t>
  </si>
  <si>
    <t>2001 June</t>
  </si>
  <si>
    <t>2001 July</t>
  </si>
  <si>
    <t>2001 August</t>
  </si>
  <si>
    <t>2001 September</t>
  </si>
  <si>
    <t>2001 October</t>
  </si>
  <si>
    <t>2001 November</t>
  </si>
  <si>
    <t>2001 December</t>
  </si>
  <si>
    <r>
      <t xml:space="preserve">2001 </t>
    </r>
    <r>
      <rPr>
        <b/>
        <sz val="10"/>
        <color theme="1"/>
        <rFont val="Arial"/>
        <family val="2"/>
      </rPr>
      <t>Total</t>
    </r>
  </si>
  <si>
    <t>2002 January</t>
  </si>
  <si>
    <t>2002 February</t>
  </si>
  <si>
    <t>2002 March</t>
  </si>
  <si>
    <t>2002 April</t>
  </si>
  <si>
    <t>2002 May</t>
  </si>
  <si>
    <t>2002 June</t>
  </si>
  <si>
    <t>2002 July</t>
  </si>
  <si>
    <t>2002 August</t>
  </si>
  <si>
    <t>2002 September</t>
  </si>
  <si>
    <t>2002 October</t>
  </si>
  <si>
    <t>2002 November</t>
  </si>
  <si>
    <t>2002 December</t>
  </si>
  <si>
    <r>
      <t xml:space="preserve">2002 </t>
    </r>
    <r>
      <rPr>
        <b/>
        <sz val="10"/>
        <color theme="1"/>
        <rFont val="Arial"/>
        <family val="2"/>
      </rPr>
      <t>Total</t>
    </r>
  </si>
  <si>
    <t>2003 January</t>
  </si>
  <si>
    <t>2003 February</t>
  </si>
  <si>
    <t>2003 March</t>
  </si>
  <si>
    <t>2003 April</t>
  </si>
  <si>
    <t>2003 May</t>
  </si>
  <si>
    <t>2003 June</t>
  </si>
  <si>
    <t>2003 July</t>
  </si>
  <si>
    <t>2003 August</t>
  </si>
  <si>
    <t>2003 September</t>
  </si>
  <si>
    <t>2003 October</t>
  </si>
  <si>
    <t>2003 November</t>
  </si>
  <si>
    <t>2003 December</t>
  </si>
  <si>
    <r>
      <t xml:space="preserve">2003 </t>
    </r>
    <r>
      <rPr>
        <b/>
        <sz val="10"/>
        <color theme="1"/>
        <rFont val="Arial"/>
        <family val="2"/>
      </rPr>
      <t>Total</t>
    </r>
  </si>
  <si>
    <t>2004 January</t>
  </si>
  <si>
    <t>2004 February</t>
  </si>
  <si>
    <t>2004 March</t>
  </si>
  <si>
    <t>2004 April</t>
  </si>
  <si>
    <t>2004 May</t>
  </si>
  <si>
    <t>2004 June</t>
  </si>
  <si>
    <t>2004 July</t>
  </si>
  <si>
    <t>2004 August</t>
  </si>
  <si>
    <t>2004 September</t>
  </si>
  <si>
    <t>2004 October</t>
  </si>
  <si>
    <t>2004 November</t>
  </si>
  <si>
    <t>2004 December</t>
  </si>
  <si>
    <r>
      <t xml:space="preserve">2004 </t>
    </r>
    <r>
      <rPr>
        <b/>
        <sz val="10"/>
        <color theme="1"/>
        <rFont val="Arial"/>
        <family val="2"/>
      </rPr>
      <t>Total</t>
    </r>
  </si>
  <si>
    <t>2005 January</t>
  </si>
  <si>
    <t>2005 February</t>
  </si>
  <si>
    <t>2005 March</t>
  </si>
  <si>
    <t>2005 April</t>
  </si>
  <si>
    <t>2005 May</t>
  </si>
  <si>
    <t>2005 June</t>
  </si>
  <si>
    <t>2005 July</t>
  </si>
  <si>
    <t>2005 August</t>
  </si>
  <si>
    <t>2005 September</t>
  </si>
  <si>
    <t>2005 October</t>
  </si>
  <si>
    <t>2005 November</t>
  </si>
  <si>
    <t>2005 December</t>
  </si>
  <si>
    <r>
      <t xml:space="preserve">2005 </t>
    </r>
    <r>
      <rPr>
        <b/>
        <sz val="10"/>
        <color theme="1"/>
        <rFont val="Arial"/>
        <family val="2"/>
      </rPr>
      <t>Total</t>
    </r>
  </si>
  <si>
    <t>2006 January</t>
  </si>
  <si>
    <t>2006 February</t>
  </si>
  <si>
    <t>2006 March</t>
  </si>
  <si>
    <t>2006 April</t>
  </si>
  <si>
    <t>2006 May</t>
  </si>
  <si>
    <t>2006 June</t>
  </si>
  <si>
    <t>2006 July</t>
  </si>
  <si>
    <t>2006 August</t>
  </si>
  <si>
    <t>2006 September</t>
  </si>
  <si>
    <t>2006 October</t>
  </si>
  <si>
    <t>2006 November</t>
  </si>
  <si>
    <t>2006 December</t>
  </si>
  <si>
    <r>
      <t xml:space="preserve">2006 </t>
    </r>
    <r>
      <rPr>
        <b/>
        <sz val="10"/>
        <color theme="1"/>
        <rFont val="Arial"/>
        <family val="2"/>
      </rPr>
      <t>Total</t>
    </r>
  </si>
  <si>
    <t>2007 January</t>
  </si>
  <si>
    <t>2007 February</t>
  </si>
  <si>
    <t>2007 March</t>
  </si>
  <si>
    <t>2007 April</t>
  </si>
  <si>
    <t>2007 May</t>
  </si>
  <si>
    <t>2007 June</t>
  </si>
  <si>
    <t>2007 July</t>
  </si>
  <si>
    <t>2007 August</t>
  </si>
  <si>
    <t>2007 September</t>
  </si>
  <si>
    <t>2007 October</t>
  </si>
  <si>
    <t>2007 November</t>
  </si>
  <si>
    <t>2007 December</t>
  </si>
  <si>
    <r>
      <t xml:space="preserve">2007 </t>
    </r>
    <r>
      <rPr>
        <b/>
        <sz val="10"/>
        <color theme="1"/>
        <rFont val="Arial"/>
        <family val="2"/>
      </rPr>
      <t>Total</t>
    </r>
  </si>
  <si>
    <t>2008 January</t>
  </si>
  <si>
    <t>2008 February</t>
  </si>
  <si>
    <t>2008 March</t>
  </si>
  <si>
    <t>2008 April</t>
  </si>
  <si>
    <t>2008 May</t>
  </si>
  <si>
    <t>2008 June</t>
  </si>
  <si>
    <t>2008 July</t>
  </si>
  <si>
    <t>2008 August</t>
  </si>
  <si>
    <t>2008 September</t>
  </si>
  <si>
    <t>2008 October</t>
  </si>
  <si>
    <t>2008 November</t>
  </si>
  <si>
    <t>2008 December</t>
  </si>
  <si>
    <r>
      <t xml:space="preserve">2008 </t>
    </r>
    <r>
      <rPr>
        <b/>
        <sz val="10"/>
        <color theme="1"/>
        <rFont val="Arial"/>
        <family val="2"/>
      </rPr>
      <t>Total</t>
    </r>
  </si>
  <si>
    <t>2009 January</t>
  </si>
  <si>
    <t>2009 February</t>
  </si>
  <si>
    <t>2009 March</t>
  </si>
  <si>
    <t>2009 April</t>
  </si>
  <si>
    <t>2009 May</t>
  </si>
  <si>
    <t>2009 June</t>
  </si>
  <si>
    <t>2009 July</t>
  </si>
  <si>
    <t>2009 August</t>
  </si>
  <si>
    <t>2009 September</t>
  </si>
  <si>
    <t>2009 October</t>
  </si>
  <si>
    <t>2009 November</t>
  </si>
  <si>
    <t>2009 December</t>
  </si>
  <si>
    <r>
      <t xml:space="preserve">2009 </t>
    </r>
    <r>
      <rPr>
        <b/>
        <sz val="10"/>
        <color theme="1"/>
        <rFont val="Arial"/>
        <family val="2"/>
      </rPr>
      <t>Total</t>
    </r>
  </si>
  <si>
    <t>2010 January</t>
  </si>
  <si>
    <t>2010 February</t>
  </si>
  <si>
    <t>2010 March</t>
  </si>
  <si>
    <t>2010 April</t>
  </si>
  <si>
    <t>2010 May</t>
  </si>
  <si>
    <t>2010 June</t>
  </si>
  <si>
    <t>2010 July</t>
  </si>
  <si>
    <t>2010 August</t>
  </si>
  <si>
    <t>2010 September</t>
  </si>
  <si>
    <t>2010 October</t>
  </si>
  <si>
    <t>2010 November</t>
  </si>
  <si>
    <t>2010 December</t>
  </si>
  <si>
    <r>
      <t xml:space="preserve">2010 </t>
    </r>
    <r>
      <rPr>
        <b/>
        <sz val="10"/>
        <color theme="1"/>
        <rFont val="Arial"/>
        <family val="2"/>
      </rPr>
      <t>Total</t>
    </r>
  </si>
  <si>
    <t>2011 January</t>
  </si>
  <si>
    <t>2011 February</t>
  </si>
  <si>
    <t>2011 March</t>
  </si>
  <si>
    <t>2011 April</t>
  </si>
  <si>
    <t>2011 May</t>
  </si>
  <si>
    <t>2011 June</t>
  </si>
  <si>
    <t>2011 July</t>
  </si>
  <si>
    <t>2011 August</t>
  </si>
  <si>
    <t>2011 September</t>
  </si>
  <si>
    <t>2011 October</t>
  </si>
  <si>
    <t>2011 November</t>
  </si>
  <si>
    <t>2011 December</t>
  </si>
  <si>
    <r>
      <t xml:space="preserve">2011 </t>
    </r>
    <r>
      <rPr>
        <b/>
        <sz val="10"/>
        <color theme="1"/>
        <rFont val="Arial"/>
        <family val="2"/>
      </rPr>
      <t>Total</t>
    </r>
  </si>
  <si>
    <t>2012 January</t>
  </si>
  <si>
    <t>2012 February</t>
  </si>
  <si>
    <t>2012 March</t>
  </si>
  <si>
    <t>2012 April</t>
  </si>
  <si>
    <t>2012 May</t>
  </si>
  <si>
    <t>2012 June</t>
  </si>
  <si>
    <t>2012 July</t>
  </si>
  <si>
    <t>2012 August</t>
  </si>
  <si>
    <t>2012 September</t>
  </si>
  <si>
    <t>2012 October</t>
  </si>
  <si>
    <t>2012 November</t>
  </si>
  <si>
    <t>2012 December</t>
  </si>
  <si>
    <r>
      <t xml:space="preserve">2012 </t>
    </r>
    <r>
      <rPr>
        <b/>
        <sz val="10"/>
        <color theme="1"/>
        <rFont val="Arial"/>
        <family val="2"/>
      </rPr>
      <t>Total</t>
    </r>
  </si>
  <si>
    <t>2013 January</t>
  </si>
  <si>
    <t>2013 February</t>
  </si>
  <si>
    <t>2013 March</t>
  </si>
  <si>
    <t>2013 April</t>
  </si>
  <si>
    <t>2013 May</t>
  </si>
  <si>
    <t>2013 June</t>
  </si>
  <si>
    <t>Table 1.10  Cooling Degree-Days by Census Division, 1949-2011</t>
  </si>
  <si>
    <r>
      <t>Pacific </t>
    </r>
    <r>
      <rPr>
        <vertAlign val="superscript"/>
        <sz val="5"/>
        <color theme="1"/>
        <rFont val="Arial"/>
        <family val="2"/>
      </rPr>
      <t>1</t>
    </r>
  </si>
  <si>
    <r>
      <t> States </t>
    </r>
    <r>
      <rPr>
        <vertAlign val="superscript"/>
        <sz val="5"/>
        <color theme="1"/>
        <rFont val="Arial"/>
        <family val="2"/>
      </rPr>
      <t>1</t>
    </r>
  </si>
  <si>
    <t>      2010</t>
  </si>
  <si>
    <r>
      <t>      2011</t>
    </r>
    <r>
      <rPr>
        <vertAlign val="superscript"/>
        <sz val="5"/>
        <color theme="1"/>
        <rFont val="Arial"/>
        <family val="2"/>
      </rPr>
      <t>P</t>
    </r>
  </si>
  <si>
    <r>
      <t>Normal</t>
    </r>
    <r>
      <rPr>
        <vertAlign val="superscript"/>
        <sz val="5"/>
        <color theme="1"/>
        <rFont val="Arial"/>
        <family val="2"/>
      </rPr>
      <t>2</t>
    </r>
  </si>
  <si>
    <r>
      <t>1</t>
    </r>
    <r>
      <rPr>
        <sz val="7"/>
        <color theme="1"/>
        <rFont val="Arial"/>
        <family val="2"/>
      </rPr>
      <t>Excludes Alaska and Hawaii.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</si>
  <si>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Degree-days are relative measurements of outdoor air temperature.  Cooling degree-days are</t>
    </r>
  </si>
  <si>
    <r>
      <t>deviations above the mean daily temperature of 65</t>
    </r>
    <r>
      <rPr>
        <sz val="7"/>
        <color theme="1"/>
        <rFont val="Symbol"/>
        <family val="1"/>
        <charset val="2"/>
      </rPr>
      <t>° </t>
    </r>
    <r>
      <rPr>
        <sz val="7"/>
        <color theme="1"/>
        <rFont val="Arial"/>
        <family val="2"/>
      </rPr>
      <t>F.  For example, a weather station recording a mean</t>
    </r>
  </si>
  <si>
    <r>
      <t>daily temperature of 78</t>
    </r>
    <r>
      <rPr>
        <sz val="7"/>
        <color theme="1"/>
        <rFont val="Symbol"/>
        <family val="1"/>
        <charset val="2"/>
      </rPr>
      <t>° </t>
    </r>
    <r>
      <rPr>
        <sz val="7"/>
        <color theme="1"/>
        <rFont val="Arial"/>
        <family val="2"/>
      </rPr>
      <t>F would report 13 cooling degree-days.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Temperature information recorded by</t>
    </r>
  </si>
  <si>
    <t>weather stations is used to calculate State-wide degree-day averages based on resident State population.</t>
  </si>
  <si>
    <r>
      <t>aggregated into Census divisions and the national average.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Appendix C for map of Census</t>
    </r>
  </si>
  <si>
    <r>
      <t>2</t>
    </r>
    <r>
      <rPr>
        <sz val="7"/>
        <color theme="1"/>
        <rFont val="Arial"/>
        <family val="2"/>
      </rPr>
      <t>Based on calculations of data from 1971 through 2000.</t>
    </r>
  </si>
  <si>
    <t>R=Revised.  P=Preliminary.  </t>
  </si>
  <si>
    <r>
      <t>Sources: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1949-2010U.S. Department of Commerce, National Oceanic and Atmospheric</t>
    </r>
  </si>
  <si>
    <t>Administration (NOAA), National Climatic Data Center, Asheville, North Carolina, Historical Climatology</t>
  </si>
  <si>
    <r>
      <t>Series 5-2.  Data are compiled from about 8,000 weather stations.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2011 and NormalU.S. Department</t>
    </r>
  </si>
  <si>
    <t>of Commerce, NOAA, National Weather Service Climate Prediction Center, Camp Springs, Maryland,</t>
  </si>
  <si>
    <r>
      <t>Degree Days Statistics.  </t>
    </r>
    <r>
      <rPr>
        <sz val="7"/>
        <color theme="1"/>
        <rFont val="Arial"/>
        <family val="2"/>
      </rPr>
      <t>The data are the sum of monthly values and are based on mean daily</t>
    </r>
  </si>
  <si>
    <t>temperatures recorded at about 200 major weather stations around the country.</t>
  </si>
  <si>
    <t>Table 1.9  Heating Degree-Days by Census Division, 1949-2011</t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</si>
  <si>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Degree-days are relative measurements of outdoor air temperature.  Heating degree-days are</t>
    </r>
  </si>
  <si>
    <r>
      <t>deviations below the mean daily temperature of 65</t>
    </r>
    <r>
      <rPr>
        <sz val="7"/>
        <color theme="1"/>
        <rFont val="Symbol"/>
        <family val="1"/>
        <charset val="2"/>
      </rPr>
      <t>° </t>
    </r>
    <r>
      <rPr>
        <sz val="7"/>
        <color theme="1"/>
        <rFont val="Arial"/>
        <family val="2"/>
      </rPr>
      <t>F.  For example, a weather station recording a mean</t>
    </r>
  </si>
  <si>
    <r>
      <t>daily temperature of 40</t>
    </r>
    <r>
      <rPr>
        <sz val="7"/>
        <color theme="1"/>
        <rFont val="Symbol"/>
        <family val="1"/>
        <charset val="2"/>
      </rPr>
      <t>° </t>
    </r>
    <r>
      <rPr>
        <sz val="7"/>
        <color theme="1"/>
        <rFont val="Arial"/>
        <family val="2"/>
      </rPr>
      <t>F would report 25 heating degree-days.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Temperature information recorded by</t>
    </r>
  </si>
  <si>
    <r>
      <t>are aggregated into Census divisions and the national average.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Appendix C for map of Census</t>
    </r>
  </si>
  <si>
    <r>
      <t>Series 5-1.  Data are compiled from about 8,000 weather stations.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2011 and NormalU.S. Department</t>
    </r>
  </si>
  <si>
    <t>EIA (CBECS)</t>
  </si>
  <si>
    <t>Adjusted Source</t>
  </si>
  <si>
    <t>&lt;--- from LMDI adjustment, sheet Commercial_Total_II</t>
  </si>
  <si>
    <t>Table 2.3 Commercial Sector Energy Consumption</t>
  </si>
  <si>
    <t>Annual Total</t>
  </si>
  <si>
    <t>Derived from NOAA Table 6-2</t>
  </si>
  <si>
    <t>From spreadsheet Degree-day_update</t>
  </si>
  <si>
    <r>
      <t>      2012</t>
    </r>
    <r>
      <rPr>
        <vertAlign val="superscript"/>
        <sz val="5"/>
        <color theme="1"/>
        <rFont val="Arial"/>
        <family val="2"/>
      </rPr>
      <t>P</t>
    </r>
  </si>
  <si>
    <t>      2011</t>
  </si>
  <si>
    <t>2011 and 2012 taken from residential_indicators spreadsheet</t>
  </si>
  <si>
    <t xml:space="preserve"> Price</t>
  </si>
  <si>
    <t>Price</t>
  </si>
  <si>
    <t>Ratio</t>
  </si>
  <si>
    <t>Final Est.</t>
  </si>
  <si>
    <t xml:space="preserve"> (Billion Btu)</t>
  </si>
  <si>
    <t>MER/SEDS</t>
  </si>
  <si>
    <t>Total Commercial Sector - LMDI Adjustment for Utility Energy Effciency</t>
  </si>
  <si>
    <t>Source/DeliveredElectricityRatio</t>
  </si>
  <si>
    <t>Data for Report Chart</t>
  </si>
  <si>
    <t>Energy Intensity Using Constant 1985 Utility Efficiency</t>
  </si>
  <si>
    <t>Estimates of regional energy intensities for use in weather adjustment methodology</t>
  </si>
  <si>
    <t xml:space="preserve">  Energy Intensities (kBtu/sq. ft.)</t>
  </si>
  <si>
    <t>Regional Floorspace (Billion Square Feet)</t>
  </si>
  <si>
    <t>sales from 1990 through 2011.  This data is collected</t>
  </si>
  <si>
    <t>% Reduction from published</t>
  </si>
  <si>
    <t>Values in table below pasted from table at left</t>
  </si>
  <si>
    <t xml:space="preserve">Internal Checks </t>
  </si>
  <si>
    <t xml:space="preserve">Data derived from SEDS spreadsheet: use_all_btu.csv from EIA website </t>
  </si>
  <si>
    <t>http://www.eia.gov/state/seds/seds-data-complete.cfm?sid=US#CompleteDataFile</t>
  </si>
  <si>
    <t>Source:</t>
  </si>
  <si>
    <t>Worksheet to estimate weather adjustment factors by census division</t>
  </si>
  <si>
    <t>Currently used factors are highlighted in yellow</t>
  </si>
  <si>
    <t>variable for regression model</t>
  </si>
  <si>
    <t>2 = energy price</t>
  </si>
  <si>
    <t>Implicit National Weather Factor</t>
  </si>
  <si>
    <t>National (Method 1 - Fixed End-Use Share Weights)</t>
  </si>
  <si>
    <t>Fuels- Weather Adjusted</t>
  </si>
  <si>
    <t>Electricity - Weather Adjusted</t>
  </si>
  <si>
    <t>Graph of Actual and Weather Adjusted Total Fuel Consumption (U.S.)</t>
  </si>
  <si>
    <t>2011</t>
  </si>
  <si>
    <t>AER11_Table2.1C_Update</t>
  </si>
  <si>
    <r>
      <t xml:space="preserve">Table of commercial sector energy consumption by fuel from the </t>
    </r>
    <r>
      <rPr>
        <i/>
        <sz val="10"/>
        <rFont val="Arial"/>
        <family val="2"/>
      </rPr>
      <t xml:space="preserve">Annual Energy Review, </t>
    </r>
    <r>
      <rPr>
        <sz val="10"/>
        <rFont val="Arial"/>
        <family val="2"/>
      </rPr>
      <t xml:space="preserve">with update from the </t>
    </r>
    <r>
      <rPr>
        <i/>
        <sz val="10"/>
        <rFont val="Arial"/>
        <family val="2"/>
      </rPr>
      <t>Monthly Energy Review</t>
    </r>
    <r>
      <rPr>
        <sz val="10"/>
        <rFont val="Arial"/>
        <family val="2"/>
      </rPr>
      <t xml:space="preserve"> (Dec. 2013)</t>
    </r>
    <r>
      <rPr>
        <i/>
        <sz val="10"/>
        <rFont val="Arial"/>
        <family val="2"/>
      </rPr>
      <t>.</t>
    </r>
  </si>
  <si>
    <t>(The most recent degree-day data from NOAA)</t>
  </si>
  <si>
    <t>Regional Floorspace</t>
  </si>
  <si>
    <t>Floorspace by census region, based upon estimates for regional shares derived from CBECS (shares come from external spreadsheet)</t>
  </si>
  <si>
    <t>Data that compares annual benchmarked total floorspace estimates to the CBECS, (Annual national floorspace comes from external spreadsheet)</t>
  </si>
  <si>
    <t>Source (Not Adjusted for Utility Efficiency)</t>
  </si>
  <si>
    <t>Source (Not Adjusted for Utility Efficiency, 1970 first year)</t>
  </si>
  <si>
    <t>Electricity Consumption</t>
  </si>
  <si>
    <t>Adjusted_Source (1970 starting year)</t>
  </si>
  <si>
    <t>(1985 starting year)</t>
  </si>
  <si>
    <t>Utility Efficiency Factor</t>
  </si>
  <si>
    <t>same as column W on Commerical_Total</t>
  </si>
  <si>
    <t>Adjusted_Supplier_Data</t>
  </si>
  <si>
    <t>Adjustments to reported electricity consumption to account for redefinitions by utilities between industrial and commercial sales</t>
  </si>
  <si>
    <t>SEDS_CensusDiv</t>
  </si>
  <si>
    <t>Electricity and fuels data from EIA's State Energy Data System (SEDS) database, used to compute regional energy intensities for purpose of regression-based weather adjustment</t>
  </si>
  <si>
    <t xml:space="preserve">Calibration factors to force sum of SEDS estimates to match most recent published national estimates </t>
  </si>
  <si>
    <t>AER 11, w/update</t>
  </si>
  <si>
    <t>National_Calibration</t>
  </si>
  <si>
    <t>in weather.  The weather adjustment factors are based on census region regression models using degree-day, time trends, and fuel prices.</t>
  </si>
  <si>
    <t>Some exploratory work has been been completed</t>
  </si>
  <si>
    <r>
      <t xml:space="preserve">collected from energy suppliers (and published in the </t>
    </r>
    <r>
      <rPr>
        <i/>
        <sz val="12"/>
        <rFont val="Times New Roman"/>
        <family val="1"/>
      </rPr>
      <t>Annual Energy Review</t>
    </r>
    <r>
      <rPr>
        <sz val="12"/>
        <rFont val="Times New Roman"/>
        <family val="1"/>
      </rPr>
      <t xml:space="preserve">).   </t>
    </r>
  </si>
  <si>
    <t>components.  This work has not been included in this spreadsheet</t>
  </si>
  <si>
    <t>The final set of intensity indicators reported on the EERE indicators website is taken from the worksheet Total_Commercial_LMDI_UtilAdj.</t>
  </si>
  <si>
    <t>See PNNL comprehensive report (2014) that documents methodology.</t>
  </si>
  <si>
    <t>The hierarchical structure of the energy intensity indicators system is classified in terms of levels, beginning with Level 0.  Level 0 defines the economy-wide measures of</t>
  </si>
  <si>
    <t xml:space="preserve">Fuels </t>
  </si>
  <si>
    <t>For each sector, delivered energy is the sum of electricity and fuels energy.</t>
  </si>
  <si>
    <t xml:space="preserve">   Commercial Sector Energy Intensity Indicators</t>
  </si>
  <si>
    <t>The energy intensity values have been adjusted for improvements in electricity sector efficiency improvements, using a log mean Divisia index approach</t>
  </si>
  <si>
    <t>for web page</t>
  </si>
  <si>
    <t>Release Date: July 28, 2014</t>
  </si>
  <si>
    <t>Next Update: August 26, 2014</t>
  </si>
  <si>
    <t>July 2014 Monthly Energy Review</t>
  </si>
  <si>
    <t>This column from PNNL spreadsheet</t>
  </si>
  <si>
    <t>Price Index - See source below</t>
  </si>
  <si>
    <t>Date</t>
  </si>
  <si>
    <t xml:space="preserve">Version # </t>
  </si>
  <si>
    <t>Sheet</t>
  </si>
  <si>
    <t>Cells</t>
  </si>
  <si>
    <t>Notes</t>
  </si>
  <si>
    <t>Sources</t>
  </si>
  <si>
    <t>Note: Information about data precision.</t>
  </si>
  <si>
    <t>Table 1.9 Heating Degree-Days by Census Division</t>
  </si>
  <si>
    <t>Heating Degree-Days, New England</t>
  </si>
  <si>
    <t>Heating Degree-Days, Middle Atlantic</t>
  </si>
  <si>
    <t>Heating Degree-Days, East North Central</t>
  </si>
  <si>
    <t>Heating Degree-Days, West North Central</t>
  </si>
  <si>
    <t>Heating Degree-Days, South Atlantic</t>
  </si>
  <si>
    <t>Heating Degree-Days, East South Central</t>
  </si>
  <si>
    <t>Heating Degree-Days, West South Central</t>
  </si>
  <si>
    <t>Heating Degree-Days, Mountain</t>
  </si>
  <si>
    <t>Heating Degree-Days, Pacific</t>
  </si>
  <si>
    <t>Heating Degree-Days, United States</t>
  </si>
  <si>
    <t>(Number)</t>
  </si>
  <si>
    <t>Averages</t>
  </si>
  <si>
    <t>1961-1990 Average</t>
  </si>
  <si>
    <t>1981-2010 Average</t>
  </si>
  <si>
    <t>HDD_by_Division14</t>
  </si>
  <si>
    <t>All</t>
  </si>
  <si>
    <t>Added Sheet</t>
  </si>
  <si>
    <t>Copied from Residential - came from Oct 15 MER Table 1.9</t>
  </si>
  <si>
    <t>Table 1.10 Cooling Degree-Days by Census Division</t>
  </si>
  <si>
    <t>Cooling Degree-Days, New England</t>
  </si>
  <si>
    <t>Cooling Degree-Days, Middle Atlantic</t>
  </si>
  <si>
    <t>Cooling Degree-Days, East North Central</t>
  </si>
  <si>
    <t>Cooling Degree-Days, West North Central</t>
  </si>
  <si>
    <t>Cooling Degree-Days, South Atlantic</t>
  </si>
  <si>
    <t>Cooling Degree-Days, East South Central</t>
  </si>
  <si>
    <t>Cooling Degree-Days, West South Central</t>
  </si>
  <si>
    <t>Cooling Degree-Days, Mountain</t>
  </si>
  <si>
    <t>Cooling Degree-Days, Pacific</t>
  </si>
  <si>
    <t>Cooling Degree-Days, United States</t>
  </si>
  <si>
    <t>CDD_by_Division14</t>
  </si>
  <si>
    <t>1961-1990 Avg</t>
  </si>
  <si>
    <t>1981-2010 Avg</t>
  </si>
  <si>
    <t>Updated new HDD and CDD data</t>
  </si>
  <si>
    <t>1981-2010 avg</t>
  </si>
  <si>
    <t>May 2016 Monthly Energy Review</t>
  </si>
  <si>
    <t>Release Date: May 25, 2016</t>
  </si>
  <si>
    <t>Next Update: June 27, 2016</t>
  </si>
  <si>
    <t>Conventional Hydroelectric Power Consumed by the Commercial Sector</t>
  </si>
  <si>
    <t>No Data Reported</t>
  </si>
  <si>
    <t>Conversion Factors</t>
  </si>
  <si>
    <t>Green Highlighted</t>
  </si>
  <si>
    <t>Referenced new MER data</t>
  </si>
  <si>
    <t>mer_data2.3 May 2016</t>
  </si>
  <si>
    <t>all</t>
  </si>
  <si>
    <t>Added sheet</t>
  </si>
  <si>
    <t>National Calibration</t>
  </si>
  <si>
    <t>Mer Columns</t>
  </si>
  <si>
    <t>Referenced updated mer data in new sheet</t>
  </si>
  <si>
    <t>Saved as v2 at the end of 6/22</t>
  </si>
  <si>
    <t>(Tillion Btu)</t>
  </si>
  <si>
    <t>ALL</t>
  </si>
  <si>
    <t>Updated with new SEDS Data</t>
  </si>
  <si>
    <t>use_add)btu_ver2 in supporting sheets folder</t>
  </si>
  <si>
    <t>X</t>
  </si>
  <si>
    <t>Adjusted Supplier Data</t>
  </si>
  <si>
    <t>row 80-01</t>
  </si>
  <si>
    <t>Continued same adjustment into 2013 and 2014</t>
  </si>
  <si>
    <t>Price Index</t>
  </si>
  <si>
    <t>Distributed Lag</t>
  </si>
  <si>
    <t xml:space="preserve"> Time^3</t>
  </si>
  <si>
    <t>Selected Variable</t>
  </si>
  <si>
    <t>AER_Table2.1C_Update</t>
  </si>
  <si>
    <t>Updated reference to new MER data</t>
  </si>
  <si>
    <t>Floorspace Estimates</t>
  </si>
  <si>
    <t>Column F</t>
  </si>
  <si>
    <t>Updated from Historical Floorspace</t>
  </si>
  <si>
    <t>Column J</t>
  </si>
  <si>
    <t>Updated from referenced sheet</t>
  </si>
  <si>
    <t>Worksheet to estimate annual shares of commercial floorspace by region.</t>
  </si>
  <si>
    <t>Adjust 1979 and 1983</t>
  </si>
  <si>
    <t>Data from periodic CBECS, millions of square feet</t>
  </si>
  <si>
    <t xml:space="preserve"> South</t>
  </si>
  <si>
    <t xml:space="preserve"> West</t>
  </si>
  <si>
    <t>U.S.</t>
  </si>
  <si>
    <t xml:space="preserve"> U.S. (calc.)</t>
  </si>
  <si>
    <t>Use regional estimates of residential housing units as interpolator, extrapolator via regression model</t>
  </si>
  <si>
    <t>Normalized Shares</t>
  </si>
  <si>
    <t>subtract 80-83 floorspace</t>
  </si>
  <si>
    <t>Residential Housing Units</t>
  </si>
  <si>
    <t>NE</t>
  </si>
  <si>
    <t>MW</t>
  </si>
  <si>
    <t>S</t>
  </si>
  <si>
    <t>W</t>
  </si>
  <si>
    <t xml:space="preserve"> ln (ComShr))</t>
  </si>
  <si>
    <t>ln(ResShr)</t>
  </si>
  <si>
    <t xml:space="preserve">Predicted </t>
  </si>
  <si>
    <t>Predicted Sum</t>
  </si>
  <si>
    <t>Shares of National Floorspace from CBECS</t>
  </si>
  <si>
    <t>Solar Energy Consumed by the Commercial Sector</t>
  </si>
  <si>
    <t>Next Update: April 25, 2017</t>
  </si>
  <si>
    <t>Release Date: March 28, 2017</t>
  </si>
  <si>
    <t>March 2017 Monthly Energy Review</t>
  </si>
  <si>
    <t>(1970 - 1984)</t>
  </si>
  <si>
    <t>Note:  The portion of the spreadsheet below uses a fixed 1985 value of the ratio of total electricity to retail sales to construct the adjusted source energy intensity - NOT Used in formal report and webpage.</t>
  </si>
  <si>
    <t xml:space="preserve">State Energy Data System (Jan. 2017) via National Calibration worksheet </t>
  </si>
  <si>
    <t>2014/1970</t>
  </si>
  <si>
    <t>CBECS chg</t>
  </si>
  <si>
    <t>December 2019 Monthly Energy Review</t>
  </si>
  <si>
    <t>Release Date: December 23, 2019</t>
  </si>
  <si>
    <t>Next Update: January 28, 2020</t>
  </si>
  <si>
    <t xml:space="preserve"> Source:  Table 2.3 in MER , Monthly Energy Review, 12/2019</t>
  </si>
  <si>
    <t>SEDS (01/20)</t>
  </si>
  <si>
    <t>MER, 12/19</t>
  </si>
  <si>
    <t>(1985-2017)</t>
  </si>
  <si>
    <t>HDD*Time</t>
  </si>
  <si>
    <t>Source Energy Intensity Index</t>
  </si>
  <si>
    <t>Source Index Adjusted for Electricity Efficiency</t>
  </si>
  <si>
    <t>**</t>
  </si>
  <si>
    <t xml:space="preserve">Data from external spreadsheet:  all_use_btu_2017_pnnl. </t>
  </si>
  <si>
    <t>Regional Shares of Residential Housing Units</t>
  </si>
  <si>
    <t>Regression results (1985-2017)</t>
  </si>
  <si>
    <t>spreadsheet with these adjustments is Sectoral_reclassification5.xls  (10/25/2012).</t>
  </si>
  <si>
    <t xml:space="preserve">The 7.61 TWh converted to Tbtu is 26.0.  This value is then added </t>
  </si>
  <si>
    <t xml:space="preserve">to the negative 164.0 Tbtu in 2009 and subsequent years.  </t>
  </si>
  <si>
    <t>Table for 2017 Overall Indicators Report</t>
  </si>
  <si>
    <t>estimated to be 7.61 TWh.  .</t>
  </si>
  <si>
    <t>In 2009, there was a significant decline in commercial</t>
  </si>
  <si>
    <t xml:space="preserve">   (TBtu)</t>
  </si>
  <si>
    <t>Source of floor space estimates:</t>
  </si>
  <si>
    <t>Historical_Floorspace_021220.xlsx, worksheet NEMS_Logistic (current), Column AM (yellow shaded cells)</t>
  </si>
  <si>
    <t>[EnergyPrices_by_sector_010820_DBB]LMDI-Prices:EY34  (for 1968) In the supporting sheets folder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</si>
</sst>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(* #,##0.00_);_(* \(#,##0.00\);_(* &quot;-&quot;??_);_(@_)"/>
    <numFmt numFmtId="164" formatCode="0.0000"/>
    <numFmt numFmtId="165" formatCode="0.000"/>
    <numFmt numFmtId="166" formatCode="0.000000"/>
    <numFmt numFmtId="167" formatCode="0.0000000"/>
    <numFmt numFmtId="168" formatCode="0.0"/>
    <numFmt numFmtId="169" formatCode="#,##0.0"/>
    <numFmt numFmtId="170" formatCode="#,##0.000"/>
    <numFmt numFmtId="171" formatCode="#,##0.0000"/>
    <numFmt numFmtId="172" formatCode="#,##0_)"/>
    <numFmt numFmtId="173" formatCode="_(* #,##0_);_(* \(#,##0\);_(* &quot;-&quot;??_);_(@_)"/>
    <numFmt numFmtId="174" formatCode="_(* #,##0_);_(* \(#,##0\);_(* &quot;-&quot;???_);_(@_)"/>
    <numFmt numFmtId="175" formatCode="_(* #,##0.000_);_(* \(#,##0.000\);_(* &quot;-&quot;??_);_(@_)"/>
    <numFmt numFmtId="176" formatCode="0.00_)"/>
    <numFmt numFmtId="177" formatCode="#,##0.00000"/>
    <numFmt numFmtId="178" formatCode="0.00000"/>
    <numFmt numFmtId="179" formatCode="0.0%"/>
    <numFmt numFmtId="180" formatCode="_(* #,##0.0_);_(* \(#,##0.0\);_(* &quot;-&quot;??_);_(@_)"/>
    <numFmt numFmtId="181" formatCode="###0.00_)"/>
    <numFmt numFmtId="182" formatCode="0.0_W"/>
    <numFmt numFmtId="183" formatCode="yyyy\ mmmm"/>
  </numFmts>
  <fonts count="134" x14ac:knownFonts="1">
    <font>
      <sz val="10"/>
      <name val="Arial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sz val="10"/>
      <color indexed="61"/>
      <name val="Arial"/>
      <family val="2"/>
    </font>
    <font>
      <sz val="10"/>
      <name val="Arial"/>
      <family val="2"/>
    </font>
    <font>
      <b/>
      <sz val="7"/>
      <name val="Arial"/>
      <family val="2"/>
    </font>
    <font>
      <vertAlign val="superscript"/>
      <sz val="5"/>
      <name val="Arial"/>
      <family val="2"/>
    </font>
    <font>
      <sz val="7"/>
      <name val="Arial"/>
      <family val="2"/>
    </font>
    <font>
      <sz val="5"/>
      <name val="Arial"/>
      <family val="2"/>
    </font>
    <font>
      <sz val="7"/>
      <name val="Symbol"/>
      <family val="1"/>
      <charset val="2"/>
    </font>
    <font>
      <b/>
      <i/>
      <sz val="10"/>
      <name val="Arial"/>
      <family val="2"/>
    </font>
    <font>
      <b/>
      <sz val="11"/>
      <name val="Arial"/>
      <family val="2"/>
    </font>
    <font>
      <i/>
      <sz val="10"/>
      <name val="Times New Roman"/>
      <family val="1"/>
    </font>
    <font>
      <sz val="10"/>
      <name val="Times New Roman"/>
      <family val="1"/>
    </font>
    <font>
      <b/>
      <sz val="14"/>
      <name val="Arial"/>
      <family val="2"/>
    </font>
    <font>
      <sz val="14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1"/>
      <name val="Times New Roman"/>
      <family val="1"/>
    </font>
    <font>
      <b/>
      <sz val="10"/>
      <name val="Times New Roman"/>
      <family val="1"/>
    </font>
    <font>
      <b/>
      <sz val="12"/>
      <name val="Times New Roman"/>
      <family val="1"/>
    </font>
    <font>
      <sz val="9"/>
      <name val="Arial"/>
      <family val="2"/>
    </font>
    <font>
      <sz val="10"/>
      <color indexed="53"/>
      <name val="Arial"/>
      <family val="2"/>
    </font>
    <font>
      <i/>
      <sz val="12"/>
      <name val="Times New Roman"/>
      <family val="1"/>
    </font>
    <font>
      <sz val="9"/>
      <name val="Helv"/>
    </font>
    <font>
      <sz val="8"/>
      <name val="Arial"/>
      <family val="2"/>
    </font>
    <font>
      <sz val="10"/>
      <color indexed="13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Arial"/>
      <family val="2"/>
    </font>
    <font>
      <b/>
      <sz val="7"/>
      <color rgb="FF000000"/>
      <name val="Arial"/>
      <family val="2"/>
    </font>
    <font>
      <vertAlign val="superscript"/>
      <sz val="5"/>
      <color indexed="8"/>
      <name val="Arial"/>
      <family val="2"/>
    </font>
    <font>
      <sz val="7"/>
      <color rgb="FF000000"/>
      <name val="Arial"/>
      <family val="2"/>
    </font>
    <font>
      <vertAlign val="superscript"/>
      <sz val="5"/>
      <color rgb="FF000000"/>
      <name val="Arial"/>
      <family val="2"/>
    </font>
    <font>
      <sz val="7"/>
      <color indexed="8"/>
      <name val="Arial"/>
      <family val="2"/>
    </font>
    <font>
      <sz val="7"/>
      <color indexed="8"/>
      <name val="Symbol"/>
      <family val="1"/>
      <charset val="2"/>
    </font>
    <font>
      <u/>
      <sz val="11"/>
      <color rgb="FF0000FF"/>
      <name val="Calibri"/>
      <family val="2"/>
      <scheme val="minor"/>
    </font>
    <font>
      <sz val="10"/>
      <color rgb="FF000000"/>
      <name val="Arial"/>
      <family val="2"/>
    </font>
    <font>
      <sz val="5"/>
      <color rgb="FF00000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u/>
      <sz val="10"/>
      <color theme="10"/>
      <name val="Arial"/>
      <family val="2"/>
    </font>
    <font>
      <b/>
      <sz val="12"/>
      <color theme="1"/>
      <name val="Arial"/>
      <family val="2"/>
    </font>
    <font>
      <b/>
      <sz val="7"/>
      <color theme="1"/>
      <name val="Arial"/>
      <family val="2"/>
    </font>
    <font>
      <vertAlign val="superscript"/>
      <sz val="5"/>
      <color theme="1"/>
      <name val="Arial"/>
      <family val="2"/>
    </font>
    <font>
      <sz val="7"/>
      <color theme="1"/>
      <name val="Arial"/>
      <family val="2"/>
    </font>
    <font>
      <sz val="5"/>
      <color theme="1"/>
      <name val="Arial"/>
      <family val="2"/>
    </font>
    <font>
      <sz val="7"/>
      <color theme="1"/>
      <name val="Symbol"/>
      <family val="1"/>
      <charset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Arial"/>
      <family val="2"/>
    </font>
    <font>
      <i/>
      <sz val="14"/>
      <color theme="1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2"/>
      <name val="Helv"/>
    </font>
    <font>
      <b/>
      <sz val="12"/>
      <name val="Helv"/>
    </font>
    <font>
      <vertAlign val="superscript"/>
      <sz val="12"/>
      <name val="Helv"/>
    </font>
    <font>
      <sz val="10"/>
      <name val="Helv"/>
    </font>
    <font>
      <u/>
      <sz val="11"/>
      <color rgb="FF800080"/>
      <name val="Calibri"/>
      <family val="2"/>
      <scheme val="minor"/>
    </font>
    <font>
      <b/>
      <sz val="9"/>
      <name val="Helv"/>
    </font>
    <font>
      <sz val="8.5"/>
      <name val="Helv"/>
    </font>
    <font>
      <b/>
      <sz val="10"/>
      <name val="HELV"/>
    </font>
    <font>
      <u/>
      <sz val="10.45"/>
      <color indexed="12"/>
      <name val="Courier New"/>
      <family val="3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8"/>
      <name val="Helv"/>
    </font>
    <font>
      <b/>
      <sz val="14"/>
      <name val="Helv"/>
    </font>
    <font>
      <i/>
      <sz val="7"/>
      <color theme="1"/>
      <name val="Arial"/>
      <family val="2"/>
    </font>
    <font>
      <b/>
      <sz val="14"/>
      <name val="Arial"/>
      <family val="2"/>
    </font>
    <font>
      <i/>
      <sz val="14"/>
      <name val="Arial"/>
      <family val="2"/>
    </font>
    <font>
      <b/>
      <u/>
      <sz val="10"/>
      <color indexed="12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i/>
      <sz val="12"/>
      <name val="Arial"/>
      <family val="2"/>
    </font>
    <font>
      <i/>
      <sz val="12"/>
      <color theme="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2"/>
      <name val="Courier New"/>
      <family val="3"/>
    </font>
    <font>
      <sz val="10"/>
      <color rgb="FF7030A0"/>
      <name val="Arial"/>
      <family val="2"/>
    </font>
    <font>
      <b/>
      <sz val="10"/>
      <color rgb="FF7030A0"/>
      <name val="Arial"/>
      <family val="2"/>
    </font>
    <font>
      <sz val="11"/>
      <color indexed="8"/>
      <name val="Calibri"/>
      <family val="2"/>
      <scheme val="minor"/>
    </font>
    <font>
      <b/>
      <sz val="14"/>
      <color indexed="8"/>
      <name val="Calibri"/>
      <family val="2"/>
    </font>
    <font>
      <i/>
      <sz val="14"/>
      <color indexed="8"/>
      <name val="Calibri"/>
      <family val="2"/>
    </font>
    <font>
      <b/>
      <u/>
      <sz val="10"/>
      <color indexed="12"/>
      <name val="Calibri"/>
      <family val="2"/>
    </font>
    <font>
      <b/>
      <sz val="12"/>
      <color indexed="8"/>
      <name val="Calibri"/>
      <family val="2"/>
    </font>
    <font>
      <b/>
      <sz val="10"/>
      <color indexed="8"/>
      <name val="Calibri"/>
      <family val="2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b/>
      <sz val="12"/>
      <color rgb="FF000000"/>
      <name val="Calibri"/>
      <family val="2"/>
    </font>
    <font>
      <b/>
      <u/>
      <sz val="10"/>
      <color rgb="FF0000FF"/>
      <name val="Calibri"/>
      <family val="2"/>
    </font>
    <font>
      <i/>
      <sz val="14"/>
      <color rgb="FF000000"/>
      <name val="Calibri"/>
      <family val="2"/>
    </font>
    <font>
      <b/>
      <sz val="14"/>
      <color rgb="FF000000"/>
      <name val="Calibri"/>
      <family val="2"/>
    </font>
  </fonts>
  <fills count="88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0F0F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indexed="22"/>
        <bgColor indexed="55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2">
    <border>
      <left/>
      <right/>
      <top/>
      <bottom/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hair">
        <color indexed="8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69">
    <xf numFmtId="0" fontId="0" fillId="0" borderId="0"/>
    <xf numFmtId="43" fontId="6" fillId="0" borderId="0" applyFont="0" applyFill="0" applyBorder="0" applyAlignment="0" applyProtection="0"/>
    <xf numFmtId="0" fontId="6" fillId="0" borderId="0"/>
    <xf numFmtId="1" fontId="6" fillId="0" borderId="0"/>
    <xf numFmtId="1" fontId="6" fillId="0" borderId="0"/>
    <xf numFmtId="1" fontId="6" fillId="0" borderId="0"/>
    <xf numFmtId="0" fontId="36" fillId="0" borderId="0"/>
    <xf numFmtId="0" fontId="44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5" fillId="0" borderId="0"/>
    <xf numFmtId="176" fontId="32" fillId="0" borderId="0"/>
    <xf numFmtId="0" fontId="6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" fillId="0" borderId="0"/>
    <xf numFmtId="0" fontId="6" fillId="0" borderId="0"/>
    <xf numFmtId="0" fontId="49" fillId="0" borderId="0" applyNumberFormat="0" applyFill="0" applyBorder="0" applyAlignment="0" applyProtection="0"/>
    <xf numFmtId="0" fontId="3" fillId="0" borderId="0"/>
    <xf numFmtId="0" fontId="3" fillId="0" borderId="0"/>
    <xf numFmtId="0" fontId="49" fillId="0" borderId="0" applyNumberFormat="0" applyFill="0" applyBorder="0" applyAlignment="0" applyProtection="0"/>
    <xf numFmtId="0" fontId="63" fillId="0" borderId="0">
      <alignment horizontal="center" vertical="center" wrapText="1"/>
    </xf>
    <xf numFmtId="43" fontId="2" fillId="0" borderId="0" applyFont="0" applyFill="0" applyBorder="0" applyAlignment="0" applyProtection="0"/>
    <xf numFmtId="3" fontId="6" fillId="0" borderId="0" applyFont="0" applyFill="0" applyBorder="0" applyAlignment="0" applyProtection="0"/>
    <xf numFmtId="0" fontId="64" fillId="0" borderId="0">
      <alignment horizontal="left" vertical="center" wrapText="1"/>
    </xf>
    <xf numFmtId="180" fontId="6" fillId="0" borderId="0" applyFont="0" applyFill="0" applyBorder="0" applyAlignment="0" applyProtection="0"/>
    <xf numFmtId="3" fontId="31" fillId="0" borderId="1" applyAlignment="0">
      <alignment horizontal="right" vertical="center"/>
    </xf>
    <xf numFmtId="172" fontId="31" fillId="0" borderId="1">
      <alignment horizontal="right" vertical="center"/>
    </xf>
    <xf numFmtId="49" fontId="65" fillId="0" borderId="1">
      <alignment horizontal="left" vertical="center"/>
    </xf>
    <xf numFmtId="181" fontId="66" fillId="0" borderId="1" applyNumberFormat="0" applyFill="0">
      <alignment horizontal="right"/>
    </xf>
    <xf numFmtId="182" fontId="66" fillId="0" borderId="1">
      <alignment horizontal="right"/>
    </xf>
    <xf numFmtId="0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56" fillId="0" borderId="47" applyNumberFormat="0" applyFill="0" applyAlignment="0" applyProtection="0"/>
    <xf numFmtId="0" fontId="57" fillId="0" borderId="48" applyNumberFormat="0" applyFill="0" applyAlignment="0" applyProtection="0"/>
    <xf numFmtId="0" fontId="68" fillId="0" borderId="1">
      <alignment horizontal="left"/>
    </xf>
    <xf numFmtId="0" fontId="68" fillId="0" borderId="51">
      <alignment horizontal="right" vertical="center"/>
    </xf>
    <xf numFmtId="0" fontId="69" fillId="0" borderId="1">
      <alignment horizontal="left" vertical="center"/>
    </xf>
    <xf numFmtId="0" fontId="66" fillId="0" borderId="1">
      <alignment horizontal="left" vertical="center"/>
    </xf>
    <xf numFmtId="0" fontId="70" fillId="0" borderId="1">
      <alignment horizontal="left"/>
    </xf>
    <xf numFmtId="0" fontId="70" fillId="26" borderId="0">
      <alignment horizontal="centerContinuous" wrapText="1"/>
    </xf>
    <xf numFmtId="49" fontId="70" fillId="26" borderId="2">
      <alignment horizontal="left" vertical="center"/>
    </xf>
    <xf numFmtId="0" fontId="70" fillId="26" borderId="0">
      <alignment horizontal="centerContinuous" vertical="center" wrapText="1"/>
    </xf>
    <xf numFmtId="0" fontId="71" fillId="0" borderId="0" applyNumberFormat="0" applyFill="0" applyBorder="0" applyAlignment="0" applyProtection="0">
      <alignment vertical="top"/>
      <protection locked="0"/>
    </xf>
    <xf numFmtId="0" fontId="7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6" fillId="0" borderId="0"/>
    <xf numFmtId="0" fontId="2" fillId="0" borderId="0"/>
    <xf numFmtId="0" fontId="3" fillId="0" borderId="0"/>
    <xf numFmtId="0" fontId="3" fillId="0" borderId="0"/>
    <xf numFmtId="0" fontId="45" fillId="0" borderId="0"/>
    <xf numFmtId="1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2" fillId="23" borderId="49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3" fontId="31" fillId="0" borderId="0">
      <alignment horizontal="left" vertical="center"/>
    </xf>
    <xf numFmtId="0" fontId="63" fillId="0" borderId="0">
      <alignment horizontal="left" vertical="center"/>
    </xf>
    <xf numFmtId="0" fontId="74" fillId="0" borderId="0">
      <alignment horizontal="right"/>
    </xf>
    <xf numFmtId="49" fontId="74" fillId="0" borderId="0">
      <alignment horizontal="center"/>
    </xf>
    <xf numFmtId="0" fontId="65" fillId="0" borderId="0">
      <alignment horizontal="right"/>
    </xf>
    <xf numFmtId="0" fontId="74" fillId="0" borderId="0">
      <alignment horizontal="left"/>
    </xf>
    <xf numFmtId="49" fontId="31" fillId="0" borderId="0">
      <alignment horizontal="left" vertical="center"/>
    </xf>
    <xf numFmtId="49" fontId="65" fillId="0" borderId="1">
      <alignment horizontal="left" vertical="center"/>
    </xf>
    <xf numFmtId="49" fontId="63" fillId="0" borderId="1" applyFill="0">
      <alignment horizontal="left" vertical="center"/>
    </xf>
    <xf numFmtId="49" fontId="65" fillId="0" borderId="1">
      <alignment horizontal="left"/>
    </xf>
    <xf numFmtId="181" fontId="31" fillId="0" borderId="0" applyNumberFormat="0">
      <alignment horizontal="right"/>
    </xf>
    <xf numFmtId="0" fontId="68" fillId="27" borderId="0">
      <alignment horizontal="centerContinuous" vertical="center" wrapText="1"/>
    </xf>
    <xf numFmtId="0" fontId="68" fillId="0" borderId="52">
      <alignment horizontal="left" vertical="center"/>
    </xf>
    <xf numFmtId="0" fontId="75" fillId="0" borderId="0">
      <alignment horizontal="left" vertical="top"/>
    </xf>
    <xf numFmtId="0" fontId="70" fillId="0" borderId="0">
      <alignment horizontal="left"/>
    </xf>
    <xf numFmtId="0" fontId="64" fillId="0" borderId="0">
      <alignment horizontal="left"/>
    </xf>
    <xf numFmtId="0" fontId="66" fillId="0" borderId="0">
      <alignment horizontal="left"/>
    </xf>
    <xf numFmtId="0" fontId="75" fillId="0" borderId="0">
      <alignment horizontal="left" vertical="top"/>
    </xf>
    <xf numFmtId="0" fontId="64" fillId="0" borderId="0">
      <alignment horizontal="left"/>
    </xf>
    <xf numFmtId="0" fontId="66" fillId="0" borderId="0">
      <alignment horizontal="left"/>
    </xf>
    <xf numFmtId="0" fontId="58" fillId="0" borderId="50" applyNumberFormat="0" applyFill="0" applyAlignment="0" applyProtection="0"/>
    <xf numFmtId="49" fontId="31" fillId="0" borderId="1">
      <alignment horizontal="left"/>
    </xf>
    <xf numFmtId="0" fontId="68" fillId="0" borderId="51">
      <alignment horizontal="left"/>
    </xf>
    <xf numFmtId="0" fontId="70" fillId="0" borderId="0">
      <alignment horizontal="left" vertical="center"/>
    </xf>
    <xf numFmtId="49" fontId="74" fillId="0" borderId="1">
      <alignment horizontal="left"/>
    </xf>
    <xf numFmtId="0" fontId="82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3" fontId="8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90" fillId="0" borderId="0"/>
    <xf numFmtId="0" fontId="97" fillId="0" borderId="0" applyNumberFormat="0" applyFill="0" applyBorder="0" applyAlignment="0" applyProtection="0"/>
    <xf numFmtId="0" fontId="98" fillId="0" borderId="53" applyNumberFormat="0" applyFill="0" applyAlignment="0" applyProtection="0"/>
    <xf numFmtId="0" fontId="98" fillId="0" borderId="0" applyNumberFormat="0" applyFill="0" applyBorder="0" applyAlignment="0" applyProtection="0"/>
    <xf numFmtId="0" fontId="99" fillId="33" borderId="0" applyNumberFormat="0" applyBorder="0" applyAlignment="0" applyProtection="0"/>
    <xf numFmtId="0" fontId="100" fillId="34" borderId="0" applyNumberFormat="0" applyBorder="0" applyAlignment="0" applyProtection="0"/>
    <xf numFmtId="0" fontId="101" fillId="35" borderId="0" applyNumberFormat="0" applyBorder="0" applyAlignment="0" applyProtection="0"/>
    <xf numFmtId="0" fontId="102" fillId="36" borderId="54" applyNumberFormat="0" applyAlignment="0" applyProtection="0"/>
    <xf numFmtId="0" fontId="103" fillId="37" borderId="55" applyNumberFormat="0" applyAlignment="0" applyProtection="0"/>
    <xf numFmtId="0" fontId="104" fillId="37" borderId="54" applyNumberFormat="0" applyAlignment="0" applyProtection="0"/>
    <xf numFmtId="0" fontId="105" fillId="0" borderId="56" applyNumberFormat="0" applyFill="0" applyAlignment="0" applyProtection="0"/>
    <xf numFmtId="0" fontId="106" fillId="38" borderId="57" applyNumberFormat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9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109" fillId="42" borderId="0" applyNumberFormat="0" applyBorder="0" applyAlignment="0" applyProtection="0"/>
    <xf numFmtId="0" fontId="109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109" fillId="46" borderId="0" applyNumberFormat="0" applyBorder="0" applyAlignment="0" applyProtection="0"/>
    <xf numFmtId="0" fontId="109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49" borderId="0" applyNumberFormat="0" applyBorder="0" applyAlignment="0" applyProtection="0"/>
    <xf numFmtId="0" fontId="109" fillId="50" borderId="0" applyNumberFormat="0" applyBorder="0" applyAlignment="0" applyProtection="0"/>
    <xf numFmtId="0" fontId="109" fillId="51" borderId="0" applyNumberFormat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109" fillId="54" borderId="0" applyNumberFormat="0" applyBorder="0" applyAlignment="0" applyProtection="0"/>
    <xf numFmtId="0" fontId="109" fillId="55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109" fillId="58" borderId="0" applyNumberFormat="0" applyBorder="0" applyAlignment="0" applyProtection="0"/>
    <xf numFmtId="0" fontId="109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109" fillId="62" borderId="0" applyNumberFormat="0" applyBorder="0" applyAlignment="0" applyProtection="0"/>
    <xf numFmtId="0" fontId="96" fillId="0" borderId="0"/>
    <xf numFmtId="0" fontId="2" fillId="0" borderId="0"/>
    <xf numFmtId="0" fontId="111" fillId="63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111" fillId="63" borderId="0" applyNumberFormat="0" applyBorder="0" applyAlignment="0" applyProtection="0"/>
    <xf numFmtId="0" fontId="111" fillId="63" borderId="0" applyNumberFormat="0" applyBorder="0" applyAlignment="0" applyProtection="0"/>
    <xf numFmtId="0" fontId="111" fillId="6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111" fillId="64" borderId="0" applyNumberFormat="0" applyBorder="0" applyAlignment="0" applyProtection="0"/>
    <xf numFmtId="0" fontId="111" fillId="64" borderId="0" applyNumberFormat="0" applyBorder="0" applyAlignment="0" applyProtection="0"/>
    <xf numFmtId="0" fontId="111" fillId="65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111" fillId="65" borderId="0" applyNumberFormat="0" applyBorder="0" applyAlignment="0" applyProtection="0"/>
    <xf numFmtId="0" fontId="111" fillId="65" borderId="0" applyNumberFormat="0" applyBorder="0" applyAlignment="0" applyProtection="0"/>
    <xf numFmtId="0" fontId="111" fillId="66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111" fillId="66" borderId="0" applyNumberFormat="0" applyBorder="0" applyAlignment="0" applyProtection="0"/>
    <xf numFmtId="0" fontId="111" fillId="66" borderId="0" applyNumberFormat="0" applyBorder="0" applyAlignment="0" applyProtection="0"/>
    <xf numFmtId="0" fontId="111" fillId="67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111" fillId="67" borderId="0" applyNumberFormat="0" applyBorder="0" applyAlignment="0" applyProtection="0"/>
    <xf numFmtId="0" fontId="111" fillId="67" borderId="0" applyNumberFormat="0" applyBorder="0" applyAlignment="0" applyProtection="0"/>
    <xf numFmtId="0" fontId="111" fillId="68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111" fillId="68" borderId="0" applyNumberFormat="0" applyBorder="0" applyAlignment="0" applyProtection="0"/>
    <xf numFmtId="0" fontId="111" fillId="68" borderId="0" applyNumberFormat="0" applyBorder="0" applyAlignment="0" applyProtection="0"/>
    <xf numFmtId="0" fontId="111" fillId="6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111" fillId="69" borderId="0" applyNumberFormat="0" applyBorder="0" applyAlignment="0" applyProtection="0"/>
    <xf numFmtId="0" fontId="111" fillId="69" borderId="0" applyNumberFormat="0" applyBorder="0" applyAlignment="0" applyProtection="0"/>
    <xf numFmtId="0" fontId="111" fillId="70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111" fillId="70" borderId="0" applyNumberFormat="0" applyBorder="0" applyAlignment="0" applyProtection="0"/>
    <xf numFmtId="0" fontId="111" fillId="70" borderId="0" applyNumberFormat="0" applyBorder="0" applyAlignment="0" applyProtection="0"/>
    <xf numFmtId="0" fontId="111" fillId="71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111" fillId="71" borderId="0" applyNumberFormat="0" applyBorder="0" applyAlignment="0" applyProtection="0"/>
    <xf numFmtId="0" fontId="111" fillId="71" borderId="0" applyNumberFormat="0" applyBorder="0" applyAlignment="0" applyProtection="0"/>
    <xf numFmtId="0" fontId="111" fillId="66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111" fillId="66" borderId="0" applyNumberFormat="0" applyBorder="0" applyAlignment="0" applyProtection="0"/>
    <xf numFmtId="0" fontId="111" fillId="66" borderId="0" applyNumberFormat="0" applyBorder="0" applyAlignment="0" applyProtection="0"/>
    <xf numFmtId="0" fontId="111" fillId="69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111" fillId="69" borderId="0" applyNumberFormat="0" applyBorder="0" applyAlignment="0" applyProtection="0"/>
    <xf numFmtId="0" fontId="111" fillId="69" borderId="0" applyNumberFormat="0" applyBorder="0" applyAlignment="0" applyProtection="0"/>
    <xf numFmtId="0" fontId="111" fillId="7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111" fillId="72" borderId="0" applyNumberFormat="0" applyBorder="0" applyAlignment="0" applyProtection="0"/>
    <xf numFmtId="0" fontId="111" fillId="72" borderId="0" applyNumberFormat="0" applyBorder="0" applyAlignment="0" applyProtection="0"/>
    <xf numFmtId="0" fontId="112" fillId="73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112" fillId="73" borderId="0" applyNumberFormat="0" applyBorder="0" applyAlignment="0" applyProtection="0"/>
    <xf numFmtId="0" fontId="112" fillId="73" borderId="0" applyNumberFormat="0" applyBorder="0" applyAlignment="0" applyProtection="0"/>
    <xf numFmtId="0" fontId="112" fillId="70" borderId="0" applyNumberFormat="0" applyBorder="0" applyAlignment="0" applyProtection="0"/>
    <xf numFmtId="0" fontId="109" fillId="46" borderId="0" applyNumberFormat="0" applyBorder="0" applyAlignment="0" applyProtection="0"/>
    <xf numFmtId="0" fontId="109" fillId="46" borderId="0" applyNumberFormat="0" applyBorder="0" applyAlignment="0" applyProtection="0"/>
    <xf numFmtId="0" fontId="109" fillId="46" borderId="0" applyNumberFormat="0" applyBorder="0" applyAlignment="0" applyProtection="0"/>
    <xf numFmtId="0" fontId="109" fillId="46" borderId="0" applyNumberFormat="0" applyBorder="0" applyAlignment="0" applyProtection="0"/>
    <xf numFmtId="0" fontId="112" fillId="70" borderId="0" applyNumberFormat="0" applyBorder="0" applyAlignment="0" applyProtection="0"/>
    <xf numFmtId="0" fontId="112" fillId="70" borderId="0" applyNumberFormat="0" applyBorder="0" applyAlignment="0" applyProtection="0"/>
    <xf numFmtId="0" fontId="112" fillId="71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12" fillId="71" borderId="0" applyNumberFormat="0" applyBorder="0" applyAlignment="0" applyProtection="0"/>
    <xf numFmtId="0" fontId="112" fillId="71" borderId="0" applyNumberFormat="0" applyBorder="0" applyAlignment="0" applyProtection="0"/>
    <xf numFmtId="0" fontId="112" fillId="74" borderId="0" applyNumberFormat="0" applyBorder="0" applyAlignment="0" applyProtection="0"/>
    <xf numFmtId="0" fontId="109" fillId="54" borderId="0" applyNumberFormat="0" applyBorder="0" applyAlignment="0" applyProtection="0"/>
    <xf numFmtId="0" fontId="109" fillId="54" borderId="0" applyNumberFormat="0" applyBorder="0" applyAlignment="0" applyProtection="0"/>
    <xf numFmtId="0" fontId="109" fillId="54" borderId="0" applyNumberFormat="0" applyBorder="0" applyAlignment="0" applyProtection="0"/>
    <xf numFmtId="0" fontId="109" fillId="54" borderId="0" applyNumberFormat="0" applyBorder="0" applyAlignment="0" applyProtection="0"/>
    <xf numFmtId="0" fontId="112" fillId="74" borderId="0" applyNumberFormat="0" applyBorder="0" applyAlignment="0" applyProtection="0"/>
    <xf numFmtId="0" fontId="112" fillId="74" borderId="0" applyNumberFormat="0" applyBorder="0" applyAlignment="0" applyProtection="0"/>
    <xf numFmtId="0" fontId="112" fillId="75" borderId="0" applyNumberFormat="0" applyBorder="0" applyAlignment="0" applyProtection="0"/>
    <xf numFmtId="0" fontId="109" fillId="58" borderId="0" applyNumberFormat="0" applyBorder="0" applyAlignment="0" applyProtection="0"/>
    <xf numFmtId="0" fontId="109" fillId="58" borderId="0" applyNumberFormat="0" applyBorder="0" applyAlignment="0" applyProtection="0"/>
    <xf numFmtId="0" fontId="109" fillId="58" borderId="0" applyNumberFormat="0" applyBorder="0" applyAlignment="0" applyProtection="0"/>
    <xf numFmtId="0" fontId="109" fillId="58" borderId="0" applyNumberFormat="0" applyBorder="0" applyAlignment="0" applyProtection="0"/>
    <xf numFmtId="0" fontId="112" fillId="75" borderId="0" applyNumberFormat="0" applyBorder="0" applyAlignment="0" applyProtection="0"/>
    <xf numFmtId="0" fontId="112" fillId="75" borderId="0" applyNumberFormat="0" applyBorder="0" applyAlignment="0" applyProtection="0"/>
    <xf numFmtId="0" fontId="112" fillId="76" borderId="0" applyNumberFormat="0" applyBorder="0" applyAlignment="0" applyProtection="0"/>
    <xf numFmtId="0" fontId="109" fillId="62" borderId="0" applyNumberFormat="0" applyBorder="0" applyAlignment="0" applyProtection="0"/>
    <xf numFmtId="0" fontId="109" fillId="62" borderId="0" applyNumberFormat="0" applyBorder="0" applyAlignment="0" applyProtection="0"/>
    <xf numFmtId="0" fontId="109" fillId="62" borderId="0" applyNumberFormat="0" applyBorder="0" applyAlignment="0" applyProtection="0"/>
    <xf numFmtId="0" fontId="109" fillId="62" borderId="0" applyNumberFormat="0" applyBorder="0" applyAlignment="0" applyProtection="0"/>
    <xf numFmtId="0" fontId="112" fillId="76" borderId="0" applyNumberFormat="0" applyBorder="0" applyAlignment="0" applyProtection="0"/>
    <xf numFmtId="0" fontId="112" fillId="76" borderId="0" applyNumberFormat="0" applyBorder="0" applyAlignment="0" applyProtection="0"/>
    <xf numFmtId="0" fontId="112" fillId="77" borderId="0" applyNumberFormat="0" applyBorder="0" applyAlignment="0" applyProtection="0"/>
    <xf numFmtId="0" fontId="109" fillId="39" borderId="0" applyNumberFormat="0" applyBorder="0" applyAlignment="0" applyProtection="0"/>
    <xf numFmtId="0" fontId="109" fillId="39" borderId="0" applyNumberFormat="0" applyBorder="0" applyAlignment="0" applyProtection="0"/>
    <xf numFmtId="0" fontId="109" fillId="39" borderId="0" applyNumberFormat="0" applyBorder="0" applyAlignment="0" applyProtection="0"/>
    <xf numFmtId="0" fontId="109" fillId="39" borderId="0" applyNumberFormat="0" applyBorder="0" applyAlignment="0" applyProtection="0"/>
    <xf numFmtId="0" fontId="112" fillId="77" borderId="0" applyNumberFormat="0" applyBorder="0" applyAlignment="0" applyProtection="0"/>
    <xf numFmtId="0" fontId="112" fillId="77" borderId="0" applyNumberFormat="0" applyBorder="0" applyAlignment="0" applyProtection="0"/>
    <xf numFmtId="0" fontId="112" fillId="78" borderId="0" applyNumberFormat="0" applyBorder="0" applyAlignment="0" applyProtection="0"/>
    <xf numFmtId="0" fontId="109" fillId="43" borderId="0" applyNumberFormat="0" applyBorder="0" applyAlignment="0" applyProtection="0"/>
    <xf numFmtId="0" fontId="109" fillId="43" borderId="0" applyNumberFormat="0" applyBorder="0" applyAlignment="0" applyProtection="0"/>
    <xf numFmtId="0" fontId="109" fillId="43" borderId="0" applyNumberFormat="0" applyBorder="0" applyAlignment="0" applyProtection="0"/>
    <xf numFmtId="0" fontId="109" fillId="43" borderId="0" applyNumberFormat="0" applyBorder="0" applyAlignment="0" applyProtection="0"/>
    <xf numFmtId="0" fontId="112" fillId="78" borderId="0" applyNumberFormat="0" applyBorder="0" applyAlignment="0" applyProtection="0"/>
    <xf numFmtId="0" fontId="112" fillId="78" borderId="0" applyNumberFormat="0" applyBorder="0" applyAlignment="0" applyProtection="0"/>
    <xf numFmtId="0" fontId="112" fillId="79" borderId="0" applyNumberFormat="0" applyBorder="0" applyAlignment="0" applyProtection="0"/>
    <xf numFmtId="0" fontId="109" fillId="47" borderId="0" applyNumberFormat="0" applyBorder="0" applyAlignment="0" applyProtection="0"/>
    <xf numFmtId="0" fontId="109" fillId="47" borderId="0" applyNumberFormat="0" applyBorder="0" applyAlignment="0" applyProtection="0"/>
    <xf numFmtId="0" fontId="109" fillId="47" borderId="0" applyNumberFormat="0" applyBorder="0" applyAlignment="0" applyProtection="0"/>
    <xf numFmtId="0" fontId="109" fillId="47" borderId="0" applyNumberFormat="0" applyBorder="0" applyAlignment="0" applyProtection="0"/>
    <xf numFmtId="0" fontId="112" fillId="79" borderId="0" applyNumberFormat="0" applyBorder="0" applyAlignment="0" applyProtection="0"/>
    <xf numFmtId="0" fontId="112" fillId="79" borderId="0" applyNumberFormat="0" applyBorder="0" applyAlignment="0" applyProtection="0"/>
    <xf numFmtId="0" fontId="112" fillId="74" borderId="0" applyNumberFormat="0" applyBorder="0" applyAlignment="0" applyProtection="0"/>
    <xf numFmtId="0" fontId="109" fillId="51" borderId="0" applyNumberFormat="0" applyBorder="0" applyAlignment="0" applyProtection="0"/>
    <xf numFmtId="0" fontId="109" fillId="51" borderId="0" applyNumberFormat="0" applyBorder="0" applyAlignment="0" applyProtection="0"/>
    <xf numFmtId="0" fontId="109" fillId="51" borderId="0" applyNumberFormat="0" applyBorder="0" applyAlignment="0" applyProtection="0"/>
    <xf numFmtId="0" fontId="109" fillId="51" borderId="0" applyNumberFormat="0" applyBorder="0" applyAlignment="0" applyProtection="0"/>
    <xf numFmtId="0" fontId="112" fillId="74" borderId="0" applyNumberFormat="0" applyBorder="0" applyAlignment="0" applyProtection="0"/>
    <xf numFmtId="0" fontId="112" fillId="74" borderId="0" applyNumberFormat="0" applyBorder="0" applyAlignment="0" applyProtection="0"/>
    <xf numFmtId="0" fontId="112" fillId="75" borderId="0" applyNumberFormat="0" applyBorder="0" applyAlignment="0" applyProtection="0"/>
    <xf numFmtId="0" fontId="109" fillId="55" borderId="0" applyNumberFormat="0" applyBorder="0" applyAlignment="0" applyProtection="0"/>
    <xf numFmtId="0" fontId="109" fillId="55" borderId="0" applyNumberFormat="0" applyBorder="0" applyAlignment="0" applyProtection="0"/>
    <xf numFmtId="0" fontId="109" fillId="55" borderId="0" applyNumberFormat="0" applyBorder="0" applyAlignment="0" applyProtection="0"/>
    <xf numFmtId="0" fontId="109" fillId="55" borderId="0" applyNumberFormat="0" applyBorder="0" applyAlignment="0" applyProtection="0"/>
    <xf numFmtId="0" fontId="112" fillId="75" borderId="0" applyNumberFormat="0" applyBorder="0" applyAlignment="0" applyProtection="0"/>
    <xf numFmtId="0" fontId="112" fillId="75" borderId="0" applyNumberFormat="0" applyBorder="0" applyAlignment="0" applyProtection="0"/>
    <xf numFmtId="0" fontId="112" fillId="80" borderId="0" applyNumberFormat="0" applyBorder="0" applyAlignment="0" applyProtection="0"/>
    <xf numFmtId="0" fontId="109" fillId="59" borderId="0" applyNumberFormat="0" applyBorder="0" applyAlignment="0" applyProtection="0"/>
    <xf numFmtId="0" fontId="109" fillId="59" borderId="0" applyNumberFormat="0" applyBorder="0" applyAlignment="0" applyProtection="0"/>
    <xf numFmtId="0" fontId="109" fillId="59" borderId="0" applyNumberFormat="0" applyBorder="0" applyAlignment="0" applyProtection="0"/>
    <xf numFmtId="0" fontId="109" fillId="59" borderId="0" applyNumberFormat="0" applyBorder="0" applyAlignment="0" applyProtection="0"/>
    <xf numFmtId="0" fontId="112" fillId="80" borderId="0" applyNumberFormat="0" applyBorder="0" applyAlignment="0" applyProtection="0"/>
    <xf numFmtId="0" fontId="112" fillId="80" borderId="0" applyNumberFormat="0" applyBorder="0" applyAlignment="0" applyProtection="0"/>
    <xf numFmtId="0" fontId="113" fillId="64" borderId="0" applyNumberFormat="0" applyBorder="0" applyAlignment="0" applyProtection="0"/>
    <xf numFmtId="0" fontId="100" fillId="34" borderId="0" applyNumberFormat="0" applyBorder="0" applyAlignment="0" applyProtection="0"/>
    <xf numFmtId="0" fontId="100" fillId="34" borderId="0" applyNumberFormat="0" applyBorder="0" applyAlignment="0" applyProtection="0"/>
    <xf numFmtId="0" fontId="100" fillId="34" borderId="0" applyNumberFormat="0" applyBorder="0" applyAlignment="0" applyProtection="0"/>
    <xf numFmtId="0" fontId="100" fillId="34" borderId="0" applyNumberFormat="0" applyBorder="0" applyAlignment="0" applyProtection="0"/>
    <xf numFmtId="0" fontId="113" fillId="64" borderId="0" applyNumberFormat="0" applyBorder="0" applyAlignment="0" applyProtection="0"/>
    <xf numFmtId="0" fontId="113" fillId="64" borderId="0" applyNumberFormat="0" applyBorder="0" applyAlignment="0" applyProtection="0"/>
    <xf numFmtId="0" fontId="114" fillId="81" borderId="63" applyNumberFormat="0" applyAlignment="0" applyProtection="0"/>
    <xf numFmtId="0" fontId="104" fillId="37" borderId="54" applyNumberFormat="0" applyAlignment="0" applyProtection="0"/>
    <xf numFmtId="0" fontId="104" fillId="37" borderId="54" applyNumberFormat="0" applyAlignment="0" applyProtection="0"/>
    <xf numFmtId="0" fontId="104" fillId="37" borderId="54" applyNumberFormat="0" applyAlignment="0" applyProtection="0"/>
    <xf numFmtId="0" fontId="104" fillId="37" borderId="54" applyNumberFormat="0" applyAlignment="0" applyProtection="0"/>
    <xf numFmtId="0" fontId="114" fillId="81" borderId="63" applyNumberFormat="0" applyAlignment="0" applyProtection="0"/>
    <xf numFmtId="0" fontId="114" fillId="81" borderId="63" applyNumberFormat="0" applyAlignment="0" applyProtection="0"/>
    <xf numFmtId="0" fontId="115" fillId="82" borderId="64" applyNumberFormat="0" applyAlignment="0" applyProtection="0"/>
    <xf numFmtId="0" fontId="106" fillId="38" borderId="57" applyNumberFormat="0" applyAlignment="0" applyProtection="0"/>
    <xf numFmtId="0" fontId="106" fillId="38" borderId="57" applyNumberFormat="0" applyAlignment="0" applyProtection="0"/>
    <xf numFmtId="0" fontId="106" fillId="38" borderId="57" applyNumberFormat="0" applyAlignment="0" applyProtection="0"/>
    <xf numFmtId="0" fontId="106" fillId="38" borderId="57" applyNumberFormat="0" applyAlignment="0" applyProtection="0"/>
    <xf numFmtId="0" fontId="115" fillId="82" borderId="64" applyNumberFormat="0" applyAlignment="0" applyProtection="0"/>
    <xf numFmtId="0" fontId="115" fillId="82" borderId="64" applyNumberFormat="0" applyAlignment="0" applyProtection="0"/>
    <xf numFmtId="0" fontId="116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7" fillId="65" borderId="0" applyNumberFormat="0" applyBorder="0" applyAlignment="0" applyProtection="0"/>
    <xf numFmtId="0" fontId="99" fillId="33" borderId="0" applyNumberFormat="0" applyBorder="0" applyAlignment="0" applyProtection="0"/>
    <xf numFmtId="0" fontId="99" fillId="33" borderId="0" applyNumberFormat="0" applyBorder="0" applyAlignment="0" applyProtection="0"/>
    <xf numFmtId="0" fontId="99" fillId="33" borderId="0" applyNumberFormat="0" applyBorder="0" applyAlignment="0" applyProtection="0"/>
    <xf numFmtId="0" fontId="99" fillId="33" borderId="0" applyNumberFormat="0" applyBorder="0" applyAlignment="0" applyProtection="0"/>
    <xf numFmtId="0" fontId="117" fillId="65" borderId="0" applyNumberFormat="0" applyBorder="0" applyAlignment="0" applyProtection="0"/>
    <xf numFmtId="0" fontId="117" fillId="65" borderId="0" applyNumberFormat="0" applyBorder="0" applyAlignment="0" applyProtection="0"/>
    <xf numFmtId="0" fontId="118" fillId="0" borderId="65" applyNumberFormat="0" applyFill="0" applyAlignment="0" applyProtection="0"/>
    <xf numFmtId="0" fontId="56" fillId="0" borderId="47" applyNumberFormat="0" applyFill="0" applyAlignment="0" applyProtection="0"/>
    <xf numFmtId="0" fontId="56" fillId="0" borderId="47" applyNumberFormat="0" applyFill="0" applyAlignment="0" applyProtection="0"/>
    <xf numFmtId="0" fontId="56" fillId="0" borderId="47" applyNumberFormat="0" applyFill="0" applyAlignment="0" applyProtection="0"/>
    <xf numFmtId="0" fontId="56" fillId="0" borderId="47" applyNumberFormat="0" applyFill="0" applyAlignment="0" applyProtection="0"/>
    <xf numFmtId="0" fontId="118" fillId="0" borderId="65" applyNumberFormat="0" applyFill="0" applyAlignment="0" applyProtection="0"/>
    <xf numFmtId="0" fontId="118" fillId="0" borderId="65" applyNumberFormat="0" applyFill="0" applyAlignment="0" applyProtection="0"/>
    <xf numFmtId="0" fontId="119" fillId="0" borderId="66" applyNumberFormat="0" applyFill="0" applyAlignment="0" applyProtection="0"/>
    <xf numFmtId="0" fontId="57" fillId="0" borderId="48" applyNumberFormat="0" applyFill="0" applyAlignment="0" applyProtection="0"/>
    <xf numFmtId="0" fontId="57" fillId="0" borderId="48" applyNumberFormat="0" applyFill="0" applyAlignment="0" applyProtection="0"/>
    <xf numFmtId="0" fontId="57" fillId="0" borderId="48" applyNumberFormat="0" applyFill="0" applyAlignment="0" applyProtection="0"/>
    <xf numFmtId="0" fontId="57" fillId="0" borderId="48" applyNumberFormat="0" applyFill="0" applyAlignment="0" applyProtection="0"/>
    <xf numFmtId="0" fontId="119" fillId="0" borderId="66" applyNumberFormat="0" applyFill="0" applyAlignment="0" applyProtection="0"/>
    <xf numFmtId="0" fontId="119" fillId="0" borderId="66" applyNumberFormat="0" applyFill="0" applyAlignment="0" applyProtection="0"/>
    <xf numFmtId="0" fontId="120" fillId="0" borderId="67" applyNumberFormat="0" applyFill="0" applyAlignment="0" applyProtection="0"/>
    <xf numFmtId="0" fontId="98" fillId="0" borderId="53" applyNumberFormat="0" applyFill="0" applyAlignment="0" applyProtection="0"/>
    <xf numFmtId="0" fontId="98" fillId="0" borderId="53" applyNumberFormat="0" applyFill="0" applyAlignment="0" applyProtection="0"/>
    <xf numFmtId="0" fontId="98" fillId="0" borderId="53" applyNumberFormat="0" applyFill="0" applyAlignment="0" applyProtection="0"/>
    <xf numFmtId="0" fontId="98" fillId="0" borderId="53" applyNumberFormat="0" applyFill="0" applyAlignment="0" applyProtection="0"/>
    <xf numFmtId="0" fontId="120" fillId="0" borderId="67" applyNumberFormat="0" applyFill="0" applyAlignment="0" applyProtection="0"/>
    <xf numFmtId="0" fontId="120" fillId="0" borderId="67" applyNumberFormat="0" applyFill="0" applyAlignment="0" applyProtection="0"/>
    <xf numFmtId="0" fontId="120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1" fillId="68" borderId="63" applyNumberFormat="0" applyAlignment="0" applyProtection="0"/>
    <xf numFmtId="0" fontId="102" fillId="36" borderId="54" applyNumberFormat="0" applyAlignment="0" applyProtection="0"/>
    <xf numFmtId="0" fontId="102" fillId="36" borderId="54" applyNumberFormat="0" applyAlignment="0" applyProtection="0"/>
    <xf numFmtId="0" fontId="102" fillId="36" borderId="54" applyNumberFormat="0" applyAlignment="0" applyProtection="0"/>
    <xf numFmtId="0" fontId="102" fillId="36" borderId="54" applyNumberFormat="0" applyAlignment="0" applyProtection="0"/>
    <xf numFmtId="0" fontId="121" fillId="68" borderId="63" applyNumberFormat="0" applyAlignment="0" applyProtection="0"/>
    <xf numFmtId="0" fontId="121" fillId="68" borderId="63" applyNumberFormat="0" applyAlignment="0" applyProtection="0"/>
    <xf numFmtId="0" fontId="122" fillId="0" borderId="68" applyNumberFormat="0" applyFill="0" applyAlignment="0" applyProtection="0"/>
    <xf numFmtId="0" fontId="105" fillId="0" borderId="56" applyNumberFormat="0" applyFill="0" applyAlignment="0" applyProtection="0"/>
    <xf numFmtId="0" fontId="105" fillId="0" borderId="56" applyNumberFormat="0" applyFill="0" applyAlignment="0" applyProtection="0"/>
    <xf numFmtId="0" fontId="105" fillId="0" borderId="56" applyNumberFormat="0" applyFill="0" applyAlignment="0" applyProtection="0"/>
    <xf numFmtId="0" fontId="105" fillId="0" borderId="56" applyNumberFormat="0" applyFill="0" applyAlignment="0" applyProtection="0"/>
    <xf numFmtId="0" fontId="122" fillId="0" borderId="68" applyNumberFormat="0" applyFill="0" applyAlignment="0" applyProtection="0"/>
    <xf numFmtId="0" fontId="122" fillId="0" borderId="68" applyNumberFormat="0" applyFill="0" applyAlignment="0" applyProtection="0"/>
    <xf numFmtId="0" fontId="123" fillId="83" borderId="0" applyNumberFormat="0" applyBorder="0" applyAlignment="0" applyProtection="0"/>
    <xf numFmtId="0" fontId="101" fillId="35" borderId="0" applyNumberFormat="0" applyBorder="0" applyAlignment="0" applyProtection="0"/>
    <xf numFmtId="0" fontId="101" fillId="35" borderId="0" applyNumberFormat="0" applyBorder="0" applyAlignment="0" applyProtection="0"/>
    <xf numFmtId="0" fontId="101" fillId="35" borderId="0" applyNumberFormat="0" applyBorder="0" applyAlignment="0" applyProtection="0"/>
    <xf numFmtId="0" fontId="101" fillId="35" borderId="0" applyNumberFormat="0" applyBorder="0" applyAlignment="0" applyProtection="0"/>
    <xf numFmtId="0" fontId="123" fillId="83" borderId="0" applyNumberFormat="0" applyBorder="0" applyAlignment="0" applyProtection="0"/>
    <xf numFmtId="0" fontId="123" fillId="83" borderId="0" applyNumberFormat="0" applyBorder="0" applyAlignment="0" applyProtection="0"/>
    <xf numFmtId="0" fontId="6" fillId="0" borderId="0"/>
    <xf numFmtId="0" fontId="6" fillId="84" borderId="69" applyNumberFormat="0" applyFont="0" applyAlignment="0" applyProtection="0"/>
    <xf numFmtId="0" fontId="6" fillId="84" borderId="69" applyNumberFormat="0" applyFont="0" applyAlignment="0" applyProtection="0"/>
    <xf numFmtId="0" fontId="2" fillId="23" borderId="49" applyNumberFormat="0" applyFont="0" applyAlignment="0" applyProtection="0"/>
    <xf numFmtId="0" fontId="2" fillId="23" borderId="49" applyNumberFormat="0" applyFont="0" applyAlignment="0" applyProtection="0"/>
    <xf numFmtId="0" fontId="2" fillId="23" borderId="49" applyNumberFormat="0" applyFont="0" applyAlignment="0" applyProtection="0"/>
    <xf numFmtId="0" fontId="2" fillId="23" borderId="49" applyNumberFormat="0" applyFont="0" applyAlignment="0" applyProtection="0"/>
    <xf numFmtId="0" fontId="6" fillId="84" borderId="69" applyNumberFormat="0" applyFont="0" applyAlignment="0" applyProtection="0"/>
    <xf numFmtId="0" fontId="6" fillId="84" borderId="69" applyNumberFormat="0" applyFont="0" applyAlignment="0" applyProtection="0"/>
    <xf numFmtId="0" fontId="124" fillId="81" borderId="70" applyNumberFormat="0" applyAlignment="0" applyProtection="0"/>
    <xf numFmtId="0" fontId="103" fillId="37" borderId="55" applyNumberFormat="0" applyAlignment="0" applyProtection="0"/>
    <xf numFmtId="0" fontId="103" fillId="37" borderId="55" applyNumberFormat="0" applyAlignment="0" applyProtection="0"/>
    <xf numFmtId="0" fontId="103" fillId="37" borderId="55" applyNumberFormat="0" applyAlignment="0" applyProtection="0"/>
    <xf numFmtId="0" fontId="103" fillId="37" borderId="55" applyNumberFormat="0" applyAlignment="0" applyProtection="0"/>
    <xf numFmtId="0" fontId="124" fillId="81" borderId="70" applyNumberFormat="0" applyAlignment="0" applyProtection="0"/>
    <xf numFmtId="0" fontId="124" fillId="81" borderId="70" applyNumberFormat="0" applyAlignment="0" applyProtection="0"/>
    <xf numFmtId="0" fontId="125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6" fillId="0" borderId="71" applyNumberFormat="0" applyFill="0" applyAlignment="0" applyProtection="0"/>
    <xf numFmtId="0" fontId="58" fillId="0" borderId="50" applyNumberFormat="0" applyFill="0" applyAlignment="0" applyProtection="0"/>
    <xf numFmtId="0" fontId="58" fillId="0" borderId="50" applyNumberFormat="0" applyFill="0" applyAlignment="0" applyProtection="0"/>
    <xf numFmtId="0" fontId="58" fillId="0" borderId="50" applyNumberFormat="0" applyFill="0" applyAlignment="0" applyProtection="0"/>
    <xf numFmtId="0" fontId="58" fillId="0" borderId="50" applyNumberFormat="0" applyFill="0" applyAlignment="0" applyProtection="0"/>
    <xf numFmtId="0" fontId="126" fillId="0" borderId="71" applyNumberFormat="0" applyFill="0" applyAlignment="0" applyProtection="0"/>
    <xf numFmtId="0" fontId="126" fillId="0" borderId="71" applyNumberFormat="0" applyFill="0" applyAlignment="0" applyProtection="0"/>
    <xf numFmtId="0" fontId="1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6" fillId="0" borderId="0"/>
    <xf numFmtId="0" fontId="2" fillId="0" borderId="0"/>
    <xf numFmtId="0" fontId="6" fillId="0" borderId="0"/>
    <xf numFmtId="0" fontId="1" fillId="0" borderId="0"/>
    <xf numFmtId="176" fontId="32" fillId="0" borderId="0"/>
    <xf numFmtId="0" fontId="1" fillId="0" borderId="0"/>
    <xf numFmtId="43" fontId="2" fillId="0" borderId="0" applyFont="0" applyFill="0" applyBorder="0" applyAlignment="0" applyProtection="0"/>
    <xf numFmtId="0" fontId="2" fillId="0" borderId="0"/>
    <xf numFmtId="0" fontId="2" fillId="23" borderId="49" applyNumberFormat="0" applyFont="0" applyAlignment="0" applyProtection="0"/>
    <xf numFmtId="0" fontId="6" fillId="0" borderId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8" borderId="0" applyNumberFormat="0" applyBorder="0" applyAlignment="0" applyProtection="0"/>
    <xf numFmtId="0" fontId="2" fillId="49" borderId="0" applyNumberFormat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6" fillId="0" borderId="0"/>
    <xf numFmtId="0" fontId="128" fillId="0" borderId="0"/>
    <xf numFmtId="0" fontId="128" fillId="0" borderId="0"/>
    <xf numFmtId="0" fontId="128" fillId="0" borderId="0"/>
  </cellStyleXfs>
  <cellXfs count="747">
    <xf numFmtId="0" fontId="0" fillId="0" borderId="0" xfId="0"/>
    <xf numFmtId="1" fontId="6" fillId="2" borderId="0" xfId="4" applyFill="1"/>
    <xf numFmtId="1" fontId="6" fillId="0" borderId="0" xfId="4"/>
    <xf numFmtId="1" fontId="7" fillId="0" borderId="0" xfId="4" applyFont="1"/>
    <xf numFmtId="0" fontId="0" fillId="0" borderId="0" xfId="0" applyAlignment="1">
      <alignment horizontal="center"/>
    </xf>
    <xf numFmtId="1" fontId="6" fillId="3" borderId="0" xfId="4" applyFill="1"/>
    <xf numFmtId="1" fontId="6" fillId="0" borderId="0" xfId="5" applyFill="1"/>
    <xf numFmtId="1" fontId="8" fillId="0" borderId="0" xfId="4" applyFont="1"/>
    <xf numFmtId="1" fontId="6" fillId="0" borderId="0" xfId="4" applyFill="1"/>
    <xf numFmtId="49" fontId="6" fillId="0" borderId="2" xfId="4" applyNumberFormat="1" applyBorder="1" applyAlignment="1">
      <alignment horizontal="center"/>
    </xf>
    <xf numFmtId="49" fontId="6" fillId="0" borderId="2" xfId="4" applyNumberFormat="1" applyFont="1" applyBorder="1" applyAlignment="1">
      <alignment horizontal="center"/>
    </xf>
    <xf numFmtId="1" fontId="6" fillId="0" borderId="0" xfId="4" applyFont="1"/>
    <xf numFmtId="1" fontId="6" fillId="4" borderId="0" xfId="4" applyFont="1" applyFill="1" applyAlignment="1">
      <alignment horizontal="center" wrapText="1"/>
    </xf>
    <xf numFmtId="1" fontId="6" fillId="0" borderId="0" xfId="4" applyFont="1" applyFill="1" applyAlignment="1">
      <alignment horizontal="center" wrapText="1"/>
    </xf>
    <xf numFmtId="1" fontId="6" fillId="4" borderId="0" xfId="4" applyFill="1" applyAlignment="1">
      <alignment horizontal="center" wrapText="1"/>
    </xf>
    <xf numFmtId="1" fontId="6" fillId="5" borderId="3" xfId="4" applyFont="1" applyFill="1" applyBorder="1" applyAlignment="1">
      <alignment wrapText="1"/>
    </xf>
    <xf numFmtId="1" fontId="6" fillId="5" borderId="3" xfId="4" applyFill="1" applyBorder="1" applyAlignment="1">
      <alignment horizontal="center" wrapText="1"/>
    </xf>
    <xf numFmtId="1" fontId="6" fillId="5" borderId="3" xfId="4" applyFont="1" applyFill="1" applyBorder="1" applyAlignment="1">
      <alignment horizontal="center" wrapText="1"/>
    </xf>
    <xf numFmtId="1" fontId="6" fillId="5" borderId="4" xfId="4" applyFill="1" applyBorder="1" applyAlignment="1">
      <alignment horizontal="center" wrapText="1"/>
    </xf>
    <xf numFmtId="1" fontId="6" fillId="5" borderId="4" xfId="4" applyFill="1" applyBorder="1" applyAlignment="1">
      <alignment wrapText="1"/>
    </xf>
    <xf numFmtId="1" fontId="6" fillId="0" borderId="0" xfId="4" applyAlignment="1">
      <alignment horizontal="center" wrapText="1"/>
    </xf>
    <xf numFmtId="1" fontId="6" fillId="0" borderId="0" xfId="4" applyFill="1" applyAlignment="1">
      <alignment horizontal="center" wrapText="1"/>
    </xf>
    <xf numFmtId="1" fontId="6" fillId="0" borderId="0" xfId="4" applyAlignment="1">
      <alignment horizontal="center"/>
    </xf>
    <xf numFmtId="1" fontId="6" fillId="6" borderId="0" xfId="4" applyFill="1"/>
    <xf numFmtId="1" fontId="6" fillId="2" borderId="0" xfId="4" applyFont="1" applyFill="1" applyAlignment="1">
      <alignment wrapText="1"/>
    </xf>
    <xf numFmtId="1" fontId="6" fillId="5" borderId="3" xfId="4" applyFill="1" applyBorder="1"/>
    <xf numFmtId="49" fontId="6" fillId="5" borderId="4" xfId="4" applyNumberFormat="1" applyFont="1" applyFill="1" applyBorder="1" applyAlignment="1">
      <alignment wrapText="1"/>
    </xf>
    <xf numFmtId="49" fontId="6" fillId="5" borderId="3" xfId="4" applyNumberFormat="1" applyFill="1" applyBorder="1"/>
    <xf numFmtId="1" fontId="6" fillId="5" borderId="4" xfId="4" applyFill="1" applyBorder="1"/>
    <xf numFmtId="1" fontId="6" fillId="7" borderId="0" xfId="4" applyFill="1" applyAlignment="1">
      <alignment horizontal="center" wrapText="1"/>
    </xf>
    <xf numFmtId="1" fontId="9" fillId="0" borderId="0" xfId="4" applyFont="1" applyAlignment="1">
      <alignment horizontal="center" wrapText="1"/>
    </xf>
    <xf numFmtId="1" fontId="6" fillId="5" borderId="5" xfId="4" applyFill="1" applyBorder="1"/>
    <xf numFmtId="1" fontId="6" fillId="5" borderId="6" xfId="4" applyFill="1" applyBorder="1"/>
    <xf numFmtId="1" fontId="6" fillId="2" borderId="0" xfId="4" applyFont="1" applyFill="1"/>
    <xf numFmtId="1" fontId="6" fillId="0" borderId="0" xfId="4" applyAlignment="1">
      <alignment wrapText="1"/>
    </xf>
    <xf numFmtId="1" fontId="6" fillId="4" borderId="0" xfId="4" applyFill="1" applyAlignment="1">
      <alignment wrapText="1"/>
    </xf>
    <xf numFmtId="1" fontId="6" fillId="0" borderId="0" xfId="4" applyFill="1" applyAlignment="1">
      <alignment wrapText="1"/>
    </xf>
    <xf numFmtId="1" fontId="6" fillId="6" borderId="0" xfId="4" applyFill="1" applyAlignment="1">
      <alignment horizontal="center"/>
    </xf>
    <xf numFmtId="1" fontId="6" fillId="7" borderId="0" xfId="4" applyFont="1" applyFill="1" applyAlignment="1">
      <alignment horizontal="center" wrapText="1"/>
    </xf>
    <xf numFmtId="1" fontId="6" fillId="7" borderId="0" xfId="4" applyFill="1"/>
    <xf numFmtId="1" fontId="6" fillId="7" borderId="0" xfId="4" applyFont="1" applyFill="1" applyAlignment="1">
      <alignment wrapText="1"/>
    </xf>
    <xf numFmtId="1" fontId="6" fillId="0" borderId="7" xfId="4" applyBorder="1"/>
    <xf numFmtId="1" fontId="6" fillId="0" borderId="0" xfId="4" applyBorder="1"/>
    <xf numFmtId="169" fontId="6" fillId="0" borderId="0" xfId="4" applyNumberFormat="1" applyAlignment="1">
      <alignment horizontal="center"/>
    </xf>
    <xf numFmtId="169" fontId="6" fillId="0" borderId="0" xfId="4" applyNumberFormat="1"/>
    <xf numFmtId="1" fontId="6" fillId="0" borderId="0" xfId="4" applyNumberFormat="1"/>
    <xf numFmtId="164" fontId="6" fillId="0" borderId="0" xfId="4" applyNumberFormat="1"/>
    <xf numFmtId="164" fontId="6" fillId="0" borderId="0" xfId="4" applyNumberFormat="1" applyFill="1"/>
    <xf numFmtId="164" fontId="6" fillId="8" borderId="0" xfId="4" applyNumberFormat="1" applyFill="1"/>
    <xf numFmtId="4" fontId="6" fillId="0" borderId="0" xfId="4" applyNumberFormat="1" applyAlignment="1">
      <alignment horizontal="center"/>
    </xf>
    <xf numFmtId="168" fontId="6" fillId="0" borderId="0" xfId="4" applyNumberFormat="1" applyAlignment="1">
      <alignment horizontal="center"/>
    </xf>
    <xf numFmtId="168" fontId="6" fillId="0" borderId="0" xfId="4" applyNumberFormat="1"/>
    <xf numFmtId="165" fontId="6" fillId="0" borderId="0" xfId="4" applyNumberFormat="1"/>
    <xf numFmtId="0" fontId="0" fillId="9" borderId="0" xfId="0" applyFill="1"/>
    <xf numFmtId="0" fontId="0" fillId="9" borderId="0" xfId="0" applyFill="1" applyAlignment="1">
      <alignment horizontal="center"/>
    </xf>
    <xf numFmtId="1" fontId="8" fillId="0" borderId="0" xfId="4" applyFont="1" applyAlignment="1">
      <alignment horizontal="left"/>
    </xf>
    <xf numFmtId="168" fontId="10" fillId="0" borderId="0" xfId="4" applyNumberFormat="1" applyFont="1" applyFill="1"/>
    <xf numFmtId="1" fontId="10" fillId="0" borderId="0" xfId="4" applyFont="1" applyFill="1"/>
    <xf numFmtId="166" fontId="6" fillId="8" borderId="0" xfId="4" applyNumberFormat="1" applyFill="1"/>
    <xf numFmtId="167" fontId="6" fillId="0" borderId="0" xfId="4" applyNumberFormat="1"/>
    <xf numFmtId="0" fontId="0" fillId="2" borderId="0" xfId="0" applyFill="1"/>
    <xf numFmtId="0" fontId="0" fillId="2" borderId="0" xfId="0" applyFill="1" applyAlignment="1">
      <alignment horizontal="center"/>
    </xf>
    <xf numFmtId="1" fontId="8" fillId="0" borderId="0" xfId="4" applyFont="1" applyAlignment="1"/>
    <xf numFmtId="0" fontId="17" fillId="0" borderId="0" xfId="0" applyFont="1"/>
    <xf numFmtId="0" fontId="8" fillId="0" borderId="0" xfId="0" applyFont="1"/>
    <xf numFmtId="0" fontId="9" fillId="0" borderId="0" xfId="0" applyFont="1"/>
    <xf numFmtId="0" fontId="0" fillId="10" borderId="0" xfId="0" applyFill="1"/>
    <xf numFmtId="0" fontId="0" fillId="0" borderId="0" xfId="0" applyBorder="1"/>
    <xf numFmtId="1" fontId="8" fillId="0" borderId="0" xfId="4" applyFont="1" applyAlignment="1">
      <alignment wrapText="1"/>
    </xf>
    <xf numFmtId="1" fontId="6" fillId="3" borderId="0" xfId="4" applyFill="1" applyAlignment="1">
      <alignment wrapText="1"/>
    </xf>
    <xf numFmtId="1" fontId="8" fillId="0" borderId="0" xfId="4" applyFont="1" applyAlignment="1">
      <alignment horizontal="center" wrapText="1"/>
    </xf>
    <xf numFmtId="1" fontId="6" fillId="3" borderId="0" xfId="4" applyFill="1" applyAlignment="1">
      <alignment horizontal="center" wrapText="1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7" xfId="0" applyBorder="1"/>
    <xf numFmtId="3" fontId="0" fillId="0" borderId="0" xfId="0" applyNumberFormat="1"/>
    <xf numFmtId="165" fontId="0" fillId="0" borderId="0" xfId="0" applyNumberFormat="1" applyAlignment="1">
      <alignment horizontal="center"/>
    </xf>
    <xf numFmtId="1" fontId="6" fillId="0" borderId="0" xfId="4" applyAlignment="1"/>
    <xf numFmtId="169" fontId="0" fillId="0" borderId="0" xfId="0" applyNumberFormat="1"/>
    <xf numFmtId="164" fontId="0" fillId="0" borderId="0" xfId="0" applyNumberFormat="1"/>
    <xf numFmtId="165" fontId="0" fillId="0" borderId="0" xfId="0" applyNumberFormat="1"/>
    <xf numFmtId="168" fontId="0" fillId="0" borderId="0" xfId="0" applyNumberFormat="1"/>
    <xf numFmtId="1" fontId="6" fillId="0" borderId="0" xfId="4" applyFont="1" applyAlignment="1">
      <alignment horizontal="center" wrapText="1"/>
    </xf>
    <xf numFmtId="0" fontId="14" fillId="0" borderId="8" xfId="0" applyFont="1" applyBorder="1" applyAlignment="1">
      <alignment horizontal="left" wrapText="1"/>
    </xf>
    <xf numFmtId="0" fontId="14" fillId="0" borderId="8" xfId="0" applyFont="1" applyBorder="1" applyAlignment="1">
      <alignment horizontal="right" wrapText="1"/>
    </xf>
    <xf numFmtId="0" fontId="0" fillId="0" borderId="8" xfId="0" applyBorder="1" applyAlignment="1">
      <alignment horizontal="right" wrapText="1"/>
    </xf>
    <xf numFmtId="3" fontId="14" fillId="0" borderId="8" xfId="0" applyNumberFormat="1" applyFont="1" applyBorder="1" applyAlignment="1">
      <alignment horizontal="right" wrapText="1"/>
    </xf>
    <xf numFmtId="0" fontId="15" fillId="0" borderId="8" xfId="0" applyFont="1" applyBorder="1" applyAlignment="1">
      <alignment horizontal="center" wrapText="1"/>
    </xf>
    <xf numFmtId="0" fontId="7" fillId="0" borderId="0" xfId="0" applyFont="1"/>
    <xf numFmtId="0" fontId="0" fillId="3" borderId="0" xfId="0" applyFill="1"/>
    <xf numFmtId="0" fontId="0" fillId="0" borderId="7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7" xfId="0" applyBorder="1" applyAlignment="1">
      <alignment wrapText="1"/>
    </xf>
    <xf numFmtId="0" fontId="0" fillId="0" borderId="0" xfId="0" applyAlignment="1">
      <alignment wrapText="1"/>
    </xf>
    <xf numFmtId="0" fontId="0" fillId="0" borderId="4" xfId="0" applyBorder="1"/>
    <xf numFmtId="0" fontId="14" fillId="0" borderId="8" xfId="0" applyFont="1" applyBorder="1" applyAlignment="1">
      <alignment horizontal="center" wrapText="1"/>
    </xf>
    <xf numFmtId="1" fontId="0" fillId="0" borderId="0" xfId="0" applyNumberFormat="1"/>
    <xf numFmtId="164" fontId="0" fillId="5" borderId="0" xfId="0" applyNumberFormat="1" applyFill="1" applyAlignment="1">
      <alignment horizontal="center"/>
    </xf>
    <xf numFmtId="3" fontId="11" fillId="0" borderId="0" xfId="0" applyNumberFormat="1" applyFont="1"/>
    <xf numFmtId="1" fontId="11" fillId="0" borderId="0" xfId="0" applyNumberFormat="1" applyFont="1"/>
    <xf numFmtId="0" fontId="0" fillId="0" borderId="6" xfId="0" applyBorder="1"/>
    <xf numFmtId="165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right"/>
    </xf>
    <xf numFmtId="0" fontId="20" fillId="0" borderId="0" xfId="0" applyFont="1"/>
    <xf numFmtId="0" fontId="0" fillId="0" borderId="0" xfId="0" applyBorder="1" applyAlignment="1">
      <alignment horizontal="center" wrapText="1"/>
    </xf>
    <xf numFmtId="165" fontId="0" fillId="9" borderId="0" xfId="0" applyNumberFormat="1" applyFill="1"/>
    <xf numFmtId="171" fontId="0" fillId="0" borderId="0" xfId="0" applyNumberFormat="1" applyFill="1" applyBorder="1"/>
    <xf numFmtId="0" fontId="20" fillId="0" borderId="9" xfId="0" applyFont="1" applyBorder="1"/>
    <xf numFmtId="0" fontId="0" fillId="0" borderId="9" xfId="0" applyBorder="1"/>
    <xf numFmtId="0" fontId="11" fillId="0" borderId="0" xfId="0" applyFont="1" applyFill="1" applyBorder="1" applyAlignment="1">
      <alignment horizontal="center" wrapText="1"/>
    </xf>
    <xf numFmtId="165" fontId="0" fillId="11" borderId="0" xfId="0" applyNumberFormat="1" applyFill="1"/>
    <xf numFmtId="165" fontId="0" fillId="0" borderId="0" xfId="0" applyNumberFormat="1" applyFill="1"/>
    <xf numFmtId="0" fontId="8" fillId="0" borderId="0" xfId="0" applyFont="1" applyAlignment="1">
      <alignment horizontal="left"/>
    </xf>
    <xf numFmtId="1" fontId="8" fillId="0" borderId="0" xfId="4" applyFont="1" applyAlignment="1">
      <alignment horizontal="left" wrapText="1"/>
    </xf>
    <xf numFmtId="2" fontId="6" fillId="0" borderId="0" xfId="4" applyNumberFormat="1" applyAlignment="1">
      <alignment horizontal="center"/>
    </xf>
    <xf numFmtId="164" fontId="6" fillId="0" borderId="0" xfId="4" applyNumberFormat="1" applyAlignment="1">
      <alignment horizontal="center"/>
    </xf>
    <xf numFmtId="1" fontId="6" fillId="5" borderId="5" xfId="4" applyFont="1" applyFill="1" applyBorder="1" applyAlignment="1">
      <alignment horizontal="center" wrapText="1"/>
    </xf>
    <xf numFmtId="1" fontId="17" fillId="0" borderId="0" xfId="4" applyFont="1"/>
    <xf numFmtId="1" fontId="21" fillId="0" borderId="0" xfId="5" applyFont="1"/>
    <xf numFmtId="1" fontId="22" fillId="0" borderId="0" xfId="5" applyFont="1"/>
    <xf numFmtId="1" fontId="6" fillId="0" borderId="0" xfId="5"/>
    <xf numFmtId="1" fontId="23" fillId="0" borderId="0" xfId="5" applyFont="1"/>
    <xf numFmtId="1" fontId="18" fillId="0" borderId="0" xfId="5" applyFont="1"/>
    <xf numFmtId="1" fontId="24" fillId="0" borderId="0" xfId="5" applyFont="1"/>
    <xf numFmtId="1" fontId="23" fillId="0" borderId="0" xfId="5" applyFont="1" applyFill="1"/>
    <xf numFmtId="1" fontId="11" fillId="0" borderId="0" xfId="5" applyFont="1" applyFill="1"/>
    <xf numFmtId="1" fontId="23" fillId="0" borderId="0" xfId="4" applyFont="1"/>
    <xf numFmtId="1" fontId="11" fillId="10" borderId="2" xfId="5" applyFont="1" applyFill="1" applyBorder="1"/>
    <xf numFmtId="1" fontId="11" fillId="10" borderId="2" xfId="5" applyFont="1" applyFill="1" applyBorder="1" applyAlignment="1">
      <alignment horizontal="left"/>
    </xf>
    <xf numFmtId="1" fontId="11" fillId="10" borderId="0" xfId="5" applyFont="1" applyFill="1"/>
    <xf numFmtId="1" fontId="8" fillId="10" borderId="0" xfId="4" applyFont="1" applyFill="1"/>
    <xf numFmtId="1" fontId="11" fillId="10" borderId="0" xfId="4" applyFont="1" applyFill="1"/>
    <xf numFmtId="1" fontId="6" fillId="10" borderId="0" xfId="5" applyFill="1"/>
    <xf numFmtId="1" fontId="6" fillId="10" borderId="0" xfId="5" applyFont="1" applyFill="1"/>
    <xf numFmtId="1" fontId="6" fillId="0" borderId="0" xfId="5" applyFont="1"/>
    <xf numFmtId="1" fontId="8" fillId="0" borderId="0" xfId="5" applyFont="1"/>
    <xf numFmtId="1" fontId="25" fillId="0" borderId="0" xfId="5" applyFont="1"/>
    <xf numFmtId="1" fontId="26" fillId="0" borderId="0" xfId="5" applyFont="1"/>
    <xf numFmtId="1" fontId="20" fillId="0" borderId="0" xfId="5" applyFont="1"/>
    <xf numFmtId="1" fontId="27" fillId="0" borderId="0" xfId="5" applyFont="1"/>
    <xf numFmtId="1" fontId="6" fillId="0" borderId="2" xfId="5" applyBorder="1"/>
    <xf numFmtId="1" fontId="6" fillId="2" borderId="10" xfId="5" applyFill="1" applyBorder="1"/>
    <xf numFmtId="1" fontId="6" fillId="2" borderId="11" xfId="5" applyFill="1" applyBorder="1"/>
    <xf numFmtId="0" fontId="0" fillId="0" borderId="11" xfId="0" applyBorder="1" applyAlignment="1">
      <alignment horizontal="center" wrapText="1"/>
    </xf>
    <xf numFmtId="1" fontId="6" fillId="2" borderId="7" xfId="5" applyFill="1" applyBorder="1" applyAlignment="1">
      <alignment wrapText="1"/>
    </xf>
    <xf numFmtId="1" fontId="6" fillId="2" borderId="12" xfId="5" applyFill="1" applyBorder="1"/>
    <xf numFmtId="1" fontId="28" fillId="4" borderId="7" xfId="5" applyFont="1" applyFill="1" applyBorder="1" applyAlignment="1">
      <alignment horizontal="center" wrapText="1"/>
    </xf>
    <xf numFmtId="1" fontId="6" fillId="4" borderId="7" xfId="5" applyFont="1" applyFill="1" applyBorder="1" applyAlignment="1">
      <alignment horizontal="center" wrapText="1"/>
    </xf>
    <xf numFmtId="1" fontId="6" fillId="4" borderId="6" xfId="5" applyFill="1" applyBorder="1" applyAlignment="1">
      <alignment horizontal="center" wrapText="1"/>
    </xf>
    <xf numFmtId="1" fontId="6" fillId="2" borderId="0" xfId="5" applyFill="1" applyBorder="1"/>
    <xf numFmtId="1" fontId="6" fillId="2" borderId="9" xfId="5" applyFill="1" applyBorder="1"/>
    <xf numFmtId="1" fontId="6" fillId="0" borderId="0" xfId="5" applyBorder="1"/>
    <xf numFmtId="1" fontId="6" fillId="0" borderId="4" xfId="5" applyBorder="1"/>
    <xf numFmtId="1" fontId="6" fillId="8" borderId="0" xfId="5" applyFill="1" applyBorder="1"/>
    <xf numFmtId="1" fontId="6" fillId="2" borderId="0" xfId="5" applyFill="1" applyBorder="1" applyAlignment="1">
      <alignment horizontal="center"/>
    </xf>
    <xf numFmtId="1" fontId="6" fillId="0" borderId="0" xfId="5" applyBorder="1" applyAlignment="1">
      <alignment horizontal="center"/>
    </xf>
    <xf numFmtId="1" fontId="6" fillId="0" borderId="4" xfId="5" applyBorder="1" applyAlignment="1">
      <alignment horizontal="center"/>
    </xf>
    <xf numFmtId="1" fontId="6" fillId="8" borderId="0" xfId="5" applyFill="1" applyBorder="1" applyAlignment="1">
      <alignment horizontal="center"/>
    </xf>
    <xf numFmtId="1" fontId="6" fillId="2" borderId="9" xfId="5" applyFill="1" applyBorder="1" applyAlignment="1">
      <alignment horizontal="center"/>
    </xf>
    <xf numFmtId="1" fontId="6" fillId="0" borderId="0" xfId="5" applyFill="1" applyBorder="1" applyAlignment="1">
      <alignment horizontal="center"/>
    </xf>
    <xf numFmtId="1" fontId="6" fillId="0" borderId="4" xfId="5" applyFill="1" applyBorder="1" applyAlignment="1">
      <alignment horizontal="center"/>
    </xf>
    <xf numFmtId="1" fontId="6" fillId="2" borderId="2" xfId="5" applyFill="1" applyBorder="1" applyAlignment="1">
      <alignment horizontal="center"/>
    </xf>
    <xf numFmtId="1" fontId="6" fillId="2" borderId="13" xfId="5" applyFill="1" applyBorder="1"/>
    <xf numFmtId="1" fontId="6" fillId="0" borderId="2" xfId="5" applyBorder="1" applyAlignment="1">
      <alignment horizontal="center"/>
    </xf>
    <xf numFmtId="1" fontId="6" fillId="0" borderId="14" xfId="5" applyBorder="1" applyAlignment="1">
      <alignment horizontal="center"/>
    </xf>
    <xf numFmtId="1" fontId="6" fillId="8" borderId="2" xfId="5" applyFill="1" applyBorder="1" applyAlignment="1">
      <alignment horizontal="center"/>
    </xf>
    <xf numFmtId="1" fontId="17" fillId="0" borderId="2" xfId="5" applyFont="1" applyBorder="1"/>
    <xf numFmtId="49" fontId="6" fillId="0" borderId="0" xfId="5" applyNumberFormat="1" applyFont="1" applyAlignment="1">
      <alignment horizontal="center"/>
    </xf>
    <xf numFmtId="1" fontId="11" fillId="0" borderId="0" xfId="5" applyFont="1"/>
    <xf numFmtId="49" fontId="6" fillId="0" borderId="0" xfId="5" applyNumberFormat="1" applyAlignment="1">
      <alignment horizontal="center"/>
    </xf>
    <xf numFmtId="49" fontId="6" fillId="0" borderId="0" xfId="5" applyNumberFormat="1"/>
    <xf numFmtId="49" fontId="11" fillId="12" borderId="4" xfId="0" applyNumberFormat="1" applyFont="1" applyFill="1" applyBorder="1" applyAlignment="1">
      <alignment horizontal="center"/>
    </xf>
    <xf numFmtId="49" fontId="11" fillId="12" borderId="3" xfId="0" applyNumberFormat="1" applyFont="1" applyFill="1" applyBorder="1" applyAlignment="1">
      <alignment horizontal="center"/>
    </xf>
    <xf numFmtId="49" fontId="11" fillId="12" borderId="14" xfId="0" applyNumberFormat="1" applyFont="1" applyFill="1" applyBorder="1" applyAlignment="1">
      <alignment horizontal="center"/>
    </xf>
    <xf numFmtId="49" fontId="11" fillId="12" borderId="15" xfId="0" applyNumberFormat="1" applyFont="1" applyFill="1" applyBorder="1" applyAlignment="1">
      <alignment horizontal="center"/>
    </xf>
    <xf numFmtId="1" fontId="6" fillId="12" borderId="0" xfId="5" applyFill="1"/>
    <xf numFmtId="49" fontId="6" fillId="12" borderId="4" xfId="4" applyNumberFormat="1" applyFont="1" applyFill="1" applyBorder="1" applyAlignment="1">
      <alignment horizontal="center" wrapText="1"/>
    </xf>
    <xf numFmtId="1" fontId="6" fillId="12" borderId="14" xfId="5" applyFont="1" applyFill="1" applyBorder="1"/>
    <xf numFmtId="0" fontId="0" fillId="4" borderId="2" xfId="0" applyFill="1" applyBorder="1" applyAlignment="1">
      <alignment horizontal="center" wrapText="1"/>
    </xf>
    <xf numFmtId="0" fontId="0" fillId="4" borderId="11" xfId="0" applyFill="1" applyBorder="1" applyAlignment="1">
      <alignment horizontal="center" wrapText="1"/>
    </xf>
    <xf numFmtId="0" fontId="0" fillId="4" borderId="10" xfId="0" applyFill="1" applyBorder="1" applyAlignment="1">
      <alignment horizontal="center" wrapText="1"/>
    </xf>
    <xf numFmtId="1" fontId="6" fillId="4" borderId="2" xfId="5" applyFill="1" applyBorder="1"/>
    <xf numFmtId="0" fontId="0" fillId="4" borderId="16" xfId="0" applyFill="1" applyBorder="1" applyAlignment="1">
      <alignment horizontal="center" wrapText="1"/>
    </xf>
    <xf numFmtId="0" fontId="28" fillId="4" borderId="6" xfId="0" applyFont="1" applyFill="1" applyBorder="1" applyAlignment="1">
      <alignment horizontal="center" wrapText="1"/>
    </xf>
    <xf numFmtId="0" fontId="28" fillId="4" borderId="5" xfId="0" applyFont="1" applyFill="1" applyBorder="1" applyAlignment="1">
      <alignment horizontal="center" wrapText="1"/>
    </xf>
    <xf numFmtId="49" fontId="0" fillId="5" borderId="0" xfId="0" applyNumberFormat="1" applyFill="1" applyAlignment="1">
      <alignment horizontal="center"/>
    </xf>
    <xf numFmtId="49" fontId="0" fillId="8" borderId="0" xfId="0" applyNumberFormat="1" applyFill="1"/>
    <xf numFmtId="49" fontId="0" fillId="8" borderId="0" xfId="0" applyNumberFormat="1" applyFill="1" applyAlignment="1">
      <alignment horizontal="center"/>
    </xf>
    <xf numFmtId="49" fontId="8" fillId="0" borderId="0" xfId="5" applyNumberFormat="1" applyFont="1"/>
    <xf numFmtId="49" fontId="6" fillId="0" borderId="0" xfId="5" applyNumberFormat="1" applyFont="1"/>
    <xf numFmtId="1" fontId="6" fillId="0" borderId="2" xfId="5" applyFont="1" applyBorder="1"/>
    <xf numFmtId="1" fontId="29" fillId="0" borderId="0" xfId="5" applyFont="1"/>
    <xf numFmtId="1" fontId="8" fillId="2" borderId="0" xfId="4" applyFont="1" applyFill="1" applyAlignment="1">
      <alignment wrapText="1"/>
    </xf>
    <xf numFmtId="1" fontId="6" fillId="5" borderId="4" xfId="4" applyFont="1" applyFill="1" applyBorder="1" applyAlignment="1">
      <alignment horizontal="center" wrapText="1"/>
    </xf>
    <xf numFmtId="1" fontId="6" fillId="5" borderId="6" xfId="4" quotePrefix="1" applyFont="1" applyFill="1" applyBorder="1"/>
    <xf numFmtId="1" fontId="6" fillId="0" borderId="0" xfId="4" applyFont="1" applyAlignment="1">
      <alignment wrapText="1"/>
    </xf>
    <xf numFmtId="165" fontId="11" fillId="6" borderId="0" xfId="0" applyNumberFormat="1" applyFont="1" applyFill="1"/>
    <xf numFmtId="49" fontId="0" fillId="0" borderId="0" xfId="0" applyNumberFormat="1"/>
    <xf numFmtId="49" fontId="0" fillId="6" borderId="0" xfId="0" applyNumberFormat="1" applyFill="1"/>
    <xf numFmtId="1" fontId="6" fillId="0" borderId="0" xfId="3"/>
    <xf numFmtId="1" fontId="6" fillId="0" borderId="0" xfId="3" applyFont="1"/>
    <xf numFmtId="1" fontId="6" fillId="0" borderId="0" xfId="3" applyBorder="1"/>
    <xf numFmtId="1" fontId="6" fillId="0" borderId="0" xfId="3" applyAlignment="1">
      <alignment wrapText="1"/>
    </xf>
    <xf numFmtId="164" fontId="6" fillId="0" borderId="0" xfId="3" applyNumberFormat="1"/>
    <xf numFmtId="0" fontId="6" fillId="0" borderId="0" xfId="2"/>
    <xf numFmtId="0" fontId="6" fillId="0" borderId="0" xfId="2" applyBorder="1"/>
    <xf numFmtId="1" fontId="6" fillId="5" borderId="0" xfId="3" applyFont="1" applyFill="1"/>
    <xf numFmtId="1" fontId="6" fillId="5" borderId="0" xfId="3" applyFill="1"/>
    <xf numFmtId="1" fontId="6" fillId="0" borderId="0" xfId="3" applyFill="1"/>
    <xf numFmtId="1" fontId="6" fillId="0" borderId="0" xfId="3" applyFont="1" applyFill="1"/>
    <xf numFmtId="0" fontId="8" fillId="0" borderId="0" xfId="0" applyFont="1" applyFill="1"/>
    <xf numFmtId="0" fontId="0" fillId="0" borderId="0" xfId="0" applyFill="1"/>
    <xf numFmtId="0" fontId="14" fillId="0" borderId="17" xfId="0" applyFont="1" applyFill="1" applyBorder="1" applyAlignment="1">
      <alignment horizontal="center" wrapText="1"/>
    </xf>
    <xf numFmtId="3" fontId="0" fillId="13" borderId="0" xfId="0" applyNumberFormat="1" applyFill="1"/>
    <xf numFmtId="1" fontId="0" fillId="13" borderId="0" xfId="0" applyNumberFormat="1" applyFill="1"/>
    <xf numFmtId="3" fontId="11" fillId="13" borderId="0" xfId="0" applyNumberFormat="1" applyFont="1" applyFill="1"/>
    <xf numFmtId="1" fontId="11" fillId="13" borderId="0" xfId="0" applyNumberFormat="1" applyFont="1" applyFill="1"/>
    <xf numFmtId="173" fontId="0" fillId="0" borderId="0" xfId="1" applyNumberFormat="1" applyFont="1" applyAlignment="1">
      <alignment horizontal="center"/>
    </xf>
    <xf numFmtId="174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75" fontId="0" fillId="6" borderId="0" xfId="0" applyNumberFormat="1" applyFill="1"/>
    <xf numFmtId="0" fontId="0" fillId="6" borderId="0" xfId="0" applyFill="1"/>
    <xf numFmtId="169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" fontId="8" fillId="0" borderId="0" xfId="4" applyFont="1" applyAlignment="1">
      <alignment horizontal="center"/>
    </xf>
    <xf numFmtId="3" fontId="11" fillId="0" borderId="0" xfId="0" applyNumberFormat="1" applyFont="1" applyFill="1"/>
    <xf numFmtId="1" fontId="11" fillId="0" borderId="0" xfId="0" applyNumberFormat="1" applyFont="1" applyFill="1"/>
    <xf numFmtId="1" fontId="0" fillId="0" borderId="0" xfId="0" applyNumberFormat="1" applyFill="1"/>
    <xf numFmtId="3" fontId="0" fillId="0" borderId="0" xfId="0" applyNumberFormat="1" applyFill="1"/>
    <xf numFmtId="0" fontId="14" fillId="14" borderId="8" xfId="0" applyFont="1" applyFill="1" applyBorder="1" applyAlignment="1">
      <alignment horizontal="left" wrapText="1"/>
    </xf>
    <xf numFmtId="3" fontId="14" fillId="14" borderId="8" xfId="0" applyNumberFormat="1" applyFont="1" applyFill="1" applyBorder="1" applyAlignment="1">
      <alignment horizontal="right" wrapText="1"/>
    </xf>
    <xf numFmtId="0" fontId="0" fillId="14" borderId="8" xfId="0" applyFill="1" applyBorder="1" applyAlignment="1">
      <alignment horizontal="right" wrapText="1"/>
    </xf>
    <xf numFmtId="0" fontId="14" fillId="14" borderId="8" xfId="0" applyFont="1" applyFill="1" applyBorder="1" applyAlignment="1">
      <alignment horizontal="right" wrapText="1"/>
    </xf>
    <xf numFmtId="0" fontId="15" fillId="14" borderId="8" xfId="0" applyFont="1" applyFill="1" applyBorder="1" applyAlignment="1">
      <alignment horizontal="center" wrapText="1"/>
    </xf>
    <xf numFmtId="49" fontId="6" fillId="0" borderId="0" xfId="4" applyNumberFormat="1" applyFont="1" applyBorder="1" applyAlignment="1">
      <alignment horizontal="center"/>
    </xf>
    <xf numFmtId="49" fontId="6" fillId="5" borderId="0" xfId="4" applyNumberFormat="1" applyFont="1" applyFill="1" applyBorder="1" applyAlignment="1">
      <alignment wrapText="1"/>
    </xf>
    <xf numFmtId="170" fontId="6" fillId="0" borderId="0" xfId="4" applyNumberFormat="1" applyAlignment="1">
      <alignment horizontal="center"/>
    </xf>
    <xf numFmtId="1" fontId="6" fillId="5" borderId="0" xfId="4" applyFont="1" applyFill="1" applyAlignment="1">
      <alignment wrapText="1"/>
    </xf>
    <xf numFmtId="165" fontId="6" fillId="0" borderId="0" xfId="3" applyNumberFormat="1"/>
    <xf numFmtId="1" fontId="6" fillId="10" borderId="0" xfId="4" applyFill="1"/>
    <xf numFmtId="1" fontId="34" fillId="0" borderId="0" xfId="4" applyFont="1"/>
    <xf numFmtId="1" fontId="35" fillId="0" borderId="0" xfId="4" applyFont="1"/>
    <xf numFmtId="1" fontId="34" fillId="0" borderId="0" xfId="4" applyFont="1" applyFill="1"/>
    <xf numFmtId="1" fontId="35" fillId="0" borderId="0" xfId="4" applyFont="1" applyFill="1"/>
    <xf numFmtId="1" fontId="6" fillId="0" borderId="0" xfId="4" quotePrefix="1" applyFont="1"/>
    <xf numFmtId="49" fontId="6" fillId="0" borderId="0" xfId="0" applyNumberFormat="1" applyFont="1"/>
    <xf numFmtId="0" fontId="6" fillId="0" borderId="0" xfId="0" applyFont="1"/>
    <xf numFmtId="0" fontId="36" fillId="0" borderId="0" xfId="6" applyFont="1"/>
    <xf numFmtId="0" fontId="38" fillId="0" borderId="33" xfId="6" applyFont="1" applyBorder="1" applyAlignment="1">
      <alignment horizontal="center" wrapText="1"/>
    </xf>
    <xf numFmtId="0" fontId="38" fillId="0" borderId="35" xfId="6" applyFont="1" applyBorder="1" applyAlignment="1">
      <alignment horizontal="center" wrapText="1"/>
    </xf>
    <xf numFmtId="0" fontId="40" fillId="0" borderId="34" xfId="6" applyFont="1" applyBorder="1" applyAlignment="1">
      <alignment horizontal="left"/>
    </xf>
    <xf numFmtId="0" fontId="40" fillId="0" borderId="35" xfId="6" applyFont="1" applyBorder="1" applyAlignment="1">
      <alignment horizontal="right" wrapText="1"/>
    </xf>
    <xf numFmtId="3" fontId="40" fillId="0" borderId="35" xfId="6" applyNumberFormat="1" applyFont="1" applyBorder="1" applyAlignment="1">
      <alignment horizontal="right" wrapText="1"/>
    </xf>
    <xf numFmtId="0" fontId="40" fillId="15" borderId="34" xfId="6" applyFont="1" applyFill="1" applyBorder="1" applyAlignment="1">
      <alignment horizontal="left"/>
    </xf>
    <xf numFmtId="0" fontId="40" fillId="15" borderId="35" xfId="6" applyFont="1" applyFill="1" applyBorder="1" applyAlignment="1">
      <alignment horizontal="right" wrapText="1"/>
    </xf>
    <xf numFmtId="3" fontId="40" fillId="15" borderId="35" xfId="6" applyNumberFormat="1" applyFont="1" applyFill="1" applyBorder="1" applyAlignment="1">
      <alignment horizontal="right" wrapText="1"/>
    </xf>
    <xf numFmtId="0" fontId="36" fillId="15" borderId="36" xfId="6" applyFont="1" applyFill="1" applyBorder="1" applyAlignment="1">
      <alignment horizontal="left"/>
    </xf>
    <xf numFmtId="0" fontId="0" fillId="16" borderId="0" xfId="0" applyFill="1"/>
    <xf numFmtId="0" fontId="36" fillId="0" borderId="35" xfId="6" applyFont="1" applyBorder="1" applyAlignment="1">
      <alignment horizontal="right" wrapText="1"/>
    </xf>
    <xf numFmtId="0" fontId="46" fillId="0" borderId="35" xfId="6" applyFont="1" applyBorder="1" applyAlignment="1">
      <alignment horizontal="center" wrapText="1"/>
    </xf>
    <xf numFmtId="0" fontId="36" fillId="15" borderId="35" xfId="6" applyFont="1" applyFill="1" applyBorder="1" applyAlignment="1">
      <alignment horizontal="right" wrapText="1"/>
    </xf>
    <xf numFmtId="0" fontId="46" fillId="15" borderId="35" xfId="6" applyFont="1" applyFill="1" applyBorder="1" applyAlignment="1">
      <alignment horizontal="center" wrapText="1"/>
    </xf>
    <xf numFmtId="0" fontId="40" fillId="0" borderId="35" xfId="6" quotePrefix="1" applyFont="1" applyBorder="1" applyAlignment="1">
      <alignment horizontal="center" wrapText="1"/>
    </xf>
    <xf numFmtId="165" fontId="0" fillId="17" borderId="0" xfId="0" applyNumberFormat="1" applyFill="1"/>
    <xf numFmtId="1" fontId="17" fillId="0" borderId="0" xfId="3" applyFont="1"/>
    <xf numFmtId="1" fontId="6" fillId="0" borderId="7" xfId="3" applyBorder="1"/>
    <xf numFmtId="164" fontId="6" fillId="0" borderId="7" xfId="3" applyNumberFormat="1" applyFont="1" applyBorder="1" applyAlignment="1">
      <alignment wrapText="1"/>
    </xf>
    <xf numFmtId="164" fontId="6" fillId="0" borderId="7" xfId="3" applyNumberFormat="1" applyBorder="1" applyAlignment="1">
      <alignment wrapText="1"/>
    </xf>
    <xf numFmtId="1" fontId="6" fillId="0" borderId="7" xfId="3" applyBorder="1" applyAlignment="1">
      <alignment wrapText="1"/>
    </xf>
    <xf numFmtId="1" fontId="6" fillId="0" borderId="7" xfId="3" applyFont="1" applyBorder="1" applyAlignment="1">
      <alignment wrapText="1"/>
    </xf>
    <xf numFmtId="4" fontId="0" fillId="0" borderId="0" xfId="0" applyNumberFormat="1"/>
    <xf numFmtId="0" fontId="0" fillId="0" borderId="0" xfId="0" applyAlignment="1">
      <alignment horizontal="center"/>
    </xf>
    <xf numFmtId="1" fontId="6" fillId="0" borderId="2" xfId="4" applyBorder="1"/>
    <xf numFmtId="0" fontId="4" fillId="0" borderId="0" xfId="18"/>
    <xf numFmtId="0" fontId="6" fillId="0" borderId="0" xfId="12"/>
    <xf numFmtId="4" fontId="6" fillId="0" borderId="0" xfId="12" applyNumberFormat="1"/>
    <xf numFmtId="164" fontId="0" fillId="0" borderId="0" xfId="0" applyNumberFormat="1" applyFill="1" applyAlignment="1">
      <alignment horizontal="center"/>
    </xf>
    <xf numFmtId="0" fontId="6" fillId="0" borderId="7" xfId="0" applyFont="1" applyBorder="1"/>
    <xf numFmtId="2" fontId="0" fillId="0" borderId="0" xfId="0" applyNumberFormat="1"/>
    <xf numFmtId="164" fontId="0" fillId="18" borderId="0" xfId="0" applyNumberFormat="1" applyFill="1"/>
    <xf numFmtId="0" fontId="0" fillId="0" borderId="0" xfId="0" applyFill="1" applyBorder="1" applyAlignment="1">
      <alignment horizontal="center" wrapText="1"/>
    </xf>
    <xf numFmtId="166" fontId="0" fillId="0" borderId="0" xfId="0" applyNumberFormat="1"/>
    <xf numFmtId="165" fontId="0" fillId="0" borderId="2" xfId="0" applyNumberFormat="1" applyBorder="1"/>
    <xf numFmtId="2" fontId="0" fillId="0" borderId="2" xfId="0" applyNumberFormat="1" applyBorder="1"/>
    <xf numFmtId="177" fontId="0" fillId="0" borderId="0" xfId="0" applyNumberFormat="1"/>
    <xf numFmtId="164" fontId="6" fillId="0" borderId="0" xfId="0" applyNumberFormat="1" applyFont="1" applyFill="1" applyAlignment="1">
      <alignment horizontal="center"/>
    </xf>
    <xf numFmtId="0" fontId="0" fillId="19" borderId="0" xfId="0" applyFill="1"/>
    <xf numFmtId="0" fontId="6" fillId="0" borderId="2" xfId="0" applyFont="1" applyBorder="1"/>
    <xf numFmtId="165" fontId="0" fillId="18" borderId="0" xfId="0" applyNumberFormat="1" applyFill="1"/>
    <xf numFmtId="0" fontId="20" fillId="0" borderId="0" xfId="0" applyFont="1" applyBorder="1"/>
    <xf numFmtId="0" fontId="6" fillId="0" borderId="0" xfId="0" applyFont="1" applyBorder="1"/>
    <xf numFmtId="0" fontId="0" fillId="0" borderId="0" xfId="0" applyFont="1" applyFill="1" applyBorder="1"/>
    <xf numFmtId="164" fontId="6" fillId="0" borderId="0" xfId="0" applyNumberFormat="1" applyFont="1"/>
    <xf numFmtId="165" fontId="0" fillId="0" borderId="0" xfId="0" applyNumberFormat="1" applyBorder="1" applyAlignment="1">
      <alignment horizontal="center" wrapText="1"/>
    </xf>
    <xf numFmtId="165" fontId="0" fillId="0" borderId="0" xfId="0" applyNumberFormat="1" applyBorder="1" applyAlignment="1">
      <alignment horizontal="center"/>
    </xf>
    <xf numFmtId="165" fontId="0" fillId="0" borderId="0" xfId="17" applyNumberFormat="1" applyFont="1" applyAlignment="1">
      <alignment horizontal="center"/>
    </xf>
    <xf numFmtId="165" fontId="0" fillId="0" borderId="0" xfId="0" applyNumberFormat="1" applyFill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178" fontId="0" fillId="0" borderId="0" xfId="0" applyNumberFormat="1"/>
    <xf numFmtId="0" fontId="6" fillId="0" borderId="0" xfId="0" applyFont="1" applyAlignment="1">
      <alignment horizontal="center"/>
    </xf>
    <xf numFmtId="0" fontId="6" fillId="0" borderId="7" xfId="0" applyFont="1" applyBorder="1" applyAlignment="1">
      <alignment horizontal="center"/>
    </xf>
    <xf numFmtId="164" fontId="6" fillId="20" borderId="0" xfId="4" applyNumberFormat="1" applyFill="1"/>
    <xf numFmtId="3" fontId="0" fillId="0" borderId="0" xfId="0" applyNumberFormat="1" applyAlignment="1">
      <alignment horizontal="right" indent="1"/>
    </xf>
    <xf numFmtId="3" fontId="6" fillId="0" borderId="7" xfId="0" applyNumberFormat="1" applyFont="1" applyBorder="1" applyAlignment="1">
      <alignment horizontal="right" indent="1"/>
    </xf>
    <xf numFmtId="169" fontId="0" fillId="0" borderId="0" xfId="0" applyNumberFormat="1" applyAlignment="1">
      <alignment horizontal="right" indent="1"/>
    </xf>
    <xf numFmtId="179" fontId="0" fillId="0" borderId="0" xfId="0" applyNumberFormat="1" applyAlignment="1">
      <alignment horizontal="center"/>
    </xf>
    <xf numFmtId="3" fontId="9" fillId="0" borderId="0" xfId="0" applyNumberFormat="1" applyFont="1" applyAlignment="1">
      <alignment horizontal="right" indent="1"/>
    </xf>
    <xf numFmtId="0" fontId="6" fillId="0" borderId="0" xfId="19"/>
    <xf numFmtId="3" fontId="6" fillId="0" borderId="0" xfId="19" applyNumberFormat="1"/>
    <xf numFmtId="0" fontId="0" fillId="0" borderId="0" xfId="0" applyAlignment="1">
      <alignment horizontal="center"/>
    </xf>
    <xf numFmtId="168" fontId="0" fillId="0" borderId="0" xfId="0" applyNumberFormat="1" applyAlignment="1">
      <alignment horizontal="right" indent="1"/>
    </xf>
    <xf numFmtId="49" fontId="6" fillId="0" borderId="0" xfId="4" applyNumberFormat="1" applyFont="1" applyFill="1" applyBorder="1" applyAlignment="1">
      <alignment wrapText="1"/>
    </xf>
    <xf numFmtId="2" fontId="6" fillId="0" borderId="0" xfId="4" applyNumberFormat="1"/>
    <xf numFmtId="1" fontId="6" fillId="5" borderId="7" xfId="4" applyFill="1" applyBorder="1"/>
    <xf numFmtId="49" fontId="6" fillId="5" borderId="0" xfId="4" applyNumberFormat="1" applyFill="1" applyBorder="1"/>
    <xf numFmtId="1" fontId="6" fillId="5" borderId="43" xfId="4" applyFill="1" applyBorder="1" applyAlignment="1">
      <alignment horizontal="center" wrapText="1"/>
    </xf>
    <xf numFmtId="1" fontId="6" fillId="5" borderId="44" xfId="4" applyFill="1" applyBorder="1" applyAlignment="1">
      <alignment wrapText="1"/>
    </xf>
    <xf numFmtId="1" fontId="6" fillId="5" borderId="44" xfId="4" applyFill="1" applyBorder="1" applyAlignment="1">
      <alignment horizontal="center" wrapText="1"/>
    </xf>
    <xf numFmtId="1" fontId="6" fillId="5" borderId="45" xfId="4" applyFill="1" applyBorder="1" applyAlignment="1">
      <alignment horizontal="center" wrapText="1"/>
    </xf>
    <xf numFmtId="1" fontId="6" fillId="5" borderId="43" xfId="4" applyFont="1" applyFill="1" applyBorder="1" applyAlignment="1">
      <alignment horizontal="center" wrapText="1"/>
    </xf>
    <xf numFmtId="1" fontId="48" fillId="0" borderId="0" xfId="4" applyFont="1"/>
    <xf numFmtId="1" fontId="8" fillId="0" borderId="0" xfId="4" applyFont="1" applyFill="1" applyAlignment="1">
      <alignment horizontal="left" wrapText="1"/>
    </xf>
    <xf numFmtId="1" fontId="8" fillId="0" borderId="0" xfId="4" applyFont="1" applyFill="1" applyAlignment="1">
      <alignment horizontal="center" wrapText="1"/>
    </xf>
    <xf numFmtId="1" fontId="6" fillId="0" borderId="0" xfId="4" applyFill="1" applyAlignment="1">
      <alignment horizontal="center"/>
    </xf>
    <xf numFmtId="169" fontId="6" fillId="0" borderId="0" xfId="4" applyNumberFormat="1" applyFill="1" applyAlignment="1">
      <alignment horizontal="center"/>
    </xf>
    <xf numFmtId="168" fontId="6" fillId="0" borderId="0" xfId="4" applyNumberFormat="1" applyFill="1" applyAlignment="1">
      <alignment horizontal="center"/>
    </xf>
    <xf numFmtId="165" fontId="6" fillId="0" borderId="0" xfId="4" applyNumberFormat="1" applyFill="1"/>
    <xf numFmtId="166" fontId="6" fillId="0" borderId="0" xfId="4" applyNumberFormat="1" applyFill="1"/>
    <xf numFmtId="169" fontId="6" fillId="0" borderId="0" xfId="4" applyNumberFormat="1" applyFill="1"/>
    <xf numFmtId="1" fontId="6" fillId="0" borderId="0" xfId="4" applyNumberFormat="1" applyFill="1"/>
    <xf numFmtId="168" fontId="6" fillId="0" borderId="0" xfId="4" applyNumberFormat="1" applyFill="1"/>
    <xf numFmtId="4" fontId="6" fillId="0" borderId="0" xfId="4" applyNumberFormat="1" applyFill="1" applyAlignment="1">
      <alignment horizontal="center"/>
    </xf>
    <xf numFmtId="1" fontId="8" fillId="0" borderId="0" xfId="4" applyFont="1" applyFill="1" applyAlignment="1">
      <alignment wrapText="1"/>
    </xf>
    <xf numFmtId="1" fontId="6" fillId="0" borderId="0" xfId="4" quotePrefix="1" applyFont="1" applyFill="1"/>
    <xf numFmtId="1" fontId="6" fillId="0" borderId="0" xfId="4" applyFont="1" applyFill="1" applyAlignment="1">
      <alignment wrapText="1"/>
    </xf>
    <xf numFmtId="2" fontId="6" fillId="0" borderId="0" xfId="4" applyNumberFormat="1" applyFill="1" applyAlignment="1">
      <alignment horizontal="center"/>
    </xf>
    <xf numFmtId="1" fontId="8" fillId="0" borderId="0" xfId="4" applyFont="1" applyFill="1"/>
    <xf numFmtId="49" fontId="6" fillId="0" borderId="2" xfId="4" applyNumberFormat="1" applyFill="1" applyBorder="1" applyAlignment="1">
      <alignment horizontal="center"/>
    </xf>
    <xf numFmtId="49" fontId="6" fillId="0" borderId="2" xfId="4" applyNumberFormat="1" applyFont="1" applyFill="1" applyBorder="1" applyAlignment="1">
      <alignment horizontal="center"/>
    </xf>
    <xf numFmtId="49" fontId="6" fillId="0" borderId="0" xfId="4" applyNumberFormat="1" applyFont="1" applyFill="1" applyBorder="1" applyAlignment="1">
      <alignment horizontal="center"/>
    </xf>
    <xf numFmtId="1" fontId="6" fillId="0" borderId="3" xfId="4" applyFont="1" applyFill="1" applyBorder="1" applyAlignment="1">
      <alignment horizontal="center" wrapText="1"/>
    </xf>
    <xf numFmtId="1" fontId="6" fillId="0" borderId="3" xfId="4" applyFill="1" applyBorder="1"/>
    <xf numFmtId="1" fontId="6" fillId="0" borderId="3" xfId="4" applyFont="1" applyFill="1" applyBorder="1" applyAlignment="1">
      <alignment wrapText="1"/>
    </xf>
    <xf numFmtId="49" fontId="6" fillId="0" borderId="4" xfId="4" applyNumberFormat="1" applyFont="1" applyFill="1" applyBorder="1" applyAlignment="1">
      <alignment wrapText="1"/>
    </xf>
    <xf numFmtId="49" fontId="6" fillId="0" borderId="3" xfId="4" applyNumberFormat="1" applyFill="1" applyBorder="1"/>
    <xf numFmtId="1" fontId="6" fillId="0" borderId="4" xfId="4" applyFill="1" applyBorder="1"/>
    <xf numFmtId="1" fontId="33" fillId="0" borderId="0" xfId="4" applyFont="1" applyFill="1"/>
    <xf numFmtId="1" fontId="6" fillId="0" borderId="5" xfId="4" applyFill="1" applyBorder="1"/>
    <xf numFmtId="1" fontId="6" fillId="0" borderId="5" xfId="4" applyFont="1" applyFill="1" applyBorder="1" applyAlignment="1">
      <alignment horizontal="center" wrapText="1"/>
    </xf>
    <xf numFmtId="1" fontId="6" fillId="0" borderId="6" xfId="4" quotePrefix="1" applyFont="1" applyFill="1" applyBorder="1"/>
    <xf numFmtId="1" fontId="6" fillId="0" borderId="6" xfId="4" applyFill="1" applyBorder="1"/>
    <xf numFmtId="1" fontId="6" fillId="0" borderId="0" xfId="4" applyFill="1" applyBorder="1"/>
    <xf numFmtId="164" fontId="6" fillId="0" borderId="0" xfId="4" applyNumberFormat="1" applyFill="1" applyAlignment="1">
      <alignment horizontal="center"/>
    </xf>
    <xf numFmtId="1" fontId="6" fillId="0" borderId="0" xfId="4" applyFont="1" applyFill="1"/>
    <xf numFmtId="0" fontId="0" fillId="0" borderId="0" xfId="0" applyFill="1" applyAlignment="1">
      <alignment horizontal="center"/>
    </xf>
    <xf numFmtId="164" fontId="6" fillId="21" borderId="0" xfId="4" applyNumberFormat="1" applyFill="1"/>
    <xf numFmtId="0" fontId="3" fillId="0" borderId="0" xfId="21"/>
    <xf numFmtId="0" fontId="53" fillId="0" borderId="46" xfId="21" applyFont="1" applyBorder="1" applyAlignment="1">
      <alignment horizontal="left"/>
    </xf>
    <xf numFmtId="3" fontId="53" fillId="0" borderId="46" xfId="21" applyNumberFormat="1" applyFont="1" applyBorder="1" applyAlignment="1">
      <alignment horizontal="right" wrapText="1"/>
    </xf>
    <xf numFmtId="0" fontId="3" fillId="0" borderId="46" xfId="21" applyBorder="1" applyAlignment="1">
      <alignment horizontal="right" wrapText="1"/>
    </xf>
    <xf numFmtId="0" fontId="53" fillId="0" borderId="46" xfId="21" applyFont="1" applyBorder="1" applyAlignment="1">
      <alignment horizontal="right" wrapText="1"/>
    </xf>
    <xf numFmtId="0" fontId="53" fillId="22" borderId="46" xfId="21" applyFont="1" applyFill="1" applyBorder="1" applyAlignment="1">
      <alignment horizontal="left"/>
    </xf>
    <xf numFmtId="3" fontId="53" fillId="22" borderId="46" xfId="21" applyNumberFormat="1" applyFont="1" applyFill="1" applyBorder="1" applyAlignment="1">
      <alignment horizontal="right" wrapText="1"/>
    </xf>
    <xf numFmtId="0" fontId="3" fillId="22" borderId="46" xfId="21" applyFill="1" applyBorder="1" applyAlignment="1">
      <alignment horizontal="right" wrapText="1"/>
    </xf>
    <xf numFmtId="0" fontId="53" fillId="22" borderId="46" xfId="21" applyFont="1" applyFill="1" applyBorder="1" applyAlignment="1">
      <alignment horizontal="right" wrapText="1"/>
    </xf>
    <xf numFmtId="0" fontId="54" fillId="0" borderId="46" xfId="21" applyFont="1" applyBorder="1" applyAlignment="1">
      <alignment horizontal="center" wrapText="1"/>
    </xf>
    <xf numFmtId="0" fontId="54" fillId="22" borderId="46" xfId="21" applyFont="1" applyFill="1" applyBorder="1" applyAlignment="1">
      <alignment horizontal="center" wrapText="1"/>
    </xf>
    <xf numFmtId="171" fontId="6" fillId="0" borderId="0" xfId="4" applyNumberFormat="1"/>
    <xf numFmtId="1" fontId="6" fillId="5" borderId="0" xfId="4" applyFill="1" applyBorder="1" applyAlignment="1">
      <alignment horizontal="center" wrapText="1"/>
    </xf>
    <xf numFmtId="1" fontId="6" fillId="5" borderId="0" xfId="4" applyFill="1" applyBorder="1"/>
    <xf numFmtId="1" fontId="6" fillId="0" borderId="0" xfId="4" applyFill="1" applyBorder="1" applyAlignment="1">
      <alignment horizontal="center" wrapText="1"/>
    </xf>
    <xf numFmtId="49" fontId="6" fillId="0" borderId="0" xfId="4" applyNumberFormat="1" applyFill="1" applyBorder="1"/>
    <xf numFmtId="1" fontId="6" fillId="5" borderId="0" xfId="4" applyFont="1" applyFill="1" applyBorder="1" applyAlignment="1">
      <alignment horizontal="center" wrapText="1"/>
    </xf>
    <xf numFmtId="49" fontId="32" fillId="5" borderId="0" xfId="4" applyNumberFormat="1" applyFont="1" applyFill="1" applyBorder="1" applyAlignment="1">
      <alignment wrapText="1"/>
    </xf>
    <xf numFmtId="0" fontId="59" fillId="24" borderId="0" xfId="22" applyFont="1" applyFill="1"/>
    <xf numFmtId="0" fontId="3" fillId="24" borderId="0" xfId="22" applyFill="1"/>
    <xf numFmtId="0" fontId="60" fillId="24" borderId="0" xfId="22" applyFont="1" applyFill="1"/>
    <xf numFmtId="0" fontId="49" fillId="24" borderId="0" xfId="23" applyFill="1"/>
    <xf numFmtId="0" fontId="61" fillId="24" borderId="0" xfId="22" applyFont="1" applyFill="1"/>
    <xf numFmtId="0" fontId="62" fillId="24" borderId="32" xfId="22" applyFont="1" applyFill="1" applyBorder="1" applyAlignment="1">
      <alignment vertical="top" wrapText="1"/>
    </xf>
    <xf numFmtId="0" fontId="62" fillId="24" borderId="34" xfId="22" applyFont="1" applyFill="1" applyBorder="1" applyAlignment="1">
      <alignment vertical="top" wrapText="1"/>
    </xf>
    <xf numFmtId="0" fontId="3" fillId="24" borderId="46" xfId="22" applyFill="1" applyBorder="1" applyAlignment="1">
      <alignment wrapText="1"/>
    </xf>
    <xf numFmtId="0" fontId="3" fillId="25" borderId="0" xfId="22" applyFill="1"/>
    <xf numFmtId="0" fontId="2" fillId="0" borderId="0" xfId="53"/>
    <xf numFmtId="0" fontId="53" fillId="0" borderId="46" xfId="53" applyFont="1" applyBorder="1" applyAlignment="1">
      <alignment horizontal="left"/>
    </xf>
    <xf numFmtId="0" fontId="53" fillId="0" borderId="46" xfId="53" applyFont="1" applyBorder="1" applyAlignment="1">
      <alignment horizontal="right" wrapText="1"/>
    </xf>
    <xf numFmtId="0" fontId="2" fillId="0" borderId="46" xfId="53" applyBorder="1" applyAlignment="1">
      <alignment horizontal="right" wrapText="1"/>
    </xf>
    <xf numFmtId="3" fontId="53" fillId="0" borderId="46" xfId="53" applyNumberFormat="1" applyFont="1" applyBorder="1" applyAlignment="1">
      <alignment horizontal="right" wrapText="1"/>
    </xf>
    <xf numFmtId="0" fontId="53" fillId="22" borderId="46" xfId="53" applyFont="1" applyFill="1" applyBorder="1" applyAlignment="1">
      <alignment horizontal="left"/>
    </xf>
    <xf numFmtId="0" fontId="53" fillId="22" borderId="46" xfId="53" applyFont="1" applyFill="1" applyBorder="1" applyAlignment="1">
      <alignment horizontal="right" wrapText="1"/>
    </xf>
    <xf numFmtId="0" fontId="2" fillId="22" borderId="46" xfId="53" applyFill="1" applyBorder="1" applyAlignment="1">
      <alignment horizontal="right" wrapText="1"/>
    </xf>
    <xf numFmtId="3" fontId="53" fillId="22" borderId="46" xfId="53" applyNumberFormat="1" applyFont="1" applyFill="1" applyBorder="1" applyAlignment="1">
      <alignment horizontal="right" wrapText="1"/>
    </xf>
    <xf numFmtId="0" fontId="2" fillId="0" borderId="32" xfId="53" applyBorder="1" applyAlignment="1">
      <alignment horizontal="left"/>
    </xf>
    <xf numFmtId="0" fontId="53" fillId="0" borderId="34" xfId="53" applyFont="1" applyBorder="1" applyAlignment="1">
      <alignment horizontal="left"/>
    </xf>
    <xf numFmtId="0" fontId="51" fillId="0" borderId="32" xfId="53" applyFont="1" applyBorder="1" applyAlignment="1">
      <alignment horizontal="center" wrapText="1"/>
    </xf>
    <xf numFmtId="0" fontId="51" fillId="0" borderId="34" xfId="53" applyFont="1" applyBorder="1" applyAlignment="1">
      <alignment horizontal="center" wrapText="1"/>
    </xf>
    <xf numFmtId="164" fontId="0" fillId="30" borderId="0" xfId="0" applyNumberFormat="1" applyFill="1" applyAlignment="1">
      <alignment horizontal="center"/>
    </xf>
    <xf numFmtId="178" fontId="6" fillId="8" borderId="0" xfId="4" applyNumberFormat="1" applyFill="1"/>
    <xf numFmtId="0" fontId="6" fillId="0" borderId="7" xfId="0" applyFont="1" applyBorder="1" applyAlignment="1">
      <alignment horizontal="center" wrapText="1"/>
    </xf>
    <xf numFmtId="0" fontId="51" fillId="0" borderId="32" xfId="53" applyFont="1" applyBorder="1" applyAlignment="1">
      <alignment horizontal="center" wrapText="1"/>
    </xf>
    <xf numFmtId="0" fontId="51" fillId="0" borderId="34" xfId="53" applyFont="1" applyBorder="1" applyAlignment="1">
      <alignment horizontal="center" wrapText="1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0" fillId="0" borderId="0" xfId="0" applyFont="1" applyAlignment="1">
      <alignment horizontal="left"/>
    </xf>
    <xf numFmtId="3" fontId="53" fillId="31" borderId="46" xfId="21" applyNumberFormat="1" applyFont="1" applyFill="1" applyBorder="1" applyAlignment="1">
      <alignment horizontal="right" wrapText="1"/>
    </xf>
    <xf numFmtId="0" fontId="53" fillId="22" borderId="32" xfId="53" applyFont="1" applyFill="1" applyBorder="1" applyAlignment="1">
      <alignment horizontal="center"/>
    </xf>
    <xf numFmtId="0" fontId="53" fillId="22" borderId="46" xfId="53" applyFont="1" applyFill="1" applyBorder="1" applyAlignment="1">
      <alignment horizontal="center"/>
    </xf>
    <xf numFmtId="0" fontId="53" fillId="16" borderId="46" xfId="53" applyFont="1" applyFill="1" applyBorder="1" applyAlignment="1">
      <alignment horizontal="right" wrapText="1"/>
    </xf>
    <xf numFmtId="0" fontId="2" fillId="16" borderId="46" xfId="53" applyFill="1" applyBorder="1" applyAlignment="1">
      <alignment horizontal="right" wrapText="1"/>
    </xf>
    <xf numFmtId="3" fontId="53" fillId="16" borderId="46" xfId="53" applyNumberFormat="1" applyFont="1" applyFill="1" applyBorder="1" applyAlignment="1">
      <alignment horizontal="right" wrapText="1"/>
    </xf>
    <xf numFmtId="0" fontId="2" fillId="16" borderId="0" xfId="53" applyFill="1"/>
    <xf numFmtId="0" fontId="53" fillId="16" borderId="32" xfId="53" applyFont="1" applyFill="1" applyBorder="1" applyAlignment="1">
      <alignment horizontal="right" wrapText="1"/>
    </xf>
    <xf numFmtId="0" fontId="2" fillId="16" borderId="32" xfId="53" applyFill="1" applyBorder="1" applyAlignment="1">
      <alignment horizontal="right" wrapText="1"/>
    </xf>
    <xf numFmtId="3" fontId="53" fillId="16" borderId="32" xfId="53" applyNumberFormat="1" applyFont="1" applyFill="1" applyBorder="1" applyAlignment="1">
      <alignment horizontal="right" wrapText="1"/>
    </xf>
    <xf numFmtId="1" fontId="0" fillId="16" borderId="0" xfId="0" applyNumberFormat="1" applyFill="1"/>
    <xf numFmtId="164" fontId="0" fillId="28" borderId="0" xfId="0" applyNumberFormat="1" applyFill="1" applyAlignment="1">
      <alignment horizontal="center"/>
    </xf>
    <xf numFmtId="164" fontId="0" fillId="32" borderId="0" xfId="0" applyNumberFormat="1" applyFill="1" applyAlignment="1">
      <alignment horizontal="center"/>
    </xf>
    <xf numFmtId="0" fontId="21" fillId="0" borderId="0" xfId="0" applyFont="1"/>
    <xf numFmtId="0" fontId="6" fillId="0" borderId="0" xfId="52"/>
    <xf numFmtId="0" fontId="8" fillId="0" borderId="0" xfId="52" applyFont="1"/>
    <xf numFmtId="0" fontId="6" fillId="0" borderId="0" xfId="52" applyFill="1"/>
    <xf numFmtId="0" fontId="6" fillId="0" borderId="0" xfId="52" applyFill="1" applyAlignment="1">
      <alignment horizontal="center"/>
    </xf>
    <xf numFmtId="0" fontId="6" fillId="0" borderId="0" xfId="52" applyFont="1" applyAlignment="1">
      <alignment horizontal="center"/>
    </xf>
    <xf numFmtId="0" fontId="6" fillId="0" borderId="0" xfId="52" applyAlignment="1">
      <alignment horizontal="center"/>
    </xf>
    <xf numFmtId="0" fontId="6" fillId="0" borderId="7" xfId="52" applyBorder="1"/>
    <xf numFmtId="0" fontId="6" fillId="0" borderId="7" xfId="52" applyFont="1" applyBorder="1"/>
    <xf numFmtId="0" fontId="6" fillId="0" borderId="7" xfId="52" applyFill="1" applyBorder="1"/>
    <xf numFmtId="0" fontId="6" fillId="0" borderId="0" xfId="52" applyBorder="1" applyAlignment="1">
      <alignment horizontal="center"/>
    </xf>
    <xf numFmtId="3" fontId="6" fillId="0" borderId="0" xfId="52" applyNumberFormat="1"/>
    <xf numFmtId="169" fontId="6" fillId="0" borderId="0" xfId="52" applyNumberFormat="1"/>
    <xf numFmtId="170" fontId="6" fillId="0" borderId="0" xfId="52" applyNumberFormat="1"/>
    <xf numFmtId="0" fontId="6" fillId="0" borderId="0" xfId="52" applyFill="1" applyBorder="1"/>
    <xf numFmtId="164" fontId="6" fillId="0" borderId="0" xfId="52" applyNumberFormat="1" applyFill="1"/>
    <xf numFmtId="168" fontId="6" fillId="0" borderId="0" xfId="52" applyNumberFormat="1" applyFill="1"/>
    <xf numFmtId="2" fontId="6" fillId="0" borderId="0" xfId="52" applyNumberFormat="1"/>
    <xf numFmtId="2" fontId="6" fillId="0" borderId="0" xfId="52" applyNumberFormat="1" applyFill="1"/>
    <xf numFmtId="171" fontId="6" fillId="0" borderId="0" xfId="52" applyNumberFormat="1"/>
    <xf numFmtId="165" fontId="6" fillId="0" borderId="0" xfId="52" applyNumberFormat="1" applyFill="1"/>
    <xf numFmtId="0" fontId="6" fillId="0" borderId="0" xfId="52" applyAlignment="1"/>
    <xf numFmtId="169" fontId="0" fillId="0" borderId="7" xfId="0" applyNumberFormat="1" applyBorder="1" applyAlignment="1">
      <alignment horizontal="center"/>
    </xf>
    <xf numFmtId="169" fontId="6" fillId="0" borderId="7" xfId="4" applyNumberFormat="1" applyBorder="1" applyAlignment="1">
      <alignment horizontal="center"/>
    </xf>
    <xf numFmtId="4" fontId="6" fillId="0" borderId="0" xfId="52" applyNumberFormat="1" applyFill="1"/>
    <xf numFmtId="0" fontId="6" fillId="0" borderId="0" xfId="52" quotePrefix="1" applyFill="1"/>
    <xf numFmtId="164" fontId="21" fillId="0" borderId="0" xfId="4" applyNumberFormat="1" applyFont="1" applyFill="1"/>
    <xf numFmtId="164" fontId="6" fillId="0" borderId="2" xfId="4" applyNumberFormat="1" applyFill="1" applyBorder="1" applyAlignment="1">
      <alignment horizontal="center" wrapText="1"/>
    </xf>
    <xf numFmtId="0" fontId="6" fillId="0" borderId="2" xfId="12" applyBorder="1" applyAlignment="1">
      <alignment horizontal="center"/>
    </xf>
    <xf numFmtId="0" fontId="6" fillId="0" borderId="2" xfId="12" applyFont="1" applyBorder="1"/>
    <xf numFmtId="0" fontId="6" fillId="0" borderId="2" xfId="12" applyFont="1" applyBorder="1" applyAlignment="1">
      <alignment horizontal="center"/>
    </xf>
    <xf numFmtId="165" fontId="6" fillId="0" borderId="0" xfId="12" applyNumberFormat="1"/>
    <xf numFmtId="0" fontId="83" fillId="0" borderId="0" xfId="12" applyFont="1"/>
    <xf numFmtId="0" fontId="8" fillId="0" borderId="0" xfId="12" applyFont="1"/>
    <xf numFmtId="10" fontId="0" fillId="0" borderId="0" xfId="17" applyNumberFormat="1" applyFont="1"/>
    <xf numFmtId="0" fontId="1" fillId="0" borderId="0" xfId="18" applyFont="1"/>
    <xf numFmtId="0" fontId="84" fillId="0" borderId="0" xfId="18" applyFont="1"/>
    <xf numFmtId="0" fontId="62" fillId="0" borderId="0" xfId="18" applyFont="1"/>
    <xf numFmtId="0" fontId="49" fillId="0" borderId="0" xfId="20"/>
    <xf numFmtId="0" fontId="6" fillId="18" borderId="0" xfId="0" applyFont="1" applyFill="1"/>
    <xf numFmtId="0" fontId="0" fillId="18" borderId="0" xfId="0" applyFill="1"/>
    <xf numFmtId="0" fontId="83" fillId="0" borderId="0" xfId="0" applyFont="1"/>
    <xf numFmtId="0" fontId="0" fillId="0" borderId="2" xfId="0" applyBorder="1" applyAlignment="1">
      <alignment wrapText="1"/>
    </xf>
    <xf numFmtId="0" fontId="0" fillId="0" borderId="0" xfId="0" applyBorder="1" applyAlignment="1">
      <alignment wrapText="1"/>
    </xf>
    <xf numFmtId="169" fontId="0" fillId="29" borderId="0" xfId="0" applyNumberFormat="1" applyFill="1"/>
    <xf numFmtId="0" fontId="0" fillId="0" borderId="2" xfId="0" applyBorder="1" applyAlignment="1">
      <alignment horizontal="center" wrapText="1"/>
    </xf>
    <xf numFmtId="0" fontId="6" fillId="0" borderId="2" xfId="0" applyFont="1" applyBorder="1" applyAlignment="1">
      <alignment wrapText="1"/>
    </xf>
    <xf numFmtId="164" fontId="6" fillId="0" borderId="2" xfId="4" applyNumberFormat="1" applyBorder="1"/>
    <xf numFmtId="49" fontId="6" fillId="5" borderId="0" xfId="0" applyNumberFormat="1" applyFont="1" applyFill="1" applyAlignment="1">
      <alignment horizontal="center"/>
    </xf>
    <xf numFmtId="1" fontId="48" fillId="0" borderId="0" xfId="5" applyFont="1"/>
    <xf numFmtId="1" fontId="8" fillId="0" borderId="0" xfId="3" applyFont="1"/>
    <xf numFmtId="171" fontId="6" fillId="0" borderId="0" xfId="4" applyNumberFormat="1" applyAlignment="1">
      <alignment horizontal="center"/>
    </xf>
    <xf numFmtId="0" fontId="0" fillId="20" borderId="0" xfId="0" applyFill="1"/>
    <xf numFmtId="0" fontId="6" fillId="20" borderId="7" xfId="0" applyFont="1" applyFill="1" applyBorder="1" applyAlignment="1">
      <alignment horizontal="center"/>
    </xf>
    <xf numFmtId="0" fontId="6" fillId="20" borderId="0" xfId="0" applyFont="1" applyFill="1"/>
    <xf numFmtId="3" fontId="0" fillId="20" borderId="0" xfId="0" applyNumberFormat="1" applyFill="1" applyAlignment="1">
      <alignment horizontal="right" indent="1"/>
    </xf>
    <xf numFmtId="0" fontId="6" fillId="20" borderId="0" xfId="0" applyFont="1" applyFill="1" applyAlignment="1">
      <alignment horizontal="center"/>
    </xf>
    <xf numFmtId="179" fontId="0" fillId="20" borderId="0" xfId="0" applyNumberFormat="1" applyFill="1" applyAlignment="1">
      <alignment horizontal="center"/>
    </xf>
    <xf numFmtId="0" fontId="9" fillId="20" borderId="0" xfId="0" applyFont="1" applyFill="1"/>
    <xf numFmtId="3" fontId="9" fillId="20" borderId="0" xfId="0" applyNumberFormat="1" applyFont="1" applyFill="1" applyAlignment="1">
      <alignment horizontal="right" indent="1"/>
    </xf>
    <xf numFmtId="3" fontId="6" fillId="20" borderId="7" xfId="0" applyNumberFormat="1" applyFont="1" applyFill="1" applyBorder="1" applyAlignment="1">
      <alignment horizontal="right" indent="1"/>
    </xf>
    <xf numFmtId="0" fontId="0" fillId="20" borderId="7" xfId="0" applyFill="1" applyBorder="1"/>
    <xf numFmtId="0" fontId="1" fillId="0" borderId="0" xfId="18" quotePrefix="1" applyFont="1"/>
    <xf numFmtId="0" fontId="0" fillId="0" borderId="0" xfId="0" applyBorder="1" applyAlignment="1">
      <alignment horizontal="right" wrapText="1"/>
    </xf>
    <xf numFmtId="0" fontId="6" fillId="0" borderId="0" xfId="0" quotePrefix="1" applyFont="1"/>
    <xf numFmtId="14" fontId="0" fillId="0" borderId="0" xfId="0" applyNumberFormat="1"/>
    <xf numFmtId="0" fontId="6" fillId="0" borderId="0" xfId="52"/>
    <xf numFmtId="0" fontId="8" fillId="0" borderId="0" xfId="52" applyFont="1"/>
    <xf numFmtId="1" fontId="6" fillId="0" borderId="0" xfId="52" applyNumberFormat="1"/>
    <xf numFmtId="0" fontId="7" fillId="0" borderId="0" xfId="52" applyFont="1"/>
    <xf numFmtId="0" fontId="6" fillId="0" borderId="0" xfId="52" applyFont="1" applyAlignment="1">
      <alignment horizontal="left"/>
    </xf>
    <xf numFmtId="0" fontId="79" fillId="0" borderId="0" xfId="52" applyFont="1"/>
    <xf numFmtId="0" fontId="78" fillId="0" borderId="0" xfId="52" applyFont="1"/>
    <xf numFmtId="0" fontId="21" fillId="0" borderId="0" xfId="52" applyFont="1"/>
    <xf numFmtId="0" fontId="88" fillId="0" borderId="0" xfId="52" applyFont="1" applyAlignment="1">
      <alignment horizontal="right"/>
    </xf>
    <xf numFmtId="0" fontId="89" fillId="0" borderId="0" xfId="52" applyFont="1" applyAlignment="1">
      <alignment horizontal="right"/>
    </xf>
    <xf numFmtId="0" fontId="6" fillId="0" borderId="0" xfId="52"/>
    <xf numFmtId="1" fontId="6" fillId="0" borderId="0" xfId="52" applyNumberFormat="1"/>
    <xf numFmtId="0" fontId="6" fillId="0" borderId="0" xfId="52" applyAlignment="1">
      <alignment wrapText="1"/>
    </xf>
    <xf numFmtId="0" fontId="8" fillId="0" borderId="0" xfId="112" applyFont="1"/>
    <xf numFmtId="0" fontId="6" fillId="0" borderId="0" xfId="112"/>
    <xf numFmtId="0" fontId="21" fillId="0" borderId="0" xfId="112" applyFont="1"/>
    <xf numFmtId="0" fontId="78" fillId="0" borderId="0" xfId="112" applyFont="1"/>
    <xf numFmtId="0" fontId="79" fillId="0" borderId="0" xfId="112" applyFont="1"/>
    <xf numFmtId="0" fontId="7" fillId="0" borderId="0" xfId="112" applyFont="1"/>
    <xf numFmtId="0" fontId="6" fillId="0" borderId="0" xfId="112" applyFont="1" applyAlignment="1">
      <alignment horizontal="left"/>
    </xf>
    <xf numFmtId="0" fontId="8" fillId="0" borderId="0" xfId="112" applyFont="1" applyAlignment="1">
      <alignment wrapText="1"/>
    </xf>
    <xf numFmtId="0" fontId="88" fillId="0" borderId="0" xfId="52" applyFont="1" applyAlignment="1">
      <alignment horizontal="right"/>
    </xf>
    <xf numFmtId="0" fontId="89" fillId="0" borderId="0" xfId="52" applyFont="1" applyAlignment="1">
      <alignment horizontal="right"/>
    </xf>
    <xf numFmtId="0" fontId="90" fillId="0" borderId="0" xfId="114"/>
    <xf numFmtId="183" fontId="90" fillId="0" borderId="0" xfId="114" applyNumberFormat="1" applyFont="1" applyAlignment="1">
      <alignment horizontal="left"/>
    </xf>
    <xf numFmtId="0" fontId="95" fillId="0" borderId="0" xfId="114" applyFont="1" applyAlignment="1">
      <alignment wrapText="1"/>
    </xf>
    <xf numFmtId="0" fontId="90" fillId="0" borderId="0" xfId="114"/>
    <xf numFmtId="0" fontId="91" fillId="0" borderId="0" xfId="114" applyFont="1"/>
    <xf numFmtId="0" fontId="93" fillId="0" borderId="0" xfId="114" applyFont="1"/>
    <xf numFmtId="0" fontId="92" fillId="0" borderId="0" xfId="114" applyFont="1"/>
    <xf numFmtId="0" fontId="94" fillId="0" borderId="0" xfId="114" applyFont="1"/>
    <xf numFmtId="0" fontId="95" fillId="0" borderId="0" xfId="114" applyFont="1"/>
    <xf numFmtId="0" fontId="90" fillId="0" borderId="0" xfId="114" applyFont="1" applyAlignment="1">
      <alignment horizontal="left"/>
    </xf>
    <xf numFmtId="0" fontId="6" fillId="0" borderId="0" xfId="0" applyFont="1" applyFill="1"/>
    <xf numFmtId="0" fontId="2" fillId="0" borderId="58" xfId="53" applyBorder="1"/>
    <xf numFmtId="0" fontId="2" fillId="0" borderId="59" xfId="53" applyBorder="1"/>
    <xf numFmtId="0" fontId="2" fillId="0" borderId="60" xfId="53" applyBorder="1"/>
    <xf numFmtId="0" fontId="2" fillId="0" borderId="61" xfId="53" applyBorder="1"/>
    <xf numFmtId="0" fontId="2" fillId="0" borderId="0" xfId="53" applyBorder="1"/>
    <xf numFmtId="0" fontId="2" fillId="0" borderId="62" xfId="53" applyBorder="1"/>
    <xf numFmtId="0" fontId="2" fillId="0" borderId="0" xfId="53" applyFill="1" applyBorder="1"/>
    <xf numFmtId="169" fontId="6" fillId="0" borderId="0" xfId="52" applyNumberFormat="1" applyFill="1"/>
    <xf numFmtId="0" fontId="0" fillId="0" borderId="0" xfId="0"/>
    <xf numFmtId="0" fontId="6" fillId="0" borderId="0" xfId="0" applyFont="1"/>
    <xf numFmtId="0" fontId="1" fillId="0" borderId="0" xfId="109"/>
    <xf numFmtId="0" fontId="1" fillId="0" borderId="0" xfId="109" applyFont="1"/>
    <xf numFmtId="14" fontId="0" fillId="0" borderId="0" xfId="0" applyNumberFormat="1"/>
    <xf numFmtId="0" fontId="53" fillId="22" borderId="37" xfId="21" applyFont="1" applyFill="1" applyBorder="1" applyAlignment="1">
      <alignment horizontal="left"/>
    </xf>
    <xf numFmtId="3" fontId="53" fillId="22" borderId="38" xfId="21" applyNumberFormat="1" applyFont="1" applyFill="1" applyBorder="1" applyAlignment="1">
      <alignment horizontal="right" wrapText="1"/>
    </xf>
    <xf numFmtId="0" fontId="3" fillId="22" borderId="38" xfId="21" applyFill="1" applyBorder="1" applyAlignment="1">
      <alignment horizontal="right" wrapText="1"/>
    </xf>
    <xf numFmtId="0" fontId="53" fillId="22" borderId="38" xfId="21" applyFont="1" applyFill="1" applyBorder="1" applyAlignment="1">
      <alignment horizontal="right" wrapText="1"/>
    </xf>
    <xf numFmtId="0" fontId="3" fillId="22" borderId="39" xfId="21" applyFill="1" applyBorder="1" applyAlignment="1">
      <alignment horizontal="right" wrapText="1"/>
    </xf>
    <xf numFmtId="0" fontId="1" fillId="0" borderId="0" xfId="21" applyFont="1" applyAlignment="1">
      <alignment horizontal="center"/>
    </xf>
    <xf numFmtId="0" fontId="1" fillId="0" borderId="0" xfId="21" applyFont="1" applyAlignment="1">
      <alignment horizontal="center" wrapText="1"/>
    </xf>
    <xf numFmtId="0" fontId="6" fillId="0" borderId="0" xfId="52"/>
    <xf numFmtId="167" fontId="6" fillId="0" borderId="0" xfId="52" applyNumberFormat="1"/>
    <xf numFmtId="166" fontId="6" fillId="0" borderId="0" xfId="52" applyNumberFormat="1"/>
    <xf numFmtId="0" fontId="6" fillId="0" borderId="0" xfId="52" applyFont="1"/>
    <xf numFmtId="0" fontId="6" fillId="0" borderId="2" xfId="52" applyBorder="1"/>
    <xf numFmtId="0" fontId="6" fillId="0" borderId="0" xfId="52" applyBorder="1"/>
    <xf numFmtId="164" fontId="6" fillId="0" borderId="0" xfId="52" applyNumberFormat="1"/>
    <xf numFmtId="0" fontId="6" fillId="85" borderId="0" xfId="52" applyFill="1"/>
    <xf numFmtId="3" fontId="6" fillId="0" borderId="0" xfId="52" applyNumberFormat="1" applyFill="1"/>
    <xf numFmtId="0" fontId="128" fillId="0" borderId="0" xfId="466"/>
    <xf numFmtId="0" fontId="128" fillId="0" borderId="0" xfId="466" applyAlignment="1">
      <alignment horizontal="left"/>
    </xf>
    <xf numFmtId="0" fontId="129" fillId="0" borderId="0" xfId="466" applyFont="1"/>
    <xf numFmtId="0" fontId="130" fillId="0" borderId="0" xfId="466" applyFont="1"/>
    <xf numFmtId="0" fontId="131" fillId="0" borderId="0" xfId="466" applyFont="1"/>
    <xf numFmtId="0" fontId="132" fillId="0" borderId="0" xfId="466" applyFont="1"/>
    <xf numFmtId="0" fontId="133" fillId="0" borderId="0" xfId="466" applyFont="1"/>
    <xf numFmtId="168" fontId="6" fillId="0" borderId="0" xfId="52" applyNumberFormat="1"/>
    <xf numFmtId="0" fontId="8" fillId="0" borderId="0" xfId="52" applyFont="1" applyAlignment="1">
      <alignment wrapText="1"/>
    </xf>
    <xf numFmtId="169" fontId="0" fillId="0" borderId="0" xfId="0" applyNumberFormat="1" applyBorder="1"/>
    <xf numFmtId="1" fontId="7" fillId="0" borderId="0" xfId="4" applyFont="1" applyAlignment="1"/>
    <xf numFmtId="169" fontId="0" fillId="0" borderId="0" xfId="0" applyNumberFormat="1" applyFill="1" applyAlignment="1">
      <alignment horizontal="center"/>
    </xf>
    <xf numFmtId="49" fontId="6" fillId="0" borderId="0" xfId="0" applyNumberFormat="1" applyFont="1" applyFill="1" applyAlignment="1">
      <alignment horizontal="left"/>
    </xf>
    <xf numFmtId="43" fontId="0" fillId="0" borderId="0" xfId="0" applyNumberFormat="1"/>
    <xf numFmtId="0" fontId="128" fillId="0" borderId="0" xfId="467"/>
    <xf numFmtId="0" fontId="128" fillId="0" borderId="0" xfId="466"/>
    <xf numFmtId="0" fontId="128" fillId="0" borderId="0" xfId="466"/>
    <xf numFmtId="0" fontId="128" fillId="0" borderId="0" xfId="468"/>
    <xf numFmtId="169" fontId="0" fillId="0" borderId="0" xfId="0" applyNumberFormat="1" applyFill="1"/>
    <xf numFmtId="4" fontId="0" fillId="29" borderId="0" xfId="0" applyNumberFormat="1" applyFill="1"/>
    <xf numFmtId="0" fontId="110" fillId="0" borderId="0" xfId="53" applyFont="1" applyFill="1" applyBorder="1"/>
    <xf numFmtId="170" fontId="6" fillId="29" borderId="0" xfId="52" applyNumberFormat="1" applyFill="1"/>
    <xf numFmtId="168" fontId="6" fillId="29" borderId="0" xfId="52" applyNumberFormat="1" applyFill="1"/>
    <xf numFmtId="0" fontId="0" fillId="0" borderId="0" xfId="0" applyAlignment="1">
      <alignment horizontal="center"/>
    </xf>
    <xf numFmtId="165" fontId="6" fillId="29" borderId="0" xfId="12" applyNumberFormat="1" applyFill="1"/>
    <xf numFmtId="4" fontId="6" fillId="29" borderId="0" xfId="12" applyNumberFormat="1" applyFill="1"/>
    <xf numFmtId="2" fontId="0" fillId="16" borderId="0" xfId="0" applyNumberFormat="1" applyFill="1"/>
    <xf numFmtId="0" fontId="6" fillId="0" borderId="0" xfId="0" applyFont="1" applyAlignment="1">
      <alignment horizontal="center" vertical="center"/>
    </xf>
    <xf numFmtId="165" fontId="6" fillId="0" borderId="0" xfId="4" applyNumberFormat="1" applyFill="1" applyAlignment="1">
      <alignment wrapText="1"/>
    </xf>
    <xf numFmtId="165" fontId="0" fillId="29" borderId="0" xfId="0" applyNumberFormat="1" applyFill="1" applyBorder="1" applyAlignment="1">
      <alignment horizontal="center"/>
    </xf>
    <xf numFmtId="0" fontId="0" fillId="29" borderId="0" xfId="0" applyFill="1"/>
    <xf numFmtId="1" fontId="6" fillId="0" borderId="11" xfId="5" applyFont="1" applyBorder="1" applyAlignment="1">
      <alignment horizontal="center" wrapText="1"/>
    </xf>
    <xf numFmtId="1" fontId="6" fillId="0" borderId="11" xfId="5" applyBorder="1" applyAlignment="1">
      <alignment horizontal="center" wrapText="1"/>
    </xf>
    <xf numFmtId="1" fontId="6" fillId="0" borderId="22" xfId="5" applyBorder="1" applyAlignment="1">
      <alignment horizontal="center" wrapText="1"/>
    </xf>
    <xf numFmtId="1" fontId="6" fillId="12" borderId="10" xfId="5" applyFont="1" applyFill="1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1" fontId="0" fillId="19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1" fontId="0" fillId="86" borderId="0" xfId="0" applyNumberFormat="1" applyFill="1" applyAlignment="1">
      <alignment horizontal="center"/>
    </xf>
    <xf numFmtId="1" fontId="0" fillId="87" borderId="0" xfId="0" applyNumberFormat="1" applyFill="1" applyAlignment="1">
      <alignment horizontal="center"/>
    </xf>
    <xf numFmtId="0" fontId="14" fillId="0" borderId="0" xfId="0" applyFont="1" applyAlignment="1">
      <alignment vertical="top" wrapText="1"/>
    </xf>
    <xf numFmtId="0" fontId="14" fillId="0" borderId="20" xfId="0" applyFont="1" applyBorder="1" applyAlignment="1">
      <alignment vertical="top" wrapText="1"/>
    </xf>
    <xf numFmtId="0" fontId="13" fillId="0" borderId="23" xfId="0" applyFont="1" applyBorder="1" applyAlignment="1">
      <alignment vertical="top" wrapText="1"/>
    </xf>
    <xf numFmtId="0" fontId="13" fillId="0" borderId="21" xfId="0" applyFont="1" applyBorder="1" applyAlignment="1">
      <alignment vertical="top" wrapText="1"/>
    </xf>
    <xf numFmtId="0" fontId="13" fillId="0" borderId="27" xfId="0" applyFont="1" applyBorder="1" applyAlignment="1">
      <alignment vertical="top" wrapText="1"/>
    </xf>
    <xf numFmtId="0" fontId="13" fillId="0" borderId="0" xfId="0" applyFont="1" applyAlignment="1">
      <alignment vertical="top" wrapText="1"/>
    </xf>
    <xf numFmtId="0" fontId="13" fillId="0" borderId="24" xfId="0" applyFont="1" applyBorder="1" applyAlignment="1">
      <alignment vertical="top" wrapText="1"/>
    </xf>
    <xf numFmtId="0" fontId="13" fillId="0" borderId="20" xfId="0" applyFont="1" applyBorder="1" applyAlignment="1">
      <alignment vertical="top" wrapText="1"/>
    </xf>
    <xf numFmtId="0" fontId="7" fillId="0" borderId="23" xfId="0" applyFont="1" applyBorder="1" applyAlignment="1">
      <alignment horizontal="left" wrapText="1"/>
    </xf>
    <xf numFmtId="0" fontId="7" fillId="0" borderId="21" xfId="0" applyFont="1" applyBorder="1" applyAlignment="1">
      <alignment horizontal="left" wrapText="1"/>
    </xf>
    <xf numFmtId="0" fontId="7" fillId="0" borderId="24" xfId="0" applyFont="1" applyBorder="1" applyAlignment="1">
      <alignment horizontal="left" wrapText="1"/>
    </xf>
    <xf numFmtId="0" fontId="11" fillId="0" borderId="25" xfId="0" applyFont="1" applyBorder="1" applyAlignment="1">
      <alignment horizontal="left" wrapText="1"/>
    </xf>
    <xf numFmtId="0" fontId="11" fillId="0" borderId="28" xfId="0" applyFont="1" applyBorder="1" applyAlignment="1">
      <alignment horizontal="left" wrapText="1"/>
    </xf>
    <xf numFmtId="0" fontId="11" fillId="0" borderId="26" xfId="0" applyFont="1" applyBorder="1" applyAlignment="1">
      <alignment horizontal="left" wrapText="1"/>
    </xf>
    <xf numFmtId="0" fontId="12" fillId="0" borderId="18" xfId="0" applyFont="1" applyBorder="1" applyAlignment="1">
      <alignment horizontal="center" wrapText="1"/>
    </xf>
    <xf numFmtId="0" fontId="12" fillId="0" borderId="17" xfId="0" applyFont="1" applyBorder="1" applyAlignment="1">
      <alignment horizontal="center" wrapText="1"/>
    </xf>
    <xf numFmtId="0" fontId="12" fillId="0" borderId="19" xfId="0" applyFont="1" applyBorder="1" applyAlignment="1">
      <alignment horizontal="center" wrapText="1"/>
    </xf>
    <xf numFmtId="0" fontId="12" fillId="0" borderId="23" xfId="0" applyFont="1" applyBorder="1" applyAlignment="1">
      <alignment horizontal="center" wrapText="1"/>
    </xf>
    <xf numFmtId="0" fontId="12" fillId="0" borderId="21" xfId="0" applyFont="1" applyBorder="1" applyAlignment="1">
      <alignment horizontal="center" wrapText="1"/>
    </xf>
    <xf numFmtId="0" fontId="12" fillId="0" borderId="24" xfId="0" applyFont="1" applyBorder="1" applyAlignment="1">
      <alignment horizontal="center" wrapText="1"/>
    </xf>
    <xf numFmtId="0" fontId="12" fillId="0" borderId="27" xfId="0" applyFont="1" applyBorder="1" applyAlignment="1">
      <alignment horizontal="center" wrapText="1"/>
    </xf>
    <xf numFmtId="0" fontId="12" fillId="0" borderId="0" xfId="0" applyFont="1" applyBorder="1" applyAlignment="1">
      <alignment horizontal="center" wrapText="1"/>
    </xf>
    <xf numFmtId="0" fontId="12" fillId="0" borderId="20" xfId="0" applyFont="1" applyBorder="1" applyAlignment="1">
      <alignment horizontal="center" wrapText="1"/>
    </xf>
    <xf numFmtId="0" fontId="12" fillId="0" borderId="25" xfId="0" applyFont="1" applyBorder="1" applyAlignment="1">
      <alignment horizontal="center" wrapText="1"/>
    </xf>
    <xf numFmtId="0" fontId="12" fillId="0" borderId="28" xfId="0" applyFont="1" applyBorder="1" applyAlignment="1">
      <alignment horizontal="center" wrapText="1"/>
    </xf>
    <xf numFmtId="0" fontId="12" fillId="0" borderId="26" xfId="0" applyFont="1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13" fillId="0" borderId="25" xfId="0" applyFont="1" applyBorder="1" applyAlignment="1">
      <alignment vertical="top" wrapText="1"/>
    </xf>
    <xf numFmtId="0" fontId="13" fillId="0" borderId="28" xfId="0" applyFont="1" applyBorder="1" applyAlignment="1">
      <alignment vertical="top" wrapText="1"/>
    </xf>
    <xf numFmtId="0" fontId="14" fillId="0" borderId="28" xfId="0" applyFont="1" applyBorder="1" applyAlignment="1">
      <alignment vertical="top" wrapText="1"/>
    </xf>
    <xf numFmtId="0" fontId="14" fillId="0" borderId="26" xfId="0" applyFont="1" applyBorder="1" applyAlignment="1">
      <alignment vertical="top" wrapText="1"/>
    </xf>
    <xf numFmtId="0" fontId="14" fillId="0" borderId="27" xfId="0" applyFont="1" applyBorder="1" applyAlignment="1">
      <alignment vertical="top" wrapText="1"/>
    </xf>
    <xf numFmtId="0" fontId="37" fillId="0" borderId="37" xfId="6" applyFont="1" applyBorder="1" applyAlignment="1">
      <alignment horizontal="left" wrapText="1"/>
    </xf>
    <xf numFmtId="0" fontId="37" fillId="0" borderId="38" xfId="6" applyFont="1" applyBorder="1" applyAlignment="1">
      <alignment horizontal="left" wrapText="1"/>
    </xf>
    <xf numFmtId="0" fontId="37" fillId="0" borderId="39" xfId="6" applyFont="1" applyBorder="1" applyAlignment="1">
      <alignment horizontal="left" wrapText="1"/>
    </xf>
    <xf numFmtId="0" fontId="45" fillId="0" borderId="41" xfId="6" applyFont="1" applyBorder="1" applyAlignment="1">
      <alignment horizontal="left" wrapText="1"/>
    </xf>
    <xf numFmtId="0" fontId="45" fillId="0" borderId="42" xfId="6" applyFont="1" applyBorder="1" applyAlignment="1">
      <alignment horizontal="left" wrapText="1"/>
    </xf>
    <xf numFmtId="0" fontId="45" fillId="0" borderId="35" xfId="6" applyFont="1" applyBorder="1" applyAlignment="1">
      <alignment horizontal="left" wrapText="1"/>
    </xf>
    <xf numFmtId="0" fontId="38" fillId="0" borderId="32" xfId="6" applyFont="1" applyBorder="1" applyAlignment="1">
      <alignment horizontal="center" wrapText="1"/>
    </xf>
    <xf numFmtId="0" fontId="38" fillId="0" borderId="36" xfId="6" applyFont="1" applyBorder="1" applyAlignment="1">
      <alignment horizontal="center" wrapText="1"/>
    </xf>
    <xf numFmtId="0" fontId="38" fillId="0" borderId="34" xfId="6" applyFont="1" applyBorder="1" applyAlignment="1">
      <alignment horizontal="center" wrapText="1"/>
    </xf>
    <xf numFmtId="0" fontId="38" fillId="0" borderId="37" xfId="6" applyFont="1" applyBorder="1" applyAlignment="1">
      <alignment horizontal="center" wrapText="1"/>
    </xf>
    <xf numFmtId="0" fontId="38" fillId="0" borderId="38" xfId="6" applyFont="1" applyBorder="1" applyAlignment="1">
      <alignment horizontal="center" wrapText="1"/>
    </xf>
    <xf numFmtId="0" fontId="38" fillId="0" borderId="39" xfId="6" applyFont="1" applyBorder="1" applyAlignment="1">
      <alignment horizontal="center" wrapText="1"/>
    </xf>
    <xf numFmtId="0" fontId="38" fillId="0" borderId="40" xfId="6" applyFont="1" applyBorder="1" applyAlignment="1">
      <alignment horizontal="center" wrapText="1"/>
    </xf>
    <xf numFmtId="0" fontId="38" fillId="0" borderId="0" xfId="6" applyFont="1" applyBorder="1" applyAlignment="1">
      <alignment horizontal="center" wrapText="1"/>
    </xf>
    <xf numFmtId="0" fontId="38" fillId="0" borderId="33" xfId="6" applyFont="1" applyBorder="1" applyAlignment="1">
      <alignment horizontal="center" wrapText="1"/>
    </xf>
    <xf numFmtId="0" fontId="38" fillId="0" borderId="41" xfId="6" applyFont="1" applyBorder="1" applyAlignment="1">
      <alignment horizontal="center" wrapText="1"/>
    </xf>
    <xf numFmtId="0" fontId="38" fillId="0" borderId="42" xfId="6" applyFont="1" applyBorder="1" applyAlignment="1">
      <alignment horizontal="center" wrapText="1"/>
    </xf>
    <xf numFmtId="0" fontId="38" fillId="0" borderId="35" xfId="6" applyFont="1" applyBorder="1" applyAlignment="1">
      <alignment horizontal="center" wrapText="1"/>
    </xf>
    <xf numFmtId="0" fontId="36" fillId="0" borderId="37" xfId="6" applyFont="1" applyBorder="1" applyAlignment="1">
      <alignment horizontal="center" wrapText="1"/>
    </xf>
    <xf numFmtId="0" fontId="36" fillId="0" borderId="39" xfId="6" applyFont="1" applyBorder="1" applyAlignment="1">
      <alignment horizontal="center" wrapText="1"/>
    </xf>
    <xf numFmtId="0" fontId="36" fillId="0" borderId="40" xfId="6" applyFont="1" applyBorder="1" applyAlignment="1">
      <alignment horizontal="center" wrapText="1"/>
    </xf>
    <xf numFmtId="0" fontId="36" fillId="0" borderId="33" xfId="6" applyFont="1" applyBorder="1" applyAlignment="1">
      <alignment horizontal="center" wrapText="1"/>
    </xf>
    <xf numFmtId="0" fontId="41" fillId="0" borderId="37" xfId="6" applyFont="1" applyBorder="1" applyAlignment="1">
      <alignment vertical="top" wrapText="1"/>
    </xf>
    <xf numFmtId="0" fontId="41" fillId="0" borderId="38" xfId="6" applyFont="1" applyBorder="1" applyAlignment="1">
      <alignment vertical="top" wrapText="1"/>
    </xf>
    <xf numFmtId="0" fontId="41" fillId="0" borderId="39" xfId="6" applyFont="1" applyBorder="1" applyAlignment="1">
      <alignment vertical="top" wrapText="1"/>
    </xf>
    <xf numFmtId="0" fontId="41" fillId="0" borderId="40" xfId="6" applyFont="1" applyBorder="1" applyAlignment="1">
      <alignment vertical="top" wrapText="1"/>
    </xf>
    <xf numFmtId="0" fontId="41" fillId="0" borderId="0" xfId="6" applyFont="1" applyBorder="1" applyAlignment="1">
      <alignment vertical="top" wrapText="1"/>
    </xf>
    <xf numFmtId="0" fontId="41" fillId="0" borderId="0" xfId="6" applyFont="1" applyAlignment="1">
      <alignment vertical="top" wrapText="1"/>
    </xf>
    <xf numFmtId="0" fontId="41" fillId="0" borderId="33" xfId="6" applyFont="1" applyBorder="1" applyAlignment="1">
      <alignment vertical="top" wrapText="1"/>
    </xf>
    <xf numFmtId="0" fontId="40" fillId="0" borderId="0" xfId="6" applyFont="1" applyAlignment="1">
      <alignment vertical="top" wrapText="1"/>
    </xf>
    <xf numFmtId="0" fontId="40" fillId="0" borderId="33" xfId="6" applyFont="1" applyBorder="1" applyAlignment="1">
      <alignment vertical="top" wrapText="1"/>
    </xf>
    <xf numFmtId="0" fontId="40" fillId="0" borderId="40" xfId="6" applyFont="1" applyBorder="1" applyAlignment="1">
      <alignment vertical="top" wrapText="1"/>
    </xf>
    <xf numFmtId="0" fontId="40" fillId="0" borderId="0" xfId="6" applyFont="1" applyBorder="1" applyAlignment="1">
      <alignment vertical="top" wrapText="1"/>
    </xf>
    <xf numFmtId="0" fontId="36" fillId="0" borderId="0" xfId="6" applyFont="1" applyAlignment="1">
      <alignment wrapText="1"/>
    </xf>
    <xf numFmtId="0" fontId="36" fillId="0" borderId="33" xfId="6" applyFont="1" applyBorder="1" applyAlignment="1">
      <alignment wrapText="1"/>
    </xf>
    <xf numFmtId="0" fontId="36" fillId="0" borderId="42" xfId="6" applyFont="1" applyBorder="1" applyAlignment="1">
      <alignment wrapText="1"/>
    </xf>
    <xf numFmtId="0" fontId="36" fillId="0" borderId="35" xfId="6" applyFont="1" applyBorder="1" applyAlignment="1">
      <alignment wrapText="1"/>
    </xf>
    <xf numFmtId="0" fontId="40" fillId="0" borderId="41" xfId="6" applyFont="1" applyBorder="1" applyAlignment="1">
      <alignment vertical="top" wrapText="1"/>
    </xf>
    <xf numFmtId="0" fontId="40" fillId="0" borderId="42" xfId="6" applyFont="1" applyBorder="1" applyAlignment="1">
      <alignment vertical="top" wrapText="1"/>
    </xf>
    <xf numFmtId="0" fontId="52" fillId="0" borderId="40" xfId="21" applyFont="1" applyBorder="1" applyAlignment="1">
      <alignment vertical="top" wrapText="1"/>
    </xf>
    <xf numFmtId="0" fontId="52" fillId="0" borderId="0" xfId="21" applyFont="1" applyAlignment="1">
      <alignment vertical="top" wrapText="1"/>
    </xf>
    <xf numFmtId="0" fontId="49" fillId="0" borderId="0" xfId="20" applyAlignment="1">
      <alignment vertical="top" wrapText="1"/>
    </xf>
    <xf numFmtId="0" fontId="49" fillId="0" borderId="33" xfId="20" applyBorder="1" applyAlignment="1">
      <alignment vertical="top" wrapText="1"/>
    </xf>
    <xf numFmtId="0" fontId="53" fillId="0" borderId="0" xfId="21" applyFont="1" applyAlignment="1">
      <alignment vertical="top" wrapText="1"/>
    </xf>
    <xf numFmtId="0" fontId="53" fillId="0" borderId="33" xfId="21" applyFont="1" applyBorder="1" applyAlignment="1">
      <alignment vertical="top" wrapText="1"/>
    </xf>
    <xf numFmtId="0" fontId="53" fillId="0" borderId="42" xfId="21" applyFont="1" applyBorder="1" applyAlignment="1">
      <alignment vertical="top" wrapText="1"/>
    </xf>
    <xf numFmtId="0" fontId="53" fillId="0" borderId="35" xfId="21" applyFont="1" applyBorder="1" applyAlignment="1">
      <alignment vertical="top" wrapText="1"/>
    </xf>
    <xf numFmtId="0" fontId="53" fillId="0" borderId="41" xfId="21" applyFont="1" applyBorder="1" applyAlignment="1">
      <alignment vertical="top" wrapText="1"/>
    </xf>
    <xf numFmtId="0" fontId="53" fillId="0" borderId="40" xfId="21" applyFont="1" applyBorder="1" applyAlignment="1">
      <alignment vertical="top" wrapText="1"/>
    </xf>
    <xf numFmtId="0" fontId="52" fillId="0" borderId="33" xfId="21" applyFont="1" applyBorder="1" applyAlignment="1">
      <alignment vertical="top" wrapText="1"/>
    </xf>
    <xf numFmtId="0" fontId="52" fillId="0" borderId="37" xfId="21" applyFont="1" applyBorder="1" applyAlignment="1">
      <alignment vertical="top" wrapText="1"/>
    </xf>
    <xf numFmtId="0" fontId="52" fillId="0" borderId="38" xfId="21" applyFont="1" applyBorder="1" applyAlignment="1">
      <alignment vertical="top" wrapText="1"/>
    </xf>
    <xf numFmtId="0" fontId="52" fillId="0" borderId="39" xfId="21" applyFont="1" applyBorder="1" applyAlignment="1">
      <alignment vertical="top" wrapText="1"/>
    </xf>
    <xf numFmtId="0" fontId="51" fillId="0" borderId="37" xfId="21" applyFont="1" applyBorder="1" applyAlignment="1">
      <alignment horizontal="center" wrapText="1"/>
    </xf>
    <xf numFmtId="0" fontId="51" fillId="0" borderId="39" xfId="21" applyFont="1" applyBorder="1" applyAlignment="1">
      <alignment horizontal="center" wrapText="1"/>
    </xf>
    <xf numFmtId="0" fontId="51" fillId="0" borderId="41" xfId="21" applyFont="1" applyBorder="1" applyAlignment="1">
      <alignment horizontal="center" wrapText="1"/>
    </xf>
    <xf numFmtId="0" fontId="51" fillId="0" borderId="35" xfId="21" applyFont="1" applyBorder="1" applyAlignment="1">
      <alignment horizontal="center" wrapText="1"/>
    </xf>
    <xf numFmtId="0" fontId="51" fillId="0" borderId="40" xfId="21" applyFont="1" applyBorder="1" applyAlignment="1">
      <alignment horizontal="center" wrapText="1"/>
    </xf>
    <xf numFmtId="0" fontId="51" fillId="0" borderId="33" xfId="21" applyFont="1" applyBorder="1" applyAlignment="1">
      <alignment horizontal="center" wrapText="1"/>
    </xf>
    <xf numFmtId="0" fontId="51" fillId="0" borderId="32" xfId="21" applyFont="1" applyBorder="1" applyAlignment="1">
      <alignment horizontal="center" wrapText="1"/>
    </xf>
    <xf numFmtId="0" fontId="51" fillId="0" borderId="34" xfId="21" applyFont="1" applyBorder="1" applyAlignment="1">
      <alignment horizontal="center" wrapText="1"/>
    </xf>
    <xf numFmtId="0" fontId="3" fillId="0" borderId="40" xfId="21" applyBorder="1" applyAlignment="1">
      <alignment horizontal="center" wrapText="1"/>
    </xf>
    <xf numFmtId="0" fontId="3" fillId="0" borderId="33" xfId="21" applyBorder="1" applyAlignment="1">
      <alignment horizontal="center" wrapText="1"/>
    </xf>
    <xf numFmtId="0" fontId="50" fillId="0" borderId="37" xfId="21" applyFont="1" applyBorder="1" applyAlignment="1">
      <alignment horizontal="left" wrapText="1"/>
    </xf>
    <xf numFmtId="0" fontId="50" fillId="0" borderId="38" xfId="21" applyFont="1" applyBorder="1" applyAlignment="1">
      <alignment horizontal="left" wrapText="1"/>
    </xf>
    <xf numFmtId="0" fontId="50" fillId="0" borderId="39" xfId="21" applyFont="1" applyBorder="1" applyAlignment="1">
      <alignment horizontal="left" wrapText="1"/>
    </xf>
    <xf numFmtId="0" fontId="3" fillId="0" borderId="41" xfId="21" applyBorder="1" applyAlignment="1">
      <alignment horizontal="left" wrapText="1"/>
    </xf>
    <xf numFmtId="0" fontId="3" fillId="0" borderId="42" xfId="21" applyBorder="1" applyAlignment="1">
      <alignment horizontal="left" wrapText="1"/>
    </xf>
    <xf numFmtId="0" fontId="3" fillId="0" borderId="35" xfId="21" applyBorder="1" applyAlignment="1">
      <alignment horizontal="left" wrapText="1"/>
    </xf>
    <xf numFmtId="0" fontId="51" fillId="0" borderId="36" xfId="21" applyFont="1" applyBorder="1" applyAlignment="1">
      <alignment horizontal="center" wrapText="1"/>
    </xf>
    <xf numFmtId="0" fontId="51" fillId="0" borderId="38" xfId="21" applyFont="1" applyBorder="1" applyAlignment="1">
      <alignment horizontal="center" wrapText="1"/>
    </xf>
    <xf numFmtId="0" fontId="51" fillId="0" borderId="0" xfId="21" applyFont="1" applyBorder="1" applyAlignment="1">
      <alignment horizontal="center" wrapText="1"/>
    </xf>
    <xf numFmtId="0" fontId="51" fillId="0" borderId="42" xfId="21" applyFont="1" applyBorder="1" applyAlignment="1">
      <alignment horizontal="center" wrapText="1"/>
    </xf>
    <xf numFmtId="0" fontId="3" fillId="0" borderId="37" xfId="21" applyBorder="1" applyAlignment="1">
      <alignment horizontal="center" wrapText="1"/>
    </xf>
    <xf numFmtId="0" fontId="3" fillId="0" borderId="39" xfId="21" applyBorder="1" applyAlignment="1">
      <alignment horizontal="center" wrapText="1"/>
    </xf>
    <xf numFmtId="0" fontId="62" fillId="24" borderId="32" xfId="22" applyFont="1" applyFill="1" applyBorder="1" applyAlignment="1">
      <alignment vertical="top" wrapText="1"/>
    </xf>
    <xf numFmtId="0" fontId="62" fillId="24" borderId="34" xfId="22" applyFont="1" applyFill="1" applyBorder="1" applyAlignment="1">
      <alignment vertical="top" wrapText="1"/>
    </xf>
    <xf numFmtId="0" fontId="0" fillId="0" borderId="0" xfId="0" applyAlignment="1">
      <alignment horizontal="center"/>
    </xf>
    <xf numFmtId="0" fontId="37" fillId="0" borderId="29" xfId="6" applyFont="1" applyBorder="1" applyAlignment="1">
      <alignment horizontal="left" wrapText="1"/>
    </xf>
    <xf numFmtId="0" fontId="37" fillId="0" borderId="30" xfId="6" applyFont="1" applyBorder="1" applyAlignment="1">
      <alignment horizontal="left" wrapText="1"/>
    </xf>
    <xf numFmtId="0" fontId="37" fillId="0" borderId="31" xfId="6" applyFont="1" applyBorder="1" applyAlignment="1">
      <alignment horizontal="left" wrapText="1"/>
    </xf>
    <xf numFmtId="0" fontId="40" fillId="15" borderId="32" xfId="6" applyFont="1" applyFill="1" applyBorder="1" applyAlignment="1">
      <alignment horizontal="right" wrapText="1"/>
    </xf>
    <xf numFmtId="0" fontId="40" fillId="15" borderId="34" xfId="6" applyFont="1" applyFill="1" applyBorder="1" applyAlignment="1">
      <alignment horizontal="right" wrapText="1"/>
    </xf>
    <xf numFmtId="3" fontId="40" fillId="15" borderId="32" xfId="6" applyNumberFormat="1" applyFont="1" applyFill="1" applyBorder="1" applyAlignment="1">
      <alignment horizontal="right" wrapText="1"/>
    </xf>
    <xf numFmtId="3" fontId="40" fillId="15" borderId="34" xfId="6" applyNumberFormat="1" applyFont="1" applyFill="1" applyBorder="1" applyAlignment="1">
      <alignment horizontal="right" wrapText="1"/>
    </xf>
    <xf numFmtId="0" fontId="40" fillId="0" borderId="38" xfId="6" applyFont="1" applyBorder="1" applyAlignment="1">
      <alignment vertical="top" wrapText="1"/>
    </xf>
    <xf numFmtId="0" fontId="40" fillId="0" borderId="39" xfId="6" applyFont="1" applyBorder="1" applyAlignment="1">
      <alignment vertical="top" wrapText="1"/>
    </xf>
    <xf numFmtId="0" fontId="44" fillId="0" borderId="0" xfId="7" applyBorder="1" applyAlignment="1">
      <alignment vertical="top" wrapText="1"/>
    </xf>
    <xf numFmtId="0" fontId="44" fillId="0" borderId="33" xfId="7" applyBorder="1" applyAlignment="1">
      <alignment vertical="top" wrapText="1"/>
    </xf>
    <xf numFmtId="0" fontId="40" fillId="0" borderId="35" xfId="6" applyFont="1" applyBorder="1" applyAlignment="1">
      <alignment vertical="top" wrapText="1"/>
    </xf>
    <xf numFmtId="0" fontId="52" fillId="0" borderId="40" xfId="53" applyFont="1" applyBorder="1" applyAlignment="1">
      <alignment vertical="top" wrapText="1"/>
    </xf>
    <xf numFmtId="0" fontId="52" fillId="0" borderId="0" xfId="53" applyFont="1" applyAlignment="1">
      <alignment vertical="top" wrapText="1"/>
    </xf>
    <xf numFmtId="0" fontId="72" fillId="0" borderId="0" xfId="48" applyAlignment="1">
      <alignment vertical="top" wrapText="1"/>
    </xf>
    <xf numFmtId="0" fontId="72" fillId="0" borderId="33" xfId="48" applyBorder="1" applyAlignment="1">
      <alignment vertical="top" wrapText="1"/>
    </xf>
    <xf numFmtId="0" fontId="53" fillId="0" borderId="40" xfId="53" applyFont="1" applyBorder="1" applyAlignment="1">
      <alignment vertical="top" wrapText="1"/>
    </xf>
    <xf numFmtId="0" fontId="53" fillId="0" borderId="0" xfId="53" applyFont="1" applyAlignment="1">
      <alignment vertical="top" wrapText="1"/>
    </xf>
    <xf numFmtId="0" fontId="53" fillId="0" borderId="41" xfId="53" applyFont="1" applyBorder="1" applyAlignment="1">
      <alignment vertical="top" wrapText="1"/>
    </xf>
    <xf numFmtId="0" fontId="53" fillId="0" borderId="42" xfId="53" applyFont="1" applyBorder="1" applyAlignment="1">
      <alignment vertical="top" wrapText="1"/>
    </xf>
    <xf numFmtId="0" fontId="53" fillId="0" borderId="33" xfId="53" applyFont="1" applyBorder="1" applyAlignment="1">
      <alignment vertical="top" wrapText="1"/>
    </xf>
    <xf numFmtId="0" fontId="76" fillId="0" borderId="0" xfId="53" applyFont="1" applyAlignment="1">
      <alignment vertical="top" wrapText="1"/>
    </xf>
    <xf numFmtId="0" fontId="76" fillId="0" borderId="33" xfId="53" applyFont="1" applyBorder="1" applyAlignment="1">
      <alignment vertical="top" wrapText="1"/>
    </xf>
    <xf numFmtId="0" fontId="53" fillId="0" borderId="35" xfId="53" applyFont="1" applyBorder="1" applyAlignment="1">
      <alignment vertical="top" wrapText="1"/>
    </xf>
    <xf numFmtId="0" fontId="52" fillId="0" borderId="37" xfId="53" applyFont="1" applyBorder="1" applyAlignment="1">
      <alignment vertical="top" wrapText="1"/>
    </xf>
    <xf numFmtId="0" fontId="52" fillId="0" borderId="38" xfId="53" applyFont="1" applyBorder="1" applyAlignment="1">
      <alignment vertical="top" wrapText="1"/>
    </xf>
    <xf numFmtId="0" fontId="53" fillId="0" borderId="38" xfId="53" applyFont="1" applyBorder="1" applyAlignment="1">
      <alignment vertical="top" wrapText="1"/>
    </xf>
    <xf numFmtId="0" fontId="53" fillId="0" borderId="39" xfId="53" applyFont="1" applyBorder="1" applyAlignment="1">
      <alignment vertical="top" wrapText="1"/>
    </xf>
    <xf numFmtId="0" fontId="54" fillId="0" borderId="32" xfId="53" applyFont="1" applyBorder="1" applyAlignment="1">
      <alignment horizontal="center" wrapText="1"/>
    </xf>
    <xf numFmtId="0" fontId="54" fillId="0" borderId="34" xfId="53" applyFont="1" applyBorder="1" applyAlignment="1">
      <alignment horizontal="center" wrapText="1"/>
    </xf>
    <xf numFmtId="0" fontId="53" fillId="0" borderId="32" xfId="53" applyFont="1" applyBorder="1" applyAlignment="1">
      <alignment horizontal="right" wrapText="1"/>
    </xf>
    <xf numFmtId="0" fontId="53" fillId="0" borderId="34" xfId="53" applyFont="1" applyBorder="1" applyAlignment="1">
      <alignment horizontal="right" wrapText="1"/>
    </xf>
    <xf numFmtId="3" fontId="53" fillId="0" borderId="32" xfId="53" applyNumberFormat="1" applyFont="1" applyBorder="1" applyAlignment="1">
      <alignment horizontal="right" wrapText="1"/>
    </xf>
    <xf numFmtId="3" fontId="53" fillId="0" borderId="34" xfId="53" applyNumberFormat="1" applyFont="1" applyBorder="1" applyAlignment="1">
      <alignment horizontal="right" wrapText="1"/>
    </xf>
    <xf numFmtId="0" fontId="51" fillId="0" borderId="41" xfId="53" applyFont="1" applyBorder="1" applyAlignment="1">
      <alignment horizontal="center" wrapText="1"/>
    </xf>
    <xf numFmtId="0" fontId="51" fillId="0" borderId="35" xfId="53" applyFont="1" applyBorder="1" applyAlignment="1">
      <alignment horizontal="center" wrapText="1"/>
    </xf>
    <xf numFmtId="0" fontId="50" fillId="0" borderId="29" xfId="53" applyFont="1" applyBorder="1" applyAlignment="1">
      <alignment horizontal="left" wrapText="1"/>
    </xf>
    <xf numFmtId="0" fontId="50" fillId="0" borderId="30" xfId="53" applyFont="1" applyBorder="1" applyAlignment="1">
      <alignment horizontal="left" wrapText="1"/>
    </xf>
    <xf numFmtId="0" fontId="50" fillId="0" borderId="31" xfId="53" applyFont="1" applyBorder="1" applyAlignment="1">
      <alignment horizontal="left" wrapText="1"/>
    </xf>
    <xf numFmtId="0" fontId="51" fillId="0" borderId="32" xfId="53" applyFont="1" applyBorder="1" applyAlignment="1">
      <alignment horizontal="center" wrapText="1"/>
    </xf>
    <xf numFmtId="0" fontId="51" fillId="0" borderId="34" xfId="53" applyFont="1" applyBorder="1" applyAlignment="1">
      <alignment horizontal="center" wrapText="1"/>
    </xf>
    <xf numFmtId="0" fontId="51" fillId="0" borderId="37" xfId="53" applyFont="1" applyBorder="1" applyAlignment="1">
      <alignment horizontal="center" wrapText="1"/>
    </xf>
    <xf numFmtId="0" fontId="51" fillId="0" borderId="39" xfId="53" applyFont="1" applyBorder="1" applyAlignment="1">
      <alignment horizontal="center" wrapText="1"/>
    </xf>
  </cellXfs>
  <cellStyles count="469">
    <cellStyle name="20% - Accent1 2" xfId="129" xr:uid="{00000000-0005-0000-0000-000000000000}"/>
    <cellStyle name="20% - Accent1 2 2" xfId="154" xr:uid="{00000000-0005-0000-0000-000001000000}"/>
    <cellStyle name="20% - Accent1 2 3" xfId="453" xr:uid="{00000000-0005-0000-0000-000002000000}"/>
    <cellStyle name="20% - Accent1 3" xfId="155" xr:uid="{00000000-0005-0000-0000-000003000000}"/>
    <cellStyle name="20% - Accent1 3 2" xfId="156" xr:uid="{00000000-0005-0000-0000-000004000000}"/>
    <cellStyle name="20% - Accent1 4" xfId="157" xr:uid="{00000000-0005-0000-0000-000005000000}"/>
    <cellStyle name="20% - Accent1 4 2" xfId="158" xr:uid="{00000000-0005-0000-0000-000006000000}"/>
    <cellStyle name="20% - Accent1 5" xfId="159" xr:uid="{00000000-0005-0000-0000-000007000000}"/>
    <cellStyle name="20% - Accent1 6" xfId="160" xr:uid="{00000000-0005-0000-0000-000008000000}"/>
    <cellStyle name="20% - Accent2 2" xfId="133" xr:uid="{00000000-0005-0000-0000-000009000000}"/>
    <cellStyle name="20% - Accent2 2 2" xfId="161" xr:uid="{00000000-0005-0000-0000-00000A000000}"/>
    <cellStyle name="20% - Accent2 2 3" xfId="455" xr:uid="{00000000-0005-0000-0000-00000B000000}"/>
    <cellStyle name="20% - Accent2 3" xfId="162" xr:uid="{00000000-0005-0000-0000-00000C000000}"/>
    <cellStyle name="20% - Accent2 3 2" xfId="163" xr:uid="{00000000-0005-0000-0000-00000D000000}"/>
    <cellStyle name="20% - Accent2 4" xfId="164" xr:uid="{00000000-0005-0000-0000-00000E000000}"/>
    <cellStyle name="20% - Accent2 4 2" xfId="165" xr:uid="{00000000-0005-0000-0000-00000F000000}"/>
    <cellStyle name="20% - Accent2 5" xfId="166" xr:uid="{00000000-0005-0000-0000-000010000000}"/>
    <cellStyle name="20% - Accent2 6" xfId="167" xr:uid="{00000000-0005-0000-0000-000011000000}"/>
    <cellStyle name="20% - Accent3 2" xfId="137" xr:uid="{00000000-0005-0000-0000-000012000000}"/>
    <cellStyle name="20% - Accent3 2 2" xfId="168" xr:uid="{00000000-0005-0000-0000-000013000000}"/>
    <cellStyle name="20% - Accent3 2 3" xfId="457" xr:uid="{00000000-0005-0000-0000-000014000000}"/>
    <cellStyle name="20% - Accent3 3" xfId="169" xr:uid="{00000000-0005-0000-0000-000015000000}"/>
    <cellStyle name="20% - Accent3 3 2" xfId="170" xr:uid="{00000000-0005-0000-0000-000016000000}"/>
    <cellStyle name="20% - Accent3 4" xfId="171" xr:uid="{00000000-0005-0000-0000-000017000000}"/>
    <cellStyle name="20% - Accent3 4 2" xfId="172" xr:uid="{00000000-0005-0000-0000-000018000000}"/>
    <cellStyle name="20% - Accent3 5" xfId="173" xr:uid="{00000000-0005-0000-0000-000019000000}"/>
    <cellStyle name="20% - Accent3 6" xfId="174" xr:uid="{00000000-0005-0000-0000-00001A000000}"/>
    <cellStyle name="20% - Accent4 2" xfId="141" xr:uid="{00000000-0005-0000-0000-00001B000000}"/>
    <cellStyle name="20% - Accent4 2 2" xfId="175" xr:uid="{00000000-0005-0000-0000-00001C000000}"/>
    <cellStyle name="20% - Accent4 2 3" xfId="459" xr:uid="{00000000-0005-0000-0000-00001D000000}"/>
    <cellStyle name="20% - Accent4 3" xfId="176" xr:uid="{00000000-0005-0000-0000-00001E000000}"/>
    <cellStyle name="20% - Accent4 3 2" xfId="177" xr:uid="{00000000-0005-0000-0000-00001F000000}"/>
    <cellStyle name="20% - Accent4 4" xfId="178" xr:uid="{00000000-0005-0000-0000-000020000000}"/>
    <cellStyle name="20% - Accent4 4 2" xfId="179" xr:uid="{00000000-0005-0000-0000-000021000000}"/>
    <cellStyle name="20% - Accent4 5" xfId="180" xr:uid="{00000000-0005-0000-0000-000022000000}"/>
    <cellStyle name="20% - Accent4 6" xfId="181" xr:uid="{00000000-0005-0000-0000-000023000000}"/>
    <cellStyle name="20% - Accent5 2" xfId="145" xr:uid="{00000000-0005-0000-0000-000024000000}"/>
    <cellStyle name="20% - Accent5 2 2" xfId="182" xr:uid="{00000000-0005-0000-0000-000025000000}"/>
    <cellStyle name="20% - Accent5 2 3" xfId="461" xr:uid="{00000000-0005-0000-0000-000026000000}"/>
    <cellStyle name="20% - Accent5 3" xfId="183" xr:uid="{00000000-0005-0000-0000-000027000000}"/>
    <cellStyle name="20% - Accent5 3 2" xfId="184" xr:uid="{00000000-0005-0000-0000-000028000000}"/>
    <cellStyle name="20% - Accent5 4" xfId="185" xr:uid="{00000000-0005-0000-0000-000029000000}"/>
    <cellStyle name="20% - Accent5 4 2" xfId="186" xr:uid="{00000000-0005-0000-0000-00002A000000}"/>
    <cellStyle name="20% - Accent5 5" xfId="187" xr:uid="{00000000-0005-0000-0000-00002B000000}"/>
    <cellStyle name="20% - Accent5 6" xfId="188" xr:uid="{00000000-0005-0000-0000-00002C000000}"/>
    <cellStyle name="20% - Accent6 2" xfId="149" xr:uid="{00000000-0005-0000-0000-00002D000000}"/>
    <cellStyle name="20% - Accent6 2 2" xfId="189" xr:uid="{00000000-0005-0000-0000-00002E000000}"/>
    <cellStyle name="20% - Accent6 2 3" xfId="463" xr:uid="{00000000-0005-0000-0000-00002F000000}"/>
    <cellStyle name="20% - Accent6 3" xfId="190" xr:uid="{00000000-0005-0000-0000-000030000000}"/>
    <cellStyle name="20% - Accent6 3 2" xfId="191" xr:uid="{00000000-0005-0000-0000-000031000000}"/>
    <cellStyle name="20% - Accent6 4" xfId="192" xr:uid="{00000000-0005-0000-0000-000032000000}"/>
    <cellStyle name="20% - Accent6 4 2" xfId="193" xr:uid="{00000000-0005-0000-0000-000033000000}"/>
    <cellStyle name="20% - Accent6 5" xfId="194" xr:uid="{00000000-0005-0000-0000-000034000000}"/>
    <cellStyle name="20% - Accent6 6" xfId="195" xr:uid="{00000000-0005-0000-0000-000035000000}"/>
    <cellStyle name="40% - Accent1 2" xfId="130" xr:uid="{00000000-0005-0000-0000-000036000000}"/>
    <cellStyle name="40% - Accent1 2 2" xfId="196" xr:uid="{00000000-0005-0000-0000-000037000000}"/>
    <cellStyle name="40% - Accent1 2 3" xfId="454" xr:uid="{00000000-0005-0000-0000-000038000000}"/>
    <cellStyle name="40% - Accent1 3" xfId="197" xr:uid="{00000000-0005-0000-0000-000039000000}"/>
    <cellStyle name="40% - Accent1 3 2" xfId="198" xr:uid="{00000000-0005-0000-0000-00003A000000}"/>
    <cellStyle name="40% - Accent1 4" xfId="199" xr:uid="{00000000-0005-0000-0000-00003B000000}"/>
    <cellStyle name="40% - Accent1 4 2" xfId="200" xr:uid="{00000000-0005-0000-0000-00003C000000}"/>
    <cellStyle name="40% - Accent1 5" xfId="201" xr:uid="{00000000-0005-0000-0000-00003D000000}"/>
    <cellStyle name="40% - Accent1 6" xfId="202" xr:uid="{00000000-0005-0000-0000-00003E000000}"/>
    <cellStyle name="40% - Accent2 2" xfId="134" xr:uid="{00000000-0005-0000-0000-00003F000000}"/>
    <cellStyle name="40% - Accent2 2 2" xfId="203" xr:uid="{00000000-0005-0000-0000-000040000000}"/>
    <cellStyle name="40% - Accent2 2 3" xfId="456" xr:uid="{00000000-0005-0000-0000-000041000000}"/>
    <cellStyle name="40% - Accent2 3" xfId="204" xr:uid="{00000000-0005-0000-0000-000042000000}"/>
    <cellStyle name="40% - Accent2 3 2" xfId="205" xr:uid="{00000000-0005-0000-0000-000043000000}"/>
    <cellStyle name="40% - Accent2 4" xfId="206" xr:uid="{00000000-0005-0000-0000-000044000000}"/>
    <cellStyle name="40% - Accent2 4 2" xfId="207" xr:uid="{00000000-0005-0000-0000-000045000000}"/>
    <cellStyle name="40% - Accent2 5" xfId="208" xr:uid="{00000000-0005-0000-0000-000046000000}"/>
    <cellStyle name="40% - Accent2 6" xfId="209" xr:uid="{00000000-0005-0000-0000-000047000000}"/>
    <cellStyle name="40% - Accent3 2" xfId="138" xr:uid="{00000000-0005-0000-0000-000048000000}"/>
    <cellStyle name="40% - Accent3 2 2" xfId="210" xr:uid="{00000000-0005-0000-0000-000049000000}"/>
    <cellStyle name="40% - Accent3 2 3" xfId="458" xr:uid="{00000000-0005-0000-0000-00004A000000}"/>
    <cellStyle name="40% - Accent3 3" xfId="211" xr:uid="{00000000-0005-0000-0000-00004B000000}"/>
    <cellStyle name="40% - Accent3 3 2" xfId="212" xr:uid="{00000000-0005-0000-0000-00004C000000}"/>
    <cellStyle name="40% - Accent3 4" xfId="213" xr:uid="{00000000-0005-0000-0000-00004D000000}"/>
    <cellStyle name="40% - Accent3 4 2" xfId="214" xr:uid="{00000000-0005-0000-0000-00004E000000}"/>
    <cellStyle name="40% - Accent3 5" xfId="215" xr:uid="{00000000-0005-0000-0000-00004F000000}"/>
    <cellStyle name="40% - Accent3 6" xfId="216" xr:uid="{00000000-0005-0000-0000-000050000000}"/>
    <cellStyle name="40% - Accent4 2" xfId="142" xr:uid="{00000000-0005-0000-0000-000051000000}"/>
    <cellStyle name="40% - Accent4 2 2" xfId="217" xr:uid="{00000000-0005-0000-0000-000052000000}"/>
    <cellStyle name="40% - Accent4 2 3" xfId="460" xr:uid="{00000000-0005-0000-0000-000053000000}"/>
    <cellStyle name="40% - Accent4 3" xfId="218" xr:uid="{00000000-0005-0000-0000-000054000000}"/>
    <cellStyle name="40% - Accent4 3 2" xfId="219" xr:uid="{00000000-0005-0000-0000-000055000000}"/>
    <cellStyle name="40% - Accent4 4" xfId="220" xr:uid="{00000000-0005-0000-0000-000056000000}"/>
    <cellStyle name="40% - Accent4 4 2" xfId="221" xr:uid="{00000000-0005-0000-0000-000057000000}"/>
    <cellStyle name="40% - Accent4 5" xfId="222" xr:uid="{00000000-0005-0000-0000-000058000000}"/>
    <cellStyle name="40% - Accent4 6" xfId="223" xr:uid="{00000000-0005-0000-0000-000059000000}"/>
    <cellStyle name="40% - Accent5 2" xfId="146" xr:uid="{00000000-0005-0000-0000-00005A000000}"/>
    <cellStyle name="40% - Accent5 2 2" xfId="224" xr:uid="{00000000-0005-0000-0000-00005B000000}"/>
    <cellStyle name="40% - Accent5 2 3" xfId="462" xr:uid="{00000000-0005-0000-0000-00005C000000}"/>
    <cellStyle name="40% - Accent5 3" xfId="225" xr:uid="{00000000-0005-0000-0000-00005D000000}"/>
    <cellStyle name="40% - Accent5 3 2" xfId="226" xr:uid="{00000000-0005-0000-0000-00005E000000}"/>
    <cellStyle name="40% - Accent5 4" xfId="227" xr:uid="{00000000-0005-0000-0000-00005F000000}"/>
    <cellStyle name="40% - Accent5 4 2" xfId="228" xr:uid="{00000000-0005-0000-0000-000060000000}"/>
    <cellStyle name="40% - Accent5 5" xfId="229" xr:uid="{00000000-0005-0000-0000-000061000000}"/>
    <cellStyle name="40% - Accent5 6" xfId="230" xr:uid="{00000000-0005-0000-0000-000062000000}"/>
    <cellStyle name="40% - Accent6 2" xfId="150" xr:uid="{00000000-0005-0000-0000-000063000000}"/>
    <cellStyle name="40% - Accent6 2 2" xfId="231" xr:uid="{00000000-0005-0000-0000-000064000000}"/>
    <cellStyle name="40% - Accent6 2 3" xfId="464" xr:uid="{00000000-0005-0000-0000-000065000000}"/>
    <cellStyle name="40% - Accent6 3" xfId="232" xr:uid="{00000000-0005-0000-0000-000066000000}"/>
    <cellStyle name="40% - Accent6 3 2" xfId="233" xr:uid="{00000000-0005-0000-0000-000067000000}"/>
    <cellStyle name="40% - Accent6 4" xfId="234" xr:uid="{00000000-0005-0000-0000-000068000000}"/>
    <cellStyle name="40% - Accent6 4 2" xfId="235" xr:uid="{00000000-0005-0000-0000-000069000000}"/>
    <cellStyle name="40% - Accent6 5" xfId="236" xr:uid="{00000000-0005-0000-0000-00006A000000}"/>
    <cellStyle name="40% - Accent6 6" xfId="237" xr:uid="{00000000-0005-0000-0000-00006B000000}"/>
    <cellStyle name="60% - Accent1 2" xfId="131" xr:uid="{00000000-0005-0000-0000-00006C000000}"/>
    <cellStyle name="60% - Accent1 2 2" xfId="238" xr:uid="{00000000-0005-0000-0000-00006D000000}"/>
    <cellStyle name="60% - Accent1 3" xfId="239" xr:uid="{00000000-0005-0000-0000-00006E000000}"/>
    <cellStyle name="60% - Accent1 3 2" xfId="240" xr:uid="{00000000-0005-0000-0000-00006F000000}"/>
    <cellStyle name="60% - Accent1 4" xfId="241" xr:uid="{00000000-0005-0000-0000-000070000000}"/>
    <cellStyle name="60% - Accent1 4 2" xfId="242" xr:uid="{00000000-0005-0000-0000-000071000000}"/>
    <cellStyle name="60% - Accent1 5" xfId="243" xr:uid="{00000000-0005-0000-0000-000072000000}"/>
    <cellStyle name="60% - Accent1 6" xfId="244" xr:uid="{00000000-0005-0000-0000-000073000000}"/>
    <cellStyle name="60% - Accent2 2" xfId="135" xr:uid="{00000000-0005-0000-0000-000074000000}"/>
    <cellStyle name="60% - Accent2 2 2" xfId="245" xr:uid="{00000000-0005-0000-0000-000075000000}"/>
    <cellStyle name="60% - Accent2 3" xfId="246" xr:uid="{00000000-0005-0000-0000-000076000000}"/>
    <cellStyle name="60% - Accent2 3 2" xfId="247" xr:uid="{00000000-0005-0000-0000-000077000000}"/>
    <cellStyle name="60% - Accent2 4" xfId="248" xr:uid="{00000000-0005-0000-0000-000078000000}"/>
    <cellStyle name="60% - Accent2 4 2" xfId="249" xr:uid="{00000000-0005-0000-0000-000079000000}"/>
    <cellStyle name="60% - Accent2 5" xfId="250" xr:uid="{00000000-0005-0000-0000-00007A000000}"/>
    <cellStyle name="60% - Accent2 6" xfId="251" xr:uid="{00000000-0005-0000-0000-00007B000000}"/>
    <cellStyle name="60% - Accent3 2" xfId="139" xr:uid="{00000000-0005-0000-0000-00007C000000}"/>
    <cellStyle name="60% - Accent3 2 2" xfId="252" xr:uid="{00000000-0005-0000-0000-00007D000000}"/>
    <cellStyle name="60% - Accent3 3" xfId="253" xr:uid="{00000000-0005-0000-0000-00007E000000}"/>
    <cellStyle name="60% - Accent3 3 2" xfId="254" xr:uid="{00000000-0005-0000-0000-00007F000000}"/>
    <cellStyle name="60% - Accent3 4" xfId="255" xr:uid="{00000000-0005-0000-0000-000080000000}"/>
    <cellStyle name="60% - Accent3 4 2" xfId="256" xr:uid="{00000000-0005-0000-0000-000081000000}"/>
    <cellStyle name="60% - Accent3 5" xfId="257" xr:uid="{00000000-0005-0000-0000-000082000000}"/>
    <cellStyle name="60% - Accent3 6" xfId="258" xr:uid="{00000000-0005-0000-0000-000083000000}"/>
    <cellStyle name="60% - Accent4 2" xfId="143" xr:uid="{00000000-0005-0000-0000-000084000000}"/>
    <cellStyle name="60% - Accent4 2 2" xfId="259" xr:uid="{00000000-0005-0000-0000-000085000000}"/>
    <cellStyle name="60% - Accent4 3" xfId="260" xr:uid="{00000000-0005-0000-0000-000086000000}"/>
    <cellStyle name="60% - Accent4 3 2" xfId="261" xr:uid="{00000000-0005-0000-0000-000087000000}"/>
    <cellStyle name="60% - Accent4 4" xfId="262" xr:uid="{00000000-0005-0000-0000-000088000000}"/>
    <cellStyle name="60% - Accent4 4 2" xfId="263" xr:uid="{00000000-0005-0000-0000-000089000000}"/>
    <cellStyle name="60% - Accent4 5" xfId="264" xr:uid="{00000000-0005-0000-0000-00008A000000}"/>
    <cellStyle name="60% - Accent4 6" xfId="265" xr:uid="{00000000-0005-0000-0000-00008B000000}"/>
    <cellStyle name="60% - Accent5 2" xfId="147" xr:uid="{00000000-0005-0000-0000-00008C000000}"/>
    <cellStyle name="60% - Accent5 2 2" xfId="266" xr:uid="{00000000-0005-0000-0000-00008D000000}"/>
    <cellStyle name="60% - Accent5 3" xfId="267" xr:uid="{00000000-0005-0000-0000-00008E000000}"/>
    <cellStyle name="60% - Accent5 3 2" xfId="268" xr:uid="{00000000-0005-0000-0000-00008F000000}"/>
    <cellStyle name="60% - Accent5 4" xfId="269" xr:uid="{00000000-0005-0000-0000-000090000000}"/>
    <cellStyle name="60% - Accent5 4 2" xfId="270" xr:uid="{00000000-0005-0000-0000-000091000000}"/>
    <cellStyle name="60% - Accent5 5" xfId="271" xr:uid="{00000000-0005-0000-0000-000092000000}"/>
    <cellStyle name="60% - Accent5 6" xfId="272" xr:uid="{00000000-0005-0000-0000-000093000000}"/>
    <cellStyle name="60% - Accent6 2" xfId="151" xr:uid="{00000000-0005-0000-0000-000094000000}"/>
    <cellStyle name="60% - Accent6 2 2" xfId="273" xr:uid="{00000000-0005-0000-0000-000095000000}"/>
    <cellStyle name="60% - Accent6 3" xfId="274" xr:uid="{00000000-0005-0000-0000-000096000000}"/>
    <cellStyle name="60% - Accent6 3 2" xfId="275" xr:uid="{00000000-0005-0000-0000-000097000000}"/>
    <cellStyle name="60% - Accent6 4" xfId="276" xr:uid="{00000000-0005-0000-0000-000098000000}"/>
    <cellStyle name="60% - Accent6 4 2" xfId="277" xr:uid="{00000000-0005-0000-0000-000099000000}"/>
    <cellStyle name="60% - Accent6 5" xfId="278" xr:uid="{00000000-0005-0000-0000-00009A000000}"/>
    <cellStyle name="60% - Accent6 6" xfId="279" xr:uid="{00000000-0005-0000-0000-00009B000000}"/>
    <cellStyle name="Accent1 2" xfId="128" xr:uid="{00000000-0005-0000-0000-00009C000000}"/>
    <cellStyle name="Accent1 2 2" xfId="280" xr:uid="{00000000-0005-0000-0000-00009D000000}"/>
    <cellStyle name="Accent1 3" xfId="281" xr:uid="{00000000-0005-0000-0000-00009E000000}"/>
    <cellStyle name="Accent1 3 2" xfId="282" xr:uid="{00000000-0005-0000-0000-00009F000000}"/>
    <cellStyle name="Accent1 4" xfId="283" xr:uid="{00000000-0005-0000-0000-0000A0000000}"/>
    <cellStyle name="Accent1 4 2" xfId="284" xr:uid="{00000000-0005-0000-0000-0000A1000000}"/>
    <cellStyle name="Accent1 5" xfId="285" xr:uid="{00000000-0005-0000-0000-0000A2000000}"/>
    <cellStyle name="Accent1 6" xfId="286" xr:uid="{00000000-0005-0000-0000-0000A3000000}"/>
    <cellStyle name="Accent2 2" xfId="132" xr:uid="{00000000-0005-0000-0000-0000A4000000}"/>
    <cellStyle name="Accent2 2 2" xfId="287" xr:uid="{00000000-0005-0000-0000-0000A5000000}"/>
    <cellStyle name="Accent2 3" xfId="288" xr:uid="{00000000-0005-0000-0000-0000A6000000}"/>
    <cellStyle name="Accent2 3 2" xfId="289" xr:uid="{00000000-0005-0000-0000-0000A7000000}"/>
    <cellStyle name="Accent2 4" xfId="290" xr:uid="{00000000-0005-0000-0000-0000A8000000}"/>
    <cellStyle name="Accent2 4 2" xfId="291" xr:uid="{00000000-0005-0000-0000-0000A9000000}"/>
    <cellStyle name="Accent2 5" xfId="292" xr:uid="{00000000-0005-0000-0000-0000AA000000}"/>
    <cellStyle name="Accent2 6" xfId="293" xr:uid="{00000000-0005-0000-0000-0000AB000000}"/>
    <cellStyle name="Accent3 2" xfId="136" xr:uid="{00000000-0005-0000-0000-0000AC000000}"/>
    <cellStyle name="Accent3 2 2" xfId="294" xr:uid="{00000000-0005-0000-0000-0000AD000000}"/>
    <cellStyle name="Accent3 3" xfId="295" xr:uid="{00000000-0005-0000-0000-0000AE000000}"/>
    <cellStyle name="Accent3 3 2" xfId="296" xr:uid="{00000000-0005-0000-0000-0000AF000000}"/>
    <cellStyle name="Accent3 4" xfId="297" xr:uid="{00000000-0005-0000-0000-0000B0000000}"/>
    <cellStyle name="Accent3 4 2" xfId="298" xr:uid="{00000000-0005-0000-0000-0000B1000000}"/>
    <cellStyle name="Accent3 5" xfId="299" xr:uid="{00000000-0005-0000-0000-0000B2000000}"/>
    <cellStyle name="Accent3 6" xfId="300" xr:uid="{00000000-0005-0000-0000-0000B3000000}"/>
    <cellStyle name="Accent4 2" xfId="140" xr:uid="{00000000-0005-0000-0000-0000B4000000}"/>
    <cellStyle name="Accent4 2 2" xfId="301" xr:uid="{00000000-0005-0000-0000-0000B5000000}"/>
    <cellStyle name="Accent4 3" xfId="302" xr:uid="{00000000-0005-0000-0000-0000B6000000}"/>
    <cellStyle name="Accent4 3 2" xfId="303" xr:uid="{00000000-0005-0000-0000-0000B7000000}"/>
    <cellStyle name="Accent4 4" xfId="304" xr:uid="{00000000-0005-0000-0000-0000B8000000}"/>
    <cellStyle name="Accent4 4 2" xfId="305" xr:uid="{00000000-0005-0000-0000-0000B9000000}"/>
    <cellStyle name="Accent4 5" xfId="306" xr:uid="{00000000-0005-0000-0000-0000BA000000}"/>
    <cellStyle name="Accent4 6" xfId="307" xr:uid="{00000000-0005-0000-0000-0000BB000000}"/>
    <cellStyle name="Accent5 2" xfId="144" xr:uid="{00000000-0005-0000-0000-0000BC000000}"/>
    <cellStyle name="Accent5 2 2" xfId="308" xr:uid="{00000000-0005-0000-0000-0000BD000000}"/>
    <cellStyle name="Accent5 3" xfId="309" xr:uid="{00000000-0005-0000-0000-0000BE000000}"/>
    <cellStyle name="Accent5 3 2" xfId="310" xr:uid="{00000000-0005-0000-0000-0000BF000000}"/>
    <cellStyle name="Accent5 4" xfId="311" xr:uid="{00000000-0005-0000-0000-0000C0000000}"/>
    <cellStyle name="Accent5 4 2" xfId="312" xr:uid="{00000000-0005-0000-0000-0000C1000000}"/>
    <cellStyle name="Accent5 5" xfId="313" xr:uid="{00000000-0005-0000-0000-0000C2000000}"/>
    <cellStyle name="Accent5 6" xfId="314" xr:uid="{00000000-0005-0000-0000-0000C3000000}"/>
    <cellStyle name="Accent6 2" xfId="148" xr:uid="{00000000-0005-0000-0000-0000C4000000}"/>
    <cellStyle name="Accent6 2 2" xfId="315" xr:uid="{00000000-0005-0000-0000-0000C5000000}"/>
    <cellStyle name="Accent6 3" xfId="316" xr:uid="{00000000-0005-0000-0000-0000C6000000}"/>
    <cellStyle name="Accent6 3 2" xfId="317" xr:uid="{00000000-0005-0000-0000-0000C7000000}"/>
    <cellStyle name="Accent6 4" xfId="318" xr:uid="{00000000-0005-0000-0000-0000C8000000}"/>
    <cellStyle name="Accent6 4 2" xfId="319" xr:uid="{00000000-0005-0000-0000-0000C9000000}"/>
    <cellStyle name="Accent6 5" xfId="320" xr:uid="{00000000-0005-0000-0000-0000CA000000}"/>
    <cellStyle name="Accent6 6" xfId="321" xr:uid="{00000000-0005-0000-0000-0000CB000000}"/>
    <cellStyle name="Bad 2" xfId="119" xr:uid="{00000000-0005-0000-0000-0000CC000000}"/>
    <cellStyle name="Bad 2 2" xfId="322" xr:uid="{00000000-0005-0000-0000-0000CD000000}"/>
    <cellStyle name="Bad 3" xfId="323" xr:uid="{00000000-0005-0000-0000-0000CE000000}"/>
    <cellStyle name="Bad 3 2" xfId="324" xr:uid="{00000000-0005-0000-0000-0000CF000000}"/>
    <cellStyle name="Bad 4" xfId="325" xr:uid="{00000000-0005-0000-0000-0000D0000000}"/>
    <cellStyle name="Bad 4 2" xfId="326" xr:uid="{00000000-0005-0000-0000-0000D1000000}"/>
    <cellStyle name="Bad 5" xfId="327" xr:uid="{00000000-0005-0000-0000-0000D2000000}"/>
    <cellStyle name="Bad 6" xfId="328" xr:uid="{00000000-0005-0000-0000-0000D3000000}"/>
    <cellStyle name="Calculation 2" xfId="123" xr:uid="{00000000-0005-0000-0000-0000D4000000}"/>
    <cellStyle name="Calculation 2 2" xfId="329" xr:uid="{00000000-0005-0000-0000-0000D5000000}"/>
    <cellStyle name="Calculation 3" xfId="330" xr:uid="{00000000-0005-0000-0000-0000D6000000}"/>
    <cellStyle name="Calculation 3 2" xfId="331" xr:uid="{00000000-0005-0000-0000-0000D7000000}"/>
    <cellStyle name="Calculation 4" xfId="332" xr:uid="{00000000-0005-0000-0000-0000D8000000}"/>
    <cellStyle name="Calculation 4 2" xfId="333" xr:uid="{00000000-0005-0000-0000-0000D9000000}"/>
    <cellStyle name="Calculation 5" xfId="334" xr:uid="{00000000-0005-0000-0000-0000DA000000}"/>
    <cellStyle name="Calculation 6" xfId="335" xr:uid="{00000000-0005-0000-0000-0000DB000000}"/>
    <cellStyle name="Check Cell 2" xfId="125" xr:uid="{00000000-0005-0000-0000-0000DC000000}"/>
    <cellStyle name="Check Cell 2 2" xfId="336" xr:uid="{00000000-0005-0000-0000-0000DD000000}"/>
    <cellStyle name="Check Cell 3" xfId="337" xr:uid="{00000000-0005-0000-0000-0000DE000000}"/>
    <cellStyle name="Check Cell 3 2" xfId="338" xr:uid="{00000000-0005-0000-0000-0000DF000000}"/>
    <cellStyle name="Check Cell 4" xfId="339" xr:uid="{00000000-0005-0000-0000-0000E0000000}"/>
    <cellStyle name="Check Cell 4 2" xfId="340" xr:uid="{00000000-0005-0000-0000-0000E1000000}"/>
    <cellStyle name="Check Cell 5" xfId="341" xr:uid="{00000000-0005-0000-0000-0000E2000000}"/>
    <cellStyle name="Check Cell 6" xfId="342" xr:uid="{00000000-0005-0000-0000-0000E3000000}"/>
    <cellStyle name="Column heading" xfId="24" xr:uid="{00000000-0005-0000-0000-0000E4000000}"/>
    <cellStyle name="Comma" xfId="1" builtinId="3"/>
    <cellStyle name="Comma 2" xfId="8" xr:uid="{00000000-0005-0000-0000-0000E6000000}"/>
    <cellStyle name="Comma 2 2" xfId="25" xr:uid="{00000000-0005-0000-0000-0000E7000000}"/>
    <cellStyle name="Comma 2 2 2" xfId="449" xr:uid="{00000000-0005-0000-0000-0000E8000000}"/>
    <cellStyle name="Comma 3" xfId="9" xr:uid="{00000000-0005-0000-0000-0000E9000000}"/>
    <cellStyle name="Comma 4" xfId="113" xr:uid="{00000000-0005-0000-0000-0000EA000000}"/>
    <cellStyle name="Comma0" xfId="26" xr:uid="{00000000-0005-0000-0000-0000EB000000}"/>
    <cellStyle name="Corner heading" xfId="27" xr:uid="{00000000-0005-0000-0000-0000EC000000}"/>
    <cellStyle name="Currency0" xfId="28" xr:uid="{00000000-0005-0000-0000-0000ED000000}"/>
    <cellStyle name="Data" xfId="29" xr:uid="{00000000-0005-0000-0000-0000EE000000}"/>
    <cellStyle name="Data no deci" xfId="30" xr:uid="{00000000-0005-0000-0000-0000EF000000}"/>
    <cellStyle name="Data Superscript" xfId="31" xr:uid="{00000000-0005-0000-0000-0000F0000000}"/>
    <cellStyle name="Data_1-1A-Regular" xfId="32" xr:uid="{00000000-0005-0000-0000-0000F1000000}"/>
    <cellStyle name="Data-one deci" xfId="33" xr:uid="{00000000-0005-0000-0000-0000F2000000}"/>
    <cellStyle name="Date" xfId="34" xr:uid="{00000000-0005-0000-0000-0000F3000000}"/>
    <cellStyle name="Explanatory Text 2" xfId="127" xr:uid="{00000000-0005-0000-0000-0000F4000000}"/>
    <cellStyle name="Explanatory Text 2 2" xfId="343" xr:uid="{00000000-0005-0000-0000-0000F5000000}"/>
    <cellStyle name="Explanatory Text 3" xfId="344" xr:uid="{00000000-0005-0000-0000-0000F6000000}"/>
    <cellStyle name="Explanatory Text 3 2" xfId="345" xr:uid="{00000000-0005-0000-0000-0000F7000000}"/>
    <cellStyle name="Explanatory Text 4" xfId="346" xr:uid="{00000000-0005-0000-0000-0000F8000000}"/>
    <cellStyle name="Explanatory Text 4 2" xfId="347" xr:uid="{00000000-0005-0000-0000-0000F9000000}"/>
    <cellStyle name="Explanatory Text 5" xfId="348" xr:uid="{00000000-0005-0000-0000-0000FA000000}"/>
    <cellStyle name="Explanatory Text 6" xfId="349" xr:uid="{00000000-0005-0000-0000-0000FB000000}"/>
    <cellStyle name="Fixed" xfId="35" xr:uid="{00000000-0005-0000-0000-0000FC000000}"/>
    <cellStyle name="Followed Hyperlink 2" xfId="36" xr:uid="{00000000-0005-0000-0000-0000FD000000}"/>
    <cellStyle name="Good 2" xfId="118" xr:uid="{00000000-0005-0000-0000-0000FE000000}"/>
    <cellStyle name="Good 2 2" xfId="350" xr:uid="{00000000-0005-0000-0000-0000FF000000}"/>
    <cellStyle name="Good 3" xfId="351" xr:uid="{00000000-0005-0000-0000-000000010000}"/>
    <cellStyle name="Good 3 2" xfId="352" xr:uid="{00000000-0005-0000-0000-000001010000}"/>
    <cellStyle name="Good 4" xfId="353" xr:uid="{00000000-0005-0000-0000-000002010000}"/>
    <cellStyle name="Good 4 2" xfId="354" xr:uid="{00000000-0005-0000-0000-000003010000}"/>
    <cellStyle name="Good 5" xfId="355" xr:uid="{00000000-0005-0000-0000-000004010000}"/>
    <cellStyle name="Good 6" xfId="356" xr:uid="{00000000-0005-0000-0000-000005010000}"/>
    <cellStyle name="Heading 1 2" xfId="37" xr:uid="{00000000-0005-0000-0000-000006010000}"/>
    <cellStyle name="Heading 1 2 2" xfId="357" xr:uid="{00000000-0005-0000-0000-000007010000}"/>
    <cellStyle name="Heading 1 3" xfId="358" xr:uid="{00000000-0005-0000-0000-000008010000}"/>
    <cellStyle name="Heading 1 3 2" xfId="359" xr:uid="{00000000-0005-0000-0000-000009010000}"/>
    <cellStyle name="Heading 1 4" xfId="360" xr:uid="{00000000-0005-0000-0000-00000A010000}"/>
    <cellStyle name="Heading 1 4 2" xfId="361" xr:uid="{00000000-0005-0000-0000-00000B010000}"/>
    <cellStyle name="Heading 1 5" xfId="362" xr:uid="{00000000-0005-0000-0000-00000C010000}"/>
    <cellStyle name="Heading 1 6" xfId="363" xr:uid="{00000000-0005-0000-0000-00000D010000}"/>
    <cellStyle name="Heading 2 2" xfId="38" xr:uid="{00000000-0005-0000-0000-00000E010000}"/>
    <cellStyle name="Heading 2 2 2" xfId="364" xr:uid="{00000000-0005-0000-0000-00000F010000}"/>
    <cellStyle name="Heading 2 3" xfId="365" xr:uid="{00000000-0005-0000-0000-000010010000}"/>
    <cellStyle name="Heading 2 3 2" xfId="366" xr:uid="{00000000-0005-0000-0000-000011010000}"/>
    <cellStyle name="Heading 2 4" xfId="367" xr:uid="{00000000-0005-0000-0000-000012010000}"/>
    <cellStyle name="Heading 2 4 2" xfId="368" xr:uid="{00000000-0005-0000-0000-000013010000}"/>
    <cellStyle name="Heading 2 5" xfId="369" xr:uid="{00000000-0005-0000-0000-000014010000}"/>
    <cellStyle name="Heading 2 6" xfId="370" xr:uid="{00000000-0005-0000-0000-000015010000}"/>
    <cellStyle name="Heading 3 2" xfId="116" xr:uid="{00000000-0005-0000-0000-000016010000}"/>
    <cellStyle name="Heading 3 2 2" xfId="371" xr:uid="{00000000-0005-0000-0000-000017010000}"/>
    <cellStyle name="Heading 3 3" xfId="372" xr:uid="{00000000-0005-0000-0000-000018010000}"/>
    <cellStyle name="Heading 3 3 2" xfId="373" xr:uid="{00000000-0005-0000-0000-000019010000}"/>
    <cellStyle name="Heading 3 4" xfId="374" xr:uid="{00000000-0005-0000-0000-00001A010000}"/>
    <cellStyle name="Heading 3 4 2" xfId="375" xr:uid="{00000000-0005-0000-0000-00001B010000}"/>
    <cellStyle name="Heading 3 5" xfId="376" xr:uid="{00000000-0005-0000-0000-00001C010000}"/>
    <cellStyle name="Heading 3 6" xfId="377" xr:uid="{00000000-0005-0000-0000-00001D010000}"/>
    <cellStyle name="Heading 4 2" xfId="117" xr:uid="{00000000-0005-0000-0000-00001E010000}"/>
    <cellStyle name="Heading 4 2 2" xfId="378" xr:uid="{00000000-0005-0000-0000-00001F010000}"/>
    <cellStyle name="Heading 4 3" xfId="379" xr:uid="{00000000-0005-0000-0000-000020010000}"/>
    <cellStyle name="Heading 4 3 2" xfId="380" xr:uid="{00000000-0005-0000-0000-000021010000}"/>
    <cellStyle name="Heading 4 4" xfId="381" xr:uid="{00000000-0005-0000-0000-000022010000}"/>
    <cellStyle name="Heading 4 4 2" xfId="382" xr:uid="{00000000-0005-0000-0000-000023010000}"/>
    <cellStyle name="Heading 4 5" xfId="383" xr:uid="{00000000-0005-0000-0000-000024010000}"/>
    <cellStyle name="Heading 4 6" xfId="384" xr:uid="{00000000-0005-0000-0000-000025010000}"/>
    <cellStyle name="Hed Side" xfId="39" xr:uid="{00000000-0005-0000-0000-000026010000}"/>
    <cellStyle name="Hed Side bold" xfId="40" xr:uid="{00000000-0005-0000-0000-000027010000}"/>
    <cellStyle name="Hed Side Indent" xfId="41" xr:uid="{00000000-0005-0000-0000-000028010000}"/>
    <cellStyle name="Hed Side Regular" xfId="42" xr:uid="{00000000-0005-0000-0000-000029010000}"/>
    <cellStyle name="Hed Side_1-1A-Regular" xfId="43" xr:uid="{00000000-0005-0000-0000-00002A010000}"/>
    <cellStyle name="Hed Top" xfId="44" xr:uid="{00000000-0005-0000-0000-00002B010000}"/>
    <cellStyle name="Hed Top - SECTION" xfId="45" xr:uid="{00000000-0005-0000-0000-00002C010000}"/>
    <cellStyle name="Hed Top_3-new4" xfId="46" xr:uid="{00000000-0005-0000-0000-00002D010000}"/>
    <cellStyle name="Hyperlink" xfId="20" builtinId="8"/>
    <cellStyle name="Hyperlink 2" xfId="7" xr:uid="{00000000-0005-0000-0000-00002F010000}"/>
    <cellStyle name="Hyperlink 2 2" xfId="23" xr:uid="{00000000-0005-0000-0000-000030010000}"/>
    <cellStyle name="Hyperlink 3" xfId="47" xr:uid="{00000000-0005-0000-0000-000031010000}"/>
    <cellStyle name="Hyperlink 3 2" xfId="48" xr:uid="{00000000-0005-0000-0000-000032010000}"/>
    <cellStyle name="Hyperlink 3 3" xfId="49" xr:uid="{00000000-0005-0000-0000-000033010000}"/>
    <cellStyle name="Hyperlink 4" xfId="50" xr:uid="{00000000-0005-0000-0000-000034010000}"/>
    <cellStyle name="Hyperlink 5" xfId="51" xr:uid="{00000000-0005-0000-0000-000035010000}"/>
    <cellStyle name="Hyperlink 6" xfId="93" xr:uid="{00000000-0005-0000-0000-000036010000}"/>
    <cellStyle name="Input 2" xfId="121" xr:uid="{00000000-0005-0000-0000-000037010000}"/>
    <cellStyle name="Input 2 2" xfId="385" xr:uid="{00000000-0005-0000-0000-000038010000}"/>
    <cellStyle name="Input 3" xfId="386" xr:uid="{00000000-0005-0000-0000-000039010000}"/>
    <cellStyle name="Input 3 2" xfId="387" xr:uid="{00000000-0005-0000-0000-00003A010000}"/>
    <cellStyle name="Input 4" xfId="388" xr:uid="{00000000-0005-0000-0000-00003B010000}"/>
    <cellStyle name="Input 4 2" xfId="389" xr:uid="{00000000-0005-0000-0000-00003C010000}"/>
    <cellStyle name="Input 5" xfId="390" xr:uid="{00000000-0005-0000-0000-00003D010000}"/>
    <cellStyle name="Input 6" xfId="391" xr:uid="{00000000-0005-0000-0000-00003E010000}"/>
    <cellStyle name="Linked Cell 2" xfId="124" xr:uid="{00000000-0005-0000-0000-00003F010000}"/>
    <cellStyle name="Linked Cell 2 2" xfId="392" xr:uid="{00000000-0005-0000-0000-000040010000}"/>
    <cellStyle name="Linked Cell 3" xfId="393" xr:uid="{00000000-0005-0000-0000-000041010000}"/>
    <cellStyle name="Linked Cell 3 2" xfId="394" xr:uid="{00000000-0005-0000-0000-000042010000}"/>
    <cellStyle name="Linked Cell 4" xfId="395" xr:uid="{00000000-0005-0000-0000-000043010000}"/>
    <cellStyle name="Linked Cell 4 2" xfId="396" xr:uid="{00000000-0005-0000-0000-000044010000}"/>
    <cellStyle name="Linked Cell 5" xfId="397" xr:uid="{00000000-0005-0000-0000-000045010000}"/>
    <cellStyle name="Linked Cell 6" xfId="398" xr:uid="{00000000-0005-0000-0000-000046010000}"/>
    <cellStyle name="Neutral 2" xfId="120" xr:uid="{00000000-0005-0000-0000-000047010000}"/>
    <cellStyle name="Neutral 2 2" xfId="399" xr:uid="{00000000-0005-0000-0000-000048010000}"/>
    <cellStyle name="Neutral 3" xfId="400" xr:uid="{00000000-0005-0000-0000-000049010000}"/>
    <cellStyle name="Neutral 3 2" xfId="401" xr:uid="{00000000-0005-0000-0000-00004A010000}"/>
    <cellStyle name="Neutral 4" xfId="402" xr:uid="{00000000-0005-0000-0000-00004B010000}"/>
    <cellStyle name="Neutral 4 2" xfId="403" xr:uid="{00000000-0005-0000-0000-00004C010000}"/>
    <cellStyle name="Neutral 5" xfId="404" xr:uid="{00000000-0005-0000-0000-00004D010000}"/>
    <cellStyle name="Neutral 6" xfId="405" xr:uid="{00000000-0005-0000-0000-00004E010000}"/>
    <cellStyle name="Normal" xfId="0" builtinId="0"/>
    <cellStyle name="Normal 10" xfId="21" xr:uid="{00000000-0005-0000-0000-000050010000}"/>
    <cellStyle name="Normal 10 2" xfId="52" xr:uid="{00000000-0005-0000-0000-000051010000}"/>
    <cellStyle name="Normal 10 3" xfId="102" xr:uid="{00000000-0005-0000-0000-000052010000}"/>
    <cellStyle name="Normal 11" xfId="53" xr:uid="{00000000-0005-0000-0000-000053010000}"/>
    <cellStyle name="Normal 11 2" xfId="54" xr:uid="{00000000-0005-0000-0000-000054010000}"/>
    <cellStyle name="Normal 11 2 2" xfId="104" xr:uid="{00000000-0005-0000-0000-000055010000}"/>
    <cellStyle name="Normal 11 3" xfId="55" xr:uid="{00000000-0005-0000-0000-000056010000}"/>
    <cellStyle name="Normal 11 3 2" xfId="105" xr:uid="{00000000-0005-0000-0000-000057010000}"/>
    <cellStyle name="Normal 11 4" xfId="450" xr:uid="{00000000-0005-0000-0000-000058010000}"/>
    <cellStyle name="Normal 12" xfId="56" xr:uid="{00000000-0005-0000-0000-000059010000}"/>
    <cellStyle name="Normal 13" xfId="22" xr:uid="{00000000-0005-0000-0000-00005A010000}"/>
    <cellStyle name="Normal 13 2" xfId="103" xr:uid="{00000000-0005-0000-0000-00005B010000}"/>
    <cellStyle name="Normal 13 3" xfId="448" xr:uid="{00000000-0005-0000-0000-00005C010000}"/>
    <cellStyle name="Normal 13 4" xfId="443" xr:uid="{00000000-0005-0000-0000-00005D010000}"/>
    <cellStyle name="Normal 14" xfId="94" xr:uid="{00000000-0005-0000-0000-00005E010000}"/>
    <cellStyle name="Normal 14 2" xfId="452" xr:uid="{00000000-0005-0000-0000-00005F010000}"/>
    <cellStyle name="Normal 14 3" xfId="444" xr:uid="{00000000-0005-0000-0000-000060010000}"/>
    <cellStyle name="Normal 15" xfId="114" xr:uid="{00000000-0005-0000-0000-000061010000}"/>
    <cellStyle name="Normal 16" xfId="445" xr:uid="{00000000-0005-0000-0000-000062010000}"/>
    <cellStyle name="Normal 17" xfId="466" xr:uid="{00000000-0005-0000-0000-000063010000}"/>
    <cellStyle name="Normal 2" xfId="6" xr:uid="{00000000-0005-0000-0000-000064010000}"/>
    <cellStyle name="Normal 2 2" xfId="112" xr:uid="{00000000-0005-0000-0000-000065010000}"/>
    <cellStyle name="Normal 2 3" xfId="152" xr:uid="{00000000-0005-0000-0000-000066010000}"/>
    <cellStyle name="Normal 2 3 2" xfId="465" xr:uid="{00000000-0005-0000-0000-000067010000}"/>
    <cellStyle name="Normal 3" xfId="10" xr:uid="{00000000-0005-0000-0000-000068010000}"/>
    <cellStyle name="Normal 3 2" xfId="57" xr:uid="{00000000-0005-0000-0000-000069010000}"/>
    <cellStyle name="Normal 3 3" xfId="95" xr:uid="{00000000-0005-0000-0000-00006A010000}"/>
    <cellStyle name="Normal 3 4" xfId="446" xr:uid="{00000000-0005-0000-0000-00006B010000}"/>
    <cellStyle name="Normal 3 5" xfId="406" xr:uid="{00000000-0005-0000-0000-00006C010000}"/>
    <cellStyle name="Normal 4" xfId="11" xr:uid="{00000000-0005-0000-0000-00006D010000}"/>
    <cellStyle name="Normal 4 2" xfId="58" xr:uid="{00000000-0005-0000-0000-00006E010000}"/>
    <cellStyle name="Normal 4 3" xfId="59" xr:uid="{00000000-0005-0000-0000-00006F010000}"/>
    <cellStyle name="Normal 4 3 2" xfId="106" xr:uid="{00000000-0005-0000-0000-000070010000}"/>
    <cellStyle name="Normal 4 4" xfId="447" xr:uid="{00000000-0005-0000-0000-000071010000}"/>
    <cellStyle name="Normal 4 5" xfId="153" xr:uid="{00000000-0005-0000-0000-000072010000}"/>
    <cellStyle name="Normal 5" xfId="12" xr:uid="{00000000-0005-0000-0000-000073010000}"/>
    <cellStyle name="Normal 6" xfId="13" xr:uid="{00000000-0005-0000-0000-000074010000}"/>
    <cellStyle name="Normal 6 2" xfId="60" xr:uid="{00000000-0005-0000-0000-000075010000}"/>
    <cellStyle name="Normal 6 2 2" xfId="107" xr:uid="{00000000-0005-0000-0000-000076010000}"/>
    <cellStyle name="Normal 6 3" xfId="97" xr:uid="{00000000-0005-0000-0000-000077010000}"/>
    <cellStyle name="Normal 7" xfId="14" xr:uid="{00000000-0005-0000-0000-000078010000}"/>
    <cellStyle name="Normal 7 2" xfId="61" xr:uid="{00000000-0005-0000-0000-000079010000}"/>
    <cellStyle name="Normal 7 2 2" xfId="108" xr:uid="{00000000-0005-0000-0000-00007A010000}"/>
    <cellStyle name="Normal 7 3" xfId="99" xr:uid="{00000000-0005-0000-0000-00007B010000}"/>
    <cellStyle name="Normal 8" xfId="18" xr:uid="{00000000-0005-0000-0000-00007C010000}"/>
    <cellStyle name="Normal 8 2" xfId="62" xr:uid="{00000000-0005-0000-0000-00007D010000}"/>
    <cellStyle name="Normal 8 2 2" xfId="109" xr:uid="{00000000-0005-0000-0000-00007E010000}"/>
    <cellStyle name="Normal 8 3" xfId="100" xr:uid="{00000000-0005-0000-0000-00007F010000}"/>
    <cellStyle name="Normal 9" xfId="19" xr:uid="{00000000-0005-0000-0000-000080010000}"/>
    <cellStyle name="Normal 9 2" xfId="63" xr:uid="{00000000-0005-0000-0000-000081010000}"/>
    <cellStyle name="Normal 9 3" xfId="101" xr:uid="{00000000-0005-0000-0000-000082010000}"/>
    <cellStyle name="Normal_CDD_by_Division14" xfId="468" xr:uid="{3B9C94F7-FFFE-4896-AD3B-034A0816517A}"/>
    <cellStyle name="Normal_Chart_data" xfId="2" xr:uid="{00000000-0005-0000-0000-000083010000}"/>
    <cellStyle name="Normal_HDD_by_Division14" xfId="467" xr:uid="{57DB008A-6EC7-4CBC-9142-E3E11585D18D}"/>
    <cellStyle name="Normal_transportation_indicators" xfId="3" xr:uid="{00000000-0005-0000-0000-000084010000}"/>
    <cellStyle name="Normal_transportation_indicators_1204" xfId="4" xr:uid="{00000000-0005-0000-0000-000085010000}"/>
    <cellStyle name="Normal_TransportationIndicators_092002" xfId="5" xr:uid="{00000000-0005-0000-0000-000086010000}"/>
    <cellStyle name="Note 2" xfId="64" xr:uid="{00000000-0005-0000-0000-000087010000}"/>
    <cellStyle name="Note 2 2" xfId="407" xr:uid="{00000000-0005-0000-0000-000088010000}"/>
    <cellStyle name="Note 2 3" xfId="408" xr:uid="{00000000-0005-0000-0000-000089010000}"/>
    <cellStyle name="Note 2 4" xfId="451" xr:uid="{00000000-0005-0000-0000-00008A010000}"/>
    <cellStyle name="Note 3" xfId="409" xr:uid="{00000000-0005-0000-0000-00008B010000}"/>
    <cellStyle name="Note 3 2" xfId="410" xr:uid="{00000000-0005-0000-0000-00008C010000}"/>
    <cellStyle name="Note 4" xfId="411" xr:uid="{00000000-0005-0000-0000-00008D010000}"/>
    <cellStyle name="Note 4 2" xfId="412" xr:uid="{00000000-0005-0000-0000-00008E010000}"/>
    <cellStyle name="Note 5" xfId="413" xr:uid="{00000000-0005-0000-0000-00008F010000}"/>
    <cellStyle name="Note 6" xfId="414" xr:uid="{00000000-0005-0000-0000-000090010000}"/>
    <cellStyle name="Output 2" xfId="122" xr:uid="{00000000-0005-0000-0000-000091010000}"/>
    <cellStyle name="Output 2 2" xfId="415" xr:uid="{00000000-0005-0000-0000-000092010000}"/>
    <cellStyle name="Output 3" xfId="416" xr:uid="{00000000-0005-0000-0000-000093010000}"/>
    <cellStyle name="Output 3 2" xfId="417" xr:uid="{00000000-0005-0000-0000-000094010000}"/>
    <cellStyle name="Output 4" xfId="418" xr:uid="{00000000-0005-0000-0000-000095010000}"/>
    <cellStyle name="Output 4 2" xfId="419" xr:uid="{00000000-0005-0000-0000-000096010000}"/>
    <cellStyle name="Output 5" xfId="420" xr:uid="{00000000-0005-0000-0000-000097010000}"/>
    <cellStyle name="Output 6" xfId="421" xr:uid="{00000000-0005-0000-0000-000098010000}"/>
    <cellStyle name="Percent" xfId="17" builtinId="5"/>
    <cellStyle name="Percent 2" xfId="15" xr:uid="{00000000-0005-0000-0000-00009A010000}"/>
    <cellStyle name="Percent 2 2" xfId="65" xr:uid="{00000000-0005-0000-0000-00009B010000}"/>
    <cellStyle name="Percent 2 2 2" xfId="110" xr:uid="{00000000-0005-0000-0000-00009C010000}"/>
    <cellStyle name="Percent 2 3" xfId="96" xr:uid="{00000000-0005-0000-0000-00009D010000}"/>
    <cellStyle name="Percent 3" xfId="16" xr:uid="{00000000-0005-0000-0000-00009E010000}"/>
    <cellStyle name="Percent 3 2" xfId="66" xr:uid="{00000000-0005-0000-0000-00009F010000}"/>
    <cellStyle name="Percent 3 2 2" xfId="111" xr:uid="{00000000-0005-0000-0000-0000A0010000}"/>
    <cellStyle name="Percent 3 3" xfId="98" xr:uid="{00000000-0005-0000-0000-0000A1010000}"/>
    <cellStyle name="Percent 4" xfId="67" xr:uid="{00000000-0005-0000-0000-0000A2010000}"/>
    <cellStyle name="Reference" xfId="68" xr:uid="{00000000-0005-0000-0000-0000A3010000}"/>
    <cellStyle name="Row heading" xfId="69" xr:uid="{00000000-0005-0000-0000-0000A4010000}"/>
    <cellStyle name="Source Hed" xfId="70" xr:uid="{00000000-0005-0000-0000-0000A5010000}"/>
    <cellStyle name="Source Letter" xfId="71" xr:uid="{00000000-0005-0000-0000-0000A6010000}"/>
    <cellStyle name="Source Superscript" xfId="72" xr:uid="{00000000-0005-0000-0000-0000A7010000}"/>
    <cellStyle name="Source Text" xfId="73" xr:uid="{00000000-0005-0000-0000-0000A8010000}"/>
    <cellStyle name="State" xfId="74" xr:uid="{00000000-0005-0000-0000-0000A9010000}"/>
    <cellStyle name="Superscript" xfId="75" xr:uid="{00000000-0005-0000-0000-0000AA010000}"/>
    <cellStyle name="Superscript- regular" xfId="76" xr:uid="{00000000-0005-0000-0000-0000AB010000}"/>
    <cellStyle name="Superscript_1-1A-Regular" xfId="77" xr:uid="{00000000-0005-0000-0000-0000AC010000}"/>
    <cellStyle name="Table Data" xfId="78" xr:uid="{00000000-0005-0000-0000-0000AD010000}"/>
    <cellStyle name="Table Head Top" xfId="79" xr:uid="{00000000-0005-0000-0000-0000AE010000}"/>
    <cellStyle name="Table Hed Side" xfId="80" xr:uid="{00000000-0005-0000-0000-0000AF010000}"/>
    <cellStyle name="Table Title" xfId="81" xr:uid="{00000000-0005-0000-0000-0000B0010000}"/>
    <cellStyle name="Title" xfId="115" builtinId="15" customBuiltin="1"/>
    <cellStyle name="Title 2" xfId="422" xr:uid="{00000000-0005-0000-0000-0000B2010000}"/>
    <cellStyle name="Title 3" xfId="423" xr:uid="{00000000-0005-0000-0000-0000B3010000}"/>
    <cellStyle name="Title 3 2" xfId="424" xr:uid="{00000000-0005-0000-0000-0000B4010000}"/>
    <cellStyle name="Title 4" xfId="425" xr:uid="{00000000-0005-0000-0000-0000B5010000}"/>
    <cellStyle name="Title 4 2" xfId="426" xr:uid="{00000000-0005-0000-0000-0000B6010000}"/>
    <cellStyle name="Title 5" xfId="427" xr:uid="{00000000-0005-0000-0000-0000B7010000}"/>
    <cellStyle name="Title 6" xfId="428" xr:uid="{00000000-0005-0000-0000-0000B8010000}"/>
    <cellStyle name="Title Text" xfId="82" xr:uid="{00000000-0005-0000-0000-0000B9010000}"/>
    <cellStyle name="Title Text 1" xfId="83" xr:uid="{00000000-0005-0000-0000-0000BA010000}"/>
    <cellStyle name="Title Text 2" xfId="84" xr:uid="{00000000-0005-0000-0000-0000BB010000}"/>
    <cellStyle name="Title-1" xfId="85" xr:uid="{00000000-0005-0000-0000-0000BC010000}"/>
    <cellStyle name="Title-2" xfId="86" xr:uid="{00000000-0005-0000-0000-0000BD010000}"/>
    <cellStyle name="Title-3" xfId="87" xr:uid="{00000000-0005-0000-0000-0000BE010000}"/>
    <cellStyle name="Total 2" xfId="88" xr:uid="{00000000-0005-0000-0000-0000BF010000}"/>
    <cellStyle name="Total 2 2" xfId="429" xr:uid="{00000000-0005-0000-0000-0000C0010000}"/>
    <cellStyle name="Total 3" xfId="430" xr:uid="{00000000-0005-0000-0000-0000C1010000}"/>
    <cellStyle name="Total 3 2" xfId="431" xr:uid="{00000000-0005-0000-0000-0000C2010000}"/>
    <cellStyle name="Total 4" xfId="432" xr:uid="{00000000-0005-0000-0000-0000C3010000}"/>
    <cellStyle name="Total 4 2" xfId="433" xr:uid="{00000000-0005-0000-0000-0000C4010000}"/>
    <cellStyle name="Total 5" xfId="434" xr:uid="{00000000-0005-0000-0000-0000C5010000}"/>
    <cellStyle name="Total 6" xfId="435" xr:uid="{00000000-0005-0000-0000-0000C6010000}"/>
    <cellStyle name="Warning Text 2" xfId="126" xr:uid="{00000000-0005-0000-0000-0000C7010000}"/>
    <cellStyle name="Warning Text 2 2" xfId="436" xr:uid="{00000000-0005-0000-0000-0000C8010000}"/>
    <cellStyle name="Warning Text 3" xfId="437" xr:uid="{00000000-0005-0000-0000-0000C9010000}"/>
    <cellStyle name="Warning Text 3 2" xfId="438" xr:uid="{00000000-0005-0000-0000-0000CA010000}"/>
    <cellStyle name="Warning Text 4" xfId="439" xr:uid="{00000000-0005-0000-0000-0000CB010000}"/>
    <cellStyle name="Warning Text 4 2" xfId="440" xr:uid="{00000000-0005-0000-0000-0000CC010000}"/>
    <cellStyle name="Warning Text 5" xfId="441" xr:uid="{00000000-0005-0000-0000-0000CD010000}"/>
    <cellStyle name="Warning Text 6" xfId="442" xr:uid="{00000000-0005-0000-0000-0000CE010000}"/>
    <cellStyle name="Wrap" xfId="89" xr:uid="{00000000-0005-0000-0000-0000CF010000}"/>
    <cellStyle name="Wrap Bold" xfId="90" xr:uid="{00000000-0005-0000-0000-0000D0010000}"/>
    <cellStyle name="Wrap Title" xfId="91" xr:uid="{00000000-0005-0000-0000-0000D1010000}"/>
    <cellStyle name="Wrap_NTS99-~11" xfId="92" xr:uid="{00000000-0005-0000-0000-0000D2010000}"/>
  </cellStyles>
  <dxfs count="0"/>
  <tableStyles count="0" defaultTableStyle="TableStyleMedium9" defaultPivotStyle="PivotStyleLight16"/>
  <colors>
    <mruColors>
      <color rgb="FF00FF00"/>
      <color rgb="FFFF00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styles" Target="style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83148228346456687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Total_Commercial_LMDI_UtilAdj!$AN$107</c:f>
              <c:strCache>
                <c:ptCount val="1"/>
                <c:pt idx="0">
                  <c:v>Delivered Intensity Index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diamond"/>
            <c:size val="6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cat>
            <c:numRef>
              <c:f>Total_Commercial_LMDI_UtilAdj!$AM$108:$AM$165</c:f>
              <c:numCache>
                <c:formatCode>0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Total_Commercial_LMDI_UtilAdj!$AN$108:$AN$165</c:f>
              <c:numCache>
                <c:formatCode>0.0000</c:formatCode>
                <c:ptCount val="58"/>
                <c:pt idx="0">
                  <c:v>0.88161958029746201</c:v>
                </c:pt>
                <c:pt idx="1">
                  <c:v>0.90251345758691914</c:v>
                </c:pt>
                <c:pt idx="2">
                  <c:v>0.92919463466579566</c:v>
                </c:pt>
                <c:pt idx="3">
                  <c:v>0.92598458158858432</c:v>
                </c:pt>
                <c:pt idx="4">
                  <c:v>0.95526478913307922</c:v>
                </c:pt>
                <c:pt idx="5">
                  <c:v>0.99441890061840543</c:v>
                </c:pt>
                <c:pt idx="6">
                  <c:v>1.027358544500423</c:v>
                </c:pt>
                <c:pt idx="7">
                  <c:v>1.1192347948898449</c:v>
                </c:pt>
                <c:pt idx="8">
                  <c:v>1.1342954802085621</c:v>
                </c:pt>
                <c:pt idx="9">
                  <c:v>1.1616580814611237</c:v>
                </c:pt>
                <c:pt idx="10">
                  <c:v>1.1954305043063984</c:v>
                </c:pt>
                <c:pt idx="11">
                  <c:v>1.2195818284442008</c:v>
                </c:pt>
                <c:pt idx="12">
                  <c:v>1.2280692636740165</c:v>
                </c:pt>
                <c:pt idx="13">
                  <c:v>1.2456264698066621</c:v>
                </c:pt>
                <c:pt idx="14">
                  <c:v>1.1875686927476128</c:v>
                </c:pt>
                <c:pt idx="15">
                  <c:v>1.1313071401406334</c:v>
                </c:pt>
                <c:pt idx="16">
                  <c:v>1.1678098008358297</c:v>
                </c:pt>
                <c:pt idx="17">
                  <c:v>1.1494440507086523</c:v>
                </c:pt>
                <c:pt idx="18">
                  <c:v>1.1235721016169113</c:v>
                </c:pt>
                <c:pt idx="19">
                  <c:v>1.1453845716398723</c:v>
                </c:pt>
                <c:pt idx="20">
                  <c:v>1.0624755640164858</c:v>
                </c:pt>
                <c:pt idx="21">
                  <c:v>1.0297454740900505</c:v>
                </c:pt>
                <c:pt idx="22">
                  <c:v>1.0587114853011168</c:v>
                </c:pt>
                <c:pt idx="23">
                  <c:v>1.0177970669963916</c:v>
                </c:pt>
                <c:pt idx="24">
                  <c:v>1.0696768571268944</c:v>
                </c:pt>
                <c:pt idx="25">
                  <c:v>1</c:v>
                </c:pt>
                <c:pt idx="26">
                  <c:v>0.99628424627277967</c:v>
                </c:pt>
                <c:pt idx="27">
                  <c:v>1.0045024961950417</c:v>
                </c:pt>
                <c:pt idx="28">
                  <c:v>1.0266880763387249</c:v>
                </c:pt>
                <c:pt idx="29">
                  <c:v>1.0296015230534834</c:v>
                </c:pt>
                <c:pt idx="30">
                  <c:v>1.0323939296728659</c:v>
                </c:pt>
                <c:pt idx="31">
                  <c:v>1.0253456567752655</c:v>
                </c:pt>
                <c:pt idx="32">
                  <c:v>1.0233916108010384</c:v>
                </c:pt>
                <c:pt idx="33">
                  <c:v>1.006988932851258</c:v>
                </c:pt>
                <c:pt idx="34">
                  <c:v>1.0272052867266803</c:v>
                </c:pt>
                <c:pt idx="35">
                  <c:v>1.0348212438190743</c:v>
                </c:pt>
                <c:pt idx="36">
                  <c:v>1.0540262715680626</c:v>
                </c:pt>
                <c:pt idx="37">
                  <c:v>1.0619201324613476</c:v>
                </c:pt>
                <c:pt idx="38">
                  <c:v>1.0527671307861233</c:v>
                </c:pt>
                <c:pt idx="39">
                  <c:v>1.0413606078682878</c:v>
                </c:pt>
                <c:pt idx="40">
                  <c:v>1.0614696005179673</c:v>
                </c:pt>
                <c:pt idx="41">
                  <c:v>1.0358095721404819</c:v>
                </c:pt>
                <c:pt idx="42">
                  <c:v>1.0245150863723509</c:v>
                </c:pt>
                <c:pt idx="43">
                  <c:v>1.0216098282320094</c:v>
                </c:pt>
                <c:pt idx="44">
                  <c:v>1.0239233858355745</c:v>
                </c:pt>
                <c:pt idx="45">
                  <c:v>1.0016226699261208</c:v>
                </c:pt>
                <c:pt idx="46">
                  <c:v>0.97673413398547826</c:v>
                </c:pt>
                <c:pt idx="47">
                  <c:v>0.97848110220737294</c:v>
                </c:pt>
                <c:pt idx="48">
                  <c:v>0.9759332511812947</c:v>
                </c:pt>
                <c:pt idx="49">
                  <c:v>0.95499398946726877</c:v>
                </c:pt>
                <c:pt idx="50">
                  <c:v>0.96026246289113815</c:v>
                </c:pt>
                <c:pt idx="51">
                  <c:v>0.96266698996191935</c:v>
                </c:pt>
                <c:pt idx="52">
                  <c:v>0.94886585771898391</c:v>
                </c:pt>
                <c:pt idx="53">
                  <c:v>0.95656808091084511</c:v>
                </c:pt>
                <c:pt idx="54">
                  <c:v>0.97224697459796339</c:v>
                </c:pt>
                <c:pt idx="55">
                  <c:v>0.99922638327976232</c:v>
                </c:pt>
                <c:pt idx="56">
                  <c:v>0.99613615722302162</c:v>
                </c:pt>
                <c:pt idx="57">
                  <c:v>0.98812323956851855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9-4A19-B462-1B45A2A0AED0}"/>
            </c:ext>
          </c:extLst>
        </c:ser>
        <c:ser>
          <c:idx val="2"/>
          <c:order val="1"/>
          <c:tx>
            <c:strRef>
              <c:f>Total_Commercial_LMDI_UtilAdj!$AQ$107</c:f>
              <c:strCache>
                <c:ptCount val="1"/>
                <c:pt idx="0">
                  <c:v>Electrification Effect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numRef>
              <c:f>Total_Commercial_LMDI_UtilAdj!$AM$108:$AM$165</c:f>
              <c:numCache>
                <c:formatCode>0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Total_Commercial_LMDI_UtilAdj!$AQ$108:$AQ$165</c:f>
              <c:numCache>
                <c:formatCode>0.0000</c:formatCode>
                <c:ptCount val="58"/>
                <c:pt idx="0">
                  <c:v>0.72602868411879984</c:v>
                </c:pt>
                <c:pt idx="1">
                  <c:v>0.73253325980044748</c:v>
                </c:pt>
                <c:pt idx="2">
                  <c:v>0.73719994306659375</c:v>
                </c:pt>
                <c:pt idx="3">
                  <c:v>0.75632679310913686</c:v>
                </c:pt>
                <c:pt idx="4">
                  <c:v>0.7663241875032295</c:v>
                </c:pt>
                <c:pt idx="5">
                  <c:v>0.76665629971015048</c:v>
                </c:pt>
                <c:pt idx="6">
                  <c:v>0.76969187629257119</c:v>
                </c:pt>
                <c:pt idx="7">
                  <c:v>0.76451951375187355</c:v>
                </c:pt>
                <c:pt idx="8">
                  <c:v>0.77594956967551354</c:v>
                </c:pt>
                <c:pt idx="9">
                  <c:v>0.78456027900317082</c:v>
                </c:pt>
                <c:pt idx="10">
                  <c:v>0.79399446905358317</c:v>
                </c:pt>
                <c:pt idx="11">
                  <c:v>0.80479267952103795</c:v>
                </c:pt>
                <c:pt idx="12">
                  <c:v>0.82018108480859764</c:v>
                </c:pt>
                <c:pt idx="13">
                  <c:v>0.83689826003890855</c:v>
                </c:pt>
                <c:pt idx="14">
                  <c:v>0.84346634683857813</c:v>
                </c:pt>
                <c:pt idx="15">
                  <c:v>0.87071111080824815</c:v>
                </c:pt>
                <c:pt idx="16">
                  <c:v>0.86439349502371432</c:v>
                </c:pt>
                <c:pt idx="17">
                  <c:v>0.88358221717486973</c:v>
                </c:pt>
                <c:pt idx="18">
                  <c:v>0.88910362434966839</c:v>
                </c:pt>
                <c:pt idx="19">
                  <c:v>0.89146732986171018</c:v>
                </c:pt>
                <c:pt idx="20">
                  <c:v>0.91509936082209475</c:v>
                </c:pt>
                <c:pt idx="21">
                  <c:v>0.95121749411317502</c:v>
                </c:pt>
                <c:pt idx="22">
                  <c:v>0.95519326663974491</c:v>
                </c:pt>
                <c:pt idx="23">
                  <c:v>0.96220187348103836</c:v>
                </c:pt>
                <c:pt idx="24">
                  <c:v>0.96962698122505053</c:v>
                </c:pt>
                <c:pt idx="25">
                  <c:v>1</c:v>
                </c:pt>
                <c:pt idx="26">
                  <c:v>1.0135089604315388</c:v>
                </c:pt>
                <c:pt idx="27">
                  <c:v>1.0187669473249272</c:v>
                </c:pt>
                <c:pt idx="28">
                  <c:v>1.017486158549856</c:v>
                </c:pt>
                <c:pt idx="29">
                  <c:v>1.0234636721990327</c:v>
                </c:pt>
                <c:pt idx="30">
                  <c:v>1.044591984668759</c:v>
                </c:pt>
                <c:pt idx="31">
                  <c:v>1.0465754651116481</c:v>
                </c:pt>
                <c:pt idx="32">
                  <c:v>1.0434815156827446</c:v>
                </c:pt>
                <c:pt idx="33">
                  <c:v>1.0548287341156675</c:v>
                </c:pt>
                <c:pt idx="34">
                  <c:v>1.0598915152020303</c:v>
                </c:pt>
                <c:pt idx="35">
                  <c:v>1.0625616045570598</c:v>
                </c:pt>
                <c:pt idx="36">
                  <c:v>1.0586804056624786</c:v>
                </c:pt>
                <c:pt idx="37">
                  <c:v>1.0644042068455724</c:v>
                </c:pt>
                <c:pt idx="38">
                  <c:v>1.1003479041343946</c:v>
                </c:pt>
                <c:pt idx="39">
                  <c:v>1.1040744971105765</c:v>
                </c:pt>
                <c:pt idx="40">
                  <c:v>1.1030730119906389</c:v>
                </c:pt>
                <c:pt idx="41">
                  <c:v>1.1216879415657166</c:v>
                </c:pt>
                <c:pt idx="42">
                  <c:v>1.1238581762607311</c:v>
                </c:pt>
                <c:pt idx="43">
                  <c:v>1.1126896076353048</c:v>
                </c:pt>
                <c:pt idx="44">
                  <c:v>1.1239997246076576</c:v>
                </c:pt>
                <c:pt idx="45">
                  <c:v>1.1477624907117332</c:v>
                </c:pt>
                <c:pt idx="46">
                  <c:v>1.1739714374532462</c:v>
                </c:pt>
                <c:pt idx="47">
                  <c:v>1.1690365505702214</c:v>
                </c:pt>
                <c:pt idx="48">
                  <c:v>1.1560312688912688</c:v>
                </c:pt>
                <c:pt idx="49">
                  <c:v>1.1542433882729455</c:v>
                </c:pt>
                <c:pt idx="50">
                  <c:v>1.1618883653204248</c:v>
                </c:pt>
                <c:pt idx="51">
                  <c:v>1.1583924213439429</c:v>
                </c:pt>
                <c:pt idx="52">
                  <c:v>1.1832228871321566</c:v>
                </c:pt>
                <c:pt idx="53">
                  <c:v>1.153904929921522</c:v>
                </c:pt>
                <c:pt idx="54">
                  <c:v>1.1419320155588537</c:v>
                </c:pt>
                <c:pt idx="55">
                  <c:v>1.140532641494121</c:v>
                </c:pt>
                <c:pt idx="56">
                  <c:v>1.1495374098051838</c:v>
                </c:pt>
                <c:pt idx="57">
                  <c:v>1.1435012808477936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9-4A19-B462-1B45A2A0AED0}"/>
            </c:ext>
          </c:extLst>
        </c:ser>
        <c:ser>
          <c:idx val="3"/>
          <c:order val="2"/>
          <c:tx>
            <c:strRef>
              <c:f>Total_Commercial_LMDI_UtilAdj!$AP$107</c:f>
              <c:strCache>
                <c:ptCount val="1"/>
                <c:pt idx="0">
                  <c:v>Structure:  Electric Generation Efficiency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x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f>Total_Commercial_LMDI_UtilAdj!$AM$108:$AM$165</c:f>
              <c:numCache>
                <c:formatCode>0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Total_Commercial_LMDI_UtilAdj!$AP$108:$AP$165</c:f>
              <c:numCache>
                <c:formatCode>0.0000</c:formatCode>
                <c:ptCount val="58"/>
                <c:pt idx="0">
                  <c:v>1.0316803529039236</c:v>
                </c:pt>
                <c:pt idx="1">
                  <c:v>1.0262944014443562</c:v>
                </c:pt>
                <c:pt idx="2">
                  <c:v>1.0227334638976058</c:v>
                </c:pt>
                <c:pt idx="3">
                  <c:v>1.0208453293445063</c:v>
                </c:pt>
                <c:pt idx="4">
                  <c:v>1.0188519202754738</c:v>
                </c:pt>
                <c:pt idx="5">
                  <c:v>1.0203058259372018</c:v>
                </c:pt>
                <c:pt idx="6">
                  <c:v>1.0215236180547052</c:v>
                </c:pt>
                <c:pt idx="7">
                  <c:v>1.0204330252075258</c:v>
                </c:pt>
                <c:pt idx="8">
                  <c:v>1.0200980288685071</c:v>
                </c:pt>
                <c:pt idx="9">
                  <c:v>1.0202515729193813</c:v>
                </c:pt>
                <c:pt idx="10">
                  <c:v>1.025789462995975</c:v>
                </c:pt>
                <c:pt idx="11">
                  <c:v>1.0246797945721606</c:v>
                </c:pt>
                <c:pt idx="12">
                  <c:v>1.0209723986310859</c:v>
                </c:pt>
                <c:pt idx="13">
                  <c:v>1.0187596545863138</c:v>
                </c:pt>
                <c:pt idx="14">
                  <c:v>1.0259001394759932</c:v>
                </c:pt>
                <c:pt idx="15">
                  <c:v>1.0226482022014656</c:v>
                </c:pt>
                <c:pt idx="16">
                  <c:v>1.0212329353200331</c:v>
                </c:pt>
                <c:pt idx="17">
                  <c:v>1.0212366267150952</c:v>
                </c:pt>
                <c:pt idx="18">
                  <c:v>1.0263001930701292</c:v>
                </c:pt>
                <c:pt idx="19">
                  <c:v>1.0205005300237611</c:v>
                </c:pt>
                <c:pt idx="20">
                  <c:v>1.0219285269324205</c:v>
                </c:pt>
                <c:pt idx="21">
                  <c:v>1.010186780616235</c:v>
                </c:pt>
                <c:pt idx="22">
                  <c:v>1.0168652801575677</c:v>
                </c:pt>
                <c:pt idx="23">
                  <c:v>1.0140073263965128</c:v>
                </c:pt>
                <c:pt idx="24">
                  <c:v>1.0008042067485601</c:v>
                </c:pt>
                <c:pt idx="25">
                  <c:v>1</c:v>
                </c:pt>
                <c:pt idx="26">
                  <c:v>0.99214598175656543</c:v>
                </c:pt>
                <c:pt idx="27">
                  <c:v>0.98667244003123511</c:v>
                </c:pt>
                <c:pt idx="28">
                  <c:v>0.98458646261524407</c:v>
                </c:pt>
                <c:pt idx="29">
                  <c:v>1.0053046384299473</c:v>
                </c:pt>
                <c:pt idx="30">
                  <c:v>1.0026323575781446</c:v>
                </c:pt>
                <c:pt idx="31">
                  <c:v>0.99816959656101156</c:v>
                </c:pt>
                <c:pt idx="32">
                  <c:v>0.9947738100540745</c:v>
                </c:pt>
                <c:pt idx="33">
                  <c:v>0.99552064278467145</c:v>
                </c:pt>
                <c:pt idx="34">
                  <c:v>0.9898112877673898</c:v>
                </c:pt>
                <c:pt idx="35">
                  <c:v>0.99430628222083928</c:v>
                </c:pt>
                <c:pt idx="36">
                  <c:v>0.99494019401868972</c:v>
                </c:pt>
                <c:pt idx="37">
                  <c:v>0.99302567421694499</c:v>
                </c:pt>
                <c:pt idx="38">
                  <c:v>0.99349237486130948</c:v>
                </c:pt>
                <c:pt idx="39">
                  <c:v>0.99790488724105753</c:v>
                </c:pt>
                <c:pt idx="40">
                  <c:v>0.99528632519201199</c:v>
                </c:pt>
                <c:pt idx="41">
                  <c:v>0.9844637984804846</c:v>
                </c:pt>
                <c:pt idx="42">
                  <c:v>0.98490355239497973</c:v>
                </c:pt>
                <c:pt idx="43">
                  <c:v>0.97914440376996392</c:v>
                </c:pt>
                <c:pt idx="44">
                  <c:v>0.98081528595251855</c:v>
                </c:pt>
                <c:pt idx="45">
                  <c:v>0.97494612249640433</c:v>
                </c:pt>
                <c:pt idx="46">
                  <c:v>0.96912387705986169</c:v>
                </c:pt>
                <c:pt idx="47">
                  <c:v>0.96795510775891658</c:v>
                </c:pt>
                <c:pt idx="48">
                  <c:v>0.96658350175384899</c:v>
                </c:pt>
                <c:pt idx="49">
                  <c:v>0.95822478636413766</c:v>
                </c:pt>
                <c:pt idx="50">
                  <c:v>0.95594795612513184</c:v>
                </c:pt>
                <c:pt idx="51">
                  <c:v>0.95085687642697614</c:v>
                </c:pt>
                <c:pt idx="52">
                  <c:v>0.93973908759827796</c:v>
                </c:pt>
                <c:pt idx="53">
                  <c:v>0.93810898758426908</c:v>
                </c:pt>
                <c:pt idx="54">
                  <c:v>0.93558781270757518</c:v>
                </c:pt>
                <c:pt idx="55">
                  <c:v>0.92313492827944388</c:v>
                </c:pt>
                <c:pt idx="56">
                  <c:v>0.91950691487697889</c:v>
                </c:pt>
                <c:pt idx="57">
                  <c:v>0.91777592421162335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69-4A19-B462-1B45A2A0A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102272"/>
        <c:axId val="51487872"/>
      </c:lineChart>
      <c:catAx>
        <c:axId val="7410227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5148787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51487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 Index, 1985 = 1.0</a:t>
                </a:r>
              </a:p>
            </c:rich>
          </c:tx>
          <c:overlay val="0"/>
        </c:title>
        <c:numFmt formatCode="0.00" sourceLinked="0"/>
        <c:majorTickMark val="out"/>
        <c:minorTickMark val="none"/>
        <c:tickLblPos val="nextTo"/>
        <c:crossAx val="74102272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3113496715701021"/>
          <c:y val="0.53206387085845541"/>
          <c:w val="0.52924503893527541"/>
          <c:h val="0.268211485714854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7174103237096E-2"/>
          <c:y val="5.1400554097404488E-2"/>
          <c:w val="0.83558639545056868"/>
          <c:h val="0.78278032954214061"/>
        </c:manualLayout>
      </c:layout>
      <c:lineChart>
        <c:grouping val="standard"/>
        <c:varyColors val="0"/>
        <c:ser>
          <c:idx val="0"/>
          <c:order val="0"/>
          <c:tx>
            <c:strRef>
              <c:f>'Regional_intensity (aggregate)'!$H$5</c:f>
              <c:strCache>
                <c:ptCount val="1"/>
                <c:pt idx="0">
                  <c:v>Fuels</c:v>
                </c:pt>
              </c:strCache>
            </c:strRef>
          </c:tx>
          <c:cat>
            <c:numRef>
              <c:f>'Regional_intensity (aggregate)'!$G$6:$G$54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(aggregate)'!$H$6:$H$54</c:f>
              <c:numCache>
                <c:formatCode>0.000</c:formatCode>
                <c:ptCount val="49"/>
                <c:pt idx="0">
                  <c:v>120.75709897614583</c:v>
                </c:pt>
                <c:pt idx="1">
                  <c:v>119.32998014876387</c:v>
                </c:pt>
                <c:pt idx="2">
                  <c:v>120.32569682863468</c:v>
                </c:pt>
                <c:pt idx="3">
                  <c:v>119.76796409191783</c:v>
                </c:pt>
                <c:pt idx="4">
                  <c:v>106.12298704390048</c:v>
                </c:pt>
                <c:pt idx="5">
                  <c:v>96.382901820125838</c:v>
                </c:pt>
                <c:pt idx="6">
                  <c:v>112.33576151235499</c:v>
                </c:pt>
                <c:pt idx="7">
                  <c:v>105.93845900614956</c:v>
                </c:pt>
                <c:pt idx="8">
                  <c:v>102.30139983308769</c:v>
                </c:pt>
                <c:pt idx="9">
                  <c:v>87.199035354931482</c:v>
                </c:pt>
                <c:pt idx="10">
                  <c:v>80.774440482674393</c:v>
                </c:pt>
                <c:pt idx="11">
                  <c:v>83.162905378980611</c:v>
                </c:pt>
                <c:pt idx="12">
                  <c:v>87.879493248730455</c:v>
                </c:pt>
                <c:pt idx="13">
                  <c:v>72.905770840526074</c:v>
                </c:pt>
                <c:pt idx="14">
                  <c:v>82.100392367452486</c:v>
                </c:pt>
                <c:pt idx="15">
                  <c:v>75.967818113023483</c:v>
                </c:pt>
                <c:pt idx="16">
                  <c:v>82.983567155521754</c:v>
                </c:pt>
                <c:pt idx="17">
                  <c:v>80.223477365003845</c:v>
                </c:pt>
                <c:pt idx="18">
                  <c:v>82.98590092706614</c:v>
                </c:pt>
                <c:pt idx="19">
                  <c:v>86.18586646530224</c:v>
                </c:pt>
                <c:pt idx="20">
                  <c:v>82.195322614416128</c:v>
                </c:pt>
                <c:pt idx="21">
                  <c:v>82.178617212124365</c:v>
                </c:pt>
                <c:pt idx="22">
                  <c:v>86.465462887140333</c:v>
                </c:pt>
                <c:pt idx="23">
                  <c:v>85.43526963833466</c:v>
                </c:pt>
                <c:pt idx="24">
                  <c:v>88.807485185526417</c:v>
                </c:pt>
                <c:pt idx="25">
                  <c:v>86.162714047233521</c:v>
                </c:pt>
                <c:pt idx="26">
                  <c:v>90.194506709184552</c:v>
                </c:pt>
                <c:pt idx="27">
                  <c:v>92.723388148061048</c:v>
                </c:pt>
                <c:pt idx="28">
                  <c:v>84.064914579064435</c:v>
                </c:pt>
                <c:pt idx="29">
                  <c:v>85.820685515345133</c:v>
                </c:pt>
                <c:pt idx="30">
                  <c:v>87.521346589595225</c:v>
                </c:pt>
                <c:pt idx="31">
                  <c:v>79.974861488730824</c:v>
                </c:pt>
                <c:pt idx="32">
                  <c:v>80.436187542088405</c:v>
                </c:pt>
                <c:pt idx="33">
                  <c:v>86.03719412603968</c:v>
                </c:pt>
                <c:pt idx="34">
                  <c:v>85.705230557701924</c:v>
                </c:pt>
                <c:pt idx="35">
                  <c:v>77.866967856795426</c:v>
                </c:pt>
                <c:pt idx="36">
                  <c:v>68.038917935945506</c:v>
                </c:pt>
                <c:pt idx="37">
                  <c:v>73.105768952891424</c:v>
                </c:pt>
                <c:pt idx="38">
                  <c:v>71.267394881437852</c:v>
                </c:pt>
                <c:pt idx="39">
                  <c:v>69.900703149184977</c:v>
                </c:pt>
                <c:pt idx="40">
                  <c:v>69.447673787865554</c:v>
                </c:pt>
                <c:pt idx="41">
                  <c:v>70.949046009490388</c:v>
                </c:pt>
                <c:pt idx="42">
                  <c:v>63.012842648384527</c:v>
                </c:pt>
                <c:pt idx="43">
                  <c:v>69.254123492458703</c:v>
                </c:pt>
                <c:pt idx="44">
                  <c:v>73.396584738722666</c:v>
                </c:pt>
                <c:pt idx="45">
                  <c:v>73.234498880194366</c:v>
                </c:pt>
                <c:pt idx="46">
                  <c:v>68.903751140078342</c:v>
                </c:pt>
                <c:pt idx="47">
                  <c:v>69.846587220352092</c:v>
                </c:pt>
                <c:pt idx="48">
                  <c:v>69.846587220352092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1-4CBE-9BD9-63A1A49FAA8C}"/>
            </c:ext>
          </c:extLst>
        </c:ser>
        <c:ser>
          <c:idx val="1"/>
          <c:order val="1"/>
          <c:tx>
            <c:strRef>
              <c:f>'Regional_intensity (aggregate)'!$I$5</c:f>
              <c:strCache>
                <c:ptCount val="1"/>
                <c:pt idx="0">
                  <c:v>Electricity</c:v>
                </c:pt>
              </c:strCache>
            </c:strRef>
          </c:tx>
          <c:marker>
            <c:symbol val="square"/>
            <c:size val="4"/>
          </c:marker>
          <c:cat>
            <c:numRef>
              <c:f>'Regional_intensity (aggregate)'!$G$6:$G$54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(aggregate)'!$I$6:$I$54</c:f>
              <c:numCache>
                <c:formatCode>0.000</c:formatCode>
                <c:ptCount val="49"/>
                <c:pt idx="0">
                  <c:v>23.333113949847576</c:v>
                </c:pt>
                <c:pt idx="1">
                  <c:v>24.701339182512591</c:v>
                </c:pt>
                <c:pt idx="2">
                  <c:v>26.324825209615046</c:v>
                </c:pt>
                <c:pt idx="3">
                  <c:v>28.089855109463315</c:v>
                </c:pt>
                <c:pt idx="4">
                  <c:v>26.787603104885825</c:v>
                </c:pt>
                <c:pt idx="5">
                  <c:v>28.443906999314482</c:v>
                </c:pt>
                <c:pt idx="6">
                  <c:v>29.657145313763678</c:v>
                </c:pt>
                <c:pt idx="7">
                  <c:v>30.245800946966341</c:v>
                </c:pt>
                <c:pt idx="8">
                  <c:v>30.65540094372529</c:v>
                </c:pt>
                <c:pt idx="9">
                  <c:v>30.757793699588095</c:v>
                </c:pt>
                <c:pt idx="10">
                  <c:v>32.4168375210714</c:v>
                </c:pt>
                <c:pt idx="11">
                  <c:v>32.440313688699668</c:v>
                </c:pt>
                <c:pt idx="12">
                  <c:v>30.184604873853871</c:v>
                </c:pt>
                <c:pt idx="13">
                  <c:v>32.376150305847062</c:v>
                </c:pt>
                <c:pt idx="14">
                  <c:v>34.007087215439277</c:v>
                </c:pt>
                <c:pt idx="15">
                  <c:v>34.824798185863649</c:v>
                </c:pt>
                <c:pt idx="16">
                  <c:v>35.875394012485643</c:v>
                </c:pt>
                <c:pt idx="17">
                  <c:v>37.16074332548795</c:v>
                </c:pt>
                <c:pt idx="18">
                  <c:v>38.873068837738145</c:v>
                </c:pt>
                <c:pt idx="19">
                  <c:v>39.551954503548011</c:v>
                </c:pt>
                <c:pt idx="20">
                  <c:v>39.501495524676642</c:v>
                </c:pt>
                <c:pt idx="21">
                  <c:v>39.916858446529737</c:v>
                </c:pt>
                <c:pt idx="22">
                  <c:v>40.123835106403796</c:v>
                </c:pt>
                <c:pt idx="23">
                  <c:v>41.559273151398145</c:v>
                </c:pt>
                <c:pt idx="24">
                  <c:v>42.77127972997819</c:v>
                </c:pt>
                <c:pt idx="25">
                  <c:v>44.050826474065104</c:v>
                </c:pt>
                <c:pt idx="26">
                  <c:v>44.032520371848179</c:v>
                </c:pt>
                <c:pt idx="27">
                  <c:v>43.926147864329621</c:v>
                </c:pt>
                <c:pt idx="28">
                  <c:v>44.69399154501378</c:v>
                </c:pt>
                <c:pt idx="29">
                  <c:v>45.07738964012804</c:v>
                </c:pt>
                <c:pt idx="30">
                  <c:v>46.788518754346327</c:v>
                </c:pt>
                <c:pt idx="31">
                  <c:v>46.830384890385929</c:v>
                </c:pt>
                <c:pt idx="32">
                  <c:v>47.51650750874289</c:v>
                </c:pt>
                <c:pt idx="33">
                  <c:v>47.348394774736882</c:v>
                </c:pt>
                <c:pt idx="34">
                  <c:v>48.43412611788856</c:v>
                </c:pt>
                <c:pt idx="35">
                  <c:v>49.686895235693733</c:v>
                </c:pt>
                <c:pt idx="36">
                  <c:v>49.088991301969749</c:v>
                </c:pt>
                <c:pt idx="37">
                  <c:v>49.852750083684477</c:v>
                </c:pt>
                <c:pt idx="38">
                  <c:v>49.389069306240501</c:v>
                </c:pt>
                <c:pt idx="39">
                  <c:v>45.964374012538379</c:v>
                </c:pt>
                <c:pt idx="40">
                  <c:v>46.938989570313893</c:v>
                </c:pt>
                <c:pt idx="41">
                  <c:v>45.515725545722077</c:v>
                </c:pt>
                <c:pt idx="42">
                  <c:v>44.819755213445362</c:v>
                </c:pt>
                <c:pt idx="43">
                  <c:v>44.624859169965951</c:v>
                </c:pt>
                <c:pt idx="44">
                  <c:v>46.207979994669088</c:v>
                </c:pt>
                <c:pt idx="45">
                  <c:v>46.242282240237351</c:v>
                </c:pt>
                <c:pt idx="46">
                  <c:v>45.911081920060717</c:v>
                </c:pt>
                <c:pt idx="47">
                  <c:v>45.120044278119607</c:v>
                </c:pt>
                <c:pt idx="48">
                  <c:v>45.120044278119607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1-4CBE-9BD9-63A1A49FA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09472"/>
        <c:axId val="51489600"/>
      </c:lineChart>
      <c:catAx>
        <c:axId val="148009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489600"/>
        <c:crosses val="autoZero"/>
        <c:auto val="1"/>
        <c:lblAlgn val="ctr"/>
        <c:lblOffset val="100"/>
        <c:tickLblSkip val="5"/>
        <c:noMultiLvlLbl val="0"/>
      </c:catAx>
      <c:valAx>
        <c:axId val="51489600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480094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967979002624672"/>
          <c:y val="0.4116531787693205"/>
          <c:w val="0.1942090988626421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7174103237096E-2"/>
          <c:y val="5.1400554097404488E-2"/>
          <c:w val="0.83558639545056868"/>
          <c:h val="0.78278032954214061"/>
        </c:manualLayout>
      </c:layout>
      <c:lineChart>
        <c:grouping val="standard"/>
        <c:varyColors val="0"/>
        <c:ser>
          <c:idx val="0"/>
          <c:order val="0"/>
          <c:tx>
            <c:strRef>
              <c:f>'Regional_intensity (aggregate)'!$V$5</c:f>
              <c:strCache>
                <c:ptCount val="1"/>
                <c:pt idx="0">
                  <c:v>Fuels</c:v>
                </c:pt>
              </c:strCache>
            </c:strRef>
          </c:tx>
          <c:cat>
            <c:numRef>
              <c:f>'Regional_intensity (aggregate)'!$U$6:$U$54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(aggregate)'!$V$6:$V$54</c:f>
              <c:numCache>
                <c:formatCode>0.000</c:formatCode>
                <c:ptCount val="49"/>
                <c:pt idx="0">
                  <c:v>91.980697510106026</c:v>
                </c:pt>
                <c:pt idx="1">
                  <c:v>93.296385927376036</c:v>
                </c:pt>
                <c:pt idx="2">
                  <c:v>97.59878296136813</c:v>
                </c:pt>
                <c:pt idx="3">
                  <c:v>94.101550837912711</c:v>
                </c:pt>
                <c:pt idx="4">
                  <c:v>95.549818758587648</c:v>
                </c:pt>
                <c:pt idx="5">
                  <c:v>91.412451050692539</c:v>
                </c:pt>
                <c:pt idx="6">
                  <c:v>94.642272013786211</c:v>
                </c:pt>
                <c:pt idx="7">
                  <c:v>87.535522783340824</c:v>
                </c:pt>
                <c:pt idx="8">
                  <c:v>92.401413239125915</c:v>
                </c:pt>
                <c:pt idx="9">
                  <c:v>86.378930721202721</c:v>
                </c:pt>
                <c:pt idx="10">
                  <c:v>73.44000800573879</c:v>
                </c:pt>
                <c:pt idx="11">
                  <c:v>74.191926420444474</c:v>
                </c:pt>
                <c:pt idx="12">
                  <c:v>77.714397061057539</c:v>
                </c:pt>
                <c:pt idx="13">
                  <c:v>74.968519702852234</c:v>
                </c:pt>
                <c:pt idx="14">
                  <c:v>81.114149849057284</c:v>
                </c:pt>
                <c:pt idx="15">
                  <c:v>73.464962758963765</c:v>
                </c:pt>
                <c:pt idx="16">
                  <c:v>68.103485318071236</c:v>
                </c:pt>
                <c:pt idx="17">
                  <c:v>69.854170008871435</c:v>
                </c:pt>
                <c:pt idx="18">
                  <c:v>73.914815058647079</c:v>
                </c:pt>
                <c:pt idx="19">
                  <c:v>72.75225619428943</c:v>
                </c:pt>
                <c:pt idx="20">
                  <c:v>68.075206710098712</c:v>
                </c:pt>
                <c:pt idx="21">
                  <c:v>68.861248096454773</c:v>
                </c:pt>
                <c:pt idx="22">
                  <c:v>68.220491553332735</c:v>
                </c:pt>
                <c:pt idx="23">
                  <c:v>70.289805303101559</c:v>
                </c:pt>
                <c:pt idx="24">
                  <c:v>68.364571118935174</c:v>
                </c:pt>
                <c:pt idx="25">
                  <c:v>69.832942906436443</c:v>
                </c:pt>
                <c:pt idx="26">
                  <c:v>75.472258897198728</c:v>
                </c:pt>
                <c:pt idx="27">
                  <c:v>72.090811190678835</c:v>
                </c:pt>
                <c:pt idx="28">
                  <c:v>63.017570255505525</c:v>
                </c:pt>
                <c:pt idx="29">
                  <c:v>65.022205154615747</c:v>
                </c:pt>
                <c:pt idx="30">
                  <c:v>68.145107084938417</c:v>
                </c:pt>
                <c:pt idx="31">
                  <c:v>65.105434372663225</c:v>
                </c:pt>
                <c:pt idx="32">
                  <c:v>66.169905972333069</c:v>
                </c:pt>
                <c:pt idx="33">
                  <c:v>68.349446136688627</c:v>
                </c:pt>
                <c:pt idx="34">
                  <c:v>65.430177059664771</c:v>
                </c:pt>
                <c:pt idx="35">
                  <c:v>63.04605832133759</c:v>
                </c:pt>
                <c:pt idx="36">
                  <c:v>58.093850995701999</c:v>
                </c:pt>
                <c:pt idx="37">
                  <c:v>60.939544975254755</c:v>
                </c:pt>
                <c:pt idx="38">
                  <c:v>66.857527121945409</c:v>
                </c:pt>
                <c:pt idx="39">
                  <c:v>64.313964610976697</c:v>
                </c:pt>
                <c:pt idx="40">
                  <c:v>60.21786753592832</c:v>
                </c:pt>
                <c:pt idx="41">
                  <c:v>62.959214089816655</c:v>
                </c:pt>
                <c:pt idx="42">
                  <c:v>55.413503322761393</c:v>
                </c:pt>
                <c:pt idx="43">
                  <c:v>66.337693889758953</c:v>
                </c:pt>
                <c:pt idx="44">
                  <c:v>71.698582186362032</c:v>
                </c:pt>
                <c:pt idx="45">
                  <c:v>66.456738646249732</c:v>
                </c:pt>
                <c:pt idx="46">
                  <c:v>63.523951501534512</c:v>
                </c:pt>
                <c:pt idx="47">
                  <c:v>64.560462222407793</c:v>
                </c:pt>
                <c:pt idx="48">
                  <c:v>64.560462222407793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2-40B2-82E5-29F7CF1F0A72}"/>
            </c:ext>
          </c:extLst>
        </c:ser>
        <c:ser>
          <c:idx val="1"/>
          <c:order val="1"/>
          <c:tx>
            <c:strRef>
              <c:f>'Regional_intensity (aggregate)'!$W$5</c:f>
              <c:strCache>
                <c:ptCount val="1"/>
                <c:pt idx="0">
                  <c:v>Electricity</c:v>
                </c:pt>
              </c:strCache>
            </c:strRef>
          </c:tx>
          <c:marker>
            <c:symbol val="square"/>
            <c:size val="4"/>
          </c:marker>
          <c:cat>
            <c:numRef>
              <c:f>'Regional_intensity (aggregate)'!$U$6:$U$54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(aggregate)'!$W$6:$W$54</c:f>
              <c:numCache>
                <c:formatCode>0.000</c:formatCode>
                <c:ptCount val="49"/>
                <c:pt idx="0">
                  <c:v>20.667494995719625</c:v>
                </c:pt>
                <c:pt idx="1">
                  <c:v>21.696429192974165</c:v>
                </c:pt>
                <c:pt idx="2">
                  <c:v>22.938948270501658</c:v>
                </c:pt>
                <c:pt idx="3">
                  <c:v>24.31515285211653</c:v>
                </c:pt>
                <c:pt idx="4">
                  <c:v>23.90355634606987</c:v>
                </c:pt>
                <c:pt idx="5">
                  <c:v>24.30637868929702</c:v>
                </c:pt>
                <c:pt idx="6">
                  <c:v>25.896803941392719</c:v>
                </c:pt>
                <c:pt idx="7">
                  <c:v>27.104835023755907</c:v>
                </c:pt>
                <c:pt idx="8">
                  <c:v>27.60777371149581</c:v>
                </c:pt>
                <c:pt idx="9">
                  <c:v>27.690162077778933</c:v>
                </c:pt>
                <c:pt idx="10">
                  <c:v>29.194901248347225</c:v>
                </c:pt>
                <c:pt idx="11">
                  <c:v>29.364733146686053</c:v>
                </c:pt>
                <c:pt idx="12">
                  <c:v>27.215495285566295</c:v>
                </c:pt>
                <c:pt idx="13">
                  <c:v>29.747431825754042</c:v>
                </c:pt>
                <c:pt idx="14">
                  <c:v>31.678064056959212</c:v>
                </c:pt>
                <c:pt idx="15">
                  <c:v>31.699009684319428</c:v>
                </c:pt>
                <c:pt idx="16">
                  <c:v>33.012751034830544</c:v>
                </c:pt>
                <c:pt idx="17">
                  <c:v>34.712095761887063</c:v>
                </c:pt>
                <c:pt idx="18">
                  <c:v>36.277320620734692</c:v>
                </c:pt>
                <c:pt idx="19">
                  <c:v>36.300540321817891</c:v>
                </c:pt>
                <c:pt idx="20">
                  <c:v>36.837378586959922</c:v>
                </c:pt>
                <c:pt idx="21">
                  <c:v>38.321218298909272</c:v>
                </c:pt>
                <c:pt idx="22">
                  <c:v>37.176633156071354</c:v>
                </c:pt>
                <c:pt idx="23">
                  <c:v>40.241111408651911</c:v>
                </c:pt>
                <c:pt idx="24">
                  <c:v>40.990515468060721</c:v>
                </c:pt>
                <c:pt idx="25">
                  <c:v>41.756471505717244</c:v>
                </c:pt>
                <c:pt idx="26">
                  <c:v>42.662225810284852</c:v>
                </c:pt>
                <c:pt idx="27">
                  <c:v>43.358791916270974</c:v>
                </c:pt>
                <c:pt idx="28">
                  <c:v>44.889275225450042</c:v>
                </c:pt>
                <c:pt idx="29">
                  <c:v>46.196083800855035</c:v>
                </c:pt>
                <c:pt idx="30">
                  <c:v>47.928918262469047</c:v>
                </c:pt>
                <c:pt idx="31">
                  <c:v>50.299520427961625</c:v>
                </c:pt>
                <c:pt idx="32">
                  <c:v>50.025200958871878</c:v>
                </c:pt>
                <c:pt idx="33">
                  <c:v>48.746389829824388</c:v>
                </c:pt>
                <c:pt idx="34">
                  <c:v>48.723382541186879</c:v>
                </c:pt>
                <c:pt idx="35">
                  <c:v>51.101001419901714</c:v>
                </c:pt>
                <c:pt idx="36">
                  <c:v>51.054870550362722</c:v>
                </c:pt>
                <c:pt idx="37">
                  <c:v>52.455655918675021</c:v>
                </c:pt>
                <c:pt idx="38">
                  <c:v>51.674820027078169</c:v>
                </c:pt>
                <c:pt idx="39">
                  <c:v>49.967429154029212</c:v>
                </c:pt>
                <c:pt idx="40">
                  <c:v>51.279243444903258</c:v>
                </c:pt>
                <c:pt idx="41">
                  <c:v>51.447457725201907</c:v>
                </c:pt>
                <c:pt idx="42">
                  <c:v>51.108396990586407</c:v>
                </c:pt>
                <c:pt idx="43">
                  <c:v>50.875402562508093</c:v>
                </c:pt>
                <c:pt idx="44">
                  <c:v>50.608293263670561</c:v>
                </c:pt>
                <c:pt idx="45">
                  <c:v>50.598396089277593</c:v>
                </c:pt>
                <c:pt idx="46">
                  <c:v>50.980221916423311</c:v>
                </c:pt>
                <c:pt idx="47">
                  <c:v>49.860651926297173</c:v>
                </c:pt>
                <c:pt idx="48">
                  <c:v>49.860651926297173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2-40B2-82E5-29F7CF1F0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11008"/>
        <c:axId val="51491904"/>
      </c:lineChart>
      <c:catAx>
        <c:axId val="14801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491904"/>
        <c:crosses val="autoZero"/>
        <c:auto val="1"/>
        <c:lblAlgn val="ctr"/>
        <c:lblOffset val="100"/>
        <c:tickLblSkip val="5"/>
        <c:noMultiLvlLbl val="0"/>
      </c:catAx>
      <c:valAx>
        <c:axId val="51491904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48011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9190201224846898"/>
          <c:y val="0.4116531787693205"/>
          <c:w val="0.1942090988626421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7174103237096E-2"/>
          <c:y val="5.1400554097404488E-2"/>
          <c:w val="0.83558639545056868"/>
          <c:h val="0.78278032954214061"/>
        </c:manualLayout>
      </c:layout>
      <c:lineChart>
        <c:grouping val="standard"/>
        <c:varyColors val="0"/>
        <c:ser>
          <c:idx val="0"/>
          <c:order val="0"/>
          <c:tx>
            <c:strRef>
              <c:f>'Regional_intensity (aggregate)'!$AJ$5</c:f>
              <c:strCache>
                <c:ptCount val="1"/>
                <c:pt idx="0">
                  <c:v>Fuels</c:v>
                </c:pt>
              </c:strCache>
            </c:strRef>
          </c:tx>
          <c:cat>
            <c:numRef>
              <c:f>'Regional_intensity (aggregate)'!$AI$6:$AI$54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(aggregate)'!$AJ$6:$AJ$54</c:f>
              <c:numCache>
                <c:formatCode>0.000</c:formatCode>
                <c:ptCount val="49"/>
                <c:pt idx="0">
                  <c:v>84.4093340496796</c:v>
                </c:pt>
                <c:pt idx="1">
                  <c:v>80.960176013919664</c:v>
                </c:pt>
                <c:pt idx="2">
                  <c:v>78.803527942530678</c:v>
                </c:pt>
                <c:pt idx="3">
                  <c:v>78.100356419044857</c:v>
                </c:pt>
                <c:pt idx="4">
                  <c:v>70.061957159165487</c:v>
                </c:pt>
                <c:pt idx="5">
                  <c:v>65.139690085569384</c:v>
                </c:pt>
                <c:pt idx="6">
                  <c:v>68.837423754663803</c:v>
                </c:pt>
                <c:pt idx="7">
                  <c:v>70.6507918395762</c:v>
                </c:pt>
                <c:pt idx="8">
                  <c:v>69.008046074366021</c:v>
                </c:pt>
                <c:pt idx="9">
                  <c:v>82.727885227917056</c:v>
                </c:pt>
                <c:pt idx="10">
                  <c:v>63.590490970299761</c:v>
                </c:pt>
                <c:pt idx="11">
                  <c:v>58.330237484770045</c:v>
                </c:pt>
                <c:pt idx="12">
                  <c:v>62.77590400391248</c:v>
                </c:pt>
                <c:pt idx="13">
                  <c:v>60.382030961789809</c:v>
                </c:pt>
                <c:pt idx="14">
                  <c:v>55.199389716974224</c:v>
                </c:pt>
                <c:pt idx="15">
                  <c:v>50.54279074113348</c:v>
                </c:pt>
                <c:pt idx="16">
                  <c:v>46.681784190599259</c:v>
                </c:pt>
                <c:pt idx="17">
                  <c:v>46.431438222526651</c:v>
                </c:pt>
                <c:pt idx="18">
                  <c:v>47.000683426594634</c:v>
                </c:pt>
                <c:pt idx="19">
                  <c:v>45.266634067539393</c:v>
                </c:pt>
                <c:pt idx="20">
                  <c:v>42.49353342398738</c:v>
                </c:pt>
                <c:pt idx="21">
                  <c:v>42.48110046547469</c:v>
                </c:pt>
                <c:pt idx="22">
                  <c:v>43.109997407724116</c:v>
                </c:pt>
                <c:pt idx="23">
                  <c:v>41.474323668324516</c:v>
                </c:pt>
                <c:pt idx="24">
                  <c:v>41.317426754223192</c:v>
                </c:pt>
                <c:pt idx="25">
                  <c:v>43.029131838699534</c:v>
                </c:pt>
                <c:pt idx="26">
                  <c:v>43.116152562660595</c:v>
                </c:pt>
                <c:pt idx="27">
                  <c:v>43.159888158095065</c:v>
                </c:pt>
                <c:pt idx="28">
                  <c:v>38.956724893206371</c:v>
                </c:pt>
                <c:pt idx="29">
                  <c:v>38.098036301565394</c:v>
                </c:pt>
                <c:pt idx="30">
                  <c:v>41.131978248340381</c:v>
                </c:pt>
                <c:pt idx="31">
                  <c:v>37.282621482035587</c:v>
                </c:pt>
                <c:pt idx="32">
                  <c:v>37.430701477792518</c:v>
                </c:pt>
                <c:pt idx="33">
                  <c:v>38.302936181674767</c:v>
                </c:pt>
                <c:pt idx="34">
                  <c:v>36.29929109536706</c:v>
                </c:pt>
                <c:pt idx="35">
                  <c:v>34.092479760278067</c:v>
                </c:pt>
                <c:pt idx="36">
                  <c:v>30.556321825909411</c:v>
                </c:pt>
                <c:pt idx="37">
                  <c:v>30.784305977683264</c:v>
                </c:pt>
                <c:pt idx="38">
                  <c:v>30.792856485457285</c:v>
                </c:pt>
                <c:pt idx="39">
                  <c:v>30.846024245197452</c:v>
                </c:pt>
                <c:pt idx="40">
                  <c:v>32.11897930397474</c:v>
                </c:pt>
                <c:pt idx="41">
                  <c:v>30.577125781689418</c:v>
                </c:pt>
                <c:pt idx="42">
                  <c:v>28.454200002717432</c:v>
                </c:pt>
                <c:pt idx="43">
                  <c:v>30.904884411721326</c:v>
                </c:pt>
                <c:pt idx="44">
                  <c:v>32.735896262189733</c:v>
                </c:pt>
                <c:pt idx="45">
                  <c:v>34.07187198677034</c:v>
                </c:pt>
                <c:pt idx="46">
                  <c:v>32.935941314375299</c:v>
                </c:pt>
                <c:pt idx="47">
                  <c:v>31.948907747368416</c:v>
                </c:pt>
                <c:pt idx="48">
                  <c:v>31.948907747368416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9-4231-B820-4AABBEAB4E16}"/>
            </c:ext>
          </c:extLst>
        </c:ser>
        <c:ser>
          <c:idx val="1"/>
          <c:order val="1"/>
          <c:tx>
            <c:strRef>
              <c:f>'Regional_intensity (aggregate)'!$AK$5</c:f>
              <c:strCache>
                <c:ptCount val="1"/>
                <c:pt idx="0">
                  <c:v>Electricity</c:v>
                </c:pt>
              </c:strCache>
            </c:strRef>
          </c:tx>
          <c:marker>
            <c:symbol val="square"/>
            <c:size val="4"/>
          </c:marker>
          <c:cat>
            <c:numRef>
              <c:f>'Regional_intensity (aggregate)'!$AI$6:$AI$54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(aggregate)'!$AK$6:$AK$54</c:f>
              <c:numCache>
                <c:formatCode>0.000</c:formatCode>
                <c:ptCount val="49"/>
                <c:pt idx="0">
                  <c:v>34.081063675842863</c:v>
                </c:pt>
                <c:pt idx="1">
                  <c:v>35.52979528467619</c:v>
                </c:pt>
                <c:pt idx="2">
                  <c:v>37.430190778659721</c:v>
                </c:pt>
                <c:pt idx="3">
                  <c:v>38.895311911886573</c:v>
                </c:pt>
                <c:pt idx="4">
                  <c:v>37.659339768579116</c:v>
                </c:pt>
                <c:pt idx="5">
                  <c:v>37.825999910587832</c:v>
                </c:pt>
                <c:pt idx="6">
                  <c:v>38.555563090464283</c:v>
                </c:pt>
                <c:pt idx="7">
                  <c:v>39.920709534819125</c:v>
                </c:pt>
                <c:pt idx="8">
                  <c:v>40.695922795549002</c:v>
                </c:pt>
                <c:pt idx="9">
                  <c:v>40.186154929948174</c:v>
                </c:pt>
                <c:pt idx="10">
                  <c:v>44.05833997344569</c:v>
                </c:pt>
                <c:pt idx="11">
                  <c:v>44.431628903058105</c:v>
                </c:pt>
                <c:pt idx="12">
                  <c:v>38.800656890039519</c:v>
                </c:pt>
                <c:pt idx="13">
                  <c:v>44.076600378106193</c:v>
                </c:pt>
                <c:pt idx="14">
                  <c:v>44.280571706084316</c:v>
                </c:pt>
                <c:pt idx="15">
                  <c:v>45.352630426004133</c:v>
                </c:pt>
                <c:pt idx="16">
                  <c:v>45.595595396254559</c:v>
                </c:pt>
                <c:pt idx="17">
                  <c:v>45.611765952311323</c:v>
                </c:pt>
                <c:pt idx="18">
                  <c:v>46.553354645327822</c:v>
                </c:pt>
                <c:pt idx="19">
                  <c:v>47.431978131683493</c:v>
                </c:pt>
                <c:pt idx="20">
                  <c:v>49.193463360454558</c:v>
                </c:pt>
                <c:pt idx="21">
                  <c:v>50.01265574292372</c:v>
                </c:pt>
                <c:pt idx="22">
                  <c:v>48.041642228730069</c:v>
                </c:pt>
                <c:pt idx="23">
                  <c:v>48.876585861913107</c:v>
                </c:pt>
                <c:pt idx="24">
                  <c:v>50.742849524019867</c:v>
                </c:pt>
                <c:pt idx="25">
                  <c:v>53.660561692136731</c:v>
                </c:pt>
                <c:pt idx="26">
                  <c:v>54.453012248007219</c:v>
                </c:pt>
                <c:pt idx="27">
                  <c:v>58.266865305416616</c:v>
                </c:pt>
                <c:pt idx="28">
                  <c:v>60.19885978953122</c:v>
                </c:pt>
                <c:pt idx="29">
                  <c:v>59.950942132696568</c:v>
                </c:pt>
                <c:pt idx="30">
                  <c:v>60.957247637416053</c:v>
                </c:pt>
                <c:pt idx="31">
                  <c:v>60.03667202461655</c:v>
                </c:pt>
                <c:pt idx="32">
                  <c:v>59.033342796233534</c:v>
                </c:pt>
                <c:pt idx="33">
                  <c:v>57.775146941394148</c:v>
                </c:pt>
                <c:pt idx="34">
                  <c:v>57.901636117605527</c:v>
                </c:pt>
                <c:pt idx="35">
                  <c:v>58.984507068653684</c:v>
                </c:pt>
                <c:pt idx="36">
                  <c:v>59.436831649523313</c:v>
                </c:pt>
                <c:pt idx="37">
                  <c:v>59.6421689839419</c:v>
                </c:pt>
                <c:pt idx="38">
                  <c:v>58.377497043304544</c:v>
                </c:pt>
                <c:pt idx="39">
                  <c:v>57.269487791020737</c:v>
                </c:pt>
                <c:pt idx="40">
                  <c:v>58.370238534400009</c:v>
                </c:pt>
                <c:pt idx="41">
                  <c:v>58.058543903414382</c:v>
                </c:pt>
                <c:pt idx="42">
                  <c:v>58.076213877726921</c:v>
                </c:pt>
                <c:pt idx="43">
                  <c:v>59.124960891538052</c:v>
                </c:pt>
                <c:pt idx="44">
                  <c:v>59.2216136290278</c:v>
                </c:pt>
                <c:pt idx="45">
                  <c:v>59.219036720644453</c:v>
                </c:pt>
                <c:pt idx="46">
                  <c:v>58.907435243744878</c:v>
                </c:pt>
                <c:pt idx="47">
                  <c:v>57.050706389871593</c:v>
                </c:pt>
                <c:pt idx="48">
                  <c:v>57.050706389871593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9-4231-B820-4AABBEAB4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11520"/>
        <c:axId val="51494208"/>
      </c:lineChart>
      <c:catAx>
        <c:axId val="14801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494208"/>
        <c:crosses val="autoZero"/>
        <c:auto val="1"/>
        <c:lblAlgn val="ctr"/>
        <c:lblOffset val="100"/>
        <c:tickLblSkip val="5"/>
        <c:noMultiLvlLbl val="0"/>
      </c:catAx>
      <c:valAx>
        <c:axId val="514942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480115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33356867891513559"/>
          <c:y val="0.61072725284339457"/>
          <c:w val="0.1942090988626421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7174103237096E-2"/>
          <c:y val="5.1400554097404488E-2"/>
          <c:w val="0.83558639545056868"/>
          <c:h val="0.78278032954214061"/>
        </c:manualLayout>
      </c:layout>
      <c:lineChart>
        <c:grouping val="standard"/>
        <c:varyColors val="0"/>
        <c:ser>
          <c:idx val="0"/>
          <c:order val="0"/>
          <c:tx>
            <c:strRef>
              <c:f>'Regional_intensity (aggregate)'!$AW$5</c:f>
              <c:strCache>
                <c:ptCount val="1"/>
                <c:pt idx="0">
                  <c:v>Fuels</c:v>
                </c:pt>
              </c:strCache>
            </c:strRef>
          </c:tx>
          <c:cat>
            <c:numRef>
              <c:f>'Regional_intensity (aggregate)'!$AV$6:$AV$54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(aggregate)'!$AW$6:$AW$54</c:f>
              <c:numCache>
                <c:formatCode>0.000</c:formatCode>
                <c:ptCount val="49"/>
                <c:pt idx="0">
                  <c:v>95.627332469066829</c:v>
                </c:pt>
                <c:pt idx="1">
                  <c:v>101.16244340977114</c:v>
                </c:pt>
                <c:pt idx="2">
                  <c:v>95.739953203167602</c:v>
                </c:pt>
                <c:pt idx="3">
                  <c:v>94.877862173137288</c:v>
                </c:pt>
                <c:pt idx="4">
                  <c:v>89.613530105475519</c:v>
                </c:pt>
                <c:pt idx="5">
                  <c:v>84.912358071260584</c:v>
                </c:pt>
                <c:pt idx="6">
                  <c:v>82.185066873268767</c:v>
                </c:pt>
                <c:pt idx="7">
                  <c:v>79.644165518357852</c:v>
                </c:pt>
                <c:pt idx="8">
                  <c:v>75.48806743489466</c:v>
                </c:pt>
                <c:pt idx="9">
                  <c:v>76.144317363237008</c:v>
                </c:pt>
                <c:pt idx="10">
                  <c:v>72.424260681338311</c:v>
                </c:pt>
                <c:pt idx="11">
                  <c:v>74.250732169584182</c:v>
                </c:pt>
                <c:pt idx="12">
                  <c:v>72.204066485310918</c:v>
                </c:pt>
                <c:pt idx="13">
                  <c:v>67.00865800346368</c:v>
                </c:pt>
                <c:pt idx="14">
                  <c:v>64.899713887382148</c:v>
                </c:pt>
                <c:pt idx="15">
                  <c:v>59.341572282178802</c:v>
                </c:pt>
                <c:pt idx="16">
                  <c:v>56.096849949766835</c:v>
                </c:pt>
                <c:pt idx="17">
                  <c:v>58.52400704234703</c:v>
                </c:pt>
                <c:pt idx="18">
                  <c:v>61.466259590027434</c:v>
                </c:pt>
                <c:pt idx="19">
                  <c:v>60.961385221293973</c:v>
                </c:pt>
                <c:pt idx="20">
                  <c:v>59.283992811595652</c:v>
                </c:pt>
                <c:pt idx="21">
                  <c:v>58.382836575698811</c:v>
                </c:pt>
                <c:pt idx="22">
                  <c:v>55.095325252605569</c:v>
                </c:pt>
                <c:pt idx="23">
                  <c:v>53.702238779571928</c:v>
                </c:pt>
                <c:pt idx="24">
                  <c:v>53.184409039599011</c:v>
                </c:pt>
                <c:pt idx="25">
                  <c:v>53.912968650938147</c:v>
                </c:pt>
                <c:pt idx="26">
                  <c:v>51.622443758335386</c:v>
                </c:pt>
                <c:pt idx="27">
                  <c:v>50.869397933718531</c:v>
                </c:pt>
                <c:pt idx="28">
                  <c:v>53.060664163935499</c:v>
                </c:pt>
                <c:pt idx="29">
                  <c:v>48.069286013033825</c:v>
                </c:pt>
                <c:pt idx="30">
                  <c:v>46.322583929314156</c:v>
                </c:pt>
                <c:pt idx="31">
                  <c:v>46.42915051596168</c:v>
                </c:pt>
                <c:pt idx="32">
                  <c:v>44.082031152133702</c:v>
                </c:pt>
                <c:pt idx="33">
                  <c:v>42.087150356203587</c:v>
                </c:pt>
                <c:pt idx="34">
                  <c:v>42.386761966505802</c:v>
                </c:pt>
                <c:pt idx="35">
                  <c:v>42.249674992389131</c:v>
                </c:pt>
                <c:pt idx="36">
                  <c:v>41.777369270494418</c:v>
                </c:pt>
                <c:pt idx="37">
                  <c:v>41.506002988953824</c:v>
                </c:pt>
                <c:pt idx="38">
                  <c:v>43.780320865727589</c:v>
                </c:pt>
                <c:pt idx="39">
                  <c:v>43.230502214154711</c:v>
                </c:pt>
                <c:pt idx="40">
                  <c:v>42.726013571822598</c:v>
                </c:pt>
                <c:pt idx="41">
                  <c:v>43.305891992308098</c:v>
                </c:pt>
                <c:pt idx="42">
                  <c:v>41.838640950295236</c:v>
                </c:pt>
                <c:pt idx="43">
                  <c:v>43.337308980956699</c:v>
                </c:pt>
                <c:pt idx="44">
                  <c:v>41.752214143088679</c:v>
                </c:pt>
                <c:pt idx="45">
                  <c:v>45.839927579085824</c:v>
                </c:pt>
                <c:pt idx="46">
                  <c:v>46.705706266029374</c:v>
                </c:pt>
                <c:pt idx="47">
                  <c:v>47.75705033418911</c:v>
                </c:pt>
                <c:pt idx="48">
                  <c:v>47.75705033418911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4-4A98-9F04-6951AA35A320}"/>
            </c:ext>
          </c:extLst>
        </c:ser>
        <c:ser>
          <c:idx val="1"/>
          <c:order val="1"/>
          <c:tx>
            <c:strRef>
              <c:f>'Regional_intensity (aggregate)'!$AX$5</c:f>
              <c:strCache>
                <c:ptCount val="1"/>
                <c:pt idx="0">
                  <c:v>Electricity</c:v>
                </c:pt>
              </c:strCache>
            </c:strRef>
          </c:tx>
          <c:marker>
            <c:symbol val="square"/>
            <c:size val="4"/>
          </c:marker>
          <c:cat>
            <c:numRef>
              <c:f>'Regional_intensity (aggregate)'!$AV$6:$AV$54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(aggregate)'!$AX$6:$AX$54</c:f>
              <c:numCache>
                <c:formatCode>0.000</c:formatCode>
                <c:ptCount val="49"/>
                <c:pt idx="0">
                  <c:v>39.754169813340582</c:v>
                </c:pt>
                <c:pt idx="1">
                  <c:v>40.82187947179807</c:v>
                </c:pt>
                <c:pt idx="2">
                  <c:v>44.171332173029761</c:v>
                </c:pt>
                <c:pt idx="3">
                  <c:v>45.61512669944706</c:v>
                </c:pt>
                <c:pt idx="4">
                  <c:v>42.766933017227714</c:v>
                </c:pt>
                <c:pt idx="5">
                  <c:v>47.627896383768814</c:v>
                </c:pt>
                <c:pt idx="6">
                  <c:v>47.873237744963248</c:v>
                </c:pt>
                <c:pt idx="7">
                  <c:v>47.424570060408726</c:v>
                </c:pt>
                <c:pt idx="8">
                  <c:v>46.897575176864791</c:v>
                </c:pt>
                <c:pt idx="9">
                  <c:v>47.496050885865401</c:v>
                </c:pt>
                <c:pt idx="10">
                  <c:v>50.573777385712525</c:v>
                </c:pt>
                <c:pt idx="11">
                  <c:v>49.962336221069684</c:v>
                </c:pt>
                <c:pt idx="12">
                  <c:v>45.012675187519733</c:v>
                </c:pt>
                <c:pt idx="13">
                  <c:v>46.611437356614267</c:v>
                </c:pt>
                <c:pt idx="14">
                  <c:v>51.580930394085357</c:v>
                </c:pt>
                <c:pt idx="15">
                  <c:v>51.709264489415538</c:v>
                </c:pt>
                <c:pt idx="16">
                  <c:v>50.421892376998272</c:v>
                </c:pt>
                <c:pt idx="17">
                  <c:v>50.099835606817685</c:v>
                </c:pt>
                <c:pt idx="18">
                  <c:v>51.511311151939154</c:v>
                </c:pt>
                <c:pt idx="19">
                  <c:v>52.48419950885971</c:v>
                </c:pt>
                <c:pt idx="20">
                  <c:v>52.3929986176394</c:v>
                </c:pt>
                <c:pt idx="21">
                  <c:v>50.085737950617414</c:v>
                </c:pt>
                <c:pt idx="22">
                  <c:v>51.19070986078318</c:v>
                </c:pt>
                <c:pt idx="23">
                  <c:v>51.184491454698481</c:v>
                </c:pt>
                <c:pt idx="24">
                  <c:v>50.711296658921476</c:v>
                </c:pt>
                <c:pt idx="25">
                  <c:v>50.670960572451946</c:v>
                </c:pt>
                <c:pt idx="26">
                  <c:v>51.549284005354096</c:v>
                </c:pt>
                <c:pt idx="27">
                  <c:v>51.760415623366541</c:v>
                </c:pt>
                <c:pt idx="28">
                  <c:v>53.177590582344969</c:v>
                </c:pt>
                <c:pt idx="29">
                  <c:v>52.030733110498872</c:v>
                </c:pt>
                <c:pt idx="30">
                  <c:v>53.408398525818363</c:v>
                </c:pt>
                <c:pt idx="31">
                  <c:v>53.656076382843651</c:v>
                </c:pt>
                <c:pt idx="32">
                  <c:v>53.63326491313618</c:v>
                </c:pt>
                <c:pt idx="33">
                  <c:v>52.490677851640356</c:v>
                </c:pt>
                <c:pt idx="34">
                  <c:v>54.289389965674602</c:v>
                </c:pt>
                <c:pt idx="35">
                  <c:v>53.864281824386744</c:v>
                </c:pt>
                <c:pt idx="36">
                  <c:v>54.486126648204092</c:v>
                </c:pt>
                <c:pt idx="37">
                  <c:v>54.852465280928655</c:v>
                </c:pt>
                <c:pt idx="38">
                  <c:v>54.608272644795434</c:v>
                </c:pt>
                <c:pt idx="39">
                  <c:v>53.011757155179538</c:v>
                </c:pt>
                <c:pt idx="40">
                  <c:v>51.667361787573341</c:v>
                </c:pt>
                <c:pt idx="41">
                  <c:v>51.640624712855519</c:v>
                </c:pt>
                <c:pt idx="42">
                  <c:v>51.217893534176426</c:v>
                </c:pt>
                <c:pt idx="43">
                  <c:v>50.133696789594943</c:v>
                </c:pt>
                <c:pt idx="44">
                  <c:v>49.904290715395341</c:v>
                </c:pt>
                <c:pt idx="45">
                  <c:v>49.43043132896981</c:v>
                </c:pt>
                <c:pt idx="46">
                  <c:v>48.843654632148521</c:v>
                </c:pt>
                <c:pt idx="47">
                  <c:v>49.15367968927545</c:v>
                </c:pt>
                <c:pt idx="48">
                  <c:v>49.15367968927545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4-4A98-9F04-6951AA35A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1568"/>
        <c:axId val="69387968"/>
      </c:lineChart>
      <c:catAx>
        <c:axId val="4990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387968"/>
        <c:crosses val="autoZero"/>
        <c:auto val="1"/>
        <c:lblAlgn val="ctr"/>
        <c:lblOffset val="100"/>
        <c:tickLblSkip val="5"/>
        <c:noMultiLvlLbl val="0"/>
      </c:catAx>
      <c:valAx>
        <c:axId val="6938796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499015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745756780402453"/>
          <c:y val="0.18943095654709827"/>
          <c:w val="0.1942090988626421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33573928258968"/>
          <c:y val="5.1400554097404488E-2"/>
          <c:w val="0.77655183727034116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Weather_factors!$BA$27:$BA$28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Weather_factors!$AZ$29:$AZ$76</c:f>
              <c:numCache>
                <c:formatCode>General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Weather_factors!$BA$29:$BA$76</c:f>
              <c:numCache>
                <c:formatCode>0.000</c:formatCode>
                <c:ptCount val="48"/>
                <c:pt idx="0">
                  <c:v>120.75709897614583</c:v>
                </c:pt>
                <c:pt idx="1">
                  <c:v>119.32998014876387</c:v>
                </c:pt>
                <c:pt idx="2">
                  <c:v>120.32569682863468</c:v>
                </c:pt>
                <c:pt idx="3">
                  <c:v>119.76796409191783</c:v>
                </c:pt>
                <c:pt idx="4">
                  <c:v>106.12298704390048</c:v>
                </c:pt>
                <c:pt idx="5">
                  <c:v>96.382901820125838</c:v>
                </c:pt>
                <c:pt idx="6">
                  <c:v>112.33576151235499</c:v>
                </c:pt>
                <c:pt idx="7">
                  <c:v>105.93845900614956</c:v>
                </c:pt>
                <c:pt idx="8">
                  <c:v>102.30139983308769</c:v>
                </c:pt>
                <c:pt idx="9">
                  <c:v>87.199035354931482</c:v>
                </c:pt>
                <c:pt idx="10">
                  <c:v>80.774440482674393</c:v>
                </c:pt>
                <c:pt idx="11">
                  <c:v>83.162905378980611</c:v>
                </c:pt>
                <c:pt idx="12">
                  <c:v>87.879493248730455</c:v>
                </c:pt>
                <c:pt idx="13">
                  <c:v>72.905770840526074</c:v>
                </c:pt>
                <c:pt idx="14">
                  <c:v>82.100392367452486</c:v>
                </c:pt>
                <c:pt idx="15">
                  <c:v>75.967818113023483</c:v>
                </c:pt>
                <c:pt idx="16">
                  <c:v>82.983567155521754</c:v>
                </c:pt>
                <c:pt idx="17">
                  <c:v>80.223477365003845</c:v>
                </c:pt>
                <c:pt idx="18">
                  <c:v>82.98590092706614</c:v>
                </c:pt>
                <c:pt idx="19">
                  <c:v>86.18586646530224</c:v>
                </c:pt>
                <c:pt idx="20">
                  <c:v>82.195322614416128</c:v>
                </c:pt>
                <c:pt idx="21">
                  <c:v>82.178617212124365</c:v>
                </c:pt>
                <c:pt idx="22">
                  <c:v>86.465462887140333</c:v>
                </c:pt>
                <c:pt idx="23">
                  <c:v>85.43526963833466</c:v>
                </c:pt>
                <c:pt idx="24">
                  <c:v>88.807485185526417</c:v>
                </c:pt>
                <c:pt idx="25">
                  <c:v>86.162714047233521</c:v>
                </c:pt>
                <c:pt idx="26">
                  <c:v>90.194506709184552</c:v>
                </c:pt>
                <c:pt idx="27">
                  <c:v>92.723388148061048</c:v>
                </c:pt>
                <c:pt idx="28">
                  <c:v>84.064914579064435</c:v>
                </c:pt>
                <c:pt idx="29">
                  <c:v>85.820685515345133</c:v>
                </c:pt>
                <c:pt idx="30">
                  <c:v>87.521346589595225</c:v>
                </c:pt>
                <c:pt idx="31">
                  <c:v>79.974861488730824</c:v>
                </c:pt>
                <c:pt idx="32">
                  <c:v>80.436187542088405</c:v>
                </c:pt>
                <c:pt idx="33">
                  <c:v>86.03719412603968</c:v>
                </c:pt>
                <c:pt idx="34">
                  <c:v>85.705230557701924</c:v>
                </c:pt>
                <c:pt idx="35">
                  <c:v>77.866967856795426</c:v>
                </c:pt>
                <c:pt idx="36">
                  <c:v>68.038917935945506</c:v>
                </c:pt>
                <c:pt idx="37">
                  <c:v>73.105768952891424</c:v>
                </c:pt>
                <c:pt idx="38">
                  <c:v>71.267394881437852</c:v>
                </c:pt>
                <c:pt idx="39">
                  <c:v>69.900703149184977</c:v>
                </c:pt>
                <c:pt idx="40">
                  <c:v>69.447673787865554</c:v>
                </c:pt>
                <c:pt idx="41">
                  <c:v>70.949046009490388</c:v>
                </c:pt>
                <c:pt idx="42">
                  <c:v>63.012842648384527</c:v>
                </c:pt>
                <c:pt idx="43">
                  <c:v>69.254123492458703</c:v>
                </c:pt>
                <c:pt idx="44">
                  <c:v>73.396584738722666</c:v>
                </c:pt>
                <c:pt idx="45">
                  <c:v>73.234498880194366</c:v>
                </c:pt>
                <c:pt idx="46">
                  <c:v>68.903751140078342</c:v>
                </c:pt>
                <c:pt idx="47">
                  <c:v>69.846587220352092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9-48EC-ACB2-EBC26E1DD881}"/>
            </c:ext>
          </c:extLst>
        </c:ser>
        <c:ser>
          <c:idx val="1"/>
          <c:order val="1"/>
          <c:tx>
            <c:strRef>
              <c:f>Weather_factors!$BB$27:$BB$28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marker>
            <c:symbol val="square"/>
            <c:size val="4"/>
          </c:marker>
          <c:cat>
            <c:numRef>
              <c:f>Weather_factors!$AZ$29:$AZ$76</c:f>
              <c:numCache>
                <c:formatCode>General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Weather_factors!$BB$29:$BB$76</c:f>
              <c:numCache>
                <c:formatCode>0.00</c:formatCode>
                <c:ptCount val="48"/>
                <c:pt idx="0">
                  <c:v>122.81077590817598</c:v>
                </c:pt>
                <c:pt idx="1">
                  <c:v>120.18125143515196</c:v>
                </c:pt>
                <c:pt idx="2">
                  <c:v>118.91341289331143</c:v>
                </c:pt>
                <c:pt idx="3">
                  <c:v>114.23177972810373</c:v>
                </c:pt>
                <c:pt idx="4">
                  <c:v>109.70152037004553</c:v>
                </c:pt>
                <c:pt idx="5">
                  <c:v>103.31537417581464</c:v>
                </c:pt>
                <c:pt idx="6">
                  <c:v>104.00562677955799</c:v>
                </c:pt>
                <c:pt idx="7">
                  <c:v>98.785690046498217</c:v>
                </c:pt>
                <c:pt idx="8">
                  <c:v>103.09474017488327</c:v>
                </c:pt>
                <c:pt idx="9">
                  <c:v>92.700894470730034</c:v>
                </c:pt>
                <c:pt idx="10">
                  <c:v>90.951988864729856</c:v>
                </c:pt>
                <c:pt idx="11">
                  <c:v>82.36979820760962</c:v>
                </c:pt>
                <c:pt idx="12">
                  <c:v>79.540862963371438</c:v>
                </c:pt>
                <c:pt idx="13">
                  <c:v>75.543129339024773</c:v>
                </c:pt>
                <c:pt idx="14">
                  <c:v>81.137441577368207</c:v>
                </c:pt>
                <c:pt idx="15">
                  <c:v>75.819816303853429</c:v>
                </c:pt>
                <c:pt idx="16">
                  <c:v>78.86539202736175</c:v>
                </c:pt>
                <c:pt idx="17">
                  <c:v>81.415968460189404</c:v>
                </c:pt>
                <c:pt idx="18">
                  <c:v>84.589812714546468</c:v>
                </c:pt>
                <c:pt idx="19">
                  <c:v>86.002766932423967</c:v>
                </c:pt>
                <c:pt idx="20">
                  <c:v>82.362560441338204</c:v>
                </c:pt>
                <c:pt idx="21">
                  <c:v>83.568333039280731</c:v>
                </c:pt>
                <c:pt idx="22">
                  <c:v>87.897229905033512</c:v>
                </c:pt>
                <c:pt idx="23">
                  <c:v>88.237477454013444</c:v>
                </c:pt>
                <c:pt idx="24">
                  <c:v>88.38440633154606</c:v>
                </c:pt>
                <c:pt idx="25">
                  <c:v>88.586170449505929</c:v>
                </c:pt>
                <c:pt idx="26">
                  <c:v>89.442614980306914</c:v>
                </c:pt>
                <c:pt idx="27">
                  <c:v>88.470149746003727</c:v>
                </c:pt>
                <c:pt idx="28">
                  <c:v>82.819220312944552</c:v>
                </c:pt>
                <c:pt idx="29">
                  <c:v>85.955758662196274</c:v>
                </c:pt>
                <c:pt idx="30">
                  <c:v>87.103467264349632</c:v>
                </c:pt>
                <c:pt idx="31">
                  <c:v>81.306329421306515</c:v>
                </c:pt>
                <c:pt idx="32">
                  <c:v>81.635454917218084</c:v>
                </c:pt>
                <c:pt idx="33">
                  <c:v>85.624458454748435</c:v>
                </c:pt>
                <c:pt idx="34">
                  <c:v>81.272539546777722</c:v>
                </c:pt>
                <c:pt idx="35">
                  <c:v>77.660337023226901</c:v>
                </c:pt>
                <c:pt idx="36">
                  <c:v>68.8535991793741</c:v>
                </c:pt>
                <c:pt idx="37">
                  <c:v>71.996967052487804</c:v>
                </c:pt>
                <c:pt idx="38">
                  <c:v>69.726745666715431</c:v>
                </c:pt>
                <c:pt idx="39">
                  <c:v>72.86809395317654</c:v>
                </c:pt>
                <c:pt idx="40">
                  <c:v>69.808792207018172</c:v>
                </c:pt>
                <c:pt idx="41">
                  <c:v>69.817666562714933</c:v>
                </c:pt>
                <c:pt idx="42">
                  <c:v>64.419672486620897</c:v>
                </c:pt>
                <c:pt idx="43">
                  <c:v>72.337007004010303</c:v>
                </c:pt>
                <c:pt idx="44">
                  <c:v>74.51982450034231</c:v>
                </c:pt>
                <c:pt idx="45">
                  <c:v>72.163441584388138</c:v>
                </c:pt>
                <c:pt idx="46">
                  <c:v>68.567501096839024</c:v>
                </c:pt>
                <c:pt idx="47">
                  <c:v>68.195101878445385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A9-48EC-ACB2-EBC26E1DD881}"/>
            </c:ext>
          </c:extLst>
        </c:ser>
        <c:ser>
          <c:idx val="2"/>
          <c:order val="2"/>
          <c:tx>
            <c:strRef>
              <c:f>Weather_factors!$BC$27:$BC$28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cat>
            <c:numRef>
              <c:f>Weather_factors!$AZ$29:$AZ$76</c:f>
              <c:numCache>
                <c:formatCode>General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Weather_factors!$BC$29:$BC$76</c:f>
              <c:numCache>
                <c:formatCode>0.00</c:formatCode>
                <c:ptCount val="48"/>
                <c:pt idx="0">
                  <c:v>120.74694983790813</c:v>
                </c:pt>
                <c:pt idx="1">
                  <c:v>119.35600292894117</c:v>
                </c:pt>
                <c:pt idx="2">
                  <c:v>119.57171957131119</c:v>
                </c:pt>
                <c:pt idx="3">
                  <c:v>121.99789413738124</c:v>
                </c:pt>
                <c:pt idx="4">
                  <c:v>106.6488561014817</c:v>
                </c:pt>
                <c:pt idx="5">
                  <c:v>98.450250750972245</c:v>
                </c:pt>
                <c:pt idx="6">
                  <c:v>110.25260167413801</c:v>
                </c:pt>
                <c:pt idx="7">
                  <c:v>106.08477723381523</c:v>
                </c:pt>
                <c:pt idx="8">
                  <c:v>97.467317242846931</c:v>
                </c:pt>
                <c:pt idx="9">
                  <c:v>88.638586741602722</c:v>
                </c:pt>
                <c:pt idx="10">
                  <c:v>77.989438523278523</c:v>
                </c:pt>
                <c:pt idx="11">
                  <c:v>82.606352167031247</c:v>
                </c:pt>
                <c:pt idx="12">
                  <c:v>88.305976452898832</c:v>
                </c:pt>
                <c:pt idx="13">
                  <c:v>77.312051466513964</c:v>
                </c:pt>
                <c:pt idx="14">
                  <c:v>85.858030489094347</c:v>
                </c:pt>
                <c:pt idx="15">
                  <c:v>75.704282374346363</c:v>
                </c:pt>
                <c:pt idx="16">
                  <c:v>82.734056514058977</c:v>
                </c:pt>
                <c:pt idx="17">
                  <c:v>79.947719062607348</c:v>
                </c:pt>
                <c:pt idx="18">
                  <c:v>81.674792113203068</c:v>
                </c:pt>
                <c:pt idx="19">
                  <c:v>84.460398815987887</c:v>
                </c:pt>
                <c:pt idx="20">
                  <c:v>84.559669672972575</c:v>
                </c:pt>
                <c:pt idx="21">
                  <c:v>84.063681738989587</c:v>
                </c:pt>
                <c:pt idx="22">
                  <c:v>84.908683072518457</c:v>
                </c:pt>
                <c:pt idx="23">
                  <c:v>84.067366266009799</c:v>
                </c:pt>
                <c:pt idx="24">
                  <c:v>87.402786861279537</c:v>
                </c:pt>
                <c:pt idx="25">
                  <c:v>85.285090054474622</c:v>
                </c:pt>
                <c:pt idx="26">
                  <c:v>88.435950284319603</c:v>
                </c:pt>
                <c:pt idx="27">
                  <c:v>91.560158546243017</c:v>
                </c:pt>
                <c:pt idx="28">
                  <c:v>88.998755472831263</c:v>
                </c:pt>
                <c:pt idx="29">
                  <c:v>88.014243218087969</c:v>
                </c:pt>
                <c:pt idx="30">
                  <c:v>86.926173183059902</c:v>
                </c:pt>
                <c:pt idx="31">
                  <c:v>82.305612411845161</c:v>
                </c:pt>
                <c:pt idx="32">
                  <c:v>82.75857235267253</c:v>
                </c:pt>
                <c:pt idx="33">
                  <c:v>83.323618993270998</c:v>
                </c:pt>
                <c:pt idx="34">
                  <c:v>85.413022763239894</c:v>
                </c:pt>
                <c:pt idx="35">
                  <c:v>77.388422099903266</c:v>
                </c:pt>
                <c:pt idx="36">
                  <c:v>73.406743015091649</c:v>
                </c:pt>
                <c:pt idx="37">
                  <c:v>74.011322004380332</c:v>
                </c:pt>
                <c:pt idx="38">
                  <c:v>72.284819590083757</c:v>
                </c:pt>
                <c:pt idx="39">
                  <c:v>69.552194718831188</c:v>
                </c:pt>
                <c:pt idx="40">
                  <c:v>73.205961304548239</c:v>
                </c:pt>
                <c:pt idx="41">
                  <c:v>74.921762281132203</c:v>
                </c:pt>
                <c:pt idx="42">
                  <c:v>71.823974290900637</c:v>
                </c:pt>
                <c:pt idx="43">
                  <c:v>69.991081995245665</c:v>
                </c:pt>
                <c:pt idx="44">
                  <c:v>70.874281067888418</c:v>
                </c:pt>
                <c:pt idx="45">
                  <c:v>74.254063802204328</c:v>
                </c:pt>
                <c:pt idx="46">
                  <c:v>74.923007138013872</c:v>
                </c:pt>
                <c:pt idx="47">
                  <c:v>75.975873155535268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A9-48EC-ACB2-EBC26E1DD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70176"/>
        <c:axId val="69390272"/>
      </c:lineChart>
      <c:catAx>
        <c:axId val="51570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390272"/>
        <c:crosses val="autoZero"/>
        <c:auto val="1"/>
        <c:lblAlgn val="ctr"/>
        <c:lblOffset val="100"/>
        <c:tickLblSkip val="5"/>
        <c:noMultiLvlLbl val="0"/>
      </c:catAx>
      <c:valAx>
        <c:axId val="6939027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515701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0910979877515309"/>
          <c:y val="0.51331291921843103"/>
          <c:w val="0.3242235345581802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103628644349975E-2"/>
          <c:y val="3.9423055953663751E-2"/>
          <c:w val="0.82702999469468663"/>
          <c:h val="0.84295027900503205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Weather_factors!$CD$27:$CD$28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Weather_factors!$CC$29:$CC$73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Weather_factors!$CD$29:$CD$73</c:f>
              <c:numCache>
                <c:formatCode>0.00</c:formatCode>
                <c:ptCount val="45"/>
                <c:pt idx="0">
                  <c:v>20.667494995719625</c:v>
                </c:pt>
                <c:pt idx="1">
                  <c:v>21.696429192974165</c:v>
                </c:pt>
                <c:pt idx="2">
                  <c:v>22.938948270501658</c:v>
                </c:pt>
                <c:pt idx="3">
                  <c:v>24.31515285211653</c:v>
                </c:pt>
                <c:pt idx="4">
                  <c:v>23.90355634606987</c:v>
                </c:pt>
                <c:pt idx="5">
                  <c:v>24.30637868929702</c:v>
                </c:pt>
                <c:pt idx="6">
                  <c:v>25.896803941392719</c:v>
                </c:pt>
                <c:pt idx="7">
                  <c:v>27.104835023755907</c:v>
                </c:pt>
                <c:pt idx="8">
                  <c:v>27.60777371149581</c:v>
                </c:pt>
                <c:pt idx="9">
                  <c:v>27.690162077778933</c:v>
                </c:pt>
                <c:pt idx="10">
                  <c:v>29.194901248347225</c:v>
                </c:pt>
                <c:pt idx="11">
                  <c:v>29.364733146686053</c:v>
                </c:pt>
                <c:pt idx="12">
                  <c:v>27.215495285566295</c:v>
                </c:pt>
                <c:pt idx="13">
                  <c:v>29.747431825754042</c:v>
                </c:pt>
                <c:pt idx="14">
                  <c:v>31.678064056959212</c:v>
                </c:pt>
                <c:pt idx="15">
                  <c:v>31.699009684319428</c:v>
                </c:pt>
                <c:pt idx="16">
                  <c:v>33.012751034830544</c:v>
                </c:pt>
                <c:pt idx="17">
                  <c:v>34.712095761887063</c:v>
                </c:pt>
                <c:pt idx="18">
                  <c:v>36.277320620734692</c:v>
                </c:pt>
                <c:pt idx="19">
                  <c:v>36.300540321817891</c:v>
                </c:pt>
                <c:pt idx="20">
                  <c:v>36.837378586959922</c:v>
                </c:pt>
                <c:pt idx="21">
                  <c:v>38.321218298909272</c:v>
                </c:pt>
                <c:pt idx="22">
                  <c:v>37.176633156071354</c:v>
                </c:pt>
                <c:pt idx="23">
                  <c:v>40.241111408651911</c:v>
                </c:pt>
                <c:pt idx="24">
                  <c:v>40.990515468060721</c:v>
                </c:pt>
                <c:pt idx="25">
                  <c:v>41.756471505717244</c:v>
                </c:pt>
                <c:pt idx="26">
                  <c:v>42.662225810284852</c:v>
                </c:pt>
                <c:pt idx="27">
                  <c:v>43.358791916270974</c:v>
                </c:pt>
                <c:pt idx="28">
                  <c:v>44.889275225450042</c:v>
                </c:pt>
                <c:pt idx="29">
                  <c:v>46.196083800855035</c:v>
                </c:pt>
                <c:pt idx="30">
                  <c:v>47.928918262469047</c:v>
                </c:pt>
                <c:pt idx="31">
                  <c:v>50.299520427961625</c:v>
                </c:pt>
                <c:pt idx="32">
                  <c:v>50.025200958871878</c:v>
                </c:pt>
                <c:pt idx="33">
                  <c:v>48.746389829824388</c:v>
                </c:pt>
                <c:pt idx="34">
                  <c:v>48.723382541186879</c:v>
                </c:pt>
                <c:pt idx="35">
                  <c:v>51.101001419901714</c:v>
                </c:pt>
                <c:pt idx="36">
                  <c:v>51.054870550362722</c:v>
                </c:pt>
                <c:pt idx="37">
                  <c:v>52.455655918675021</c:v>
                </c:pt>
                <c:pt idx="38">
                  <c:v>51.674820027078169</c:v>
                </c:pt>
                <c:pt idx="39">
                  <c:v>49.967429154029212</c:v>
                </c:pt>
                <c:pt idx="40">
                  <c:v>51.279243444903258</c:v>
                </c:pt>
                <c:pt idx="41">
                  <c:v>51.447457725201907</c:v>
                </c:pt>
                <c:pt idx="42">
                  <c:v>51.108396990586407</c:v>
                </c:pt>
                <c:pt idx="43">
                  <c:v>50.875402562508093</c:v>
                </c:pt>
                <c:pt idx="44">
                  <c:v>50.608293263670561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8-4F56-A99E-904BEFA56637}"/>
            </c:ext>
          </c:extLst>
        </c:ser>
        <c:ser>
          <c:idx val="1"/>
          <c:order val="1"/>
          <c:tx>
            <c:strRef>
              <c:f>Weather_factors!$CE$27:$CE$28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cat>
            <c:numRef>
              <c:f>Weather_factors!$CC$29:$CC$73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Weather_factors!$CE$29:$CE$73</c:f>
              <c:numCache>
                <c:formatCode>0.00</c:formatCode>
                <c:ptCount val="45"/>
                <c:pt idx="0">
                  <c:v>20.702869541677167</c:v>
                </c:pt>
                <c:pt idx="1">
                  <c:v>21.754056261924454</c:v>
                </c:pt>
                <c:pt idx="2">
                  <c:v>22.514884764874097</c:v>
                </c:pt>
                <c:pt idx="3">
                  <c:v>24.02006640860839</c:v>
                </c:pt>
                <c:pt idx="4">
                  <c:v>24.297136870060928</c:v>
                </c:pt>
                <c:pt idx="5">
                  <c:v>25.452704614373449</c:v>
                </c:pt>
                <c:pt idx="6">
                  <c:v>25.737385166034244</c:v>
                </c:pt>
                <c:pt idx="7">
                  <c:v>26.914514905317816</c:v>
                </c:pt>
                <c:pt idx="8">
                  <c:v>27.178020313318452</c:v>
                </c:pt>
                <c:pt idx="9">
                  <c:v>27.328081733049366</c:v>
                </c:pt>
                <c:pt idx="10">
                  <c:v>28.611328478386461</c:v>
                </c:pt>
                <c:pt idx="11">
                  <c:v>28.608068586013328</c:v>
                </c:pt>
                <c:pt idx="12">
                  <c:v>29.03957202630145</c:v>
                </c:pt>
                <c:pt idx="13">
                  <c:v>30.537655091553869</c:v>
                </c:pt>
                <c:pt idx="14">
                  <c:v>30.631815902921588</c:v>
                </c:pt>
                <c:pt idx="15">
                  <c:v>31.514553732611546</c:v>
                </c:pt>
                <c:pt idx="16">
                  <c:v>32.985534640977335</c:v>
                </c:pt>
                <c:pt idx="17">
                  <c:v>34.578022312112445</c:v>
                </c:pt>
                <c:pt idx="18">
                  <c:v>35.919498588512099</c:v>
                </c:pt>
                <c:pt idx="19">
                  <c:v>35.766353446614161</c:v>
                </c:pt>
                <c:pt idx="20">
                  <c:v>36.891288420954865</c:v>
                </c:pt>
                <c:pt idx="21">
                  <c:v>38.899035760734925</c:v>
                </c:pt>
                <c:pt idx="22">
                  <c:v>38.148449205002969</c:v>
                </c:pt>
                <c:pt idx="23">
                  <c:v>40.120725349200768</c:v>
                </c:pt>
                <c:pt idx="24">
                  <c:v>41.046783232578001</c:v>
                </c:pt>
                <c:pt idx="25">
                  <c:v>42.818535561522133</c:v>
                </c:pt>
                <c:pt idx="26">
                  <c:v>42.922557069335539</c:v>
                </c:pt>
                <c:pt idx="27">
                  <c:v>43.800316131616221</c:v>
                </c:pt>
                <c:pt idx="28">
                  <c:v>45.756906931407983</c:v>
                </c:pt>
                <c:pt idx="29">
                  <c:v>46.353818695280445</c:v>
                </c:pt>
                <c:pt idx="30">
                  <c:v>46.807649480600958</c:v>
                </c:pt>
                <c:pt idx="31">
                  <c:v>47.81130324489849</c:v>
                </c:pt>
                <c:pt idx="32">
                  <c:v>49.040394706179612</c:v>
                </c:pt>
                <c:pt idx="33">
                  <c:v>48.838936187980032</c:v>
                </c:pt>
                <c:pt idx="34">
                  <c:v>49.113740430564789</c:v>
                </c:pt>
                <c:pt idx="35">
                  <c:v>50.942810222574494</c:v>
                </c:pt>
                <c:pt idx="36">
                  <c:v>50.818019455249306</c:v>
                </c:pt>
                <c:pt idx="37">
                  <c:v>51.64341136573541</c:v>
                </c:pt>
                <c:pt idx="38">
                  <c:v>51.100386109118936</c:v>
                </c:pt>
                <c:pt idx="39">
                  <c:v>50.765179861654502</c:v>
                </c:pt>
                <c:pt idx="40">
                  <c:v>52.404968834543418</c:v>
                </c:pt>
                <c:pt idx="41">
                  <c:v>52.107668923696934</c:v>
                </c:pt>
                <c:pt idx="42">
                  <c:v>52.434669245770138</c:v>
                </c:pt>
                <c:pt idx="43">
                  <c:v>51.139009013724646</c:v>
                </c:pt>
                <c:pt idx="44">
                  <c:v>50.513089253202551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8-4F56-A99E-904BEFA56637}"/>
            </c:ext>
          </c:extLst>
        </c:ser>
        <c:ser>
          <c:idx val="2"/>
          <c:order val="2"/>
          <c:tx>
            <c:strRef>
              <c:f>Weather_factors!$CF$27:$CF$28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cat>
            <c:numRef>
              <c:f>Weather_factors!$CC$29:$CC$73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Weather_factors!$CF$29:$CF$73</c:f>
              <c:numCache>
                <c:formatCode>0.00</c:formatCode>
                <c:ptCount val="45"/>
                <c:pt idx="0">
                  <c:v>20.472055898982333</c:v>
                </c:pt>
                <c:pt idx="1">
                  <c:v>21.679782150127263</c:v>
                </c:pt>
                <c:pt idx="2">
                  <c:v>23.246401068431865</c:v>
                </c:pt>
                <c:pt idx="3">
                  <c:v>24.0550855470598</c:v>
                </c:pt>
                <c:pt idx="4">
                  <c:v>24.196655790374891</c:v>
                </c:pt>
                <c:pt idx="5">
                  <c:v>24.189742673678307</c:v>
                </c:pt>
                <c:pt idx="6">
                  <c:v>26.148835145781291</c:v>
                </c:pt>
                <c:pt idx="7">
                  <c:v>26.773137350105912</c:v>
                </c:pt>
                <c:pt idx="8">
                  <c:v>27.569766779652131</c:v>
                </c:pt>
                <c:pt idx="9">
                  <c:v>28.039076785383667</c:v>
                </c:pt>
                <c:pt idx="10">
                  <c:v>28.773985277954967</c:v>
                </c:pt>
                <c:pt idx="11">
                  <c:v>29.498074889764247</c:v>
                </c:pt>
                <c:pt idx="12">
                  <c:v>27.467129577113678</c:v>
                </c:pt>
                <c:pt idx="13">
                  <c:v>29.152881626512023</c:v>
                </c:pt>
                <c:pt idx="14">
                  <c:v>31.659520933704115</c:v>
                </c:pt>
                <c:pt idx="15">
                  <c:v>32.156371849749583</c:v>
                </c:pt>
                <c:pt idx="16">
                  <c:v>33.01802230380234</c:v>
                </c:pt>
                <c:pt idx="17">
                  <c:v>34.162570665618638</c:v>
                </c:pt>
                <c:pt idx="18">
                  <c:v>35.433248717846205</c:v>
                </c:pt>
                <c:pt idx="19">
                  <c:v>36.685087964654514</c:v>
                </c:pt>
                <c:pt idx="20">
                  <c:v>37.155757187936373</c:v>
                </c:pt>
                <c:pt idx="21">
                  <c:v>37.704942546477866</c:v>
                </c:pt>
                <c:pt idx="22">
                  <c:v>38.328366531087923</c:v>
                </c:pt>
                <c:pt idx="23">
                  <c:v>40.496792627654891</c:v>
                </c:pt>
                <c:pt idx="24">
                  <c:v>41.347809203278629</c:v>
                </c:pt>
                <c:pt idx="25">
                  <c:v>41.360126816074946</c:v>
                </c:pt>
                <c:pt idx="26">
                  <c:v>43.13012601238858</c:v>
                </c:pt>
                <c:pt idx="27">
                  <c:v>43.896221288851969</c:v>
                </c:pt>
                <c:pt idx="28">
                  <c:v>44.398720134778195</c:v>
                </c:pt>
                <c:pt idx="29">
                  <c:v>45.972341028923914</c:v>
                </c:pt>
                <c:pt idx="30">
                  <c:v>48.080399056651657</c:v>
                </c:pt>
                <c:pt idx="31">
                  <c:v>50.21476131722941</c:v>
                </c:pt>
                <c:pt idx="32">
                  <c:v>49.422753094352259</c:v>
                </c:pt>
                <c:pt idx="33">
                  <c:v>49.014783029921958</c:v>
                </c:pt>
                <c:pt idx="34">
                  <c:v>49.304860245107371</c:v>
                </c:pt>
                <c:pt idx="35">
                  <c:v>50.37691311388437</c:v>
                </c:pt>
                <c:pt idx="36">
                  <c:v>50.902285409790807</c:v>
                </c:pt>
                <c:pt idx="37">
                  <c:v>51.833060207041221</c:v>
                </c:pt>
                <c:pt idx="38">
                  <c:v>51.885727075269187</c:v>
                </c:pt>
                <c:pt idx="39">
                  <c:v>50.687417180411721</c:v>
                </c:pt>
                <c:pt idx="40">
                  <c:v>50.480452183102116</c:v>
                </c:pt>
                <c:pt idx="41">
                  <c:v>50.926404297882499</c:v>
                </c:pt>
                <c:pt idx="42">
                  <c:v>50.163807408528712</c:v>
                </c:pt>
                <c:pt idx="43">
                  <c:v>50.976470207687946</c:v>
                </c:pt>
                <c:pt idx="44">
                  <c:v>50.996004360244029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8-4F56-A99E-904BEFA56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12384"/>
        <c:axId val="69392576"/>
      </c:lineChart>
      <c:catAx>
        <c:axId val="3931238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69392576"/>
        <c:crosses val="autoZero"/>
        <c:auto val="1"/>
        <c:lblAlgn val="ctr"/>
        <c:lblOffset val="100"/>
        <c:noMultiLvlLbl val="0"/>
      </c:catAx>
      <c:valAx>
        <c:axId val="693925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93123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9564794700656842"/>
          <c:y val="0.58122711887532374"/>
          <c:w val="0.25141723779065589"/>
          <c:h val="0.19262754575665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77952405949256354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Weather_factors!$CZ$27:$CZ$28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Weather_factors!$CY$29:$CY$77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Weather_factors!$CZ$29:$CZ$77</c:f>
              <c:numCache>
                <c:formatCode>0.00</c:formatCode>
                <c:ptCount val="49"/>
                <c:pt idx="0">
                  <c:v>91.980697510106026</c:v>
                </c:pt>
                <c:pt idx="1">
                  <c:v>93.296385927376036</c:v>
                </c:pt>
                <c:pt idx="2">
                  <c:v>97.59878296136813</c:v>
                </c:pt>
                <c:pt idx="3">
                  <c:v>94.101550837912711</c:v>
                </c:pt>
                <c:pt idx="4">
                  <c:v>95.549818758587648</c:v>
                </c:pt>
                <c:pt idx="5">
                  <c:v>91.412451050692539</c:v>
                </c:pt>
                <c:pt idx="6">
                  <c:v>94.642272013786211</c:v>
                </c:pt>
                <c:pt idx="7">
                  <c:v>87.535522783340824</c:v>
                </c:pt>
                <c:pt idx="8">
                  <c:v>92.401413239125915</c:v>
                </c:pt>
                <c:pt idx="9">
                  <c:v>86.378930721202721</c:v>
                </c:pt>
                <c:pt idx="10">
                  <c:v>73.44000800573879</c:v>
                </c:pt>
                <c:pt idx="11">
                  <c:v>74.191926420444474</c:v>
                </c:pt>
                <c:pt idx="12">
                  <c:v>77.714397061057539</c:v>
                </c:pt>
                <c:pt idx="13">
                  <c:v>74.968519702852234</c:v>
                </c:pt>
                <c:pt idx="14">
                  <c:v>81.114149849057284</c:v>
                </c:pt>
                <c:pt idx="15">
                  <c:v>73.464962758963765</c:v>
                </c:pt>
                <c:pt idx="16">
                  <c:v>68.103485318071236</c:v>
                </c:pt>
                <c:pt idx="17">
                  <c:v>69.854170008871435</c:v>
                </c:pt>
                <c:pt idx="18">
                  <c:v>73.914815058647079</c:v>
                </c:pt>
                <c:pt idx="19">
                  <c:v>72.75225619428943</c:v>
                </c:pt>
                <c:pt idx="20">
                  <c:v>68.075206710098712</c:v>
                </c:pt>
                <c:pt idx="21">
                  <c:v>68.861248096454773</c:v>
                </c:pt>
                <c:pt idx="22">
                  <c:v>68.220491553332735</c:v>
                </c:pt>
                <c:pt idx="23">
                  <c:v>70.289805303101559</c:v>
                </c:pt>
                <c:pt idx="24">
                  <c:v>68.364571118935174</c:v>
                </c:pt>
                <c:pt idx="25">
                  <c:v>69.832942906436443</c:v>
                </c:pt>
                <c:pt idx="26">
                  <c:v>75.472258897198728</c:v>
                </c:pt>
                <c:pt idx="27">
                  <c:v>72.090811190678835</c:v>
                </c:pt>
                <c:pt idx="28">
                  <c:v>63.017570255505525</c:v>
                </c:pt>
                <c:pt idx="29">
                  <c:v>65.022205154615747</c:v>
                </c:pt>
                <c:pt idx="30">
                  <c:v>68.145107084938417</c:v>
                </c:pt>
                <c:pt idx="31">
                  <c:v>65.105434372663225</c:v>
                </c:pt>
                <c:pt idx="32">
                  <c:v>66.169905972333069</c:v>
                </c:pt>
                <c:pt idx="33">
                  <c:v>68.349446136688627</c:v>
                </c:pt>
                <c:pt idx="34">
                  <c:v>65.430177059664771</c:v>
                </c:pt>
                <c:pt idx="35">
                  <c:v>63.04605832133759</c:v>
                </c:pt>
                <c:pt idx="36">
                  <c:v>58.093850995701999</c:v>
                </c:pt>
                <c:pt idx="37">
                  <c:v>60.939544975254755</c:v>
                </c:pt>
                <c:pt idx="38">
                  <c:v>66.857527121945409</c:v>
                </c:pt>
                <c:pt idx="39">
                  <c:v>64.313964610976697</c:v>
                </c:pt>
                <c:pt idx="40">
                  <c:v>60.21786753592832</c:v>
                </c:pt>
                <c:pt idx="41">
                  <c:v>62.959214089816655</c:v>
                </c:pt>
                <c:pt idx="42">
                  <c:v>55.413503322761393</c:v>
                </c:pt>
                <c:pt idx="43">
                  <c:v>66.337693889758953</c:v>
                </c:pt>
                <c:pt idx="44">
                  <c:v>71.698582186362032</c:v>
                </c:pt>
                <c:pt idx="45">
                  <c:v>66.456738646249732</c:v>
                </c:pt>
                <c:pt idx="46">
                  <c:v>63.523951501534512</c:v>
                </c:pt>
                <c:pt idx="47">
                  <c:v>64.560462222407793</c:v>
                </c:pt>
                <c:pt idx="48">
                  <c:v>64.560462222407793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2-4BD1-9B2B-2DF10090D954}"/>
            </c:ext>
          </c:extLst>
        </c:ser>
        <c:ser>
          <c:idx val="1"/>
          <c:order val="1"/>
          <c:tx>
            <c:strRef>
              <c:f>Weather_factors!$DA$27:$DA$28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cat>
            <c:numRef>
              <c:f>Weather_factors!$CY$29:$CY$77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Weather_factors!$DA$29:$DA$77</c:f>
              <c:numCache>
                <c:formatCode>0.00</c:formatCode>
                <c:ptCount val="49"/>
                <c:pt idx="0">
                  <c:v>93.087968327160866</c:v>
                </c:pt>
                <c:pt idx="1">
                  <c:v>93.037758418749974</c:v>
                </c:pt>
                <c:pt idx="2">
                  <c:v>98.322159136259145</c:v>
                </c:pt>
                <c:pt idx="3">
                  <c:v>94.896921493963532</c:v>
                </c:pt>
                <c:pt idx="4">
                  <c:v>93.229367085351612</c:v>
                </c:pt>
                <c:pt idx="5">
                  <c:v>90.802598298157989</c:v>
                </c:pt>
                <c:pt idx="6">
                  <c:v>90.751574891953467</c:v>
                </c:pt>
                <c:pt idx="7">
                  <c:v>88.931229353671114</c:v>
                </c:pt>
                <c:pt idx="8">
                  <c:v>91.033156408651038</c:v>
                </c:pt>
                <c:pt idx="9">
                  <c:v>87.503246619833021</c:v>
                </c:pt>
                <c:pt idx="10">
                  <c:v>80.908679520371834</c:v>
                </c:pt>
                <c:pt idx="11">
                  <c:v>75.189612178491842</c:v>
                </c:pt>
                <c:pt idx="12">
                  <c:v>73.117797686423501</c:v>
                </c:pt>
                <c:pt idx="13">
                  <c:v>74.361533954784463</c:v>
                </c:pt>
                <c:pt idx="14">
                  <c:v>81.153223468825516</c:v>
                </c:pt>
                <c:pt idx="15">
                  <c:v>72.038084446987483</c:v>
                </c:pt>
                <c:pt idx="16">
                  <c:v>70.001268166331428</c:v>
                </c:pt>
                <c:pt idx="17">
                  <c:v>68.359670932722054</c:v>
                </c:pt>
                <c:pt idx="18">
                  <c:v>72.504346677420642</c:v>
                </c:pt>
                <c:pt idx="19">
                  <c:v>73.747651638023939</c:v>
                </c:pt>
                <c:pt idx="20">
                  <c:v>67.734069511403177</c:v>
                </c:pt>
                <c:pt idx="21">
                  <c:v>68.743622745609045</c:v>
                </c:pt>
                <c:pt idx="22">
                  <c:v>69.939709893908486</c:v>
                </c:pt>
                <c:pt idx="23">
                  <c:v>72.533929142847043</c:v>
                </c:pt>
                <c:pt idx="24">
                  <c:v>70.029081289673741</c:v>
                </c:pt>
                <c:pt idx="25">
                  <c:v>71.535527251542874</c:v>
                </c:pt>
                <c:pt idx="26">
                  <c:v>73.259191354171023</c:v>
                </c:pt>
                <c:pt idx="27">
                  <c:v>70.511658825957269</c:v>
                </c:pt>
                <c:pt idx="28">
                  <c:v>62.938771740474138</c:v>
                </c:pt>
                <c:pt idx="29">
                  <c:v>66.051287608367446</c:v>
                </c:pt>
                <c:pt idx="30">
                  <c:v>67.572251463032316</c:v>
                </c:pt>
                <c:pt idx="31">
                  <c:v>63.640873537139015</c:v>
                </c:pt>
                <c:pt idx="32">
                  <c:v>65.540802865550646</c:v>
                </c:pt>
                <c:pt idx="33">
                  <c:v>67.184376120487087</c:v>
                </c:pt>
                <c:pt idx="34">
                  <c:v>64.253656778631708</c:v>
                </c:pt>
                <c:pt idx="35">
                  <c:v>62.666086914639791</c:v>
                </c:pt>
                <c:pt idx="36">
                  <c:v>58.255568209020744</c:v>
                </c:pt>
                <c:pt idx="37">
                  <c:v>60.865083808723121</c:v>
                </c:pt>
                <c:pt idx="38">
                  <c:v>64.804938363847214</c:v>
                </c:pt>
                <c:pt idx="39">
                  <c:v>64.578542204583329</c:v>
                </c:pt>
                <c:pt idx="40">
                  <c:v>63.226864582152579</c:v>
                </c:pt>
                <c:pt idx="41">
                  <c:v>63.701714540022408</c:v>
                </c:pt>
                <c:pt idx="42">
                  <c:v>57.350233253564852</c:v>
                </c:pt>
                <c:pt idx="43">
                  <c:v>68.293121676310378</c:v>
                </c:pt>
                <c:pt idx="44">
                  <c:v>71.976847742936314</c:v>
                </c:pt>
                <c:pt idx="45">
                  <c:v>64.690639306407746</c:v>
                </c:pt>
                <c:pt idx="46">
                  <c:v>62.710294600346963</c:v>
                </c:pt>
                <c:pt idx="47">
                  <c:v>63.716063378688816</c:v>
                </c:pt>
                <c:pt idx="48">
                  <c:v>70.56487237410326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2-4BD1-9B2B-2DF10090D954}"/>
            </c:ext>
          </c:extLst>
        </c:ser>
        <c:ser>
          <c:idx val="2"/>
          <c:order val="2"/>
          <c:tx>
            <c:strRef>
              <c:f>Weather_factors!$DB$27:$DB$28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cat>
            <c:numRef>
              <c:f>Weather_factors!$CY$29:$CY$77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Weather_factors!$DB$29:$DB$77</c:f>
              <c:numCache>
                <c:formatCode>0.00</c:formatCode>
                <c:ptCount val="49"/>
                <c:pt idx="0">
                  <c:v>91.099715305087273</c:v>
                </c:pt>
                <c:pt idx="1">
                  <c:v>94.094766582978778</c:v>
                </c:pt>
                <c:pt idx="2">
                  <c:v>95.113357238936246</c:v>
                </c:pt>
                <c:pt idx="3">
                  <c:v>96.919048747795514</c:v>
                </c:pt>
                <c:pt idx="4">
                  <c:v>96.179758848609296</c:v>
                </c:pt>
                <c:pt idx="5">
                  <c:v>91.983253193075555</c:v>
                </c:pt>
                <c:pt idx="6">
                  <c:v>94.001015015728981</c:v>
                </c:pt>
                <c:pt idx="7">
                  <c:v>87.532605772911253</c:v>
                </c:pt>
                <c:pt idx="8">
                  <c:v>91.838967593519996</c:v>
                </c:pt>
                <c:pt idx="9">
                  <c:v>86.373573398113535</c:v>
                </c:pt>
                <c:pt idx="10">
                  <c:v>73.602376504267269</c:v>
                </c:pt>
                <c:pt idx="11">
                  <c:v>73.858268004435772</c:v>
                </c:pt>
                <c:pt idx="12">
                  <c:v>78.085819102180963</c:v>
                </c:pt>
                <c:pt idx="13">
                  <c:v>74.96436737391339</c:v>
                </c:pt>
                <c:pt idx="14">
                  <c:v>80.636954846023158</c:v>
                </c:pt>
                <c:pt idx="15">
                  <c:v>71.452316730220943</c:v>
                </c:pt>
                <c:pt idx="16">
                  <c:v>68.673335308180967</c:v>
                </c:pt>
                <c:pt idx="17">
                  <c:v>72.462163529700177</c:v>
                </c:pt>
                <c:pt idx="18">
                  <c:v>72.499704959809662</c:v>
                </c:pt>
                <c:pt idx="19">
                  <c:v>69.931808504337383</c:v>
                </c:pt>
                <c:pt idx="20">
                  <c:v>70.812350314814324</c:v>
                </c:pt>
                <c:pt idx="21">
                  <c:v>70.335005066024095</c:v>
                </c:pt>
                <c:pt idx="22">
                  <c:v>68.337409659888081</c:v>
                </c:pt>
                <c:pt idx="23">
                  <c:v>67.655512548265861</c:v>
                </c:pt>
                <c:pt idx="24">
                  <c:v>67.81860224682012</c:v>
                </c:pt>
                <c:pt idx="25">
                  <c:v>67.764252134162902</c:v>
                </c:pt>
                <c:pt idx="26">
                  <c:v>71.200160086061956</c:v>
                </c:pt>
                <c:pt idx="27">
                  <c:v>70.243127362433256</c:v>
                </c:pt>
                <c:pt idx="28">
                  <c:v>68.729284648925244</c:v>
                </c:pt>
                <c:pt idx="29">
                  <c:v>67.633622218742516</c:v>
                </c:pt>
                <c:pt idx="30">
                  <c:v>68.451504374438869</c:v>
                </c:pt>
                <c:pt idx="31">
                  <c:v>68.101748652091729</c:v>
                </c:pt>
                <c:pt idx="32">
                  <c:v>67.361950984000018</c:v>
                </c:pt>
                <c:pt idx="33">
                  <c:v>67.459472265284788</c:v>
                </c:pt>
                <c:pt idx="34">
                  <c:v>66.768600473211833</c:v>
                </c:pt>
                <c:pt idx="35">
                  <c:v>64.42882985540092</c:v>
                </c:pt>
                <c:pt idx="36">
                  <c:v>62.799507222888423</c:v>
                </c:pt>
                <c:pt idx="37">
                  <c:v>62.706901496898887</c:v>
                </c:pt>
                <c:pt idx="38">
                  <c:v>63.960457543332353</c:v>
                </c:pt>
                <c:pt idx="39">
                  <c:v>62.91784536273947</c:v>
                </c:pt>
                <c:pt idx="40">
                  <c:v>61.047382857917881</c:v>
                </c:pt>
                <c:pt idx="41">
                  <c:v>63.899443814931359</c:v>
                </c:pt>
                <c:pt idx="42">
                  <c:v>62.868474226790298</c:v>
                </c:pt>
                <c:pt idx="43">
                  <c:v>63.646474682659544</c:v>
                </c:pt>
                <c:pt idx="44">
                  <c:v>65.410521728938562</c:v>
                </c:pt>
                <c:pt idx="45">
                  <c:v>68.736732670035096</c:v>
                </c:pt>
                <c:pt idx="46">
                  <c:v>69.175559166216559</c:v>
                </c:pt>
                <c:pt idx="47">
                  <c:v>69.848628239944844</c:v>
                </c:pt>
                <c:pt idx="48">
                  <c:v>63.207052262856791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2-4BD1-9B2B-2DF10090D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77984"/>
        <c:axId val="117391936"/>
      </c:lineChart>
      <c:catAx>
        <c:axId val="463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391936"/>
        <c:crosses val="autoZero"/>
        <c:auto val="1"/>
        <c:lblAlgn val="ctr"/>
        <c:lblOffset val="100"/>
        <c:tickLblSkip val="5"/>
        <c:noMultiLvlLbl val="0"/>
      </c:catAx>
      <c:valAx>
        <c:axId val="11739193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63779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910979877515308"/>
          <c:y val="0.51331291921843103"/>
          <c:w val="0.3242235345581802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16907261592301"/>
          <c:y val="5.1400554097404488E-2"/>
          <c:w val="0.80194072615922996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Weather_factors!$ED$27:$ED$28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Weather_factors!$EC$29:$EC$77</c:f>
              <c:numCache>
                <c:formatCode>0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Weather_factors!$ED$29:$ED$77</c:f>
              <c:numCache>
                <c:formatCode>0.00</c:formatCode>
                <c:ptCount val="49"/>
                <c:pt idx="0">
                  <c:v>34.081063675842863</c:v>
                </c:pt>
                <c:pt idx="1">
                  <c:v>35.52979528467619</c:v>
                </c:pt>
                <c:pt idx="2">
                  <c:v>37.430190778659721</c:v>
                </c:pt>
                <c:pt idx="3">
                  <c:v>38.895311911886573</c:v>
                </c:pt>
                <c:pt idx="4">
                  <c:v>37.659339768579116</c:v>
                </c:pt>
                <c:pt idx="5">
                  <c:v>37.825999910587832</c:v>
                </c:pt>
                <c:pt idx="6">
                  <c:v>38.555563090464283</c:v>
                </c:pt>
                <c:pt idx="7">
                  <c:v>39.920709534819125</c:v>
                </c:pt>
                <c:pt idx="8">
                  <c:v>40.695922795549002</c:v>
                </c:pt>
                <c:pt idx="9">
                  <c:v>40.186154929948174</c:v>
                </c:pt>
                <c:pt idx="10">
                  <c:v>44.05833997344569</c:v>
                </c:pt>
                <c:pt idx="11">
                  <c:v>44.431628903058105</c:v>
                </c:pt>
                <c:pt idx="12">
                  <c:v>38.800656890039519</c:v>
                </c:pt>
                <c:pt idx="13">
                  <c:v>44.076600378106193</c:v>
                </c:pt>
                <c:pt idx="14">
                  <c:v>44.280571706084316</c:v>
                </c:pt>
                <c:pt idx="15">
                  <c:v>45.352630426004133</c:v>
                </c:pt>
                <c:pt idx="16">
                  <c:v>45.595595396254559</c:v>
                </c:pt>
                <c:pt idx="17">
                  <c:v>45.611765952311323</c:v>
                </c:pt>
                <c:pt idx="18">
                  <c:v>46.553354645327822</c:v>
                </c:pt>
                <c:pt idx="19">
                  <c:v>47.431978131683493</c:v>
                </c:pt>
                <c:pt idx="20">
                  <c:v>49.193463360454558</c:v>
                </c:pt>
                <c:pt idx="21">
                  <c:v>50.01265574292372</c:v>
                </c:pt>
                <c:pt idx="22">
                  <c:v>48.041642228730069</c:v>
                </c:pt>
                <c:pt idx="23">
                  <c:v>48.876585861913107</c:v>
                </c:pt>
                <c:pt idx="24">
                  <c:v>50.742849524019867</c:v>
                </c:pt>
                <c:pt idx="25">
                  <c:v>53.660561692136731</c:v>
                </c:pt>
                <c:pt idx="26">
                  <c:v>54.453012248007219</c:v>
                </c:pt>
                <c:pt idx="27">
                  <c:v>58.266865305416616</c:v>
                </c:pt>
                <c:pt idx="28">
                  <c:v>60.19885978953122</c:v>
                </c:pt>
                <c:pt idx="29">
                  <c:v>59.950942132696568</c:v>
                </c:pt>
                <c:pt idx="30">
                  <c:v>60.957247637416053</c:v>
                </c:pt>
                <c:pt idx="31">
                  <c:v>60.03667202461655</c:v>
                </c:pt>
                <c:pt idx="32">
                  <c:v>59.033342796233534</c:v>
                </c:pt>
                <c:pt idx="33">
                  <c:v>57.775146941394148</c:v>
                </c:pt>
                <c:pt idx="34">
                  <c:v>57.901636117605527</c:v>
                </c:pt>
                <c:pt idx="35">
                  <c:v>58.984507068653684</c:v>
                </c:pt>
                <c:pt idx="36">
                  <c:v>59.436831649523313</c:v>
                </c:pt>
                <c:pt idx="37">
                  <c:v>59.6421689839419</c:v>
                </c:pt>
                <c:pt idx="38">
                  <c:v>58.377497043304544</c:v>
                </c:pt>
                <c:pt idx="39">
                  <c:v>57.269487791020737</c:v>
                </c:pt>
                <c:pt idx="40">
                  <c:v>58.370238534400009</c:v>
                </c:pt>
                <c:pt idx="41">
                  <c:v>58.058543903414382</c:v>
                </c:pt>
                <c:pt idx="42">
                  <c:v>58.076213877726921</c:v>
                </c:pt>
                <c:pt idx="43">
                  <c:v>59.124960891538052</c:v>
                </c:pt>
                <c:pt idx="44">
                  <c:v>59.2216136290278</c:v>
                </c:pt>
                <c:pt idx="45">
                  <c:v>59.219036720644453</c:v>
                </c:pt>
                <c:pt idx="46">
                  <c:v>58.907435243744878</c:v>
                </c:pt>
                <c:pt idx="47">
                  <c:v>57.050706389871593</c:v>
                </c:pt>
                <c:pt idx="48">
                  <c:v>57.050706389871593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A-465D-9C31-E721B8959829}"/>
            </c:ext>
          </c:extLst>
        </c:ser>
        <c:ser>
          <c:idx val="1"/>
          <c:order val="1"/>
          <c:tx>
            <c:strRef>
              <c:f>Weather_factors!$EE$27:$EE$28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marker>
            <c:symbol val="square"/>
            <c:size val="5"/>
          </c:marker>
          <c:cat>
            <c:numRef>
              <c:f>Weather_factors!$EC$29:$EC$77</c:f>
              <c:numCache>
                <c:formatCode>0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Weather_factors!$EE$29:$EE$77</c:f>
              <c:numCache>
                <c:formatCode>0.00</c:formatCode>
                <c:ptCount val="49"/>
                <c:pt idx="0">
                  <c:v>34.609189140498245</c:v>
                </c:pt>
                <c:pt idx="1">
                  <c:v>35.576035844669846</c:v>
                </c:pt>
                <c:pt idx="2">
                  <c:v>37.176635921790464</c:v>
                </c:pt>
                <c:pt idx="3">
                  <c:v>37.49581244513422</c:v>
                </c:pt>
                <c:pt idx="4">
                  <c:v>37.244131733244991</c:v>
                </c:pt>
                <c:pt idx="5">
                  <c:v>38.306585789927738</c:v>
                </c:pt>
                <c:pt idx="6">
                  <c:v>39.276717362266723</c:v>
                </c:pt>
                <c:pt idx="7">
                  <c:v>41.054271618802943</c:v>
                </c:pt>
                <c:pt idx="8">
                  <c:v>41.798839603672015</c:v>
                </c:pt>
                <c:pt idx="9">
                  <c:v>39.777803409965856</c:v>
                </c:pt>
                <c:pt idx="10">
                  <c:v>42.946249943998367</c:v>
                </c:pt>
                <c:pt idx="11">
                  <c:v>41.538617506012045</c:v>
                </c:pt>
                <c:pt idx="12">
                  <c:v>41.119051157114917</c:v>
                </c:pt>
                <c:pt idx="13">
                  <c:v>44.556370212646094</c:v>
                </c:pt>
                <c:pt idx="14">
                  <c:v>43.95153784200221</c:v>
                </c:pt>
                <c:pt idx="15">
                  <c:v>42.838136094206661</c:v>
                </c:pt>
                <c:pt idx="16">
                  <c:v>45.347580378515303</c:v>
                </c:pt>
                <c:pt idx="17">
                  <c:v>46.031761760431444</c:v>
                </c:pt>
                <c:pt idx="18">
                  <c:v>46.273371116039336</c:v>
                </c:pt>
                <c:pt idx="19">
                  <c:v>47.49023837755383</c:v>
                </c:pt>
                <c:pt idx="20">
                  <c:v>50.362347261679453</c:v>
                </c:pt>
                <c:pt idx="21">
                  <c:v>51.466870128112028</c:v>
                </c:pt>
                <c:pt idx="22">
                  <c:v>50.229511002684248</c:v>
                </c:pt>
                <c:pt idx="23">
                  <c:v>52.289959264619164</c:v>
                </c:pt>
                <c:pt idx="24">
                  <c:v>53.092725926109416</c:v>
                </c:pt>
                <c:pt idx="25">
                  <c:v>54.216729433344078</c:v>
                </c:pt>
                <c:pt idx="26">
                  <c:v>54.09470804814439</c:v>
                </c:pt>
                <c:pt idx="27">
                  <c:v>54.959850296715608</c:v>
                </c:pt>
                <c:pt idx="28">
                  <c:v>57.745410625104363</c:v>
                </c:pt>
                <c:pt idx="29">
                  <c:v>57.394557708985886</c:v>
                </c:pt>
                <c:pt idx="30">
                  <c:v>57.317768533331936</c:v>
                </c:pt>
                <c:pt idx="31">
                  <c:v>57.82444711051356</c:v>
                </c:pt>
                <c:pt idx="32">
                  <c:v>58.872151390493919</c:v>
                </c:pt>
                <c:pt idx="33">
                  <c:v>58.424983334317922</c:v>
                </c:pt>
                <c:pt idx="34">
                  <c:v>59.089662438749052</c:v>
                </c:pt>
                <c:pt idx="35">
                  <c:v>59.426943858384824</c:v>
                </c:pt>
                <c:pt idx="36">
                  <c:v>59.770871973673444</c:v>
                </c:pt>
                <c:pt idx="37">
                  <c:v>60.111639876355191</c:v>
                </c:pt>
                <c:pt idx="38">
                  <c:v>59.378398450745046</c:v>
                </c:pt>
                <c:pt idx="39">
                  <c:v>59.309867457145558</c:v>
                </c:pt>
                <c:pt idx="40">
                  <c:v>59.153828383242022</c:v>
                </c:pt>
                <c:pt idx="41">
                  <c:v>59.524763773282707</c:v>
                </c:pt>
                <c:pt idx="42">
                  <c:v>59.641349315689389</c:v>
                </c:pt>
                <c:pt idx="43">
                  <c:v>58.473111258720095</c:v>
                </c:pt>
                <c:pt idx="44">
                  <c:v>57.860335790689014</c:v>
                </c:pt>
                <c:pt idx="45">
                  <c:v>58.180891008451042</c:v>
                </c:pt>
                <c:pt idx="46">
                  <c:v>57.765671800837573</c:v>
                </c:pt>
                <c:pt idx="47">
                  <c:v>57.425606504621705</c:v>
                </c:pt>
                <c:pt idx="48">
                  <c:v>56.087463841212148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BA-465D-9C31-E721B8959829}"/>
            </c:ext>
          </c:extLst>
        </c:ser>
        <c:ser>
          <c:idx val="2"/>
          <c:order val="2"/>
          <c:tx>
            <c:strRef>
              <c:f>Weather_factors!$EF$27:$EF$28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cat>
            <c:numRef>
              <c:f>Weather_factors!$EC$29:$EC$77</c:f>
              <c:numCache>
                <c:formatCode>0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Weather_factors!$EF$29:$EF$77</c:f>
              <c:numCache>
                <c:formatCode>0.00</c:formatCode>
                <c:ptCount val="49"/>
                <c:pt idx="0">
                  <c:v>33.611842127593818</c:v>
                </c:pt>
                <c:pt idx="1">
                  <c:v>35.969512259863983</c:v>
                </c:pt>
                <c:pt idx="2">
                  <c:v>37.644975873485464</c:v>
                </c:pt>
                <c:pt idx="3">
                  <c:v>39.769593400339474</c:v>
                </c:pt>
                <c:pt idx="4">
                  <c:v>39.381548644948566</c:v>
                </c:pt>
                <c:pt idx="5">
                  <c:v>38.808068867247343</c:v>
                </c:pt>
                <c:pt idx="6">
                  <c:v>38.760013242123811</c:v>
                </c:pt>
                <c:pt idx="7">
                  <c:v>38.490983537603626</c:v>
                </c:pt>
                <c:pt idx="8">
                  <c:v>38.635930295493274</c:v>
                </c:pt>
                <c:pt idx="9">
                  <c:v>40.276489001623986</c:v>
                </c:pt>
                <c:pt idx="10">
                  <c:v>41.263103030027246</c:v>
                </c:pt>
                <c:pt idx="11">
                  <c:v>43.674816127054825</c:v>
                </c:pt>
                <c:pt idx="12">
                  <c:v>39.425073072853799</c:v>
                </c:pt>
                <c:pt idx="13">
                  <c:v>42.690983211443886</c:v>
                </c:pt>
                <c:pt idx="14">
                  <c:v>45.377968044199555</c:v>
                </c:pt>
                <c:pt idx="15">
                  <c:v>46.581491075533677</c:v>
                </c:pt>
                <c:pt idx="16">
                  <c:v>45.606835010543008</c:v>
                </c:pt>
                <c:pt idx="17">
                  <c:v>46.237969067430221</c:v>
                </c:pt>
                <c:pt idx="18">
                  <c:v>48.203305772671563</c:v>
                </c:pt>
                <c:pt idx="19">
                  <c:v>49.047136652507362</c:v>
                </c:pt>
                <c:pt idx="20">
                  <c:v>49.079126931600797</c:v>
                </c:pt>
                <c:pt idx="21">
                  <c:v>49.876501338318633</c:v>
                </c:pt>
                <c:pt idx="22">
                  <c:v>50.071094414454457</c:v>
                </c:pt>
                <c:pt idx="23">
                  <c:v>49.838267599203746</c:v>
                </c:pt>
                <c:pt idx="24">
                  <c:v>51.828468439966066</c:v>
                </c:pt>
                <c:pt idx="25">
                  <c:v>54.515429688599752</c:v>
                </c:pt>
                <c:pt idx="26">
                  <c:v>56.244023857840652</c:v>
                </c:pt>
                <c:pt idx="27">
                  <c:v>60.014894744642021</c:v>
                </c:pt>
                <c:pt idx="28">
                  <c:v>59.718132119478206</c:v>
                </c:pt>
                <c:pt idx="29">
                  <c:v>60.479288546464808</c:v>
                </c:pt>
                <c:pt idx="30">
                  <c:v>62.168373879918121</c:v>
                </c:pt>
                <c:pt idx="31">
                  <c:v>61.207903089000951</c:v>
                </c:pt>
                <c:pt idx="32">
                  <c:v>59.550406308272173</c:v>
                </c:pt>
                <c:pt idx="33">
                  <c:v>59.097340602946737</c:v>
                </c:pt>
                <c:pt idx="34">
                  <c:v>58.867040763499759</c:v>
                </c:pt>
                <c:pt idx="35">
                  <c:v>59.876771281435545</c:v>
                </c:pt>
                <c:pt idx="36">
                  <c:v>60.176545613888834</c:v>
                </c:pt>
                <c:pt idx="37">
                  <c:v>60.167414776185304</c:v>
                </c:pt>
                <c:pt idx="38">
                  <c:v>59.681097382659281</c:v>
                </c:pt>
                <c:pt idx="39">
                  <c:v>58.61599634737361</c:v>
                </c:pt>
                <c:pt idx="40">
                  <c:v>59.837351547906906</c:v>
                </c:pt>
                <c:pt idx="41">
                  <c:v>59.022272097500831</c:v>
                </c:pt>
                <c:pt idx="42">
                  <c:v>58.737588056213028</c:v>
                </c:pt>
                <c:pt idx="43">
                  <c:v>60.732984056208082</c:v>
                </c:pt>
                <c:pt idx="44">
                  <c:v>61.146548861414274</c:v>
                </c:pt>
                <c:pt idx="45">
                  <c:v>60.412079900431713</c:v>
                </c:pt>
                <c:pt idx="46">
                  <c:v>60.063174053322413</c:v>
                </c:pt>
                <c:pt idx="47">
                  <c:v>57.997491044915833</c:v>
                </c:pt>
                <c:pt idx="48">
                  <c:v>58.783953225745151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BA-465D-9C31-E721B8959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71200"/>
        <c:axId val="117394240"/>
      </c:lineChart>
      <c:catAx>
        <c:axId val="5157120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17394240"/>
        <c:crosses val="autoZero"/>
        <c:auto val="1"/>
        <c:lblAlgn val="ctr"/>
        <c:lblOffset val="100"/>
        <c:tickLblSkip val="5"/>
        <c:noMultiLvlLbl val="0"/>
      </c:catAx>
      <c:valAx>
        <c:axId val="11739424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515712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244313210848645"/>
          <c:y val="0.47164625255176434"/>
          <c:w val="0.3242235345581802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16907261592301"/>
          <c:y val="5.1400554097404488E-2"/>
          <c:w val="0.84360739282589692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Weather_factors!$EZ$27:$EZ$28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Weather_factors!$EY$29:$EY$70</c:f>
              <c:numCache>
                <c:formatCode>0</c:formatCod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 formatCode="General">
                  <c:v>1985</c:v>
                </c:pt>
                <c:pt idx="16" formatCode="General">
                  <c:v>1986</c:v>
                </c:pt>
                <c:pt idx="17" formatCode="General">
                  <c:v>1987</c:v>
                </c:pt>
                <c:pt idx="18" formatCode="General">
                  <c:v>1988</c:v>
                </c:pt>
                <c:pt idx="19" formatCode="General">
                  <c:v>1989</c:v>
                </c:pt>
                <c:pt idx="20" formatCode="General">
                  <c:v>1990</c:v>
                </c:pt>
                <c:pt idx="21" formatCode="General">
                  <c:v>1991</c:v>
                </c:pt>
                <c:pt idx="22" formatCode="General">
                  <c:v>1992</c:v>
                </c:pt>
                <c:pt idx="23" formatCode="General">
                  <c:v>1993</c:v>
                </c:pt>
                <c:pt idx="24" formatCode="General">
                  <c:v>1994</c:v>
                </c:pt>
                <c:pt idx="25" formatCode="General">
                  <c:v>1995</c:v>
                </c:pt>
                <c:pt idx="26" formatCode="General">
                  <c:v>1996</c:v>
                </c:pt>
                <c:pt idx="27" formatCode="General">
                  <c:v>1997</c:v>
                </c:pt>
                <c:pt idx="28" formatCode="General">
                  <c:v>1998</c:v>
                </c:pt>
                <c:pt idx="29" formatCode="General">
                  <c:v>1999</c:v>
                </c:pt>
                <c:pt idx="30" formatCode="General">
                  <c:v>2000</c:v>
                </c:pt>
                <c:pt idx="31" formatCode="General">
                  <c:v>2001</c:v>
                </c:pt>
                <c:pt idx="32" formatCode="General">
                  <c:v>2002</c:v>
                </c:pt>
                <c:pt idx="33" formatCode="General">
                  <c:v>2003</c:v>
                </c:pt>
                <c:pt idx="34" formatCode="General">
                  <c:v>2004</c:v>
                </c:pt>
                <c:pt idx="35" formatCode="General">
                  <c:v>2005</c:v>
                </c:pt>
                <c:pt idx="36" formatCode="General">
                  <c:v>2006</c:v>
                </c:pt>
                <c:pt idx="37" formatCode="General">
                  <c:v>2007</c:v>
                </c:pt>
                <c:pt idx="38" formatCode="General">
                  <c:v>2008</c:v>
                </c:pt>
                <c:pt idx="39" formatCode="General">
                  <c:v>2009</c:v>
                </c:pt>
                <c:pt idx="40" formatCode="General">
                  <c:v>2010</c:v>
                </c:pt>
                <c:pt idx="41" formatCode="General">
                  <c:v>2011</c:v>
                </c:pt>
              </c:numCache>
            </c:numRef>
          </c:cat>
          <c:val>
            <c:numRef>
              <c:f>Weather_factors!$EZ$29:$EZ$70</c:f>
              <c:numCache>
                <c:formatCode>0.00</c:formatCode>
                <c:ptCount val="42"/>
                <c:pt idx="0">
                  <c:v>84.4093340496796</c:v>
                </c:pt>
                <c:pt idx="1">
                  <c:v>80.960176013919664</c:v>
                </c:pt>
                <c:pt idx="2">
                  <c:v>78.803527942530678</c:v>
                </c:pt>
                <c:pt idx="3">
                  <c:v>78.100356419044857</c:v>
                </c:pt>
                <c:pt idx="4">
                  <c:v>70.061957159165487</c:v>
                </c:pt>
                <c:pt idx="5">
                  <c:v>65.139690085569384</c:v>
                </c:pt>
                <c:pt idx="6">
                  <c:v>68.837423754663803</c:v>
                </c:pt>
                <c:pt idx="7">
                  <c:v>70.6507918395762</c:v>
                </c:pt>
                <c:pt idx="8">
                  <c:v>69.008046074366021</c:v>
                </c:pt>
                <c:pt idx="9">
                  <c:v>82.727885227917056</c:v>
                </c:pt>
                <c:pt idx="10">
                  <c:v>63.590490970299761</c:v>
                </c:pt>
                <c:pt idx="11">
                  <c:v>58.330237484770045</c:v>
                </c:pt>
                <c:pt idx="12">
                  <c:v>62.77590400391248</c:v>
                </c:pt>
                <c:pt idx="13">
                  <c:v>60.382030961789809</c:v>
                </c:pt>
                <c:pt idx="14">
                  <c:v>55.199389716974224</c:v>
                </c:pt>
                <c:pt idx="15">
                  <c:v>50.54279074113348</c:v>
                </c:pt>
                <c:pt idx="16">
                  <c:v>46.681784190599259</c:v>
                </c:pt>
                <c:pt idx="17">
                  <c:v>46.431438222526651</c:v>
                </c:pt>
                <c:pt idx="18">
                  <c:v>47.000683426594634</c:v>
                </c:pt>
                <c:pt idx="19">
                  <c:v>45.266634067539393</c:v>
                </c:pt>
                <c:pt idx="20">
                  <c:v>42.49353342398738</c:v>
                </c:pt>
                <c:pt idx="21">
                  <c:v>42.48110046547469</c:v>
                </c:pt>
                <c:pt idx="22">
                  <c:v>43.109997407724116</c:v>
                </c:pt>
                <c:pt idx="23">
                  <c:v>41.474323668324516</c:v>
                </c:pt>
                <c:pt idx="24">
                  <c:v>41.317426754223192</c:v>
                </c:pt>
                <c:pt idx="25">
                  <c:v>43.029131838699534</c:v>
                </c:pt>
                <c:pt idx="26">
                  <c:v>43.116152562660595</c:v>
                </c:pt>
                <c:pt idx="27">
                  <c:v>43.159888158095065</c:v>
                </c:pt>
                <c:pt idx="28">
                  <c:v>38.956724893206371</c:v>
                </c:pt>
                <c:pt idx="29">
                  <c:v>38.098036301565394</c:v>
                </c:pt>
                <c:pt idx="30">
                  <c:v>41.131978248340381</c:v>
                </c:pt>
                <c:pt idx="31">
                  <c:v>37.282621482035587</c:v>
                </c:pt>
                <c:pt idx="32">
                  <c:v>37.430701477792518</c:v>
                </c:pt>
                <c:pt idx="33">
                  <c:v>38.302936181674767</c:v>
                </c:pt>
                <c:pt idx="34">
                  <c:v>36.29929109536706</c:v>
                </c:pt>
                <c:pt idx="35">
                  <c:v>34.092479760278067</c:v>
                </c:pt>
                <c:pt idx="36">
                  <c:v>30.556321825909411</c:v>
                </c:pt>
                <c:pt idx="37">
                  <c:v>30.784305977683264</c:v>
                </c:pt>
                <c:pt idx="38">
                  <c:v>30.792856485457285</c:v>
                </c:pt>
                <c:pt idx="39">
                  <c:v>30.846024245197452</c:v>
                </c:pt>
                <c:pt idx="40">
                  <c:v>32.11897930397474</c:v>
                </c:pt>
                <c:pt idx="41">
                  <c:v>30.577125781689418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7-4F60-80AB-086A9F61E930}"/>
            </c:ext>
          </c:extLst>
        </c:ser>
        <c:ser>
          <c:idx val="1"/>
          <c:order val="1"/>
          <c:tx>
            <c:strRef>
              <c:f>Weather_factors!$FA$27:$FA$28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marker>
            <c:symbol val="square"/>
            <c:size val="4"/>
          </c:marker>
          <c:cat>
            <c:numRef>
              <c:f>Weather_factors!$EY$29:$EY$70</c:f>
              <c:numCache>
                <c:formatCode>0</c:formatCod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 formatCode="General">
                  <c:v>1985</c:v>
                </c:pt>
                <c:pt idx="16" formatCode="General">
                  <c:v>1986</c:v>
                </c:pt>
                <c:pt idx="17" formatCode="General">
                  <c:v>1987</c:v>
                </c:pt>
                <c:pt idx="18" formatCode="General">
                  <c:v>1988</c:v>
                </c:pt>
                <c:pt idx="19" formatCode="General">
                  <c:v>1989</c:v>
                </c:pt>
                <c:pt idx="20" formatCode="General">
                  <c:v>1990</c:v>
                </c:pt>
                <c:pt idx="21" formatCode="General">
                  <c:v>1991</c:v>
                </c:pt>
                <c:pt idx="22" formatCode="General">
                  <c:v>1992</c:v>
                </c:pt>
                <c:pt idx="23" formatCode="General">
                  <c:v>1993</c:v>
                </c:pt>
                <c:pt idx="24" formatCode="General">
                  <c:v>1994</c:v>
                </c:pt>
                <c:pt idx="25" formatCode="General">
                  <c:v>1995</c:v>
                </c:pt>
                <c:pt idx="26" formatCode="General">
                  <c:v>1996</c:v>
                </c:pt>
                <c:pt idx="27" formatCode="General">
                  <c:v>1997</c:v>
                </c:pt>
                <c:pt idx="28" formatCode="General">
                  <c:v>1998</c:v>
                </c:pt>
                <c:pt idx="29" formatCode="General">
                  <c:v>1999</c:v>
                </c:pt>
                <c:pt idx="30" formatCode="General">
                  <c:v>2000</c:v>
                </c:pt>
                <c:pt idx="31" formatCode="General">
                  <c:v>2001</c:v>
                </c:pt>
                <c:pt idx="32" formatCode="General">
                  <c:v>2002</c:v>
                </c:pt>
                <c:pt idx="33" formatCode="General">
                  <c:v>2003</c:v>
                </c:pt>
                <c:pt idx="34" formatCode="General">
                  <c:v>2004</c:v>
                </c:pt>
                <c:pt idx="35" formatCode="General">
                  <c:v>2005</c:v>
                </c:pt>
                <c:pt idx="36" formatCode="General">
                  <c:v>2006</c:v>
                </c:pt>
                <c:pt idx="37" formatCode="General">
                  <c:v>2007</c:v>
                </c:pt>
                <c:pt idx="38" formatCode="General">
                  <c:v>2008</c:v>
                </c:pt>
                <c:pt idx="39" formatCode="General">
                  <c:v>2009</c:v>
                </c:pt>
                <c:pt idx="40" formatCode="General">
                  <c:v>2010</c:v>
                </c:pt>
                <c:pt idx="41" formatCode="General">
                  <c:v>2011</c:v>
                </c:pt>
              </c:numCache>
            </c:numRef>
          </c:cat>
          <c:val>
            <c:numRef>
              <c:f>Weather_factors!$FA$29:$FA$70</c:f>
              <c:numCache>
                <c:formatCode>0.00</c:formatCode>
                <c:ptCount val="42"/>
                <c:pt idx="0">
                  <c:v>84.532540708758603</c:v>
                </c:pt>
                <c:pt idx="1">
                  <c:v>78.895270972208152</c:v>
                </c:pt>
                <c:pt idx="2">
                  <c:v>78.568989809189915</c:v>
                </c:pt>
                <c:pt idx="3">
                  <c:v>76.108477414526121</c:v>
                </c:pt>
                <c:pt idx="4">
                  <c:v>71.06126410860044</c:v>
                </c:pt>
                <c:pt idx="5">
                  <c:v>69.997390867759862</c:v>
                </c:pt>
                <c:pt idx="6">
                  <c:v>73.058327411606399</c:v>
                </c:pt>
                <c:pt idx="7">
                  <c:v>70.588987527795638</c:v>
                </c:pt>
                <c:pt idx="8">
                  <c:v>73.03037178754974</c:v>
                </c:pt>
                <c:pt idx="9">
                  <c:v>68.988657799207687</c:v>
                </c:pt>
                <c:pt idx="10">
                  <c:v>65.313973277528376</c:v>
                </c:pt>
                <c:pt idx="11">
                  <c:v>61.859571774304101</c:v>
                </c:pt>
                <c:pt idx="12">
                  <c:v>57.054592477170232</c:v>
                </c:pt>
                <c:pt idx="13">
                  <c:v>61.70192813999941</c:v>
                </c:pt>
                <c:pt idx="14">
                  <c:v>58.216897627974291</c:v>
                </c:pt>
                <c:pt idx="15">
                  <c:v>47.265767597554699</c:v>
                </c:pt>
                <c:pt idx="16">
                  <c:v>46.155922243055095</c:v>
                </c:pt>
                <c:pt idx="17">
                  <c:v>47.171169275874149</c:v>
                </c:pt>
                <c:pt idx="18">
                  <c:v>47.800275163209193</c:v>
                </c:pt>
                <c:pt idx="19">
                  <c:v>46.79638121383401</c:v>
                </c:pt>
                <c:pt idx="20">
                  <c:v>42.822120932333519</c:v>
                </c:pt>
                <c:pt idx="21">
                  <c:v>43.482975939079346</c:v>
                </c:pt>
                <c:pt idx="22">
                  <c:v>43.97274199615201</c:v>
                </c:pt>
                <c:pt idx="23">
                  <c:v>44.403056900016701</c:v>
                </c:pt>
                <c:pt idx="24">
                  <c:v>42.230049265792189</c:v>
                </c:pt>
                <c:pt idx="25">
                  <c:v>42.526490794242875</c:v>
                </c:pt>
                <c:pt idx="26">
                  <c:v>42.452956236137773</c:v>
                </c:pt>
                <c:pt idx="27">
                  <c:v>41.264546899374146</c:v>
                </c:pt>
                <c:pt idx="28">
                  <c:v>38.843144947650259</c:v>
                </c:pt>
                <c:pt idx="29">
                  <c:v>38.801319563776616</c:v>
                </c:pt>
                <c:pt idx="30">
                  <c:v>39.094571369598718</c:v>
                </c:pt>
                <c:pt idx="31">
                  <c:v>36.839550296585195</c:v>
                </c:pt>
                <c:pt idx="32">
                  <c:v>36.999754813053741</c:v>
                </c:pt>
                <c:pt idx="33">
                  <c:v>36.658449550842761</c:v>
                </c:pt>
                <c:pt idx="34">
                  <c:v>34.91758125288905</c:v>
                </c:pt>
                <c:pt idx="35">
                  <c:v>33.322079258742399</c:v>
                </c:pt>
                <c:pt idx="36">
                  <c:v>31.154423179189834</c:v>
                </c:pt>
                <c:pt idx="37">
                  <c:v>30.95124186358791</c:v>
                </c:pt>
                <c:pt idx="38">
                  <c:v>30.686363298858229</c:v>
                </c:pt>
                <c:pt idx="39">
                  <c:v>31.523073964763359</c:v>
                </c:pt>
                <c:pt idx="40">
                  <c:v>33.184185560889915</c:v>
                </c:pt>
                <c:pt idx="41">
                  <c:v>31.54519214853898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7-4F60-80AB-086A9F61E930}"/>
            </c:ext>
          </c:extLst>
        </c:ser>
        <c:ser>
          <c:idx val="2"/>
          <c:order val="2"/>
          <c:tx>
            <c:strRef>
              <c:f>Weather_factors!$FB$27:$FB$28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marker>
            <c:symbol val="triangle"/>
            <c:size val="5"/>
            <c:spPr>
              <a:solidFill>
                <a:schemeClr val="bg1"/>
              </a:solidFill>
            </c:spPr>
          </c:marker>
          <c:cat>
            <c:numRef>
              <c:f>Weather_factors!$EY$29:$EY$70</c:f>
              <c:numCache>
                <c:formatCode>0</c:formatCod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 formatCode="General">
                  <c:v>1985</c:v>
                </c:pt>
                <c:pt idx="16" formatCode="General">
                  <c:v>1986</c:v>
                </c:pt>
                <c:pt idx="17" formatCode="General">
                  <c:v>1987</c:v>
                </c:pt>
                <c:pt idx="18" formatCode="General">
                  <c:v>1988</c:v>
                </c:pt>
                <c:pt idx="19" formatCode="General">
                  <c:v>1989</c:v>
                </c:pt>
                <c:pt idx="20" formatCode="General">
                  <c:v>1990</c:v>
                </c:pt>
                <c:pt idx="21" formatCode="General">
                  <c:v>1991</c:v>
                </c:pt>
                <c:pt idx="22" formatCode="General">
                  <c:v>1992</c:v>
                </c:pt>
                <c:pt idx="23" formatCode="General">
                  <c:v>1993</c:v>
                </c:pt>
                <c:pt idx="24" formatCode="General">
                  <c:v>1994</c:v>
                </c:pt>
                <c:pt idx="25" formatCode="General">
                  <c:v>1995</c:v>
                </c:pt>
                <c:pt idx="26" formatCode="General">
                  <c:v>1996</c:v>
                </c:pt>
                <c:pt idx="27" formatCode="General">
                  <c:v>1997</c:v>
                </c:pt>
                <c:pt idx="28" formatCode="General">
                  <c:v>1998</c:v>
                </c:pt>
                <c:pt idx="29" formatCode="General">
                  <c:v>1999</c:v>
                </c:pt>
                <c:pt idx="30" formatCode="General">
                  <c:v>2000</c:v>
                </c:pt>
                <c:pt idx="31" formatCode="General">
                  <c:v>2001</c:v>
                </c:pt>
                <c:pt idx="32" formatCode="General">
                  <c:v>2002</c:v>
                </c:pt>
                <c:pt idx="33" formatCode="General">
                  <c:v>2003</c:v>
                </c:pt>
                <c:pt idx="34" formatCode="General">
                  <c:v>2004</c:v>
                </c:pt>
                <c:pt idx="35" formatCode="General">
                  <c:v>2005</c:v>
                </c:pt>
                <c:pt idx="36" formatCode="General">
                  <c:v>2006</c:v>
                </c:pt>
                <c:pt idx="37" formatCode="General">
                  <c:v>2007</c:v>
                </c:pt>
                <c:pt idx="38" formatCode="General">
                  <c:v>2008</c:v>
                </c:pt>
                <c:pt idx="39" formatCode="General">
                  <c:v>2009</c:v>
                </c:pt>
                <c:pt idx="40" formatCode="General">
                  <c:v>2010</c:v>
                </c:pt>
                <c:pt idx="41" formatCode="General">
                  <c:v>2011</c:v>
                </c:pt>
              </c:numCache>
            </c:numRef>
          </c:cat>
          <c:val>
            <c:numRef>
              <c:f>Weather_factors!$FB$29:$FB$70</c:f>
              <c:numCache>
                <c:formatCode>0.00</c:formatCode>
                <c:ptCount val="42"/>
                <c:pt idx="0">
                  <c:v>82.451082082681836</c:v>
                </c:pt>
                <c:pt idx="1">
                  <c:v>82.991600091567136</c:v>
                </c:pt>
                <c:pt idx="2">
                  <c:v>79.644397390304661</c:v>
                </c:pt>
                <c:pt idx="3">
                  <c:v>80.095195628834205</c:v>
                </c:pt>
                <c:pt idx="4">
                  <c:v>74.125551044351084</c:v>
                </c:pt>
                <c:pt idx="5">
                  <c:v>67.790512803855307</c:v>
                </c:pt>
                <c:pt idx="6">
                  <c:v>66.889729664588046</c:v>
                </c:pt>
                <c:pt idx="7">
                  <c:v>69.334960528759055</c:v>
                </c:pt>
                <c:pt idx="8">
                  <c:v>64.698080594033925</c:v>
                </c:pt>
                <c:pt idx="9">
                  <c:v>79.758292399865766</c:v>
                </c:pt>
                <c:pt idx="10">
                  <c:v>62.034344011031557</c:v>
                </c:pt>
                <c:pt idx="11">
                  <c:v>57.613250195542527</c:v>
                </c:pt>
                <c:pt idx="12">
                  <c:v>66.002171779221086</c:v>
                </c:pt>
                <c:pt idx="13">
                  <c:v>58.373026937730423</c:v>
                </c:pt>
                <c:pt idx="14">
                  <c:v>57.817742241228132</c:v>
                </c:pt>
                <c:pt idx="15">
                  <c:v>49.673209004684644</c:v>
                </c:pt>
                <c:pt idx="16">
                  <c:v>47.076253670433061</c:v>
                </c:pt>
                <c:pt idx="17">
                  <c:v>45.736582702598085</c:v>
                </c:pt>
                <c:pt idx="18">
                  <c:v>45.504380610592143</c:v>
                </c:pt>
                <c:pt idx="19">
                  <c:v>44.216520262683751</c:v>
                </c:pt>
                <c:pt idx="20">
                  <c:v>44.618732912977528</c:v>
                </c:pt>
                <c:pt idx="21">
                  <c:v>43.360845398784171</c:v>
                </c:pt>
                <c:pt idx="22">
                  <c:v>43.019705118175999</c:v>
                </c:pt>
                <c:pt idx="23">
                  <c:v>40.443850580241822</c:v>
                </c:pt>
                <c:pt idx="24">
                  <c:v>41.708331155199204</c:v>
                </c:pt>
                <c:pt idx="25">
                  <c:v>42.716734005322081</c:v>
                </c:pt>
                <c:pt idx="26">
                  <c:v>42.234643161970276</c:v>
                </c:pt>
                <c:pt idx="27">
                  <c:v>42.73772121526148</c:v>
                </c:pt>
                <c:pt idx="28">
                  <c:v>40.561600420398875</c:v>
                </c:pt>
                <c:pt idx="29">
                  <c:v>39.406201320640015</c:v>
                </c:pt>
                <c:pt idx="30">
                  <c:v>41.074339787138996</c:v>
                </c:pt>
                <c:pt idx="31">
                  <c:v>37.975338297661843</c:v>
                </c:pt>
                <c:pt idx="32">
                  <c:v>37.730140805216045</c:v>
                </c:pt>
                <c:pt idx="33">
                  <c:v>38.210737296940543</c:v>
                </c:pt>
                <c:pt idx="34">
                  <c:v>36.960936907941118</c:v>
                </c:pt>
                <c:pt idx="35">
                  <c:v>34.62689622935094</c:v>
                </c:pt>
                <c:pt idx="36">
                  <c:v>31.917618041709812</c:v>
                </c:pt>
                <c:pt idx="37">
                  <c:v>31.706235731399996</c:v>
                </c:pt>
                <c:pt idx="38">
                  <c:v>31.066265572109167</c:v>
                </c:pt>
                <c:pt idx="39">
                  <c:v>30.961043851556468</c:v>
                </c:pt>
                <c:pt idx="40">
                  <c:v>31.064144938239828</c:v>
                </c:pt>
                <c:pt idx="41">
                  <c:v>31.236475942455009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97-4F60-80AB-086A9F61E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71712"/>
        <c:axId val="117396544"/>
      </c:lineChart>
      <c:catAx>
        <c:axId val="5157171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17396544"/>
        <c:crosses val="autoZero"/>
        <c:auto val="1"/>
        <c:lblAlgn val="ctr"/>
        <c:lblOffset val="100"/>
        <c:tickLblSkip val="5"/>
        <c:noMultiLvlLbl val="0"/>
      </c:catAx>
      <c:valAx>
        <c:axId val="11739654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51571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410979877515308"/>
          <c:y val="0.54109069699620882"/>
          <c:w val="0.3242235345581802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16907261592301"/>
          <c:y val="5.1400554097404488E-2"/>
          <c:w val="0.83527405949256328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Weather_factors!$GB$27:$GB$28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Weather_factors!$GA$29:$GA$73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Weather_factors!$GB$29:$GB$73</c:f>
              <c:numCache>
                <c:formatCode>0.00</c:formatCode>
                <c:ptCount val="45"/>
                <c:pt idx="0">
                  <c:v>39.754169813340582</c:v>
                </c:pt>
                <c:pt idx="1">
                  <c:v>40.82187947179807</c:v>
                </c:pt>
                <c:pt idx="2">
                  <c:v>44.171332173029761</c:v>
                </c:pt>
                <c:pt idx="3">
                  <c:v>45.61512669944706</c:v>
                </c:pt>
                <c:pt idx="4">
                  <c:v>42.766933017227714</c:v>
                </c:pt>
                <c:pt idx="5">
                  <c:v>47.627896383768814</c:v>
                </c:pt>
                <c:pt idx="6">
                  <c:v>47.873237744963248</c:v>
                </c:pt>
                <c:pt idx="7">
                  <c:v>47.424570060408726</c:v>
                </c:pt>
                <c:pt idx="8">
                  <c:v>46.897575176864791</c:v>
                </c:pt>
                <c:pt idx="9">
                  <c:v>47.496050885865401</c:v>
                </c:pt>
                <c:pt idx="10">
                  <c:v>50.573777385712525</c:v>
                </c:pt>
                <c:pt idx="11">
                  <c:v>49.962336221069684</c:v>
                </c:pt>
                <c:pt idx="12">
                  <c:v>45.012675187519733</c:v>
                </c:pt>
                <c:pt idx="13">
                  <c:v>46.611437356614267</c:v>
                </c:pt>
                <c:pt idx="14">
                  <c:v>51.580930394085357</c:v>
                </c:pt>
                <c:pt idx="15">
                  <c:v>51.709264489415538</c:v>
                </c:pt>
                <c:pt idx="16">
                  <c:v>50.421892376998272</c:v>
                </c:pt>
                <c:pt idx="17">
                  <c:v>50.099835606817685</c:v>
                </c:pt>
                <c:pt idx="18">
                  <c:v>51.511311151939154</c:v>
                </c:pt>
                <c:pt idx="19">
                  <c:v>52.48419950885971</c:v>
                </c:pt>
                <c:pt idx="20">
                  <c:v>52.3929986176394</c:v>
                </c:pt>
                <c:pt idx="21">
                  <c:v>50.085737950617414</c:v>
                </c:pt>
                <c:pt idx="22">
                  <c:v>51.19070986078318</c:v>
                </c:pt>
                <c:pt idx="23">
                  <c:v>51.184491454698481</c:v>
                </c:pt>
                <c:pt idx="24">
                  <c:v>50.711296658921476</c:v>
                </c:pt>
                <c:pt idx="25">
                  <c:v>50.670960572451946</c:v>
                </c:pt>
                <c:pt idx="26">
                  <c:v>51.549284005354096</c:v>
                </c:pt>
                <c:pt idx="27">
                  <c:v>51.760415623366541</c:v>
                </c:pt>
                <c:pt idx="28">
                  <c:v>53.177590582344969</c:v>
                </c:pt>
                <c:pt idx="29">
                  <c:v>52.030733110498872</c:v>
                </c:pt>
                <c:pt idx="30">
                  <c:v>53.408398525818363</c:v>
                </c:pt>
                <c:pt idx="31">
                  <c:v>53.656076382843651</c:v>
                </c:pt>
                <c:pt idx="32">
                  <c:v>53.63326491313618</c:v>
                </c:pt>
                <c:pt idx="33">
                  <c:v>52.490677851640356</c:v>
                </c:pt>
                <c:pt idx="34">
                  <c:v>54.289389965674602</c:v>
                </c:pt>
                <c:pt idx="35">
                  <c:v>53.864281824386744</c:v>
                </c:pt>
                <c:pt idx="36">
                  <c:v>54.486126648204092</c:v>
                </c:pt>
                <c:pt idx="37">
                  <c:v>54.852465280928655</c:v>
                </c:pt>
                <c:pt idx="38">
                  <c:v>54.608272644795434</c:v>
                </c:pt>
                <c:pt idx="39">
                  <c:v>53.011757155179538</c:v>
                </c:pt>
                <c:pt idx="40">
                  <c:v>51.667361787573341</c:v>
                </c:pt>
                <c:pt idx="41">
                  <c:v>51.640624712855519</c:v>
                </c:pt>
                <c:pt idx="42">
                  <c:v>51.217893534176426</c:v>
                </c:pt>
                <c:pt idx="43">
                  <c:v>50.133696789594943</c:v>
                </c:pt>
                <c:pt idx="44">
                  <c:v>49.904290715395341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D-4508-859C-D61C64F179C6}"/>
            </c:ext>
          </c:extLst>
        </c:ser>
        <c:ser>
          <c:idx val="1"/>
          <c:order val="1"/>
          <c:tx>
            <c:strRef>
              <c:f>Weather_factors!$GC$27:$GC$28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cat>
            <c:numRef>
              <c:f>Weather_factors!$GA$29:$GA$73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Weather_factors!$GC$29:$GC$73</c:f>
              <c:numCache>
                <c:formatCode>0.00</c:formatCode>
                <c:ptCount val="45"/>
                <c:pt idx="0">
                  <c:v>39.537230414908777</c:v>
                </c:pt>
                <c:pt idx="1">
                  <c:v>41.994041334502654</c:v>
                </c:pt>
                <c:pt idx="2">
                  <c:v>42.82849661630847</c:v>
                </c:pt>
                <c:pt idx="3">
                  <c:v>44.904701420329673</c:v>
                </c:pt>
                <c:pt idx="4">
                  <c:v>43.815511232844628</c:v>
                </c:pt>
                <c:pt idx="5">
                  <c:v>47.643772848905115</c:v>
                </c:pt>
                <c:pt idx="6">
                  <c:v>48.751993116244904</c:v>
                </c:pt>
                <c:pt idx="7">
                  <c:v>46.900452600406524</c:v>
                </c:pt>
                <c:pt idx="8">
                  <c:v>47.30105928314083</c:v>
                </c:pt>
                <c:pt idx="9">
                  <c:v>47.178988189283473</c:v>
                </c:pt>
                <c:pt idx="10">
                  <c:v>48.673092877024402</c:v>
                </c:pt>
                <c:pt idx="11">
                  <c:v>51.00846228768053</c:v>
                </c:pt>
                <c:pt idx="12">
                  <c:v>45.053910289390004</c:v>
                </c:pt>
                <c:pt idx="13">
                  <c:v>47.895596854247103</c:v>
                </c:pt>
                <c:pt idx="14">
                  <c:v>50.702618606498845</c:v>
                </c:pt>
                <c:pt idx="15">
                  <c:v>51.954838282202942</c:v>
                </c:pt>
                <c:pt idx="16">
                  <c:v>50.646572103109342</c:v>
                </c:pt>
                <c:pt idx="17">
                  <c:v>50.852858725288243</c:v>
                </c:pt>
                <c:pt idx="18">
                  <c:v>50.856178874236512</c:v>
                </c:pt>
                <c:pt idx="19">
                  <c:v>50.881753841306328</c:v>
                </c:pt>
                <c:pt idx="20">
                  <c:v>51.155067176585518</c:v>
                </c:pt>
                <c:pt idx="21">
                  <c:v>51.04444417832876</c:v>
                </c:pt>
                <c:pt idx="22">
                  <c:v>51.003887923284672</c:v>
                </c:pt>
                <c:pt idx="23">
                  <c:v>51.355094473274889</c:v>
                </c:pt>
                <c:pt idx="24">
                  <c:v>51.864828474440813</c:v>
                </c:pt>
                <c:pt idx="25">
                  <c:v>51.464898441926124</c:v>
                </c:pt>
                <c:pt idx="26">
                  <c:v>52.117031949134095</c:v>
                </c:pt>
                <c:pt idx="27">
                  <c:v>52.324769880990758</c:v>
                </c:pt>
                <c:pt idx="28">
                  <c:v>52.613942783447115</c:v>
                </c:pt>
                <c:pt idx="29">
                  <c:v>52.2655723007869</c:v>
                </c:pt>
                <c:pt idx="30">
                  <c:v>52.951102183832617</c:v>
                </c:pt>
                <c:pt idx="31">
                  <c:v>53.486509508509229</c:v>
                </c:pt>
                <c:pt idx="32">
                  <c:v>53.453553912154518</c:v>
                </c:pt>
                <c:pt idx="33">
                  <c:v>53.876993915951502</c:v>
                </c:pt>
                <c:pt idx="34">
                  <c:v>53.158687300274927</c:v>
                </c:pt>
                <c:pt idx="35">
                  <c:v>53.131404817352426</c:v>
                </c:pt>
                <c:pt idx="36">
                  <c:v>53.887008512918825</c:v>
                </c:pt>
                <c:pt idx="37">
                  <c:v>53.664156549285266</c:v>
                </c:pt>
                <c:pt idx="38">
                  <c:v>53.621351248738364</c:v>
                </c:pt>
                <c:pt idx="39">
                  <c:v>53.223012712722507</c:v>
                </c:pt>
                <c:pt idx="40">
                  <c:v>52.056641415130287</c:v>
                </c:pt>
                <c:pt idx="41">
                  <c:v>52.365391464019623</c:v>
                </c:pt>
                <c:pt idx="42">
                  <c:v>52.022162123513681</c:v>
                </c:pt>
                <c:pt idx="43">
                  <c:v>51.370588356980264</c:v>
                </c:pt>
                <c:pt idx="44">
                  <c:v>50.420348686072799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D-4508-859C-D61C64F179C6}"/>
            </c:ext>
          </c:extLst>
        </c:ser>
        <c:ser>
          <c:idx val="2"/>
          <c:order val="2"/>
          <c:tx>
            <c:strRef>
              <c:f>Weather_factors!$GD$27:$GD$28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cat>
            <c:numRef>
              <c:f>Weather_factors!$GA$29:$GA$73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Weather_factors!$GD$29:$GD$73</c:f>
              <c:numCache>
                <c:formatCode>0.00</c:formatCode>
                <c:ptCount val="45"/>
                <c:pt idx="0">
                  <c:v>39.639739078504299</c:v>
                </c:pt>
                <c:pt idx="1">
                  <c:v>39.801385796269955</c:v>
                </c:pt>
                <c:pt idx="2">
                  <c:v>43.654469938985748</c:v>
                </c:pt>
                <c:pt idx="3">
                  <c:v>44.25548614936622</c:v>
                </c:pt>
                <c:pt idx="4">
                  <c:v>43.585763395153677</c:v>
                </c:pt>
                <c:pt idx="5">
                  <c:v>45.570207540872325</c:v>
                </c:pt>
                <c:pt idx="6">
                  <c:v>45.517174460944766</c:v>
                </c:pt>
                <c:pt idx="7">
                  <c:v>47.474444832221707</c:v>
                </c:pt>
                <c:pt idx="8">
                  <c:v>46.966111929879538</c:v>
                </c:pt>
                <c:pt idx="9">
                  <c:v>47.927358420318093</c:v>
                </c:pt>
                <c:pt idx="10">
                  <c:v>49.515901319782991</c:v>
                </c:pt>
                <c:pt idx="11">
                  <c:v>46.532062949368111</c:v>
                </c:pt>
                <c:pt idx="12">
                  <c:v>47.1119358583829</c:v>
                </c:pt>
                <c:pt idx="13">
                  <c:v>45.345387930566467</c:v>
                </c:pt>
                <c:pt idx="14">
                  <c:v>46.612297373317304</c:v>
                </c:pt>
                <c:pt idx="15">
                  <c:v>50.93877212079137</c:v>
                </c:pt>
                <c:pt idx="16">
                  <c:v>50.798389878900736</c:v>
                </c:pt>
                <c:pt idx="17">
                  <c:v>50.182230223517635</c:v>
                </c:pt>
                <c:pt idx="18">
                  <c:v>51.565100831415208</c:v>
                </c:pt>
                <c:pt idx="19">
                  <c:v>52.540659000113003</c:v>
                </c:pt>
                <c:pt idx="20">
                  <c:v>52.245927668249749</c:v>
                </c:pt>
                <c:pt idx="21">
                  <c:v>50.167325765421715</c:v>
                </c:pt>
                <c:pt idx="22">
                  <c:v>51.466048017881917</c:v>
                </c:pt>
                <c:pt idx="23">
                  <c:v>51.28577739756016</c:v>
                </c:pt>
                <c:pt idx="24">
                  <c:v>50.507551056464791</c:v>
                </c:pt>
                <c:pt idx="25">
                  <c:v>51.070576934093651</c:v>
                </c:pt>
                <c:pt idx="26">
                  <c:v>51.525579147518087</c:v>
                </c:pt>
                <c:pt idx="27">
                  <c:v>51.752414916711089</c:v>
                </c:pt>
                <c:pt idx="28">
                  <c:v>53.097790155486933</c:v>
                </c:pt>
                <c:pt idx="29">
                  <c:v>52.504372025878141</c:v>
                </c:pt>
                <c:pt idx="30">
                  <c:v>53.386235075202848</c:v>
                </c:pt>
                <c:pt idx="31">
                  <c:v>53.260006187078218</c:v>
                </c:pt>
                <c:pt idx="32">
                  <c:v>53.401334528100932</c:v>
                </c:pt>
                <c:pt idx="33">
                  <c:v>51.94277613385492</c:v>
                </c:pt>
                <c:pt idx="34">
                  <c:v>54.496739592122353</c:v>
                </c:pt>
                <c:pt idx="35">
                  <c:v>54.093044420786583</c:v>
                </c:pt>
                <c:pt idx="36">
                  <c:v>53.886520375726988</c:v>
                </c:pt>
                <c:pt idx="37">
                  <c:v>54.34317986002015</c:v>
                </c:pt>
                <c:pt idx="38">
                  <c:v>53.941007451601038</c:v>
                </c:pt>
                <c:pt idx="39">
                  <c:v>52.478950977590365</c:v>
                </c:pt>
                <c:pt idx="40">
                  <c:v>51.933795022597302</c:v>
                </c:pt>
                <c:pt idx="41">
                  <c:v>51.15258868168992</c:v>
                </c:pt>
                <c:pt idx="42">
                  <c:v>50.524341319039827</c:v>
                </c:pt>
                <c:pt idx="43">
                  <c:v>49.44030165298183</c:v>
                </c:pt>
                <c:pt idx="44">
                  <c:v>49.380330626438969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D-4508-859C-D61C64F17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76960"/>
        <c:axId val="117398848"/>
      </c:lineChart>
      <c:catAx>
        <c:axId val="4637696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17398848"/>
        <c:crosses val="autoZero"/>
        <c:auto val="1"/>
        <c:lblAlgn val="ctr"/>
        <c:lblOffset val="100"/>
        <c:tickLblSkip val="5"/>
        <c:noMultiLvlLbl val="0"/>
      </c:catAx>
      <c:valAx>
        <c:axId val="11739884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63769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7577646544181974"/>
          <c:y val="0.48553514144065324"/>
          <c:w val="0.30939820395214018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80452405949256356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Weather_factors!$GX$27:$GX$28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Weather_factors!$GW$29:$GW$73</c:f>
              <c:numCache>
                <c:formatCode>General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Weather_factors!$GX$29:$GX$73</c:f>
              <c:numCache>
                <c:formatCode>0.00</c:formatCode>
                <c:ptCount val="45"/>
                <c:pt idx="0">
                  <c:v>95.627332469066829</c:v>
                </c:pt>
                <c:pt idx="1">
                  <c:v>101.16244340977114</c:v>
                </c:pt>
                <c:pt idx="2">
                  <c:v>95.739953203167602</c:v>
                </c:pt>
                <c:pt idx="3">
                  <c:v>94.877862173137288</c:v>
                </c:pt>
                <c:pt idx="4">
                  <c:v>89.613530105475519</c:v>
                </c:pt>
                <c:pt idx="5">
                  <c:v>84.912358071260584</c:v>
                </c:pt>
                <c:pt idx="6">
                  <c:v>82.185066873268767</c:v>
                </c:pt>
                <c:pt idx="7">
                  <c:v>79.644165518357852</c:v>
                </c:pt>
                <c:pt idx="8">
                  <c:v>75.48806743489466</c:v>
                </c:pt>
                <c:pt idx="9">
                  <c:v>76.144317363237008</c:v>
                </c:pt>
                <c:pt idx="10">
                  <c:v>72.424260681338311</c:v>
                </c:pt>
                <c:pt idx="11">
                  <c:v>74.250732169584182</c:v>
                </c:pt>
                <c:pt idx="12">
                  <c:v>72.204066485310918</c:v>
                </c:pt>
                <c:pt idx="13">
                  <c:v>67.00865800346368</c:v>
                </c:pt>
                <c:pt idx="14">
                  <c:v>64.899713887382148</c:v>
                </c:pt>
                <c:pt idx="15">
                  <c:v>59.341572282178802</c:v>
                </c:pt>
                <c:pt idx="16">
                  <c:v>56.096849949766835</c:v>
                </c:pt>
                <c:pt idx="17">
                  <c:v>58.52400704234703</c:v>
                </c:pt>
                <c:pt idx="18">
                  <c:v>61.466259590027434</c:v>
                </c:pt>
                <c:pt idx="19">
                  <c:v>60.961385221293973</c:v>
                </c:pt>
                <c:pt idx="20">
                  <c:v>59.283992811595652</c:v>
                </c:pt>
                <c:pt idx="21">
                  <c:v>58.382836575698811</c:v>
                </c:pt>
                <c:pt idx="22">
                  <c:v>55.095325252605569</c:v>
                </c:pt>
                <c:pt idx="23">
                  <c:v>53.702238779571928</c:v>
                </c:pt>
                <c:pt idx="24">
                  <c:v>53.184409039599011</c:v>
                </c:pt>
                <c:pt idx="25">
                  <c:v>53.912968650938147</c:v>
                </c:pt>
                <c:pt idx="26">
                  <c:v>51.622443758335386</c:v>
                </c:pt>
                <c:pt idx="27">
                  <c:v>50.869397933718531</c:v>
                </c:pt>
                <c:pt idx="28">
                  <c:v>53.060664163935499</c:v>
                </c:pt>
                <c:pt idx="29">
                  <c:v>48.069286013033825</c:v>
                </c:pt>
                <c:pt idx="30">
                  <c:v>46.322583929314156</c:v>
                </c:pt>
                <c:pt idx="31">
                  <c:v>46.42915051596168</c:v>
                </c:pt>
                <c:pt idx="32">
                  <c:v>44.082031152133702</c:v>
                </c:pt>
                <c:pt idx="33">
                  <c:v>42.087150356203587</c:v>
                </c:pt>
                <c:pt idx="34">
                  <c:v>42.386761966505802</c:v>
                </c:pt>
                <c:pt idx="35">
                  <c:v>42.249674992389131</c:v>
                </c:pt>
                <c:pt idx="36">
                  <c:v>41.777369270494418</c:v>
                </c:pt>
                <c:pt idx="37">
                  <c:v>41.506002988953824</c:v>
                </c:pt>
                <c:pt idx="38">
                  <c:v>43.780320865727589</c:v>
                </c:pt>
                <c:pt idx="39">
                  <c:v>43.230502214154711</c:v>
                </c:pt>
                <c:pt idx="40">
                  <c:v>42.726013571822598</c:v>
                </c:pt>
                <c:pt idx="41">
                  <c:v>43.305891992308098</c:v>
                </c:pt>
                <c:pt idx="42">
                  <c:v>41.838640950295236</c:v>
                </c:pt>
                <c:pt idx="43">
                  <c:v>43.337308980956699</c:v>
                </c:pt>
                <c:pt idx="44">
                  <c:v>41.752214143088679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1-41F9-9C1F-AEB35F97A5FE}"/>
            </c:ext>
          </c:extLst>
        </c:ser>
        <c:ser>
          <c:idx val="1"/>
          <c:order val="1"/>
          <c:tx>
            <c:strRef>
              <c:f>Weather_factors!$GY$27:$GY$28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marker>
            <c:symbol val="square"/>
            <c:size val="5"/>
          </c:marker>
          <c:cat>
            <c:numRef>
              <c:f>Weather_factors!$GW$29:$GW$73</c:f>
              <c:numCache>
                <c:formatCode>General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Weather_factors!$GY$29:$GY$73</c:f>
              <c:numCache>
                <c:formatCode>0.00</c:formatCode>
                <c:ptCount val="45"/>
                <c:pt idx="0">
                  <c:v>98.865433756206556</c:v>
                </c:pt>
                <c:pt idx="1">
                  <c:v>100.38592030225641</c:v>
                </c:pt>
                <c:pt idx="2">
                  <c:v>93.659644250136068</c:v>
                </c:pt>
                <c:pt idx="3">
                  <c:v>91.765375995746552</c:v>
                </c:pt>
                <c:pt idx="4">
                  <c:v>87.627188298063743</c:v>
                </c:pt>
                <c:pt idx="5">
                  <c:v>88.119401499980881</c:v>
                </c:pt>
                <c:pt idx="6">
                  <c:v>82.437591607032061</c:v>
                </c:pt>
                <c:pt idx="7">
                  <c:v>79.699817449390764</c:v>
                </c:pt>
                <c:pt idx="8">
                  <c:v>78.055936951770491</c:v>
                </c:pt>
                <c:pt idx="9">
                  <c:v>76.132623694099266</c:v>
                </c:pt>
                <c:pt idx="10">
                  <c:v>73.952150889444312</c:v>
                </c:pt>
                <c:pt idx="11">
                  <c:v>72.611005867161637</c:v>
                </c:pt>
                <c:pt idx="12">
                  <c:v>69.635948797722165</c:v>
                </c:pt>
                <c:pt idx="13">
                  <c:v>68.156466291628504</c:v>
                </c:pt>
                <c:pt idx="14">
                  <c:v>65.078022198077093</c:v>
                </c:pt>
                <c:pt idx="15">
                  <c:v>61.633741228488319</c:v>
                </c:pt>
                <c:pt idx="16">
                  <c:v>59.60419902402478</c:v>
                </c:pt>
                <c:pt idx="17">
                  <c:v>59.683758564308228</c:v>
                </c:pt>
                <c:pt idx="18">
                  <c:v>59.063016429736194</c:v>
                </c:pt>
                <c:pt idx="19">
                  <c:v>58.143200681041861</c:v>
                </c:pt>
                <c:pt idx="20">
                  <c:v>57.135914479126114</c:v>
                </c:pt>
                <c:pt idx="21">
                  <c:v>56.155608623879786</c:v>
                </c:pt>
                <c:pt idx="22">
                  <c:v>54.52039764642408</c:v>
                </c:pt>
                <c:pt idx="23">
                  <c:v>54.707547774304402</c:v>
                </c:pt>
                <c:pt idx="24">
                  <c:v>53.317181976801777</c:v>
                </c:pt>
                <c:pt idx="25">
                  <c:v>51.994962583654505</c:v>
                </c:pt>
                <c:pt idx="26">
                  <c:v>51.328742866899503</c:v>
                </c:pt>
                <c:pt idx="27">
                  <c:v>50.45201066282759</c:v>
                </c:pt>
                <c:pt idx="28">
                  <c:v>50.900891102912659</c:v>
                </c:pt>
                <c:pt idx="29">
                  <c:v>49.820427931489363</c:v>
                </c:pt>
                <c:pt idx="30">
                  <c:v>48.257355184670281</c:v>
                </c:pt>
                <c:pt idx="31">
                  <c:v>46.62185694686778</c:v>
                </c:pt>
                <c:pt idx="32">
                  <c:v>46.733127542300423</c:v>
                </c:pt>
                <c:pt idx="33">
                  <c:v>45.116460947375977</c:v>
                </c:pt>
                <c:pt idx="34">
                  <c:v>44.293799344081911</c:v>
                </c:pt>
                <c:pt idx="35">
                  <c:v>42.208435939275994</c:v>
                </c:pt>
                <c:pt idx="36">
                  <c:v>41.252242104178094</c:v>
                </c:pt>
                <c:pt idx="37">
                  <c:v>40.669839052515826</c:v>
                </c:pt>
                <c:pt idx="38">
                  <c:v>40.475920114115311</c:v>
                </c:pt>
                <c:pt idx="39">
                  <c:v>41.642069955414982</c:v>
                </c:pt>
                <c:pt idx="40">
                  <c:v>42.87307249746307</c:v>
                </c:pt>
                <c:pt idx="41">
                  <c:v>44.482121682283605</c:v>
                </c:pt>
                <c:pt idx="42">
                  <c:v>42.761896053755166</c:v>
                </c:pt>
                <c:pt idx="43">
                  <c:v>44.502760697419909</c:v>
                </c:pt>
                <c:pt idx="44">
                  <c:v>42.351242004679804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1-41F9-9C1F-AEB35F97A5FE}"/>
            </c:ext>
          </c:extLst>
        </c:ser>
        <c:ser>
          <c:idx val="2"/>
          <c:order val="2"/>
          <c:tx>
            <c:strRef>
              <c:f>Weather_factors!$GZ$27:$GZ$28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cat>
            <c:numRef>
              <c:f>Weather_factors!$GW$29:$GW$73</c:f>
              <c:numCache>
                <c:formatCode>General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Weather_factors!$GZ$29:$GZ$73</c:f>
              <c:numCache>
                <c:formatCode>0.00</c:formatCode>
                <c:ptCount val="45"/>
                <c:pt idx="0">
                  <c:v>94.188773335648349</c:v>
                </c:pt>
                <c:pt idx="1">
                  <c:v>95.49490430548488</c:v>
                </c:pt>
                <c:pt idx="2">
                  <c:v>94.193946560998697</c:v>
                </c:pt>
                <c:pt idx="3">
                  <c:v>92.598848669799239</c:v>
                </c:pt>
                <c:pt idx="4">
                  <c:v>89.360737987859395</c:v>
                </c:pt>
                <c:pt idx="5">
                  <c:v>82.031993800571527</c:v>
                </c:pt>
                <c:pt idx="6">
                  <c:v>82.569841383629011</c:v>
                </c:pt>
                <c:pt idx="7">
                  <c:v>80.483335367662079</c:v>
                </c:pt>
                <c:pt idx="8">
                  <c:v>75.529991267838014</c:v>
                </c:pt>
                <c:pt idx="9">
                  <c:v>75.991706676445361</c:v>
                </c:pt>
                <c:pt idx="10">
                  <c:v>72.57846924204145</c:v>
                </c:pt>
                <c:pt idx="11">
                  <c:v>73.883738152274447</c:v>
                </c:pt>
                <c:pt idx="12">
                  <c:v>72.686580638021766</c:v>
                </c:pt>
                <c:pt idx="13">
                  <c:v>66.683672256534294</c:v>
                </c:pt>
                <c:pt idx="14">
                  <c:v>65.040778888090699</c:v>
                </c:pt>
                <c:pt idx="15">
                  <c:v>58.013654319057729</c:v>
                </c:pt>
                <c:pt idx="16">
                  <c:v>56.496906949109587</c:v>
                </c:pt>
                <c:pt idx="17">
                  <c:v>58.447695195851296</c:v>
                </c:pt>
                <c:pt idx="18">
                  <c:v>61.479704519890355</c:v>
                </c:pt>
                <c:pt idx="19">
                  <c:v>60.884603159793436</c:v>
                </c:pt>
                <c:pt idx="20">
                  <c:v>58.99660563737627</c:v>
                </c:pt>
                <c:pt idx="21">
                  <c:v>58.124954600259869</c:v>
                </c:pt>
                <c:pt idx="22">
                  <c:v>55.676933159621335</c:v>
                </c:pt>
                <c:pt idx="23">
                  <c:v>53.219013894059003</c:v>
                </c:pt>
                <c:pt idx="24">
                  <c:v>53.117667344491252</c:v>
                </c:pt>
                <c:pt idx="25">
                  <c:v>54.610828777321132</c:v>
                </c:pt>
                <c:pt idx="26">
                  <c:v>52.121326239438254</c:v>
                </c:pt>
                <c:pt idx="27">
                  <c:v>51.315666937319428</c:v>
                </c:pt>
                <c:pt idx="28">
                  <c:v>52.55082786067657</c:v>
                </c:pt>
                <c:pt idx="29">
                  <c:v>48.34827928935168</c:v>
                </c:pt>
                <c:pt idx="30">
                  <c:v>46.833874888195844</c:v>
                </c:pt>
                <c:pt idx="31">
                  <c:v>46.745504762811549</c:v>
                </c:pt>
                <c:pt idx="32">
                  <c:v>44.195870271831538</c:v>
                </c:pt>
                <c:pt idx="33">
                  <c:v>43.038257171783073</c:v>
                </c:pt>
                <c:pt idx="34">
                  <c:v>43.123466563343449</c:v>
                </c:pt>
                <c:pt idx="35">
                  <c:v>43.137801334789273</c:v>
                </c:pt>
                <c:pt idx="36">
                  <c:v>42.241785470099991</c:v>
                </c:pt>
                <c:pt idx="37">
                  <c:v>42.065743805181583</c:v>
                </c:pt>
                <c:pt idx="38">
                  <c:v>43.718586855787699</c:v>
                </c:pt>
                <c:pt idx="39">
                  <c:v>43.400070596754965</c:v>
                </c:pt>
                <c:pt idx="40">
                  <c:v>42.774211316751995</c:v>
                </c:pt>
                <c:pt idx="41">
                  <c:v>42.48584736937196</c:v>
                </c:pt>
                <c:pt idx="42">
                  <c:v>43.270594978848386</c:v>
                </c:pt>
                <c:pt idx="43">
                  <c:v>43.723713301847518</c:v>
                </c:pt>
                <c:pt idx="44">
                  <c:v>44.596561323158816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1-41F9-9C1F-AEB35F97A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30464"/>
        <c:axId val="130909888"/>
      </c:lineChart>
      <c:catAx>
        <c:axId val="3923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909888"/>
        <c:crosses val="autoZero"/>
        <c:auto val="1"/>
        <c:lblAlgn val="ctr"/>
        <c:lblOffset val="100"/>
        <c:tickLblSkip val="5"/>
        <c:noMultiLvlLbl val="0"/>
      </c:catAx>
      <c:valAx>
        <c:axId val="13090988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92304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077646544181975"/>
          <c:y val="0.55960921551472731"/>
          <c:w val="0.3242235345581802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15507436570428"/>
          <c:y val="5.1400554097404488E-2"/>
          <c:w val="0.82142716535433069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Weather_factors!$JE$28</c:f>
              <c:strCache>
                <c:ptCount val="1"/>
                <c:pt idx="0">
                  <c:v>Actual</c:v>
                </c:pt>
              </c:strCache>
            </c:strRef>
          </c:tx>
          <c:cat>
            <c:numRef>
              <c:f>Weather_factors!$JD$29:$JD$77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Weather_factors!$JE$29:$JE$77</c:f>
              <c:numCache>
                <c:formatCode>#,##0.0</c:formatCode>
                <c:ptCount val="49"/>
                <c:pt idx="0">
                  <c:v>1201.163</c:v>
                </c:pt>
                <c:pt idx="1">
                  <c:v>1288.011</c:v>
                </c:pt>
                <c:pt idx="2">
                  <c:v>1407.567</c:v>
                </c:pt>
                <c:pt idx="3">
                  <c:v>1516.654</c:v>
                </c:pt>
                <c:pt idx="4">
                  <c:v>1501.3310000000001</c:v>
                </c:pt>
                <c:pt idx="5">
                  <c:v>1597.8249999999998</c:v>
                </c:pt>
                <c:pt idx="6">
                  <c:v>1677.9450000000002</c:v>
                </c:pt>
                <c:pt idx="7">
                  <c:v>1753.8650000000002</c:v>
                </c:pt>
                <c:pt idx="8">
                  <c:v>1813.2730000000001</c:v>
                </c:pt>
                <c:pt idx="9">
                  <c:v>1854.1210000000001</c:v>
                </c:pt>
                <c:pt idx="10">
                  <c:v>2033.2380000000003</c:v>
                </c:pt>
                <c:pt idx="11">
                  <c:v>2077.0500000000002</c:v>
                </c:pt>
                <c:pt idx="12">
                  <c:v>1906.0920000000001</c:v>
                </c:pt>
                <c:pt idx="13">
                  <c:v>2116.44</c:v>
                </c:pt>
                <c:pt idx="14">
                  <c:v>2264.4740000000002</c:v>
                </c:pt>
                <c:pt idx="15">
                  <c:v>2351.2820000000002</c:v>
                </c:pt>
                <c:pt idx="16">
                  <c:v>2438.625</c:v>
                </c:pt>
                <c:pt idx="17">
                  <c:v>2538.7579999999998</c:v>
                </c:pt>
                <c:pt idx="18">
                  <c:v>2675.107</c:v>
                </c:pt>
                <c:pt idx="19">
                  <c:v>2766.6400000000003</c:v>
                </c:pt>
                <c:pt idx="20">
                  <c:v>2860.1509999999998</c:v>
                </c:pt>
                <c:pt idx="21">
                  <c:v>2918.0959999999995</c:v>
                </c:pt>
                <c:pt idx="22">
                  <c:v>2900.2250000000004</c:v>
                </c:pt>
                <c:pt idx="23">
                  <c:v>3018.7550000000001</c:v>
                </c:pt>
                <c:pt idx="24">
                  <c:v>3115.5210000000002</c:v>
                </c:pt>
                <c:pt idx="25">
                  <c:v>3252.0360000000001</c:v>
                </c:pt>
                <c:pt idx="26">
                  <c:v>3343.9670000000001</c:v>
                </c:pt>
                <c:pt idx="27">
                  <c:v>3502.8440000000001</c:v>
                </c:pt>
                <c:pt idx="28">
                  <c:v>3677.9920000000002</c:v>
                </c:pt>
                <c:pt idx="29">
                  <c:v>3766.239</c:v>
                </c:pt>
                <c:pt idx="30">
                  <c:v>3955.692</c:v>
                </c:pt>
                <c:pt idx="31">
                  <c:v>4062.8649999999998</c:v>
                </c:pt>
                <c:pt idx="32">
                  <c:v>4109.8189999999995</c:v>
                </c:pt>
                <c:pt idx="33">
                  <c:v>4090.0590000000002</c:v>
                </c:pt>
                <c:pt idx="34">
                  <c:v>4198.2129999999997</c:v>
                </c:pt>
                <c:pt idx="35">
                  <c:v>4350.5680000000002</c:v>
                </c:pt>
                <c:pt idx="36">
                  <c:v>4434.7300000000005</c:v>
                </c:pt>
                <c:pt idx="37">
                  <c:v>4559.509</c:v>
                </c:pt>
                <c:pt idx="38">
                  <c:v>4558.8900000000003</c:v>
                </c:pt>
                <c:pt idx="39">
                  <c:v>4458.9830000000002</c:v>
                </c:pt>
                <c:pt idx="40">
                  <c:v>4538.6409999999996</c:v>
                </c:pt>
                <c:pt idx="41">
                  <c:v>4531.3319999999994</c:v>
                </c:pt>
                <c:pt idx="42">
                  <c:v>4528.0709999999999</c:v>
                </c:pt>
                <c:pt idx="43">
                  <c:v>4562.1110000000008</c:v>
                </c:pt>
                <c:pt idx="44">
                  <c:v>4613.5650000000005</c:v>
                </c:pt>
                <c:pt idx="45">
                  <c:v>4613.5650000000005</c:v>
                </c:pt>
                <c:pt idx="46">
                  <c:v>4613.5650000000005</c:v>
                </c:pt>
                <c:pt idx="47">
                  <c:v>4613.5650000000005</c:v>
                </c:pt>
                <c:pt idx="48">
                  <c:v>4613.5650000000005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4-46E1-8C3B-845B60888070}"/>
            </c:ext>
          </c:extLst>
        </c:ser>
        <c:ser>
          <c:idx val="1"/>
          <c:order val="1"/>
          <c:tx>
            <c:strRef>
              <c:f>Weather_factors!$JF$28</c:f>
              <c:strCache>
                <c:ptCount val="1"/>
                <c:pt idx="0">
                  <c:v>Weather-adjusted </c:v>
                </c:pt>
              </c:strCache>
            </c:strRef>
          </c:tx>
          <c:marker>
            <c:symbol val="square"/>
            <c:size val="4"/>
          </c:marker>
          <c:cat>
            <c:numRef>
              <c:f>Weather_factors!$JD$29:$JD$77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Weather_factors!$JF$29:$JF$77</c:f>
              <c:numCache>
                <c:formatCode>#,##0.0</c:formatCode>
                <c:ptCount val="49"/>
                <c:pt idx="0">
                  <c:v>1183.0592962245828</c:v>
                </c:pt>
                <c:pt idx="1">
                  <c:v>1284.5809066606253</c:v>
                </c:pt>
                <c:pt idx="2">
                  <c:v>1411.897724097732</c:v>
                </c:pt>
                <c:pt idx="3">
                  <c:v>1510.717668654471</c:v>
                </c:pt>
                <c:pt idx="4">
                  <c:v>1543.6479875810551</c:v>
                </c:pt>
                <c:pt idx="5">
                  <c:v>1598.0427023113793</c:v>
                </c:pt>
                <c:pt idx="6">
                  <c:v>1666.9272663923668</c:v>
                </c:pt>
                <c:pt idx="7">
                  <c:v>1726.2537275923364</c:v>
                </c:pt>
                <c:pt idx="8">
                  <c:v>1775.0487944690296</c:v>
                </c:pt>
                <c:pt idx="9">
                  <c:v>1871.7985674208226</c:v>
                </c:pt>
                <c:pt idx="10">
                  <c:v>1952.4248915529834</c:v>
                </c:pt>
                <c:pt idx="11">
                  <c:v>2033.3420068252176</c:v>
                </c:pt>
                <c:pt idx="12">
                  <c:v>1953.6795255685729</c:v>
                </c:pt>
                <c:pt idx="13">
                  <c:v>2061.3189058376956</c:v>
                </c:pt>
                <c:pt idx="14">
                  <c:v>2238.1761860856163</c:v>
                </c:pt>
                <c:pt idx="15">
                  <c:v>2376.8859639205016</c:v>
                </c:pt>
                <c:pt idx="16">
                  <c:v>2445.7190446228697</c:v>
                </c:pt>
                <c:pt idx="17">
                  <c:v>2543.3844979740879</c:v>
                </c:pt>
                <c:pt idx="18">
                  <c:v>2691.2573302876235</c:v>
                </c:pt>
                <c:pt idx="19">
                  <c:v>2806.2113967998494</c:v>
                </c:pt>
                <c:pt idx="20">
                  <c:v>2868.8660189528923</c:v>
                </c:pt>
                <c:pt idx="21">
                  <c:v>2907.4307186896253</c:v>
                </c:pt>
                <c:pt idx="22">
                  <c:v>2972.8297230101894</c:v>
                </c:pt>
                <c:pt idx="23">
                  <c:v>3043.0098057139812</c:v>
                </c:pt>
                <c:pt idx="24">
                  <c:v>3141.2383779955471</c:v>
                </c:pt>
                <c:pt idx="25">
                  <c:v>3266.5956313253455</c:v>
                </c:pt>
                <c:pt idx="26">
                  <c:v>3394.5920024406782</c:v>
                </c:pt>
                <c:pt idx="27">
                  <c:v>3556.9332452022727</c:v>
                </c:pt>
                <c:pt idx="28">
                  <c:v>3663.2630966644338</c:v>
                </c:pt>
                <c:pt idx="29">
                  <c:v>3781.7254592704044</c:v>
                </c:pt>
                <c:pt idx="30">
                  <c:v>3994.9684054201862</c:v>
                </c:pt>
                <c:pt idx="31">
                  <c:v>4091.4550575847425</c:v>
                </c:pt>
                <c:pt idx="32">
                  <c:v>4109.3266738943448</c:v>
                </c:pt>
                <c:pt idx="33">
                  <c:v>4120.3187816373629</c:v>
                </c:pt>
                <c:pt idx="34">
                  <c:v>4241.9181313181243</c:v>
                </c:pt>
                <c:pt idx="35">
                  <c:v>4358.8927180258725</c:v>
                </c:pt>
                <c:pt idx="36">
                  <c:v>4450.673950659082</c:v>
                </c:pt>
                <c:pt idx="37">
                  <c:v>4555.4341337001115</c:v>
                </c:pt>
                <c:pt idx="38">
                  <c:v>4594.0177396760328</c:v>
                </c:pt>
                <c:pt idx="39">
                  <c:v>4510.9811809636331</c:v>
                </c:pt>
                <c:pt idx="40">
                  <c:v>4572.8228433595796</c:v>
                </c:pt>
                <c:pt idx="41">
                  <c:v>4543.6927664794503</c:v>
                </c:pt>
                <c:pt idx="42">
                  <c:v>4524.6863149716919</c:v>
                </c:pt>
                <c:pt idx="43">
                  <c:v>4604.5215607844284</c:v>
                </c:pt>
                <c:pt idx="44">
                  <c:v>4674.9990263306045</c:v>
                </c:pt>
                <c:pt idx="45">
                  <c:v>4635.4783442262788</c:v>
                </c:pt>
                <c:pt idx="46">
                  <c:v>4629.6410242482816</c:v>
                </c:pt>
                <c:pt idx="47">
                  <c:v>4630.81481080708</c:v>
                </c:pt>
                <c:pt idx="48">
                  <c:v>4625.0954380699995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94-46E1-8C3B-845B60888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22944"/>
        <c:axId val="130912192"/>
      </c:lineChart>
      <c:catAx>
        <c:axId val="9672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912192"/>
        <c:crosses val="autoZero"/>
        <c:auto val="1"/>
        <c:lblAlgn val="ctr"/>
        <c:lblOffset val="100"/>
        <c:noMultiLvlLbl val="0"/>
      </c:catAx>
      <c:valAx>
        <c:axId val="13091219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967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7991557305336838"/>
          <c:y val="0.57831984543598713"/>
          <c:w val="0.261329381797755"/>
          <c:h val="0.14502584887007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15507436570428"/>
          <c:y val="5.1400554097404488E-2"/>
          <c:w val="0.83531605424321964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Weather_factors!$JY$28</c:f>
              <c:strCache>
                <c:ptCount val="1"/>
                <c:pt idx="0">
                  <c:v>Actual</c:v>
                </c:pt>
              </c:strCache>
            </c:strRef>
          </c:tx>
          <c:cat>
            <c:numRef>
              <c:f>Weather_factors!$JX$29:$JX$77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Weather_factors!$JY$29:$JY$77</c:f>
              <c:numCache>
                <c:formatCode>#,##0.0</c:formatCode>
                <c:ptCount val="49"/>
                <c:pt idx="0">
                  <c:v>4217.107</c:v>
                </c:pt>
                <c:pt idx="1">
                  <c:v>4304.6790000000001</c:v>
                </c:pt>
                <c:pt idx="2">
                  <c:v>4406.9449999999997</c:v>
                </c:pt>
                <c:pt idx="3">
                  <c:v>4433.67</c:v>
                </c:pt>
                <c:pt idx="4">
                  <c:v>4255.6890000000003</c:v>
                </c:pt>
                <c:pt idx="5">
                  <c:v>4056.1420000000003</c:v>
                </c:pt>
                <c:pt idx="6">
                  <c:v>4369.8460000000005</c:v>
                </c:pt>
                <c:pt idx="7">
                  <c:v>4256.8910000000005</c:v>
                </c:pt>
                <c:pt idx="8">
                  <c:v>4308.5990000000002</c:v>
                </c:pt>
                <c:pt idx="9">
                  <c:v>4365.4540000000006</c:v>
                </c:pt>
                <c:pt idx="10">
                  <c:v>3818.614</c:v>
                </c:pt>
                <c:pt idx="11">
                  <c:v>3850.8519999999999</c:v>
                </c:pt>
                <c:pt idx="12">
                  <c:v>4087.5190000000007</c:v>
                </c:pt>
                <c:pt idx="13">
                  <c:v>3829.0419999999999</c:v>
                </c:pt>
                <c:pt idx="14">
                  <c:v>3985.0239999999999</c:v>
                </c:pt>
                <c:pt idx="15">
                  <c:v>3716.2750000000001</c:v>
                </c:pt>
                <c:pt idx="16">
                  <c:v>3678.9259999999999</c:v>
                </c:pt>
                <c:pt idx="17">
                  <c:v>3761.3980000000001</c:v>
                </c:pt>
                <c:pt idx="18">
                  <c:v>3981.0810000000001</c:v>
                </c:pt>
                <c:pt idx="19">
                  <c:v>4030.67</c:v>
                </c:pt>
                <c:pt idx="20">
                  <c:v>3881.0060000000003</c:v>
                </c:pt>
                <c:pt idx="21">
                  <c:v>3929.9419999999996</c:v>
                </c:pt>
                <c:pt idx="22">
                  <c:v>3975.3150000000001</c:v>
                </c:pt>
                <c:pt idx="23">
                  <c:v>3965.2330000000002</c:v>
                </c:pt>
                <c:pt idx="24">
                  <c:v>4005.5280000000002</c:v>
                </c:pt>
                <c:pt idx="25">
                  <c:v>4094.665</c:v>
                </c:pt>
                <c:pt idx="26">
                  <c:v>4270.4000000000005</c:v>
                </c:pt>
                <c:pt idx="27">
                  <c:v>4292.433</c:v>
                </c:pt>
                <c:pt idx="28">
                  <c:v>4005.1130000000003</c:v>
                </c:pt>
                <c:pt idx="29">
                  <c:v>4048.9709999999995</c:v>
                </c:pt>
                <c:pt idx="30">
                  <c:v>4261.415</c:v>
                </c:pt>
                <c:pt idx="31">
                  <c:v>4068.0880000000002</c:v>
                </c:pt>
                <c:pt idx="32">
                  <c:v>4124.8430000000008</c:v>
                </c:pt>
                <c:pt idx="33">
                  <c:v>4293.9310000000005</c:v>
                </c:pt>
                <c:pt idx="34">
                  <c:v>4228.3339999999998</c:v>
                </c:pt>
                <c:pt idx="35">
                  <c:v>4046.7879999999996</c:v>
                </c:pt>
                <c:pt idx="36">
                  <c:v>3739.2059999999997</c:v>
                </c:pt>
                <c:pt idx="37">
                  <c:v>3920.3710000000001</c:v>
                </c:pt>
                <c:pt idx="38">
                  <c:v>4093.2530000000006</c:v>
                </c:pt>
                <c:pt idx="39">
                  <c:v>4052.9209999999998</c:v>
                </c:pt>
                <c:pt idx="40">
                  <c:v>4017.875</c:v>
                </c:pt>
                <c:pt idx="41">
                  <c:v>4062.6880000000001</c:v>
                </c:pt>
                <c:pt idx="42">
                  <c:v>3721.7559999999999</c:v>
                </c:pt>
                <c:pt idx="43">
                  <c:v>4159.7560000000003</c:v>
                </c:pt>
                <c:pt idx="44">
                  <c:v>4388.42</c:v>
                </c:pt>
                <c:pt idx="45">
                  <c:v>4439.3420000000006</c:v>
                </c:pt>
                <c:pt idx="46">
                  <c:v>4320.5010000000002</c:v>
                </c:pt>
                <c:pt idx="47">
                  <c:v>4372.6400000000003</c:v>
                </c:pt>
                <c:pt idx="48">
                  <c:v>4372.6400000000003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D-41C3-9EDD-08818247A307}"/>
            </c:ext>
          </c:extLst>
        </c:ser>
        <c:ser>
          <c:idx val="1"/>
          <c:order val="1"/>
          <c:tx>
            <c:strRef>
              <c:f>Weather_factors!$JZ$28</c:f>
              <c:strCache>
                <c:ptCount val="1"/>
                <c:pt idx="0">
                  <c:v>Weather-adjusted </c:v>
                </c:pt>
              </c:strCache>
            </c:strRef>
          </c:tx>
          <c:marker>
            <c:symbol val="square"/>
            <c:size val="4"/>
          </c:marker>
          <c:cat>
            <c:numRef>
              <c:f>Weather_factors!$JX$29:$JX$77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Weather_factors!$JZ$29:$JZ$77</c:f>
              <c:numCache>
                <c:formatCode>#,##0.0</c:formatCode>
                <c:ptCount val="49"/>
                <c:pt idx="0">
                  <c:v>4172.1351388081594</c:v>
                </c:pt>
                <c:pt idx="1">
                  <c:v>4303.682599171575</c:v>
                </c:pt>
                <c:pt idx="2">
                  <c:v>4362.432727861913</c:v>
                </c:pt>
                <c:pt idx="3">
                  <c:v>4510.7069289432184</c:v>
                </c:pt>
                <c:pt idx="4">
                  <c:v>4326.4107278995662</c:v>
                </c:pt>
                <c:pt idx="5">
                  <c:v>4104.2911917783786</c:v>
                </c:pt>
                <c:pt idx="6">
                  <c:v>4310.9363146523365</c:v>
                </c:pt>
                <c:pt idx="7">
                  <c:v>4244.8920229174291</c:v>
                </c:pt>
                <c:pt idx="8">
                  <c:v>4177.287781254071</c:v>
                </c:pt>
                <c:pt idx="9">
                  <c:v>4331.8698755284158</c:v>
                </c:pt>
                <c:pt idx="10">
                  <c:v>3764.2317106658916</c:v>
                </c:pt>
                <c:pt idx="11">
                  <c:v>3823.1771489417711</c:v>
                </c:pt>
                <c:pt idx="12">
                  <c:v>4160.5047457593519</c:v>
                </c:pt>
                <c:pt idx="13">
                  <c:v>3842.427164965974</c:v>
                </c:pt>
                <c:pt idx="14">
                  <c:v>4073.5278312349551</c:v>
                </c:pt>
                <c:pt idx="15">
                  <c:v>3649.853564660908</c:v>
                </c:pt>
                <c:pt idx="16">
                  <c:v>3697.219661154033</c:v>
                </c:pt>
                <c:pt idx="17">
                  <c:v>3784.3360844191207</c:v>
                </c:pt>
                <c:pt idx="18">
                  <c:v>3909.0167488634943</c:v>
                </c:pt>
                <c:pt idx="19">
                  <c:v>3937.1884107690553</c:v>
                </c:pt>
                <c:pt idx="20">
                  <c:v>4002.0214451120846</c:v>
                </c:pt>
                <c:pt idx="21">
                  <c:v>3996.3347747704765</c:v>
                </c:pt>
                <c:pt idx="22">
                  <c:v>3961.9102961900394</c:v>
                </c:pt>
                <c:pt idx="23">
                  <c:v>3872.1033978887808</c:v>
                </c:pt>
                <c:pt idx="24">
                  <c:v>3985.9458159260103</c:v>
                </c:pt>
                <c:pt idx="25">
                  <c:v>4047.9868411939706</c:v>
                </c:pt>
                <c:pt idx="26">
                  <c:v>4156.4787932935606</c:v>
                </c:pt>
                <c:pt idx="27">
                  <c:v>4239.5417330633436</c:v>
                </c:pt>
                <c:pt idx="28">
                  <c:v>4208.0842012733938</c:v>
                </c:pt>
                <c:pt idx="29">
                  <c:v>4164.4289609255648</c:v>
                </c:pt>
                <c:pt idx="30">
                  <c:v>4264.4093829715066</c:v>
                </c:pt>
                <c:pt idx="31">
                  <c:v>4179.7725008465131</c:v>
                </c:pt>
                <c:pt idx="32">
                  <c:v>4190.7672492901193</c:v>
                </c:pt>
                <c:pt idx="33">
                  <c:v>4249.9021983093462</c:v>
                </c:pt>
                <c:pt idx="34">
                  <c:v>4280.0216252799564</c:v>
                </c:pt>
                <c:pt idx="35">
                  <c:v>4095.8294139478858</c:v>
                </c:pt>
                <c:pt idx="36">
                  <c:v>3957.129431480128</c:v>
                </c:pt>
                <c:pt idx="37">
                  <c:v>4005.9176230068765</c:v>
                </c:pt>
                <c:pt idx="38">
                  <c:v>4061.9526489934883</c:v>
                </c:pt>
                <c:pt idx="39">
                  <c:v>4027.8490511512819</c:v>
                </c:pt>
                <c:pt idx="40">
                  <c:v>4056.6226427320216</c:v>
                </c:pt>
                <c:pt idx="41">
                  <c:v>4148.8275466088544</c:v>
                </c:pt>
                <c:pt idx="42">
                  <c:v>4083.8793798421948</c:v>
                </c:pt>
                <c:pt idx="43">
                  <c:v>4125.5948084956353</c:v>
                </c:pt>
                <c:pt idx="44">
                  <c:v>4258.1585625352645</c:v>
                </c:pt>
                <c:pt idx="45">
                  <c:v>4584.5700601182998</c:v>
                </c:pt>
                <c:pt idx="46">
                  <c:v>4616.963960505901</c:v>
                </c:pt>
                <c:pt idx="47">
                  <c:v>4680.8593270192823</c:v>
                </c:pt>
                <c:pt idx="48">
                  <c:v>4415.5945700191578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D-41C3-9EDD-08818247A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24480"/>
        <c:axId val="130914496"/>
      </c:lineChart>
      <c:catAx>
        <c:axId val="9672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914496"/>
        <c:crosses val="autoZero"/>
        <c:auto val="1"/>
        <c:lblAlgn val="ctr"/>
        <c:lblOffset val="100"/>
        <c:tickLblSkip val="5"/>
        <c:noMultiLvlLbl val="0"/>
      </c:catAx>
      <c:valAx>
        <c:axId val="13091449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967244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0491557305336833"/>
          <c:y val="0.5366531787693205"/>
          <c:w val="0.29508442694663167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80160739282589677"/>
          <c:h val="0.79523549139690874"/>
        </c:manualLayout>
      </c:layout>
      <c:lineChart>
        <c:grouping val="standard"/>
        <c:varyColors val="0"/>
        <c:ser>
          <c:idx val="2"/>
          <c:order val="0"/>
          <c:tx>
            <c:strRef>
              <c:f>Weather_factors!$HV$7</c:f>
              <c:strCache>
                <c:ptCount val="1"/>
                <c:pt idx="0">
                  <c:v>Fuels Not WA</c:v>
                </c:pt>
              </c:strCache>
            </c:strRef>
          </c:tx>
          <c:cat>
            <c:numRef>
              <c:f>Weather_factors!$HS$8:$HS$69</c:f>
              <c:numCache>
                <c:formatCode>General</c:formatCode>
                <c:ptCount val="62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</c:numCache>
            </c:numRef>
          </c:cat>
          <c:val>
            <c:numRef>
              <c:f>Weather_factors!$HV$8:$HV$69</c:f>
              <c:numCache>
                <c:formatCode>0.0</c:formatCode>
                <c:ptCount val="62"/>
                <c:pt idx="0">
                  <c:v>2668.8690000000001</c:v>
                </c:pt>
                <c:pt idx="1">
                  <c:v>2834.0940000000001</c:v>
                </c:pt>
                <c:pt idx="2">
                  <c:v>2737.6840000000002</c:v>
                </c:pt>
                <c:pt idx="3">
                  <c:v>2672.9110000000001</c:v>
                </c:pt>
                <c:pt idx="4">
                  <c:v>2512.3760000000002</c:v>
                </c:pt>
                <c:pt idx="5">
                  <c:v>2457.578</c:v>
                </c:pt>
                <c:pt idx="6">
                  <c:v>2561.252</c:v>
                </c:pt>
                <c:pt idx="7">
                  <c:v>2606.8540000000003</c:v>
                </c:pt>
                <c:pt idx="8">
                  <c:v>2449.2910000000002</c:v>
                </c:pt>
                <c:pt idx="9">
                  <c:v>2557.2049999999999</c:v>
                </c:pt>
                <c:pt idx="10">
                  <c:v>2649.39</c:v>
                </c:pt>
                <c:pt idx="11">
                  <c:v>2722.5650000000001</c:v>
                </c:pt>
                <c:pt idx="12">
                  <c:v>2764.9859999999999</c:v>
                </c:pt>
                <c:pt idx="13">
                  <c:v>2923.873</c:v>
                </c:pt>
                <c:pt idx="14">
                  <c:v>2921.18</c:v>
                </c:pt>
                <c:pt idx="15">
                  <c:v>2977.2040000000002</c:v>
                </c:pt>
                <c:pt idx="16">
                  <c:v>3176.893</c:v>
                </c:pt>
                <c:pt idx="17">
                  <c:v>3408.944</c:v>
                </c:pt>
                <c:pt idx="18">
                  <c:v>3767.6930000000002</c:v>
                </c:pt>
                <c:pt idx="19">
                  <c:v>3899.46</c:v>
                </c:pt>
                <c:pt idx="20">
                  <c:v>4085.279</c:v>
                </c:pt>
                <c:pt idx="21">
                  <c:v>4236.8500000000004</c:v>
                </c:pt>
                <c:pt idx="22">
                  <c:v>4323.9399999999996</c:v>
                </c:pt>
                <c:pt idx="23">
                  <c:v>4412.1610000000001</c:v>
                </c:pt>
                <c:pt idx="24">
                  <c:v>4422.9840000000004</c:v>
                </c:pt>
                <c:pt idx="25">
                  <c:v>4259.259</c:v>
                </c:pt>
                <c:pt idx="26">
                  <c:v>4059.357</c:v>
                </c:pt>
                <c:pt idx="27">
                  <c:v>4371.6459999999997</c:v>
                </c:pt>
                <c:pt idx="28">
                  <c:v>4258.3280000000004</c:v>
                </c:pt>
                <c:pt idx="29">
                  <c:v>4309.1120000000001</c:v>
                </c:pt>
                <c:pt idx="30">
                  <c:v>4365.9679999999998</c:v>
                </c:pt>
                <c:pt idx="31">
                  <c:v>4105.0990000000002</c:v>
                </c:pt>
                <c:pt idx="32">
                  <c:v>3837.1370000000002</c:v>
                </c:pt>
                <c:pt idx="33">
                  <c:v>3864.1190000000001</c:v>
                </c:pt>
                <c:pt idx="34">
                  <c:v>3840.4190000000003</c:v>
                </c:pt>
                <c:pt idx="35">
                  <c:v>4000.8879999999999</c:v>
                </c:pt>
                <c:pt idx="36">
                  <c:v>3732.2800000000007</c:v>
                </c:pt>
                <c:pt idx="37">
                  <c:v>3692.857</c:v>
                </c:pt>
                <c:pt idx="38">
                  <c:v>3774.2460000000005</c:v>
                </c:pt>
                <c:pt idx="39">
                  <c:v>3994.027</c:v>
                </c:pt>
                <c:pt idx="40">
                  <c:v>4045.9780000000005</c:v>
                </c:pt>
                <c:pt idx="41">
                  <c:v>3893.5659999999998</c:v>
                </c:pt>
                <c:pt idx="42">
                  <c:v>3945.67</c:v>
                </c:pt>
                <c:pt idx="43">
                  <c:v>3990.9630000000002</c:v>
                </c:pt>
                <c:pt idx="44">
                  <c:v>3970.1059999999998</c:v>
                </c:pt>
                <c:pt idx="45">
                  <c:v>4016.3630000000003</c:v>
                </c:pt>
                <c:pt idx="46">
                  <c:v>4100.5169999999998</c:v>
                </c:pt>
                <c:pt idx="47">
                  <c:v>4273.4889999999996</c:v>
                </c:pt>
                <c:pt idx="48">
                  <c:v>4295.5410000000002</c:v>
                </c:pt>
                <c:pt idx="49">
                  <c:v>4004.87</c:v>
                </c:pt>
                <c:pt idx="50">
                  <c:v>4053.5529999999999</c:v>
                </c:pt>
                <c:pt idx="51">
                  <c:v>4278.2579999999998</c:v>
                </c:pt>
                <c:pt idx="52">
                  <c:v>4084.6560000000004</c:v>
                </c:pt>
                <c:pt idx="53">
                  <c:v>4132.17</c:v>
                </c:pt>
                <c:pt idx="54">
                  <c:v>4298.49</c:v>
                </c:pt>
                <c:pt idx="55">
                  <c:v>4232.4009999999998</c:v>
                </c:pt>
                <c:pt idx="56">
                  <c:v>4052.4380000000001</c:v>
                </c:pt>
                <c:pt idx="57">
                  <c:v>3747.569</c:v>
                </c:pt>
                <c:pt idx="58">
                  <c:v>3922.63</c:v>
                </c:pt>
                <c:pt idx="59">
                  <c:v>4100.1509999999998</c:v>
                </c:pt>
                <c:pt idx="60">
                  <c:v>4055.9379999999996</c:v>
                </c:pt>
                <c:pt idx="61">
                  <c:v>4023.3409999999999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2-41A4-A278-AB6C48DA5189}"/>
            </c:ext>
          </c:extLst>
        </c:ser>
        <c:ser>
          <c:idx val="3"/>
          <c:order val="1"/>
          <c:tx>
            <c:strRef>
              <c:f>Weather_factors!$HW$7</c:f>
              <c:strCache>
                <c:ptCount val="1"/>
                <c:pt idx="0">
                  <c:v>Fuels- Weather Adjusted</c:v>
                </c:pt>
              </c:strCache>
            </c:strRef>
          </c:tx>
          <c:cat>
            <c:numRef>
              <c:f>Weather_factors!$HS$8:$HS$69</c:f>
              <c:numCache>
                <c:formatCode>General</c:formatCode>
                <c:ptCount val="62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</c:numCache>
            </c:numRef>
          </c:cat>
          <c:val>
            <c:numRef>
              <c:f>Weather_factors!$HW$8:$HW$69</c:f>
              <c:numCache>
                <c:formatCode>0.0</c:formatCode>
                <c:ptCount val="62"/>
                <c:pt idx="0">
                  <c:v>2729.3842987197763</c:v>
                </c:pt>
                <c:pt idx="1">
                  <c:v>2768.8050563567258</c:v>
                </c:pt>
                <c:pt idx="2">
                  <c:v>2674.4226949944868</c:v>
                </c:pt>
                <c:pt idx="3">
                  <c:v>2684.8577465065473</c:v>
                </c:pt>
                <c:pt idx="4">
                  <c:v>2629.5504570939943</c:v>
                </c:pt>
                <c:pt idx="5">
                  <c:v>2518.5268238052549</c:v>
                </c:pt>
                <c:pt idx="6">
                  <c:v>2534.7755181094308</c:v>
                </c:pt>
                <c:pt idx="7">
                  <c:v>2619.585598876622</c:v>
                </c:pt>
                <c:pt idx="8">
                  <c:v>2473.3372633519893</c:v>
                </c:pt>
                <c:pt idx="9">
                  <c:v>2472.9361849492952</c:v>
                </c:pt>
                <c:pt idx="10">
                  <c:v>2654.4070682856618</c:v>
                </c:pt>
                <c:pt idx="11">
                  <c:v>2637.1964508734518</c:v>
                </c:pt>
                <c:pt idx="12">
                  <c:v>2742.4428967736199</c:v>
                </c:pt>
                <c:pt idx="13">
                  <c:v>2854.9174925689872</c:v>
                </c:pt>
                <c:pt idx="14">
                  <c:v>2845.4990577071612</c:v>
                </c:pt>
                <c:pt idx="15">
                  <c:v>2984.0546546372211</c:v>
                </c:pt>
                <c:pt idx="16">
                  <c:v>3166.7497660280615</c:v>
                </c:pt>
                <c:pt idx="17">
                  <c:v>3328.6329062578602</c:v>
                </c:pt>
                <c:pt idx="18">
                  <c:v>3728.5373303976035</c:v>
                </c:pt>
                <c:pt idx="19">
                  <c:v>3831.6261633579916</c:v>
                </c:pt>
                <c:pt idx="20">
                  <c:v>3986.7341140233434</c:v>
                </c:pt>
                <c:pt idx="21">
                  <c:v>4172.2849694587248</c:v>
                </c:pt>
                <c:pt idx="22">
                  <c:v>4336.6430833474733</c:v>
                </c:pt>
                <c:pt idx="23">
                  <c:v>4325.2394542531238</c:v>
                </c:pt>
                <c:pt idx="24">
                  <c:v>4578.3745705813853</c:v>
                </c:pt>
                <c:pt idx="25">
                  <c:v>4349.014575146206</c:v>
                </c:pt>
                <c:pt idx="26">
                  <c:v>4121.4935089165583</c:v>
                </c:pt>
                <c:pt idx="27">
                  <c:v>4291.7136722701434</c:v>
                </c:pt>
                <c:pt idx="28">
                  <c:v>4256.724471877511</c:v>
                </c:pt>
                <c:pt idx="29">
                  <c:v>4123.1653155272106</c:v>
                </c:pt>
                <c:pt idx="30">
                  <c:v>4259.9059936996591</c:v>
                </c:pt>
                <c:pt idx="31">
                  <c:v>4054.085311159743</c:v>
                </c:pt>
                <c:pt idx="32">
                  <c:v>3892.9428957008799</c:v>
                </c:pt>
                <c:pt idx="33">
                  <c:v>3868.982415298522</c:v>
                </c:pt>
                <c:pt idx="34">
                  <c:v>3844.8795788309494</c:v>
                </c:pt>
                <c:pt idx="35">
                  <c:v>4069.9882089611974</c:v>
                </c:pt>
                <c:pt idx="36">
                  <c:v>3739.2961913248764</c:v>
                </c:pt>
                <c:pt idx="37">
                  <c:v>3878.2019914661801</c:v>
                </c:pt>
                <c:pt idx="38">
                  <c:v>3968.3586176800704</c:v>
                </c:pt>
                <c:pt idx="39">
                  <c:v>4018.4144031746096</c:v>
                </c:pt>
                <c:pt idx="40">
                  <c:v>4034.6711676382215</c:v>
                </c:pt>
                <c:pt idx="41">
                  <c:v>4284.5854911912456</c:v>
                </c:pt>
                <c:pt idx="42">
                  <c:v>4223.561661656161</c:v>
                </c:pt>
                <c:pt idx="43">
                  <c:v>4132.8185077440485</c:v>
                </c:pt>
                <c:pt idx="44">
                  <c:v>3969.4732874514261</c:v>
                </c:pt>
                <c:pt idx="45">
                  <c:v>4147.0395120471539</c:v>
                </c:pt>
                <c:pt idx="46">
                  <c:v>4194.939017497345</c:v>
                </c:pt>
                <c:pt idx="47">
                  <c:v>4276.5830974383634</c:v>
                </c:pt>
                <c:pt idx="48">
                  <c:v>4390.2953836216766</c:v>
                </c:pt>
                <c:pt idx="49">
                  <c:v>4488.0987213910175</c:v>
                </c:pt>
                <c:pt idx="50">
                  <c:v>4399.7113062860162</c:v>
                </c:pt>
                <c:pt idx="51">
                  <c:v>4458.6134205767667</c:v>
                </c:pt>
                <c:pt idx="52">
                  <c:v>4404.5618773023034</c:v>
                </c:pt>
                <c:pt idx="53">
                  <c:v>4378.5538753097098</c:v>
                </c:pt>
                <c:pt idx="54">
                  <c:v>4432.622322903223</c:v>
                </c:pt>
                <c:pt idx="55">
                  <c:v>4485.0652987425792</c:v>
                </c:pt>
                <c:pt idx="56">
                  <c:v>4289.9195333010866</c:v>
                </c:pt>
                <c:pt idx="57">
                  <c:v>4160.5726621152753</c:v>
                </c:pt>
                <c:pt idx="58">
                  <c:v>4191.9179943531544</c:v>
                </c:pt>
                <c:pt idx="59">
                  <c:v>4224.9254281486037</c:v>
                </c:pt>
                <c:pt idx="60">
                  <c:v>4191.6087685734001</c:v>
                </c:pt>
                <c:pt idx="61">
                  <c:v>4185.7055223451589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2-41A4-A278-AB6C48DA5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26528"/>
        <c:axId val="148382272"/>
      </c:lineChart>
      <c:catAx>
        <c:axId val="96726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8382272"/>
        <c:crosses val="autoZero"/>
        <c:auto val="1"/>
        <c:lblAlgn val="ctr"/>
        <c:lblOffset val="100"/>
        <c:noMultiLvlLbl val="0"/>
      </c:catAx>
      <c:valAx>
        <c:axId val="14838227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967265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0897090988626424"/>
          <c:y val="0.58757910469524643"/>
          <c:w val="0.29936242344706909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Compare Benchmarked Annual Floorspace with CBECS</a:t>
            </a:r>
          </a:p>
        </c:rich>
      </c:tx>
      <c:layout>
        <c:manualLayout>
          <c:xMode val="edge"/>
          <c:yMode val="edge"/>
          <c:x val="0.16791044776119404"/>
          <c:y val="3.25204112688729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62533787754144"/>
          <c:y val="0.11111140516864935"/>
          <c:w val="0.83376660007051362"/>
          <c:h val="0.72628918500482986"/>
        </c:manualLayout>
      </c:layout>
      <c:lineChart>
        <c:grouping val="standard"/>
        <c:varyColors val="0"/>
        <c:ser>
          <c:idx val="0"/>
          <c:order val="0"/>
          <c:tx>
            <c:strRef>
              <c:f>Floorspace_estimates!$B$7</c:f>
              <c:strCache>
                <c:ptCount val="1"/>
                <c:pt idx="0">
                  <c:v>EERE-PNNL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Floorspace_estimates!$A$8:$A$66</c:f>
              <c:numCache>
                <c:formatCode>General</c:formatCod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numCache>
            </c:numRef>
          </c:cat>
          <c:val>
            <c:numRef>
              <c:f>Floorspace_estimates!$B$8:$B$66</c:f>
              <c:numCache>
                <c:formatCode>#,##0.0</c:formatCode>
                <c:ptCount val="59"/>
                <c:pt idx="0">
                  <c:v>34.69239659623949</c:v>
                </c:pt>
                <c:pt idx="1">
                  <c:v>35.344195837661651</c:v>
                </c:pt>
                <c:pt idx="2">
                  <c:v>36.019174273443198</c:v>
                </c:pt>
                <c:pt idx="3">
                  <c:v>36.743103932126672</c:v>
                </c:pt>
                <c:pt idx="4">
                  <c:v>37.509906313800414</c:v>
                </c:pt>
                <c:pt idx="5">
                  <c:v>38.329005933125394</c:v>
                </c:pt>
                <c:pt idx="6">
                  <c:v>39.236168078555281</c:v>
                </c:pt>
                <c:pt idx="7">
                  <c:v>40.166885890644082</c:v>
                </c:pt>
                <c:pt idx="8">
                  <c:v>41.119338763690571</c:v>
                </c:pt>
                <c:pt idx="9">
                  <c:v>42.169102376586245</c:v>
                </c:pt>
                <c:pt idx="10">
                  <c:v>43.217587378911084</c:v>
                </c:pt>
                <c:pt idx="11">
                  <c:v>44.196531411053328</c:v>
                </c:pt>
                <c:pt idx="12">
                  <c:v>45.23715809396959</c:v>
                </c:pt>
                <c:pt idx="13">
                  <c:v>46.382587898653007</c:v>
                </c:pt>
                <c:pt idx="14">
                  <c:v>47.542368755172326</c:v>
                </c:pt>
                <c:pt idx="15">
                  <c:v>48.478406456760915</c:v>
                </c:pt>
                <c:pt idx="16">
                  <c:v>49.218818000569165</c:v>
                </c:pt>
                <c:pt idx="17">
                  <c:v>50.022048157018361</c:v>
                </c:pt>
                <c:pt idx="18">
                  <c:v>51.004508012970277</c:v>
                </c:pt>
                <c:pt idx="19">
                  <c:v>52.144920365325937</c:v>
                </c:pt>
                <c:pt idx="20">
                  <c:v>53.249557142872121</c:v>
                </c:pt>
                <c:pt idx="21">
                  <c:v>54.225356492580367</c:v>
                </c:pt>
                <c:pt idx="22">
                  <c:v>55.124436870888367</c:v>
                </c:pt>
                <c:pt idx="23">
                  <c:v>55.948968379792689</c:v>
                </c:pt>
                <c:pt idx="24">
                  <c:v>56.945768657713671</c:v>
                </c:pt>
                <c:pt idx="25">
                  <c:v>58.171601888383009</c:v>
                </c:pt>
                <c:pt idx="26">
                  <c:v>59.492416736089979</c:v>
                </c:pt>
                <c:pt idx="27">
                  <c:v>60.763476770077759</c:v>
                </c:pt>
                <c:pt idx="28">
                  <c:v>62.000598696130474</c:v>
                </c:pt>
                <c:pt idx="29">
                  <c:v>63.183000000000014</c:v>
                </c:pt>
                <c:pt idx="30">
                  <c:v>64.179533191506238</c:v>
                </c:pt>
                <c:pt idx="31">
                  <c:v>64.956802596915423</c:v>
                </c:pt>
                <c:pt idx="32">
                  <c:v>65.56853183679668</c:v>
                </c:pt>
                <c:pt idx="33">
                  <c:v>66.152652187145023</c:v>
                </c:pt>
                <c:pt idx="34">
                  <c:v>66.811294146901758</c:v>
                </c:pt>
                <c:pt idx="35">
                  <c:v>67.618803117271199</c:v>
                </c:pt>
                <c:pt idx="36">
                  <c:v>68.514157016594837</c:v>
                </c:pt>
                <c:pt idx="37">
                  <c:v>69.518180139864583</c:v>
                </c:pt>
                <c:pt idx="38">
                  <c:v>70.79668972332658</c:v>
                </c:pt>
                <c:pt idx="39">
                  <c:v>72.299726123506517</c:v>
                </c:pt>
                <c:pt idx="40">
                  <c:v>73.870248903781942</c:v>
                </c:pt>
                <c:pt idx="41">
                  <c:v>75.387733723424319</c:v>
                </c:pt>
                <c:pt idx="42">
                  <c:v>76.666137428142079</c:v>
                </c:pt>
                <c:pt idx="43">
                  <c:v>77.765478809122598</c:v>
                </c:pt>
                <c:pt idx="44">
                  <c:v>78.845410774692752</c:v>
                </c:pt>
                <c:pt idx="45">
                  <c:v>79.981502570981235</c:v>
                </c:pt>
                <c:pt idx="46">
                  <c:v>81.211409424915445</c:v>
                </c:pt>
                <c:pt idx="47">
                  <c:v>82.517823695937253</c:v>
                </c:pt>
                <c:pt idx="48">
                  <c:v>83.695975468329934</c:v>
                </c:pt>
                <c:pt idx="49">
                  <c:v>84.571181076683075</c:v>
                </c:pt>
                <c:pt idx="50">
                  <c:v>85.045216257885741</c:v>
                </c:pt>
                <c:pt idx="51">
                  <c:v>85.442950396469868</c:v>
                </c:pt>
                <c:pt idx="52">
                  <c:v>85.847015945900836</c:v>
                </c:pt>
                <c:pt idx="53">
                  <c:v>86.341418441060483</c:v>
                </c:pt>
                <c:pt idx="54">
                  <c:v>86.954645671941364</c:v>
                </c:pt>
                <c:pt idx="55">
                  <c:v>87.660198809335796</c:v>
                </c:pt>
                <c:pt idx="56">
                  <c:v>88.396571177269067</c:v>
                </c:pt>
                <c:pt idx="57">
                  <c:v>89.213866754116822</c:v>
                </c:pt>
                <c:pt idx="58">
                  <c:v>90.047396924502976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E-4F30-8BC0-B6003D282E6F}"/>
            </c:ext>
          </c:extLst>
        </c:ser>
        <c:ser>
          <c:idx val="1"/>
          <c:order val="1"/>
          <c:tx>
            <c:strRef>
              <c:f>Floorspace_estimates!$C$7</c:f>
              <c:strCache>
                <c:ptCount val="1"/>
                <c:pt idx="0">
                  <c:v>EIA (CBECS)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Floorspace_estimates!$A$8:$A$66</c:f>
              <c:numCache>
                <c:formatCode>General</c:formatCod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numCache>
            </c:numRef>
          </c:cat>
          <c:val>
            <c:numRef>
              <c:f>Floorspace_estimates!$C$8:$C$66</c:f>
              <c:numCache>
                <c:formatCode>General</c:formatCode>
                <c:ptCount val="59"/>
                <c:pt idx="19">
                  <c:v>51.088000000000001</c:v>
                </c:pt>
                <c:pt idx="23">
                  <c:v>56.116</c:v>
                </c:pt>
                <c:pt idx="26">
                  <c:v>58.198999999999998</c:v>
                </c:pt>
                <c:pt idx="29">
                  <c:v>63.183999999999997</c:v>
                </c:pt>
                <c:pt idx="32">
                  <c:v>67.876000000000005</c:v>
                </c:pt>
                <c:pt idx="35" formatCode="0.000">
                  <c:v>62.07</c:v>
                </c:pt>
                <c:pt idx="39" formatCode="_(* #,##0.000_);_(* \(#,##0.000\);_(* &quot;-&quot;??_);_(@_)">
                  <c:v>71.117242963170412</c:v>
                </c:pt>
                <c:pt idx="43" formatCode="_(* #,##0.000_);_(* \(#,##0.000\);_(* &quot;-&quot;??_);_(@_)">
                  <c:v>75.679696401064277</c:v>
                </c:pt>
                <c:pt idx="52" formatCode="0.000">
                  <c:v>91.44765000000001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E-4F30-8BC0-B6003D282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2080"/>
        <c:axId val="148385152"/>
      </c:lineChart>
      <c:catAx>
        <c:axId val="4990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3851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4838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Billion Square Feet</a:t>
                </a:r>
              </a:p>
            </c:rich>
          </c:tx>
          <c:layout>
            <c:manualLayout>
              <c:xMode val="edge"/>
              <c:yMode val="edge"/>
              <c:x val="3.1094527363184081E-3"/>
              <c:y val="0.3008138616819239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9020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0161691542288555"/>
          <c:y val="0.57814053731088488"/>
          <c:w val="0.25559701492537312"/>
          <c:h val="0.143631816437522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870720539494606E-2"/>
          <c:y val="4.2970558271059923E-2"/>
          <c:w val="0.83415828495890565"/>
          <c:h val="0.82881808565525972"/>
        </c:manualLayout>
      </c:layout>
      <c:lineChart>
        <c:grouping val="standard"/>
        <c:varyColors val="0"/>
        <c:ser>
          <c:idx val="0"/>
          <c:order val="0"/>
          <c:tx>
            <c:strRef>
              <c:f>Floorspace_estimates!$AA$17</c:f>
              <c:strCache>
                <c:ptCount val="1"/>
                <c:pt idx="0">
                  <c:v>EERE-PNNL</c:v>
                </c:pt>
              </c:strCache>
            </c:strRef>
          </c:tx>
          <c:marker>
            <c:symbol val="diamond"/>
            <c:size val="5"/>
          </c:marker>
          <c:cat>
            <c:numRef>
              <c:f>Floorspace_estimates!$Z$18:$Z$58</c:f>
              <c:numCache>
                <c:formatCode>General</c:formatCode>
                <c:ptCount val="4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</c:numCache>
            </c:numRef>
          </c:cat>
          <c:val>
            <c:numRef>
              <c:f>Floorspace_estimates!$AA$18:$AA$58</c:f>
              <c:numCache>
                <c:formatCode>#,##0.00</c:formatCode>
                <c:ptCount val="41"/>
                <c:pt idx="0">
                  <c:v>43.217587378911084</c:v>
                </c:pt>
                <c:pt idx="1">
                  <c:v>44.196531411053328</c:v>
                </c:pt>
                <c:pt idx="2">
                  <c:v>45.23715809396959</c:v>
                </c:pt>
                <c:pt idx="3">
                  <c:v>46.382587898653007</c:v>
                </c:pt>
                <c:pt idx="4">
                  <c:v>47.542368755172326</c:v>
                </c:pt>
                <c:pt idx="5">
                  <c:v>48.478406456760915</c:v>
                </c:pt>
                <c:pt idx="6">
                  <c:v>49.218818000569165</c:v>
                </c:pt>
                <c:pt idx="7">
                  <c:v>50.022048157018361</c:v>
                </c:pt>
                <c:pt idx="8">
                  <c:v>51.004508012970277</c:v>
                </c:pt>
                <c:pt idx="9">
                  <c:v>52.144920365325937</c:v>
                </c:pt>
                <c:pt idx="10">
                  <c:v>53.249557142872121</c:v>
                </c:pt>
                <c:pt idx="11">
                  <c:v>54.225356492580367</c:v>
                </c:pt>
                <c:pt idx="12">
                  <c:v>55.124436870888367</c:v>
                </c:pt>
                <c:pt idx="13">
                  <c:v>55.948968379792689</c:v>
                </c:pt>
                <c:pt idx="14">
                  <c:v>56.945768657713671</c:v>
                </c:pt>
                <c:pt idx="15">
                  <c:v>58.171601888383009</c:v>
                </c:pt>
                <c:pt idx="16">
                  <c:v>59.492416736089979</c:v>
                </c:pt>
                <c:pt idx="17">
                  <c:v>60.763476770077759</c:v>
                </c:pt>
                <c:pt idx="18">
                  <c:v>62.000598696130474</c:v>
                </c:pt>
                <c:pt idx="19">
                  <c:v>63.183000000000014</c:v>
                </c:pt>
                <c:pt idx="20">
                  <c:v>64.179533191506238</c:v>
                </c:pt>
                <c:pt idx="21">
                  <c:v>64.956802596915423</c:v>
                </c:pt>
                <c:pt idx="22">
                  <c:v>65.56853183679668</c:v>
                </c:pt>
                <c:pt idx="23">
                  <c:v>66.152652187145023</c:v>
                </c:pt>
                <c:pt idx="24">
                  <c:v>66.811294146901758</c:v>
                </c:pt>
                <c:pt idx="25">
                  <c:v>67.618803117271199</c:v>
                </c:pt>
                <c:pt idx="26">
                  <c:v>68.514157016594837</c:v>
                </c:pt>
                <c:pt idx="27">
                  <c:v>69.518180139864583</c:v>
                </c:pt>
                <c:pt idx="28">
                  <c:v>70.79668972332658</c:v>
                </c:pt>
                <c:pt idx="29">
                  <c:v>72.299726123506517</c:v>
                </c:pt>
                <c:pt idx="30">
                  <c:v>73.870248903781942</c:v>
                </c:pt>
                <c:pt idx="31">
                  <c:v>75.387733723424319</c:v>
                </c:pt>
                <c:pt idx="32">
                  <c:v>76.666137428142079</c:v>
                </c:pt>
                <c:pt idx="33">
                  <c:v>77.765478809122598</c:v>
                </c:pt>
                <c:pt idx="34">
                  <c:v>78.845410774692752</c:v>
                </c:pt>
                <c:pt idx="35">
                  <c:v>79.981502570981235</c:v>
                </c:pt>
                <c:pt idx="36">
                  <c:v>81.211409424915445</c:v>
                </c:pt>
                <c:pt idx="37">
                  <c:v>82.517823695937253</c:v>
                </c:pt>
                <c:pt idx="38">
                  <c:v>83.695975468329934</c:v>
                </c:pt>
                <c:pt idx="39">
                  <c:v>84.571181076683075</c:v>
                </c:pt>
                <c:pt idx="40">
                  <c:v>85.045216257885741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B-4D06-A07F-EF972555263D}"/>
            </c:ext>
          </c:extLst>
        </c:ser>
        <c:ser>
          <c:idx val="2"/>
          <c:order val="1"/>
          <c:tx>
            <c:strRef>
              <c:f>Floorspace_estimates!$AC$17</c:f>
              <c:strCache>
                <c:ptCount val="1"/>
                <c:pt idx="0">
                  <c:v>EIA-Surveys</c:v>
                </c:pt>
              </c:strCache>
            </c:strRef>
          </c:tx>
          <c:marker>
            <c:symbol val="triangle"/>
            <c:size val="7"/>
            <c:spPr>
              <a:ln>
                <a:solidFill>
                  <a:srgbClr val="00B050"/>
                </a:solidFill>
              </a:ln>
            </c:spPr>
          </c:marker>
          <c:cat>
            <c:numRef>
              <c:f>Floorspace_estimates!$Z$18:$Z$58</c:f>
              <c:numCache>
                <c:formatCode>General</c:formatCode>
                <c:ptCount val="4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</c:numCache>
            </c:numRef>
          </c:cat>
          <c:val>
            <c:numRef>
              <c:f>Floorspace_estimates!$AC$18:$AC$58</c:f>
              <c:numCache>
                <c:formatCode>General</c:formatCode>
                <c:ptCount val="41"/>
                <c:pt idx="9">
                  <c:v>51.088000000000001</c:v>
                </c:pt>
                <c:pt idx="13">
                  <c:v>56.116</c:v>
                </c:pt>
                <c:pt idx="16">
                  <c:v>58.198999999999998</c:v>
                </c:pt>
                <c:pt idx="19">
                  <c:v>63.183999999999997</c:v>
                </c:pt>
                <c:pt idx="22">
                  <c:v>67.876000000000005</c:v>
                </c:pt>
                <c:pt idx="25">
                  <c:v>62.07</c:v>
                </c:pt>
                <c:pt idx="29">
                  <c:v>71.117242963170412</c:v>
                </c:pt>
                <c:pt idx="33">
                  <c:v>75.679696401064277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B-4D06-A07F-EF9725552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69312"/>
        <c:axId val="148387456"/>
      </c:lineChart>
      <c:catAx>
        <c:axId val="11706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8387456"/>
        <c:crosses val="autoZero"/>
        <c:auto val="1"/>
        <c:lblAlgn val="ctr"/>
        <c:lblOffset val="100"/>
        <c:tickLblSkip val="5"/>
        <c:noMultiLvlLbl val="0"/>
      </c:catAx>
      <c:valAx>
        <c:axId val="148387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Billion Square Feet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17069312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19271777968719922"/>
          <c:y val="0.61993398497974816"/>
          <c:w val="0.20651181571892063"/>
          <c:h val="0.20064250193082575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25502319438412"/>
          <c:y val="5.6006066393060057E-2"/>
          <c:w val="0.84410783027121594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Floorspace_estimates!$B$7</c:f>
              <c:strCache>
                <c:ptCount val="1"/>
                <c:pt idx="0">
                  <c:v>EERE-PNNL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diamond"/>
            <c:size val="4"/>
          </c:marker>
          <c:cat>
            <c:numRef>
              <c:f>Floorspace_estimates!$A$8:$A$61</c:f>
              <c:numCache>
                <c:formatCode>General</c:formatCode>
                <c:ptCount val="5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</c:numCache>
            </c:numRef>
          </c:cat>
          <c:val>
            <c:numRef>
              <c:f>Floorspace_estimates!$B$8:$B$66</c:f>
              <c:numCache>
                <c:formatCode>#,##0.0</c:formatCode>
                <c:ptCount val="59"/>
                <c:pt idx="0">
                  <c:v>34.69239659623949</c:v>
                </c:pt>
                <c:pt idx="1">
                  <c:v>35.344195837661651</c:v>
                </c:pt>
                <c:pt idx="2">
                  <c:v>36.019174273443198</c:v>
                </c:pt>
                <c:pt idx="3">
                  <c:v>36.743103932126672</c:v>
                </c:pt>
                <c:pt idx="4">
                  <c:v>37.509906313800414</c:v>
                </c:pt>
                <c:pt idx="5">
                  <c:v>38.329005933125394</c:v>
                </c:pt>
                <c:pt idx="6">
                  <c:v>39.236168078555281</c:v>
                </c:pt>
                <c:pt idx="7">
                  <c:v>40.166885890644082</c:v>
                </c:pt>
                <c:pt idx="8">
                  <c:v>41.119338763690571</c:v>
                </c:pt>
                <c:pt idx="9">
                  <c:v>42.169102376586245</c:v>
                </c:pt>
                <c:pt idx="10">
                  <c:v>43.217587378911084</c:v>
                </c:pt>
                <c:pt idx="11">
                  <c:v>44.196531411053328</c:v>
                </c:pt>
                <c:pt idx="12">
                  <c:v>45.23715809396959</c:v>
                </c:pt>
                <c:pt idx="13">
                  <c:v>46.382587898653007</c:v>
                </c:pt>
                <c:pt idx="14">
                  <c:v>47.542368755172326</c:v>
                </c:pt>
                <c:pt idx="15">
                  <c:v>48.478406456760915</c:v>
                </c:pt>
                <c:pt idx="16">
                  <c:v>49.218818000569165</c:v>
                </c:pt>
                <c:pt idx="17">
                  <c:v>50.022048157018361</c:v>
                </c:pt>
                <c:pt idx="18">
                  <c:v>51.004508012970277</c:v>
                </c:pt>
                <c:pt idx="19">
                  <c:v>52.144920365325937</c:v>
                </c:pt>
                <c:pt idx="20">
                  <c:v>53.249557142872121</c:v>
                </c:pt>
                <c:pt idx="21">
                  <c:v>54.225356492580367</c:v>
                </c:pt>
                <c:pt idx="22">
                  <c:v>55.124436870888367</c:v>
                </c:pt>
                <c:pt idx="23">
                  <c:v>55.948968379792689</c:v>
                </c:pt>
                <c:pt idx="24">
                  <c:v>56.945768657713671</c:v>
                </c:pt>
                <c:pt idx="25">
                  <c:v>58.171601888383009</c:v>
                </c:pt>
                <c:pt idx="26">
                  <c:v>59.492416736089979</c:v>
                </c:pt>
                <c:pt idx="27">
                  <c:v>60.763476770077759</c:v>
                </c:pt>
                <c:pt idx="28">
                  <c:v>62.000598696130474</c:v>
                </c:pt>
                <c:pt idx="29">
                  <c:v>63.183000000000014</c:v>
                </c:pt>
                <c:pt idx="30">
                  <c:v>64.179533191506238</c:v>
                </c:pt>
                <c:pt idx="31">
                  <c:v>64.956802596915423</c:v>
                </c:pt>
                <c:pt idx="32">
                  <c:v>65.56853183679668</c:v>
                </c:pt>
                <c:pt idx="33">
                  <c:v>66.152652187145023</c:v>
                </c:pt>
                <c:pt idx="34">
                  <c:v>66.811294146901758</c:v>
                </c:pt>
                <c:pt idx="35">
                  <c:v>67.618803117271199</c:v>
                </c:pt>
                <c:pt idx="36">
                  <c:v>68.514157016594837</c:v>
                </c:pt>
                <c:pt idx="37">
                  <c:v>69.518180139864583</c:v>
                </c:pt>
                <c:pt idx="38">
                  <c:v>70.79668972332658</c:v>
                </c:pt>
                <c:pt idx="39">
                  <c:v>72.299726123506517</c:v>
                </c:pt>
                <c:pt idx="40">
                  <c:v>73.870248903781942</c:v>
                </c:pt>
                <c:pt idx="41">
                  <c:v>75.387733723424319</c:v>
                </c:pt>
                <c:pt idx="42">
                  <c:v>76.666137428142079</c:v>
                </c:pt>
                <c:pt idx="43">
                  <c:v>77.765478809122598</c:v>
                </c:pt>
                <c:pt idx="44">
                  <c:v>78.845410774692752</c:v>
                </c:pt>
                <c:pt idx="45">
                  <c:v>79.981502570981235</c:v>
                </c:pt>
                <c:pt idx="46">
                  <c:v>81.211409424915445</c:v>
                </c:pt>
                <c:pt idx="47">
                  <c:v>82.517823695937253</c:v>
                </c:pt>
                <c:pt idx="48">
                  <c:v>83.695975468329934</c:v>
                </c:pt>
                <c:pt idx="49">
                  <c:v>84.571181076683075</c:v>
                </c:pt>
                <c:pt idx="50">
                  <c:v>85.045216257885741</c:v>
                </c:pt>
                <c:pt idx="51">
                  <c:v>85.442950396469868</c:v>
                </c:pt>
                <c:pt idx="52">
                  <c:v>85.847015945900836</c:v>
                </c:pt>
                <c:pt idx="53">
                  <c:v>86.341418441060483</c:v>
                </c:pt>
                <c:pt idx="54">
                  <c:v>86.954645671941364</c:v>
                </c:pt>
                <c:pt idx="55">
                  <c:v>87.660198809335796</c:v>
                </c:pt>
                <c:pt idx="56">
                  <c:v>88.396571177269067</c:v>
                </c:pt>
                <c:pt idx="57">
                  <c:v>89.213866754116822</c:v>
                </c:pt>
                <c:pt idx="58">
                  <c:v>90.047396924502976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9F-4A53-A0E2-FDCD23E15B11}"/>
            </c:ext>
          </c:extLst>
        </c:ser>
        <c:ser>
          <c:idx val="1"/>
          <c:order val="1"/>
          <c:tx>
            <c:strRef>
              <c:f>Floorspace_estimates!$C$7</c:f>
              <c:strCache>
                <c:ptCount val="1"/>
                <c:pt idx="0">
                  <c:v>EIA (CBECS)</c:v>
                </c:pt>
              </c:strCache>
            </c:strRef>
          </c:tx>
          <c:marker>
            <c:symbol val="square"/>
            <c:size val="5"/>
          </c:marker>
          <c:cat>
            <c:numRef>
              <c:f>Floorspace_estimates!$A$8:$A$61</c:f>
              <c:numCache>
                <c:formatCode>General</c:formatCode>
                <c:ptCount val="5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</c:numCache>
            </c:numRef>
          </c:cat>
          <c:val>
            <c:numRef>
              <c:f>Floorspace_estimates!$C$8:$C$62</c:f>
              <c:numCache>
                <c:formatCode>General</c:formatCode>
                <c:ptCount val="55"/>
                <c:pt idx="19">
                  <c:v>51.088000000000001</c:v>
                </c:pt>
                <c:pt idx="23">
                  <c:v>56.116</c:v>
                </c:pt>
                <c:pt idx="26">
                  <c:v>58.198999999999998</c:v>
                </c:pt>
                <c:pt idx="29">
                  <c:v>63.183999999999997</c:v>
                </c:pt>
                <c:pt idx="32">
                  <c:v>67.876000000000005</c:v>
                </c:pt>
                <c:pt idx="35" formatCode="0.000">
                  <c:v>62.07</c:v>
                </c:pt>
                <c:pt idx="39" formatCode="_(* #,##0.000_);_(* \(#,##0.000\);_(* &quot;-&quot;??_);_(@_)">
                  <c:v>71.117242963170412</c:v>
                </c:pt>
                <c:pt idx="43" formatCode="_(* #,##0.000_);_(* \(#,##0.000\);_(* &quot;-&quot;??_);_(@_)">
                  <c:v>75.679696401064277</c:v>
                </c:pt>
                <c:pt idx="52" formatCode="0.000">
                  <c:v>91.44765000000001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9F-4A53-A0E2-FDCD23E15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70336"/>
        <c:axId val="191397888"/>
      </c:lineChart>
      <c:catAx>
        <c:axId val="11707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 baseline="0"/>
            </a:pPr>
            <a:endParaRPr lang="en-US"/>
          </a:p>
        </c:txPr>
        <c:crossAx val="1913978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91397888"/>
        <c:scaling>
          <c:orientation val="minMax"/>
        </c:scaling>
        <c:delete val="0"/>
        <c:axPos val="l"/>
        <c:majorGridlines>
          <c:spPr>
            <a:ln>
              <a:solidFill>
                <a:schemeClr val="accent1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aseline="0"/>
                </a:pPr>
                <a:r>
                  <a:rPr lang="en-US" sz="1200" baseline="0"/>
                  <a:t>Billion Square Feet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17070336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54233191206830367"/>
          <c:y val="0.53695367624501478"/>
          <c:w val="0.29869637836772378"/>
          <c:h val="0.19372396632239153"/>
        </c:manualLayout>
      </c:layout>
      <c:overlay val="0"/>
      <c:spPr>
        <a:solidFill>
          <a:schemeClr val="bg1"/>
        </a:solidFill>
        <a:ln>
          <a:solidFill>
            <a:srgbClr val="0070C0"/>
          </a:solidFill>
        </a:ln>
      </c:spPr>
      <c:txPr>
        <a:bodyPr/>
        <a:lstStyle/>
        <a:p>
          <a:pPr>
            <a:defRPr sz="1100" baseline="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8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06623375265342"/>
          <c:y val="0.10170385730539142"/>
          <c:w val="0.84589129483814518"/>
          <c:h val="0.73577136191309422"/>
        </c:manualLayout>
      </c:layout>
      <c:lineChart>
        <c:grouping val="standard"/>
        <c:varyColors val="0"/>
        <c:ser>
          <c:idx val="0"/>
          <c:order val="0"/>
          <c:tx>
            <c:strRef>
              <c:f>Floorspace_estimates!$B$7</c:f>
              <c:strCache>
                <c:ptCount val="1"/>
                <c:pt idx="0">
                  <c:v>EERE-PNNL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6350">
                <a:solidFill>
                  <a:srgbClr val="002060"/>
                </a:solidFill>
              </a:ln>
              <a:effectLst/>
            </c:spPr>
          </c:marker>
          <c:cat>
            <c:numRef>
              <c:f>Floorspace_estimates!$A$8:$A$66</c:f>
              <c:numCache>
                <c:formatCode>General</c:formatCod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numCache>
            </c:numRef>
          </c:cat>
          <c:val>
            <c:numRef>
              <c:f>Floorspace_estimates!$B$8:$B$66</c:f>
              <c:numCache>
                <c:formatCode>#,##0.0</c:formatCode>
                <c:ptCount val="59"/>
                <c:pt idx="0">
                  <c:v>34.69239659623949</c:v>
                </c:pt>
                <c:pt idx="1">
                  <c:v>35.344195837661651</c:v>
                </c:pt>
                <c:pt idx="2">
                  <c:v>36.019174273443198</c:v>
                </c:pt>
                <c:pt idx="3">
                  <c:v>36.743103932126672</c:v>
                </c:pt>
                <c:pt idx="4">
                  <c:v>37.509906313800414</c:v>
                </c:pt>
                <c:pt idx="5">
                  <c:v>38.329005933125394</c:v>
                </c:pt>
                <c:pt idx="6">
                  <c:v>39.236168078555281</c:v>
                </c:pt>
                <c:pt idx="7">
                  <c:v>40.166885890644082</c:v>
                </c:pt>
                <c:pt idx="8">
                  <c:v>41.119338763690571</c:v>
                </c:pt>
                <c:pt idx="9">
                  <c:v>42.169102376586245</c:v>
                </c:pt>
                <c:pt idx="10">
                  <c:v>43.217587378911084</c:v>
                </c:pt>
                <c:pt idx="11">
                  <c:v>44.196531411053328</c:v>
                </c:pt>
                <c:pt idx="12">
                  <c:v>45.23715809396959</c:v>
                </c:pt>
                <c:pt idx="13">
                  <c:v>46.382587898653007</c:v>
                </c:pt>
                <c:pt idx="14">
                  <c:v>47.542368755172326</c:v>
                </c:pt>
                <c:pt idx="15">
                  <c:v>48.478406456760915</c:v>
                </c:pt>
                <c:pt idx="16">
                  <c:v>49.218818000569165</c:v>
                </c:pt>
                <c:pt idx="17">
                  <c:v>50.022048157018361</c:v>
                </c:pt>
                <c:pt idx="18">
                  <c:v>51.004508012970277</c:v>
                </c:pt>
                <c:pt idx="19">
                  <c:v>52.144920365325937</c:v>
                </c:pt>
                <c:pt idx="20">
                  <c:v>53.249557142872121</c:v>
                </c:pt>
                <c:pt idx="21">
                  <c:v>54.225356492580367</c:v>
                </c:pt>
                <c:pt idx="22">
                  <c:v>55.124436870888367</c:v>
                </c:pt>
                <c:pt idx="23">
                  <c:v>55.948968379792689</c:v>
                </c:pt>
                <c:pt idx="24">
                  <c:v>56.945768657713671</c:v>
                </c:pt>
                <c:pt idx="25">
                  <c:v>58.171601888383009</c:v>
                </c:pt>
                <c:pt idx="26">
                  <c:v>59.492416736089979</c:v>
                </c:pt>
                <c:pt idx="27">
                  <c:v>60.763476770077759</c:v>
                </c:pt>
                <c:pt idx="28">
                  <c:v>62.000598696130474</c:v>
                </c:pt>
                <c:pt idx="29">
                  <c:v>63.183000000000014</c:v>
                </c:pt>
                <c:pt idx="30">
                  <c:v>64.179533191506238</c:v>
                </c:pt>
                <c:pt idx="31">
                  <c:v>64.956802596915423</c:v>
                </c:pt>
                <c:pt idx="32">
                  <c:v>65.56853183679668</c:v>
                </c:pt>
                <c:pt idx="33">
                  <c:v>66.152652187145023</c:v>
                </c:pt>
                <c:pt idx="34">
                  <c:v>66.811294146901758</c:v>
                </c:pt>
                <c:pt idx="35">
                  <c:v>67.618803117271199</c:v>
                </c:pt>
                <c:pt idx="36">
                  <c:v>68.514157016594837</c:v>
                </c:pt>
                <c:pt idx="37">
                  <c:v>69.518180139864583</c:v>
                </c:pt>
                <c:pt idx="38">
                  <c:v>70.79668972332658</c:v>
                </c:pt>
                <c:pt idx="39">
                  <c:v>72.299726123506517</c:v>
                </c:pt>
                <c:pt idx="40">
                  <c:v>73.870248903781942</c:v>
                </c:pt>
                <c:pt idx="41">
                  <c:v>75.387733723424319</c:v>
                </c:pt>
                <c:pt idx="42">
                  <c:v>76.666137428142079</c:v>
                </c:pt>
                <c:pt idx="43">
                  <c:v>77.765478809122598</c:v>
                </c:pt>
                <c:pt idx="44">
                  <c:v>78.845410774692752</c:v>
                </c:pt>
                <c:pt idx="45">
                  <c:v>79.981502570981235</c:v>
                </c:pt>
                <c:pt idx="46">
                  <c:v>81.211409424915445</c:v>
                </c:pt>
                <c:pt idx="47">
                  <c:v>82.517823695937253</c:v>
                </c:pt>
                <c:pt idx="48">
                  <c:v>83.695975468329934</c:v>
                </c:pt>
                <c:pt idx="49">
                  <c:v>84.571181076683075</c:v>
                </c:pt>
                <c:pt idx="50">
                  <c:v>85.045216257885741</c:v>
                </c:pt>
                <c:pt idx="51">
                  <c:v>85.442950396469868</c:v>
                </c:pt>
                <c:pt idx="52">
                  <c:v>85.847015945900836</c:v>
                </c:pt>
                <c:pt idx="53">
                  <c:v>86.341418441060483</c:v>
                </c:pt>
                <c:pt idx="54">
                  <c:v>86.954645671941364</c:v>
                </c:pt>
                <c:pt idx="55">
                  <c:v>87.660198809335796</c:v>
                </c:pt>
                <c:pt idx="56">
                  <c:v>88.396571177269067</c:v>
                </c:pt>
                <c:pt idx="57">
                  <c:v>89.213866754116822</c:v>
                </c:pt>
                <c:pt idx="58">
                  <c:v>90.047396924502976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20-4A1D-8BE8-3A1995F4A27F}"/>
            </c:ext>
          </c:extLst>
        </c:ser>
        <c:ser>
          <c:idx val="1"/>
          <c:order val="1"/>
          <c:tx>
            <c:strRef>
              <c:f>Floorspace_estimates!$C$7</c:f>
              <c:strCache>
                <c:ptCount val="1"/>
                <c:pt idx="0">
                  <c:v>EIA (CBECS)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Floorspace_estimates!$A$8:$A$66</c:f>
              <c:numCache>
                <c:formatCode>General</c:formatCod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numCache>
            </c:numRef>
          </c:cat>
          <c:val>
            <c:numRef>
              <c:f>Floorspace_estimates!$C$8:$C$66</c:f>
              <c:numCache>
                <c:formatCode>General</c:formatCode>
                <c:ptCount val="59"/>
                <c:pt idx="19">
                  <c:v>51.088000000000001</c:v>
                </c:pt>
                <c:pt idx="23">
                  <c:v>56.116</c:v>
                </c:pt>
                <c:pt idx="26">
                  <c:v>58.198999999999998</c:v>
                </c:pt>
                <c:pt idx="29">
                  <c:v>63.183999999999997</c:v>
                </c:pt>
                <c:pt idx="32">
                  <c:v>67.876000000000005</c:v>
                </c:pt>
                <c:pt idx="35" formatCode="0.000">
                  <c:v>62.07</c:v>
                </c:pt>
                <c:pt idx="39" formatCode="_(* #,##0.000_);_(* \(#,##0.000\);_(* &quot;-&quot;??_);_(@_)">
                  <c:v>71.117242963170412</c:v>
                </c:pt>
                <c:pt idx="43" formatCode="_(* #,##0.000_);_(* \(#,##0.000\);_(* &quot;-&quot;??_);_(@_)">
                  <c:v>75.679696401064277</c:v>
                </c:pt>
                <c:pt idx="52" formatCode="0.000">
                  <c:v>91.44765000000001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20-4A1D-8BE8-3A1995F4A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535096"/>
        <c:axId val="709534136"/>
      </c:lineChart>
      <c:catAx>
        <c:axId val="70953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341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70953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baseline="0">
                    <a:solidFill>
                      <a:sysClr val="windowText" lastClr="000000"/>
                    </a:solidFill>
                  </a:rPr>
                  <a:t>Biilion Square Feet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350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55403854398678254"/>
          <c:y val="0.49309309987549793"/>
          <c:w val="0.33202909011373577"/>
          <c:h val="0.20775517643627875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730878186968838"/>
          <c:y val="0.10569147648102643"/>
          <c:w val="0.75474496937882762"/>
          <c:h val="0.7010534940038573"/>
        </c:manualLayout>
      </c:layout>
      <c:lineChart>
        <c:grouping val="standard"/>
        <c:varyColors val="0"/>
        <c:ser>
          <c:idx val="0"/>
          <c:order val="0"/>
          <c:tx>
            <c:strRef>
              <c:f>'Regional Shares'!$L$7:$L$8</c:f>
              <c:strCache>
                <c:ptCount val="2"/>
                <c:pt idx="0">
                  <c:v>Northeast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'Regional Shares'!$K$9:$K$17</c:f>
              <c:numCache>
                <c:formatCode>General</c:formatCode>
                <c:ptCount val="9"/>
                <c:pt idx="0">
                  <c:v>1979</c:v>
                </c:pt>
                <c:pt idx="1">
                  <c:v>1983</c:v>
                </c:pt>
                <c:pt idx="2">
                  <c:v>1986</c:v>
                </c:pt>
                <c:pt idx="3">
                  <c:v>1989</c:v>
                </c:pt>
                <c:pt idx="4">
                  <c:v>1992</c:v>
                </c:pt>
                <c:pt idx="5">
                  <c:v>1995</c:v>
                </c:pt>
                <c:pt idx="6">
                  <c:v>1999</c:v>
                </c:pt>
                <c:pt idx="7">
                  <c:v>2003</c:v>
                </c:pt>
                <c:pt idx="8">
                  <c:v>2012</c:v>
                </c:pt>
              </c:numCache>
            </c:numRef>
          </c:cat>
          <c:val>
            <c:numRef>
              <c:f>'Regional Shares'!$L$9:$L$17</c:f>
              <c:numCache>
                <c:formatCode>General</c:formatCode>
                <c:ptCount val="9"/>
                <c:pt idx="0">
                  <c:v>0.2212754555198285</c:v>
                </c:pt>
                <c:pt idx="1">
                  <c:v>0.21197802197802196</c:v>
                </c:pt>
                <c:pt idx="2">
                  <c:v>0.20316686130384007</c:v>
                </c:pt>
                <c:pt idx="3">
                  <c:v>0.2147537351228159</c:v>
                </c:pt>
                <c:pt idx="4">
                  <c:v>0.19861830742659758</c:v>
                </c:pt>
                <c:pt idx="5">
                  <c:v>0.202191557060455</c:v>
                </c:pt>
                <c:pt idx="6">
                  <c:v>0.18355436090113905</c:v>
                </c:pt>
                <c:pt idx="7">
                  <c:v>0.195305413288304</c:v>
                </c:pt>
                <c:pt idx="8">
                  <c:v>0.1783631102741928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9-4A7F-B646-2E4BD1A6ED60}"/>
            </c:ext>
          </c:extLst>
        </c:ser>
        <c:ser>
          <c:idx val="1"/>
          <c:order val="1"/>
          <c:tx>
            <c:strRef>
              <c:f>'Regional Shares'!$M$7:$M$8</c:f>
              <c:strCache>
                <c:ptCount val="2"/>
                <c:pt idx="0">
                  <c:v>Midwest 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'Regional Shares'!$K$9:$K$17</c:f>
              <c:numCache>
                <c:formatCode>General</c:formatCode>
                <c:ptCount val="9"/>
                <c:pt idx="0">
                  <c:v>1979</c:v>
                </c:pt>
                <c:pt idx="1">
                  <c:v>1983</c:v>
                </c:pt>
                <c:pt idx="2">
                  <c:v>1986</c:v>
                </c:pt>
                <c:pt idx="3">
                  <c:v>1989</c:v>
                </c:pt>
                <c:pt idx="4">
                  <c:v>1992</c:v>
                </c:pt>
                <c:pt idx="5">
                  <c:v>1995</c:v>
                </c:pt>
                <c:pt idx="6">
                  <c:v>1999</c:v>
                </c:pt>
                <c:pt idx="7">
                  <c:v>2003</c:v>
                </c:pt>
                <c:pt idx="8">
                  <c:v>2012</c:v>
                </c:pt>
              </c:numCache>
            </c:numRef>
          </c:cat>
          <c:val>
            <c:numRef>
              <c:f>'Regional Shares'!$M$9:$M$17</c:f>
              <c:numCache>
                <c:formatCode>General</c:formatCode>
                <c:ptCount val="9"/>
                <c:pt idx="0">
                  <c:v>0.31340836012861734</c:v>
                </c:pt>
                <c:pt idx="1">
                  <c:v>0.29690874343048257</c:v>
                </c:pt>
                <c:pt idx="2">
                  <c:v>0.27536580339355637</c:v>
                </c:pt>
                <c:pt idx="3">
                  <c:v>0.25251645986325655</c:v>
                </c:pt>
                <c:pt idx="4">
                  <c:v>0.25219001384804496</c:v>
                </c:pt>
                <c:pt idx="5">
                  <c:v>0.24369161661363598</c:v>
                </c:pt>
                <c:pt idx="6">
                  <c:v>0.24891218795016112</c:v>
                </c:pt>
                <c:pt idx="7">
                  <c:v>0.25263407622423489</c:v>
                </c:pt>
                <c:pt idx="8">
                  <c:v>0.21723005557341662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9-4A7F-B646-2E4BD1A6ED60}"/>
            </c:ext>
          </c:extLst>
        </c:ser>
        <c:ser>
          <c:idx val="2"/>
          <c:order val="2"/>
          <c:tx>
            <c:strRef>
              <c:f>'Regional Shares'!$N$7:$N$8</c:f>
              <c:strCache>
                <c:ptCount val="2"/>
                <c:pt idx="0">
                  <c:v> South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'Regional Shares'!$K$9:$K$17</c:f>
              <c:numCache>
                <c:formatCode>General</c:formatCode>
                <c:ptCount val="9"/>
                <c:pt idx="0">
                  <c:v>1979</c:v>
                </c:pt>
                <c:pt idx="1">
                  <c:v>1983</c:v>
                </c:pt>
                <c:pt idx="2">
                  <c:v>1986</c:v>
                </c:pt>
                <c:pt idx="3">
                  <c:v>1989</c:v>
                </c:pt>
                <c:pt idx="4">
                  <c:v>1992</c:v>
                </c:pt>
                <c:pt idx="5">
                  <c:v>1995</c:v>
                </c:pt>
                <c:pt idx="6">
                  <c:v>1999</c:v>
                </c:pt>
                <c:pt idx="7">
                  <c:v>2003</c:v>
                </c:pt>
                <c:pt idx="8">
                  <c:v>2012</c:v>
                </c:pt>
              </c:numCache>
            </c:numRef>
          </c:cat>
          <c:val>
            <c:numRef>
              <c:f>'Regional Shares'!$N$9:$N$17</c:f>
              <c:numCache>
                <c:formatCode>General</c:formatCode>
                <c:ptCount val="9"/>
                <c:pt idx="0">
                  <c:v>0.30833869239013934</c:v>
                </c:pt>
                <c:pt idx="1">
                  <c:v>0.32582895365504061</c:v>
                </c:pt>
                <c:pt idx="2">
                  <c:v>0.33363673833894347</c:v>
                </c:pt>
                <c:pt idx="3">
                  <c:v>0.34882248670549504</c:v>
                </c:pt>
                <c:pt idx="4">
                  <c:v>0.3628343369276012</c:v>
                </c:pt>
                <c:pt idx="5">
                  <c:v>0.35442650286706029</c:v>
                </c:pt>
                <c:pt idx="6">
                  <c:v>0.34876813638861248</c:v>
                </c:pt>
                <c:pt idx="7">
                  <c:v>0.37315265780035445</c:v>
                </c:pt>
                <c:pt idx="8">
                  <c:v>0.39359527855600973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9-4A7F-B646-2E4BD1A6ED60}"/>
            </c:ext>
          </c:extLst>
        </c:ser>
        <c:ser>
          <c:idx val="3"/>
          <c:order val="3"/>
          <c:tx>
            <c:strRef>
              <c:f>'Regional Shares'!$O$7:$O$8</c:f>
              <c:strCache>
                <c:ptCount val="2"/>
                <c:pt idx="0">
                  <c:v> West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'Regional Shares'!$K$9:$K$17</c:f>
              <c:numCache>
                <c:formatCode>General</c:formatCode>
                <c:ptCount val="9"/>
                <c:pt idx="0">
                  <c:v>1979</c:v>
                </c:pt>
                <c:pt idx="1">
                  <c:v>1983</c:v>
                </c:pt>
                <c:pt idx="2">
                  <c:v>1986</c:v>
                </c:pt>
                <c:pt idx="3">
                  <c:v>1989</c:v>
                </c:pt>
                <c:pt idx="4">
                  <c:v>1992</c:v>
                </c:pt>
                <c:pt idx="5">
                  <c:v>1995</c:v>
                </c:pt>
                <c:pt idx="6">
                  <c:v>1999</c:v>
                </c:pt>
                <c:pt idx="7">
                  <c:v>2003</c:v>
                </c:pt>
                <c:pt idx="8">
                  <c:v>2012</c:v>
                </c:pt>
              </c:numCache>
            </c:numRef>
          </c:cat>
          <c:val>
            <c:numRef>
              <c:f>'Regional Shares'!$O$9:$O$17</c:f>
              <c:numCache>
                <c:formatCode>General</c:formatCode>
                <c:ptCount val="9"/>
                <c:pt idx="0">
                  <c:v>0.15697749196141478</c:v>
                </c:pt>
                <c:pt idx="1">
                  <c:v>0.16528428093645484</c:v>
                </c:pt>
                <c:pt idx="2">
                  <c:v>0.18783059696366008</c:v>
                </c:pt>
                <c:pt idx="3">
                  <c:v>0.18390731830843252</c:v>
                </c:pt>
                <c:pt idx="4">
                  <c:v>0.18635734179775632</c:v>
                </c:pt>
                <c:pt idx="5">
                  <c:v>0.19969032345884874</c:v>
                </c:pt>
                <c:pt idx="6">
                  <c:v>0.21876531476008731</c:v>
                </c:pt>
                <c:pt idx="7">
                  <c:v>0.17890785268710663</c:v>
                </c:pt>
                <c:pt idx="8">
                  <c:v>0.21081155559638085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09-4A7F-B646-2E4BD1A6E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52224"/>
        <c:axId val="191400192"/>
      </c:lineChart>
      <c:catAx>
        <c:axId val="11845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400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00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452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9154855643044622"/>
          <c:y val="0.52719870651527678"/>
          <c:w val="0.26912181303116145"/>
          <c:h val="0.2534486883890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085739282589675E-2"/>
          <c:y val="5.1400554097404488E-2"/>
          <c:w val="0.7034551618547682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'Regional Shares'!$AG$10</c:f>
              <c:strCache>
                <c:ptCount val="1"/>
                <c:pt idx="0">
                  <c:v>Predicted </c:v>
                </c:pt>
              </c:strCache>
            </c:strRef>
          </c:tx>
          <c:cat>
            <c:numRef>
              <c:f>'Regional Shares'!$AF$11:$AF$59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Shares'!$AG$11:$AG$59</c:f>
              <c:numCache>
                <c:formatCode>General</c:formatCode>
                <c:ptCount val="49"/>
                <c:pt idx="0">
                  <c:v>0.24414487857376654</c:v>
                </c:pt>
                <c:pt idx="1">
                  <c:v>0.24060008506229877</c:v>
                </c:pt>
                <c:pt idx="2">
                  <c:v>0.23670023390974376</c:v>
                </c:pt>
                <c:pt idx="3">
                  <c:v>0.23287008165563411</c:v>
                </c:pt>
                <c:pt idx="4">
                  <c:v>0.22979750295022716</c:v>
                </c:pt>
                <c:pt idx="5">
                  <c:v>0.22732609851017438</c:v>
                </c:pt>
                <c:pt idx="6">
                  <c:v>0.22312498865748584</c:v>
                </c:pt>
                <c:pt idx="7">
                  <c:v>0.22046438827184928</c:v>
                </c:pt>
                <c:pt idx="8">
                  <c:v>0.21906974400209675</c:v>
                </c:pt>
                <c:pt idx="9">
                  <c:v>0.21732751604709533</c:v>
                </c:pt>
                <c:pt idx="10">
                  <c:v>0.21496854678591645</c:v>
                </c:pt>
                <c:pt idx="11">
                  <c:v>0.21392394040935173</c:v>
                </c:pt>
                <c:pt idx="12">
                  <c:v>0.21446549862974429</c:v>
                </c:pt>
                <c:pt idx="13">
                  <c:v>0.21435880101441207</c:v>
                </c:pt>
                <c:pt idx="14">
                  <c:v>0.21261773194593994</c:v>
                </c:pt>
                <c:pt idx="15">
                  <c:v>0.21083571567375187</c:v>
                </c:pt>
                <c:pt idx="16">
                  <c:v>0.20972839982550523</c:v>
                </c:pt>
                <c:pt idx="17">
                  <c:v>0.20860873091220036</c:v>
                </c:pt>
                <c:pt idx="18">
                  <c:v>0.20742640719034425</c:v>
                </c:pt>
                <c:pt idx="19">
                  <c:v>0.20622934192568709</c:v>
                </c:pt>
                <c:pt idx="20">
                  <c:v>0.20499428736556174</c:v>
                </c:pt>
                <c:pt idx="21">
                  <c:v>0.20377434130473332</c:v>
                </c:pt>
                <c:pt idx="22">
                  <c:v>0.20120322201841434</c:v>
                </c:pt>
                <c:pt idx="23">
                  <c:v>0.19857062445396417</c:v>
                </c:pt>
                <c:pt idx="24">
                  <c:v>0.19723229457309924</c:v>
                </c:pt>
                <c:pt idx="25">
                  <c:v>0.19589213914102876</c:v>
                </c:pt>
                <c:pt idx="26">
                  <c:v>0.19593241692071392</c:v>
                </c:pt>
                <c:pt idx="27">
                  <c:v>0.19598110507388639</c:v>
                </c:pt>
                <c:pt idx="28">
                  <c:v>0.19535330573630955</c:v>
                </c:pt>
                <c:pt idx="29">
                  <c:v>0.19475623160828148</c:v>
                </c:pt>
                <c:pt idx="30">
                  <c:v>0.19357961490982858</c:v>
                </c:pt>
                <c:pt idx="31">
                  <c:v>0.19246527757186216</c:v>
                </c:pt>
                <c:pt idx="32">
                  <c:v>0.1914175808209507</c:v>
                </c:pt>
                <c:pt idx="33">
                  <c:v>0.19039511555326941</c:v>
                </c:pt>
                <c:pt idx="34">
                  <c:v>0.18905482250224284</c:v>
                </c:pt>
                <c:pt idx="35">
                  <c:v>0.18771821901374777</c:v>
                </c:pt>
                <c:pt idx="36">
                  <c:v>0.185795420060066</c:v>
                </c:pt>
                <c:pt idx="37">
                  <c:v>0.1839172899081295</c:v>
                </c:pt>
                <c:pt idx="38">
                  <c:v>0.18354912008109139</c:v>
                </c:pt>
                <c:pt idx="39">
                  <c:v>0.1832321687266103</c:v>
                </c:pt>
                <c:pt idx="40">
                  <c:v>0.18223100412907028</c:v>
                </c:pt>
                <c:pt idx="41">
                  <c:v>0.18121244633850636</c:v>
                </c:pt>
                <c:pt idx="42">
                  <c:v>0.18136283279202195</c:v>
                </c:pt>
                <c:pt idx="43">
                  <c:v>0.18151362346792735</c:v>
                </c:pt>
                <c:pt idx="44">
                  <c:v>0.18136411937549871</c:v>
                </c:pt>
                <c:pt idx="45">
                  <c:v>0.18123262641279397</c:v>
                </c:pt>
                <c:pt idx="46">
                  <c:v>0.18007544359583227</c:v>
                </c:pt>
                <c:pt idx="47">
                  <c:v>0.17891536233041369</c:v>
                </c:pt>
                <c:pt idx="48">
                  <c:v>0.17894056847212692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B-42B5-94C5-801B15BA4C95}"/>
            </c:ext>
          </c:extLst>
        </c:ser>
        <c:ser>
          <c:idx val="1"/>
          <c:order val="1"/>
          <c:tx>
            <c:strRef>
              <c:f>'Regional Shares'!$AH$10</c:f>
              <c:strCache>
                <c:ptCount val="1"/>
                <c:pt idx="0">
                  <c:v>Actual</c:v>
                </c:pt>
              </c:strCache>
            </c:strRef>
          </c:tx>
          <c:cat>
            <c:numRef>
              <c:f>'Regional Shares'!$AF$11:$AF$59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Shares'!$AH$11:$AH$59</c:f>
              <c:numCache>
                <c:formatCode>General</c:formatCode>
                <c:ptCount val="49"/>
                <c:pt idx="9">
                  <c:v>0.2212754555198285</c:v>
                </c:pt>
                <c:pt idx="13">
                  <c:v>0.21197802197802196</c:v>
                </c:pt>
                <c:pt idx="16">
                  <c:v>0.20316686130384007</c:v>
                </c:pt>
                <c:pt idx="19">
                  <c:v>0.2147537351228159</c:v>
                </c:pt>
                <c:pt idx="22">
                  <c:v>0.19861830742659758</c:v>
                </c:pt>
                <c:pt idx="25">
                  <c:v>0.202191557060455</c:v>
                </c:pt>
                <c:pt idx="29">
                  <c:v>0.18355436090113905</c:v>
                </c:pt>
                <c:pt idx="33">
                  <c:v>0.195305413288304</c:v>
                </c:pt>
                <c:pt idx="42">
                  <c:v>0.1783631102741928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B-42B5-94C5-801B15BA4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53760"/>
        <c:axId val="191402496"/>
      </c:lineChart>
      <c:catAx>
        <c:axId val="118453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1402496"/>
        <c:crosses val="autoZero"/>
        <c:auto val="1"/>
        <c:lblAlgn val="ctr"/>
        <c:lblOffset val="100"/>
        <c:noMultiLvlLbl val="0"/>
      </c:catAx>
      <c:valAx>
        <c:axId val="191402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453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085739282589675E-2"/>
          <c:y val="5.1400554097404488E-2"/>
          <c:w val="0.70623293963254596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'Regional Shares'!$AP$10</c:f>
              <c:strCache>
                <c:ptCount val="1"/>
                <c:pt idx="0">
                  <c:v>Predicted </c:v>
                </c:pt>
              </c:strCache>
            </c:strRef>
          </c:tx>
          <c:cat>
            <c:numRef>
              <c:f>'Regional Shares'!$AO$11:$AO$59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Shares'!$AP$11:$AP$59</c:f>
              <c:numCache>
                <c:formatCode>General</c:formatCode>
                <c:ptCount val="49"/>
                <c:pt idx="0">
                  <c:v>0.329547174209322</c:v>
                </c:pt>
                <c:pt idx="1">
                  <c:v>0.32525277604149722</c:v>
                </c:pt>
                <c:pt idx="2">
                  <c:v>0.32055790804965972</c:v>
                </c:pt>
                <c:pt idx="3">
                  <c:v>0.31917319759333773</c:v>
                </c:pt>
                <c:pt idx="4">
                  <c:v>0.31461648712099483</c:v>
                </c:pt>
                <c:pt idx="5">
                  <c:v>0.31327447831841532</c:v>
                </c:pt>
                <c:pt idx="6">
                  <c:v>0.31150287603143784</c:v>
                </c:pt>
                <c:pt idx="7">
                  <c:v>0.30592241316775909</c:v>
                </c:pt>
                <c:pt idx="8">
                  <c:v>0.30119432920290806</c:v>
                </c:pt>
                <c:pt idx="9">
                  <c:v>0.30199715855806464</c:v>
                </c:pt>
                <c:pt idx="10">
                  <c:v>0.29907153017251731</c:v>
                </c:pt>
                <c:pt idx="11">
                  <c:v>0.2970509525479384</c:v>
                </c:pt>
                <c:pt idx="12">
                  <c:v>0.29381294489820764</c:v>
                </c:pt>
                <c:pt idx="13">
                  <c:v>0.2894711336150001</c:v>
                </c:pt>
                <c:pt idx="14">
                  <c:v>0.28324175939584123</c:v>
                </c:pt>
                <c:pt idx="15">
                  <c:v>0.27890271821967721</c:v>
                </c:pt>
                <c:pt idx="16">
                  <c:v>0.27069744711780203</c:v>
                </c:pt>
                <c:pt idx="17">
                  <c:v>0.2626196520623918</c:v>
                </c:pt>
                <c:pt idx="18">
                  <c:v>0.26253458719465494</c:v>
                </c:pt>
                <c:pt idx="19">
                  <c:v>0.26247729814590653</c:v>
                </c:pt>
                <c:pt idx="20">
                  <c:v>0.26053888290657878</c:v>
                </c:pt>
                <c:pt idx="21">
                  <c:v>0.25858272406166111</c:v>
                </c:pt>
                <c:pt idx="22">
                  <c:v>0.25843201320782772</c:v>
                </c:pt>
                <c:pt idx="23">
                  <c:v>0.25830049047952292</c:v>
                </c:pt>
                <c:pt idx="24">
                  <c:v>0.26053242959826245</c:v>
                </c:pt>
                <c:pt idx="25">
                  <c:v>0.26276747792159738</c:v>
                </c:pt>
                <c:pt idx="26">
                  <c:v>0.25890752056439559</c:v>
                </c:pt>
                <c:pt idx="27">
                  <c:v>0.2550727663631262</c:v>
                </c:pt>
                <c:pt idx="28">
                  <c:v>0.25080574876417577</c:v>
                </c:pt>
                <c:pt idx="29">
                  <c:v>0.24659874021965997</c:v>
                </c:pt>
                <c:pt idx="30">
                  <c:v>0.24288996991265074</c:v>
                </c:pt>
                <c:pt idx="31">
                  <c:v>0.23925000321575929</c:v>
                </c:pt>
                <c:pt idx="32">
                  <c:v>0.23803984194483024</c:v>
                </c:pt>
                <c:pt idx="33">
                  <c:v>0.23685434786060813</c:v>
                </c:pt>
                <c:pt idx="34">
                  <c:v>0.23485977239094455</c:v>
                </c:pt>
                <c:pt idx="35">
                  <c:v>0.23291982943655126</c:v>
                </c:pt>
                <c:pt idx="36">
                  <c:v>0.23092711975246361</c:v>
                </c:pt>
                <c:pt idx="37">
                  <c:v>0.22887885662479268</c:v>
                </c:pt>
                <c:pt idx="38">
                  <c:v>0.22778066457161159</c:v>
                </c:pt>
                <c:pt idx="39">
                  <c:v>0.2266375236890219</c:v>
                </c:pt>
                <c:pt idx="40">
                  <c:v>0.22440610792239002</c:v>
                </c:pt>
                <c:pt idx="41">
                  <c:v>0.22219478540320736</c:v>
                </c:pt>
                <c:pt idx="42">
                  <c:v>0.22256891685554456</c:v>
                </c:pt>
                <c:pt idx="43">
                  <c:v>0.22294455775014604</c:v>
                </c:pt>
                <c:pt idx="44">
                  <c:v>0.2223961106741062</c:v>
                </c:pt>
                <c:pt idx="45">
                  <c:v>0.22186840280500758</c:v>
                </c:pt>
                <c:pt idx="46">
                  <c:v>0.22125291193168456</c:v>
                </c:pt>
                <c:pt idx="47">
                  <c:v>0.22065876340440574</c:v>
                </c:pt>
                <c:pt idx="48">
                  <c:v>0.22075509231777021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9-4C7D-AD4C-3C07EF4B8BD4}"/>
            </c:ext>
          </c:extLst>
        </c:ser>
        <c:ser>
          <c:idx val="1"/>
          <c:order val="1"/>
          <c:tx>
            <c:strRef>
              <c:f>'Regional Shares'!$AQ$10</c:f>
              <c:strCache>
                <c:ptCount val="1"/>
                <c:pt idx="0">
                  <c:v>Actual</c:v>
                </c:pt>
              </c:strCache>
            </c:strRef>
          </c:tx>
          <c:cat>
            <c:numRef>
              <c:f>'Regional Shares'!$AO$11:$AO$59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Shares'!$AQ$11:$AQ$59</c:f>
              <c:numCache>
                <c:formatCode>General</c:formatCode>
                <c:ptCount val="49"/>
                <c:pt idx="9">
                  <c:v>0.31340836012861734</c:v>
                </c:pt>
                <c:pt idx="13">
                  <c:v>0.29690874343048257</c:v>
                </c:pt>
                <c:pt idx="16">
                  <c:v>0.27536580339355637</c:v>
                </c:pt>
                <c:pt idx="19">
                  <c:v>0.25251645986325655</c:v>
                </c:pt>
                <c:pt idx="22">
                  <c:v>0.25219001384804496</c:v>
                </c:pt>
                <c:pt idx="25">
                  <c:v>0.24369161661363598</c:v>
                </c:pt>
                <c:pt idx="29">
                  <c:v>0.24891218795016112</c:v>
                </c:pt>
                <c:pt idx="33">
                  <c:v>0.25263407622423489</c:v>
                </c:pt>
                <c:pt idx="42">
                  <c:v>0.21723005557341662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9-4C7D-AD4C-3C07EF4B8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54272"/>
        <c:axId val="191405376"/>
      </c:lineChart>
      <c:catAx>
        <c:axId val="11845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1405376"/>
        <c:crosses val="autoZero"/>
        <c:auto val="1"/>
        <c:lblAlgn val="ctr"/>
        <c:lblOffset val="100"/>
        <c:noMultiLvlLbl val="0"/>
      </c:catAx>
      <c:valAx>
        <c:axId val="191405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45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41907261592302"/>
          <c:y val="5.1400554097404488E-2"/>
          <c:w val="0.8164995625546807"/>
          <c:h val="0.78278032954214061"/>
        </c:manualLayout>
      </c:layout>
      <c:lineChart>
        <c:grouping val="standard"/>
        <c:varyColors val="0"/>
        <c:ser>
          <c:idx val="0"/>
          <c:order val="0"/>
          <c:tx>
            <c:strRef>
              <c:f>'Regional Shares'!$AX$10</c:f>
              <c:strCache>
                <c:ptCount val="1"/>
                <c:pt idx="0">
                  <c:v>Predicted </c:v>
                </c:pt>
              </c:strCache>
            </c:strRef>
          </c:tx>
          <c:cat>
            <c:numRef>
              <c:f>'Regional Shares'!$AW$11:$AW$59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Shares'!$AX$11:$AX$59</c:f>
              <c:numCache>
                <c:formatCode>General</c:formatCode>
                <c:ptCount val="49"/>
                <c:pt idx="0">
                  <c:v>0.26792057718873086</c:v>
                </c:pt>
                <c:pt idx="1">
                  <c:v>0.27396018129653793</c:v>
                </c:pt>
                <c:pt idx="2">
                  <c:v>0.28068083924199744</c:v>
                </c:pt>
                <c:pt idx="3">
                  <c:v>0.28863047008933645</c:v>
                </c:pt>
                <c:pt idx="4">
                  <c:v>0.29464250854043961</c:v>
                </c:pt>
                <c:pt idx="5">
                  <c:v>0.29737248604557409</c:v>
                </c:pt>
                <c:pt idx="6">
                  <c:v>0.30230473368756</c:v>
                </c:pt>
                <c:pt idx="7">
                  <c:v>0.30850247978378764</c:v>
                </c:pt>
                <c:pt idx="8">
                  <c:v>0.31146533840826912</c:v>
                </c:pt>
                <c:pt idx="9">
                  <c:v>0.31256372218471318</c:v>
                </c:pt>
                <c:pt idx="10">
                  <c:v>0.31812105258576973</c:v>
                </c:pt>
                <c:pt idx="11">
                  <c:v>0.3216366641300466</c:v>
                </c:pt>
                <c:pt idx="12">
                  <c:v>0.32228287583559612</c:v>
                </c:pt>
                <c:pt idx="13">
                  <c:v>0.32350040736405422</c:v>
                </c:pt>
                <c:pt idx="14">
                  <c:v>0.32868248731392602</c:v>
                </c:pt>
                <c:pt idx="15">
                  <c:v>0.33160998481151471</c:v>
                </c:pt>
                <c:pt idx="16">
                  <c:v>0.3369784325873309</c:v>
                </c:pt>
                <c:pt idx="17">
                  <c:v>0.34243063087628839</c:v>
                </c:pt>
                <c:pt idx="18">
                  <c:v>0.34550610472286469</c:v>
                </c:pt>
                <c:pt idx="19">
                  <c:v>0.3486071665139388</c:v>
                </c:pt>
                <c:pt idx="20">
                  <c:v>0.34567778901019658</c:v>
                </c:pt>
                <c:pt idx="21">
                  <c:v>0.34271986464440674</c:v>
                </c:pt>
                <c:pt idx="22">
                  <c:v>0.3487794134679878</c:v>
                </c:pt>
                <c:pt idx="23">
                  <c:v>0.35498778521049529</c:v>
                </c:pt>
                <c:pt idx="24">
                  <c:v>0.3538864153757092</c:v>
                </c:pt>
                <c:pt idx="25">
                  <c:v>0.35282695674403358</c:v>
                </c:pt>
                <c:pt idx="26">
                  <c:v>0.3534914734074156</c:v>
                </c:pt>
                <c:pt idx="27">
                  <c:v>0.35415191953993413</c:v>
                </c:pt>
                <c:pt idx="28">
                  <c:v>0.35733581104145995</c:v>
                </c:pt>
                <c:pt idx="29">
                  <c:v>0.36038959524393221</c:v>
                </c:pt>
                <c:pt idx="30">
                  <c:v>0.36474294586194994</c:v>
                </c:pt>
                <c:pt idx="31">
                  <c:v>0.3689532030126686</c:v>
                </c:pt>
                <c:pt idx="32">
                  <c:v>0.37093524306480119</c:v>
                </c:pt>
                <c:pt idx="33">
                  <c:v>0.37286780586918378</c:v>
                </c:pt>
                <c:pt idx="34">
                  <c:v>0.37800833750927848</c:v>
                </c:pt>
                <c:pt idx="35">
                  <c:v>0.38315629854348127</c:v>
                </c:pt>
                <c:pt idx="36">
                  <c:v>0.38727020902308512</c:v>
                </c:pt>
                <c:pt idx="37">
                  <c:v>0.39136462733422439</c:v>
                </c:pt>
                <c:pt idx="38">
                  <c:v>0.39425462619684176</c:v>
                </c:pt>
                <c:pt idx="39">
                  <c:v>0.3971115031273158</c:v>
                </c:pt>
                <c:pt idx="40">
                  <c:v>0.39816941063528188</c:v>
                </c:pt>
                <c:pt idx="41">
                  <c:v>0.39926789665674595</c:v>
                </c:pt>
                <c:pt idx="42">
                  <c:v>0.39815108360039514</c:v>
                </c:pt>
                <c:pt idx="43">
                  <c:v>0.39703149823614803</c:v>
                </c:pt>
                <c:pt idx="44">
                  <c:v>0.39741972446140705</c:v>
                </c:pt>
                <c:pt idx="45">
                  <c:v>0.39776461590550316</c:v>
                </c:pt>
                <c:pt idx="46">
                  <c:v>0.40086650152109393</c:v>
                </c:pt>
                <c:pt idx="47">
                  <c:v>0.40397897241768993</c:v>
                </c:pt>
                <c:pt idx="48">
                  <c:v>0.40382539223036612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E0-4410-AB20-6311F0B95A5B}"/>
            </c:ext>
          </c:extLst>
        </c:ser>
        <c:ser>
          <c:idx val="1"/>
          <c:order val="1"/>
          <c:tx>
            <c:strRef>
              <c:f>'Regional Shares'!$AY$10</c:f>
              <c:strCache>
                <c:ptCount val="1"/>
                <c:pt idx="0">
                  <c:v>Actual</c:v>
                </c:pt>
              </c:strCache>
            </c:strRef>
          </c:tx>
          <c:cat>
            <c:numRef>
              <c:f>'Regional Shares'!$AW$11:$AW$59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Shares'!$AY$11:$AY$59</c:f>
              <c:numCache>
                <c:formatCode>General</c:formatCode>
                <c:ptCount val="49"/>
                <c:pt idx="9">
                  <c:v>0.30833869239013934</c:v>
                </c:pt>
                <c:pt idx="13">
                  <c:v>0.32582895365504061</c:v>
                </c:pt>
                <c:pt idx="16">
                  <c:v>0.33363673833894347</c:v>
                </c:pt>
                <c:pt idx="19">
                  <c:v>0.34882248670549504</c:v>
                </c:pt>
                <c:pt idx="22">
                  <c:v>0.3628343369276012</c:v>
                </c:pt>
                <c:pt idx="25">
                  <c:v>0.35442650286706029</c:v>
                </c:pt>
                <c:pt idx="29">
                  <c:v>0.34876813638861248</c:v>
                </c:pt>
                <c:pt idx="33">
                  <c:v>0.37315265780035445</c:v>
                </c:pt>
                <c:pt idx="42">
                  <c:v>0.39359527855600973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0-4410-AB20-6311F0B95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54784"/>
        <c:axId val="191403072"/>
      </c:lineChart>
      <c:catAx>
        <c:axId val="11845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1403072"/>
        <c:crosses val="autoZero"/>
        <c:auto val="1"/>
        <c:lblAlgn val="ctr"/>
        <c:lblOffset val="100"/>
        <c:tickLblSkip val="5"/>
        <c:noMultiLvlLbl val="0"/>
      </c:catAx>
      <c:valAx>
        <c:axId val="19140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454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3265201224846899"/>
          <c:y val="0.51350503062117236"/>
          <c:w val="0.19790354330708662"/>
          <c:h val="0.16743438320209975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213447583757913E-2"/>
          <c:y val="5.1507862143536857E-2"/>
          <c:w val="0.74324475065616802"/>
          <c:h val="0.79480800808040952"/>
        </c:manualLayout>
      </c:layout>
      <c:lineChart>
        <c:grouping val="standard"/>
        <c:varyColors val="0"/>
        <c:ser>
          <c:idx val="0"/>
          <c:order val="0"/>
          <c:tx>
            <c:strRef>
              <c:f>'Regional Shares'!$BG$10</c:f>
              <c:strCache>
                <c:ptCount val="1"/>
                <c:pt idx="0">
                  <c:v>Predicted </c:v>
                </c:pt>
              </c:strCache>
            </c:strRef>
          </c:tx>
          <c:cat>
            <c:numRef>
              <c:f>'Regional Shares'!$BF$11:$BF$59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Shares'!$BG$11:$BG$59</c:f>
              <c:numCache>
                <c:formatCode>General</c:formatCode>
                <c:ptCount val="49"/>
                <c:pt idx="0">
                  <c:v>0.14653467575517376</c:v>
                </c:pt>
                <c:pt idx="1">
                  <c:v>0.14905228644610335</c:v>
                </c:pt>
                <c:pt idx="2">
                  <c:v>0.15183905292680933</c:v>
                </c:pt>
                <c:pt idx="3">
                  <c:v>0.15179223071183637</c:v>
                </c:pt>
                <c:pt idx="4">
                  <c:v>0.15410781558629016</c:v>
                </c:pt>
                <c:pt idx="5">
                  <c:v>0.15612959330366438</c:v>
                </c:pt>
                <c:pt idx="6">
                  <c:v>0.15909554248384281</c:v>
                </c:pt>
                <c:pt idx="7">
                  <c:v>0.16153527435301873</c:v>
                </c:pt>
                <c:pt idx="8">
                  <c:v>0.16416375356991886</c:v>
                </c:pt>
                <c:pt idx="9">
                  <c:v>0.16516674258806993</c:v>
                </c:pt>
                <c:pt idx="10">
                  <c:v>0.16615173410419481</c:v>
                </c:pt>
                <c:pt idx="11">
                  <c:v>0.16631586938189361</c:v>
                </c:pt>
                <c:pt idx="12">
                  <c:v>0.16718553734716057</c:v>
                </c:pt>
                <c:pt idx="13">
                  <c:v>0.16922322588086333</c:v>
                </c:pt>
                <c:pt idx="14">
                  <c:v>0.1718907673063807</c:v>
                </c:pt>
                <c:pt idx="15">
                  <c:v>0.17503571175757635</c:v>
                </c:pt>
                <c:pt idx="16">
                  <c:v>0.17818574895811656</c:v>
                </c:pt>
                <c:pt idx="17">
                  <c:v>0.181332345894999</c:v>
                </c:pt>
                <c:pt idx="18">
                  <c:v>0.18084103830351791</c:v>
                </c:pt>
                <c:pt idx="19">
                  <c:v>0.18034274836317352</c:v>
                </c:pt>
                <c:pt idx="20">
                  <c:v>0.18538898039622315</c:v>
                </c:pt>
                <c:pt idx="21">
                  <c:v>0.19050757822586192</c:v>
                </c:pt>
                <c:pt idx="22">
                  <c:v>0.1898554322134226</c:v>
                </c:pt>
                <c:pt idx="23">
                  <c:v>0.18920742341183314</c:v>
                </c:pt>
                <c:pt idx="24">
                  <c:v>0.19025967270499489</c:v>
                </c:pt>
                <c:pt idx="25">
                  <c:v>0.19129216850345779</c:v>
                </c:pt>
                <c:pt idx="26">
                  <c:v>0.19346492931372719</c:v>
                </c:pt>
                <c:pt idx="27">
                  <c:v>0.19563843466076858</c:v>
                </c:pt>
                <c:pt idx="28">
                  <c:v>0.1973070955019518</c:v>
                </c:pt>
                <c:pt idx="29">
                  <c:v>0.19901966651540365</c:v>
                </c:pt>
                <c:pt idx="30">
                  <c:v>0.20030270793726795</c:v>
                </c:pt>
                <c:pt idx="31">
                  <c:v>0.20158749634093018</c:v>
                </c:pt>
                <c:pt idx="32">
                  <c:v>0.20256661011762034</c:v>
                </c:pt>
                <c:pt idx="33">
                  <c:v>0.20353378706024874</c:v>
                </c:pt>
                <c:pt idx="34">
                  <c:v>0.20332799072673982</c:v>
                </c:pt>
                <c:pt idx="35">
                  <c:v>0.20310048291462945</c:v>
                </c:pt>
                <c:pt idx="36">
                  <c:v>0.20447519706329184</c:v>
                </c:pt>
                <c:pt idx="37">
                  <c:v>0.20586622403574875</c:v>
                </c:pt>
                <c:pt idx="38">
                  <c:v>0.20524532067497256</c:v>
                </c:pt>
                <c:pt idx="39">
                  <c:v>0.20461842085763191</c:v>
                </c:pt>
                <c:pt idx="40">
                  <c:v>0.20701845094136151</c:v>
                </c:pt>
                <c:pt idx="41">
                  <c:v>0.20941829447022459</c:v>
                </c:pt>
                <c:pt idx="42">
                  <c:v>0.20967764554498416</c:v>
                </c:pt>
                <c:pt idx="43">
                  <c:v>0.20993852912412483</c:v>
                </c:pt>
                <c:pt idx="44">
                  <c:v>0.21030987135968882</c:v>
                </c:pt>
                <c:pt idx="45">
                  <c:v>0.21066998867293485</c:v>
                </c:pt>
                <c:pt idx="46">
                  <c:v>0.21067500499015804</c:v>
                </c:pt>
                <c:pt idx="47">
                  <c:v>0.21066897466214943</c:v>
                </c:pt>
                <c:pt idx="48">
                  <c:v>0.21066255142798493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59-4F1A-9860-11717F0E0881}"/>
            </c:ext>
          </c:extLst>
        </c:ser>
        <c:ser>
          <c:idx val="1"/>
          <c:order val="1"/>
          <c:tx>
            <c:strRef>
              <c:f>'Regional Shares'!$BH$10</c:f>
              <c:strCache>
                <c:ptCount val="1"/>
                <c:pt idx="0">
                  <c:v>Actual</c:v>
                </c:pt>
              </c:strCache>
            </c:strRef>
          </c:tx>
          <c:cat>
            <c:numRef>
              <c:f>'Regional Shares'!$BF$11:$BF$59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Shares'!$BH$11:$BH$59</c:f>
              <c:numCache>
                <c:formatCode>General</c:formatCode>
                <c:ptCount val="49"/>
                <c:pt idx="9">
                  <c:v>0.15697749196141478</c:v>
                </c:pt>
                <c:pt idx="13">
                  <c:v>0.16528428093645484</c:v>
                </c:pt>
                <c:pt idx="16">
                  <c:v>0.18783059696366008</c:v>
                </c:pt>
                <c:pt idx="19">
                  <c:v>0.18390731830843252</c:v>
                </c:pt>
                <c:pt idx="22">
                  <c:v>0.18635734179775632</c:v>
                </c:pt>
                <c:pt idx="25">
                  <c:v>0.19969032345884874</c:v>
                </c:pt>
                <c:pt idx="29">
                  <c:v>0.21876531476008731</c:v>
                </c:pt>
                <c:pt idx="33">
                  <c:v>0.17890785268710663</c:v>
                </c:pt>
                <c:pt idx="42">
                  <c:v>0.21081155559638085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59-4F1A-9860-11717F0E0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55808"/>
        <c:axId val="45354368"/>
      </c:lineChart>
      <c:catAx>
        <c:axId val="11845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354368"/>
        <c:crosses val="autoZero"/>
        <c:auto val="1"/>
        <c:lblAlgn val="ctr"/>
        <c:lblOffset val="100"/>
        <c:noMultiLvlLbl val="0"/>
      </c:catAx>
      <c:valAx>
        <c:axId val="45354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455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2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762-4136-BA91-D110CF5D1B4D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B762-4136-BA91-D110CF5D1B4D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B762-4136-BA91-D110CF5D1B4D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B762-4136-BA91-D110CF5D1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68640"/>
        <c:axId val="45356672"/>
      </c:lineChart>
      <c:catAx>
        <c:axId val="5156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356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356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568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2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610B-4C6C-A89F-84C2D7497A05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610B-4C6C-A89F-84C2D7497A05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610B-4C6C-A89F-84C2D7497A05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610B-4C6C-A89F-84C2D7497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711232"/>
        <c:axId val="45358400"/>
      </c:lineChart>
      <c:catAx>
        <c:axId val="11971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358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358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711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690E-4014-8F5A-28AADA82FE1B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690E-4014-8F5A-28AADA82FE1B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690E-4014-8F5A-28AADA82FE1B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690E-4014-8F5A-28AADA82F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713280"/>
        <c:axId val="45409408"/>
      </c:lineChart>
      <c:catAx>
        <c:axId val="11971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09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409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713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CAA6-4C8C-B076-CEABE722486A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CAA6-4C8C-B076-CEABE722486A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CAA6-4C8C-B076-CEABE722486A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CAA6-4C8C-B076-CEABE7224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88800"/>
        <c:axId val="45411136"/>
      </c:lineChart>
      <c:catAx>
        <c:axId val="130188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1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411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188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4CAD-40F3-8B98-8B7A3DE5F3F5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4CAD-40F3-8B98-8B7A3DE5F3F5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4CAD-40F3-8B98-8B7A3DE5F3F5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4CAD-40F3-8B98-8B7A3DE5F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89824"/>
        <c:axId val="45412864"/>
      </c:lineChart>
      <c:catAx>
        <c:axId val="13018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12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412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189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0264-4D33-A941-408E82175DCF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0264-4D33-A941-408E82175DCF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0264-4D33-A941-408E82175DCF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0264-4D33-A941-408E82175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90848"/>
        <c:axId val="45414592"/>
      </c:lineChart>
      <c:catAx>
        <c:axId val="13019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14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414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190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A2F7-4822-ABFD-4B342DF47545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A2F7-4822-ABFD-4B342DF47545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A2F7-4822-ABFD-4B342DF47545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A2F7-4822-ABFD-4B342DF47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94688"/>
        <c:axId val="46522368"/>
      </c:lineChart>
      <c:catAx>
        <c:axId val="13099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52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522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994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2525-441C-A743-B506DCAA89AD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2525-441C-A743-B506DCAA89AD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2525-441C-A743-B506DCAA89AD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2525-441C-A743-B506DCAA8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95712"/>
        <c:axId val="46524096"/>
      </c:lineChart>
      <c:catAx>
        <c:axId val="130995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524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524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995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DCA-4563-B607-445F4ED04501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BDCA-4563-B607-445F4ED04501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BDCA-4563-B607-445F4ED04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96736"/>
        <c:axId val="46525824"/>
      </c:lineChart>
      <c:catAx>
        <c:axId val="13099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525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525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996736"/>
        <c:crosses val="autoZero"/>
        <c:crossBetween val="between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961736460984763"/>
          <c:y val="5.5350653235004245E-2"/>
          <c:w val="0.83732155226893346"/>
          <c:h val="0.76752905819205886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(www)'!$K$12</c:f>
              <c:strCache>
                <c:ptCount val="1"/>
                <c:pt idx="0">
                  <c:v>Energy Consumption</c:v>
                </c:pt>
              </c:strCache>
            </c:strRef>
          </c:tx>
          <c:spPr>
            <a:ln w="12700">
              <a:solidFill>
                <a:srgbClr val="00206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(www)'!$J$28:$J$60</c:f>
              <c:numCache>
                <c:formatCode>0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'Charts (www)'!$K$28:$K$60</c:f>
              <c:numCache>
                <c:formatCode>0.0000</c:formatCode>
                <c:ptCount val="33"/>
                <c:pt idx="0">
                  <c:v>1</c:v>
                </c:pt>
                <c:pt idx="1">
                  <c:v>1.0134581974240506</c:v>
                </c:pt>
                <c:pt idx="2">
                  <c:v>1.0430424008323389</c:v>
                </c:pt>
                <c:pt idx="3">
                  <c:v>1.0980857941546225</c:v>
                </c:pt>
                <c:pt idx="4">
                  <c:v>1.1520091570228361</c:v>
                </c:pt>
                <c:pt idx="5">
                  <c:v>1.1625411841198736</c:v>
                </c:pt>
                <c:pt idx="6">
                  <c:v>1.178431946981082</c:v>
                </c:pt>
                <c:pt idx="7">
                  <c:v>1.1791272100297276</c:v>
                </c:pt>
                <c:pt idx="8">
                  <c:v>1.206305920759027</c:v>
                </c:pt>
                <c:pt idx="9">
                  <c:v>1.2283053539463358</c:v>
                </c:pt>
                <c:pt idx="10">
                  <c:v>1.2679152573820744</c:v>
                </c:pt>
                <c:pt idx="11">
                  <c:v>1.3098863436697883</c:v>
                </c:pt>
                <c:pt idx="12">
                  <c:v>1.3324499292431009</c:v>
                </c:pt>
                <c:pt idx="13">
                  <c:v>1.3573637901990041</c:v>
                </c:pt>
                <c:pt idx="14">
                  <c:v>1.3927713843536906</c:v>
                </c:pt>
                <c:pt idx="15">
                  <c:v>1.4624848651203839</c:v>
                </c:pt>
                <c:pt idx="16">
                  <c:v>1.4470447878869357</c:v>
                </c:pt>
                <c:pt idx="17">
                  <c:v>1.4725999477323548</c:v>
                </c:pt>
                <c:pt idx="18">
                  <c:v>1.480528249478442</c:v>
                </c:pt>
                <c:pt idx="19">
                  <c:v>1.5026532031417392</c:v>
                </c:pt>
                <c:pt idx="20">
                  <c:v>1.5201698416998373</c:v>
                </c:pt>
                <c:pt idx="21">
                  <c:v>1.4972913935378913</c:v>
                </c:pt>
                <c:pt idx="22">
                  <c:v>1.5448873080996501</c:v>
                </c:pt>
                <c:pt idx="23">
                  <c:v>1.557979223705797</c:v>
                </c:pt>
                <c:pt idx="24">
                  <c:v>1.5206687199997115</c:v>
                </c:pt>
                <c:pt idx="25">
                  <c:v>1.5356832272615233</c:v>
                </c:pt>
                <c:pt idx="26">
                  <c:v>1.5292117840695605</c:v>
                </c:pt>
                <c:pt idx="27">
                  <c:v>1.4809909533360797</c:v>
                </c:pt>
                <c:pt idx="28">
                  <c:v>1.525327434829902</c:v>
                </c:pt>
                <c:pt idx="29">
                  <c:v>1.5546357468024985</c:v>
                </c:pt>
                <c:pt idx="30">
                  <c:v>1.5458892610089356</c:v>
                </c:pt>
                <c:pt idx="31">
                  <c:v>1.535056812235118</c:v>
                </c:pt>
                <c:pt idx="32">
                  <c:v>1.5237734610966247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01-423F-AFD1-952D349ADB65}"/>
            </c:ext>
          </c:extLst>
        </c:ser>
        <c:ser>
          <c:idx val="1"/>
          <c:order val="1"/>
          <c:tx>
            <c:strRef>
              <c:f>'Charts (www)'!$L$12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(www)'!$J$28:$J$60</c:f>
              <c:numCache>
                <c:formatCode>0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'Charts (www)'!$L$28:$L$60</c:f>
              <c:numCache>
                <c:formatCode>0.0000</c:formatCode>
                <c:ptCount val="33"/>
                <c:pt idx="0">
                  <c:v>1</c:v>
                </c:pt>
                <c:pt idx="1">
                  <c:v>1.0227054921100727</c:v>
                </c:pt>
                <c:pt idx="2">
                  <c:v>1.0445556731731047</c:v>
                </c:pt>
                <c:pt idx="3">
                  <c:v>1.065822440562912</c:v>
                </c:pt>
                <c:pt idx="4">
                  <c:v>1.0861485320832773</c:v>
                </c:pt>
                <c:pt idx="5">
                  <c:v>1.1032794543745068</c:v>
                </c:pt>
                <c:pt idx="6">
                  <c:v>1.1166411184885634</c:v>
                </c:pt>
                <c:pt idx="7">
                  <c:v>1.1271570613201707</c:v>
                </c:pt>
                <c:pt idx="8">
                  <c:v>1.137198393024756</c:v>
                </c:pt>
                <c:pt idx="9">
                  <c:v>1.1485207898365286</c:v>
                </c:pt>
                <c:pt idx="10">
                  <c:v>1.1624022877522788</c:v>
                </c:pt>
                <c:pt idx="11">
                  <c:v>1.1777938855467078</c:v>
                </c:pt>
                <c:pt idx="12">
                  <c:v>1.1950535636486832</c:v>
                </c:pt>
                <c:pt idx="13">
                  <c:v>1.2170318063299685</c:v>
                </c:pt>
                <c:pt idx="14">
                  <c:v>1.242869781413823</c:v>
                </c:pt>
                <c:pt idx="15">
                  <c:v>1.2698678823650202</c:v>
                </c:pt>
                <c:pt idx="16">
                  <c:v>1.2959542332713276</c:v>
                </c:pt>
                <c:pt idx="17">
                  <c:v>1.3179306558420987</c:v>
                </c:pt>
                <c:pt idx="18">
                  <c:v>1.3368289042191999</c:v>
                </c:pt>
                <c:pt idx="19">
                  <c:v>1.3553934946810937</c:v>
                </c:pt>
                <c:pt idx="20">
                  <c:v>1.3749235017534167</c:v>
                </c:pt>
                <c:pt idx="21">
                  <c:v>1.3960662383122981</c:v>
                </c:pt>
                <c:pt idx="22">
                  <c:v>1.4185241770420669</c:v>
                </c:pt>
                <c:pt idx="23">
                  <c:v>1.438777216912849</c:v>
                </c:pt>
                <c:pt idx="24">
                  <c:v>1.4538224551380647</c:v>
                </c:pt>
                <c:pt idx="25">
                  <c:v>1.4619713657029179</c:v>
                </c:pt>
                <c:pt idx="26">
                  <c:v>1.4688086217810172</c:v>
                </c:pt>
                <c:pt idx="27">
                  <c:v>1.4757547180945805</c:v>
                </c:pt>
                <c:pt idx="28">
                  <c:v>1.4842537533473537</c:v>
                </c:pt>
                <c:pt idx="29">
                  <c:v>1.494795447420993</c:v>
                </c:pt>
                <c:pt idx="30">
                  <c:v>1.5069242717010638</c:v>
                </c:pt>
                <c:pt idx="31">
                  <c:v>1.5195828945346965</c:v>
                </c:pt>
                <c:pt idx="32">
                  <c:v>1.5336326292904274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01-423F-AFD1-952D349ADB65}"/>
            </c:ext>
          </c:extLst>
        </c:ser>
        <c:ser>
          <c:idx val="2"/>
          <c:order val="2"/>
          <c:tx>
            <c:strRef>
              <c:f>'Charts (www)'!$M$12</c:f>
              <c:strCache>
                <c:ptCount val="1"/>
                <c:pt idx="0">
                  <c:v>Intensity Index (weather -adjusted)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'Charts (www)'!$J$28:$J$60</c:f>
              <c:numCache>
                <c:formatCode>0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'Charts (www)'!$M$28:$M$60</c:f>
              <c:numCache>
                <c:formatCode>0.0000</c:formatCode>
                <c:ptCount val="33"/>
                <c:pt idx="0">
                  <c:v>1</c:v>
                </c:pt>
                <c:pt idx="1">
                  <c:v>0.99296088326909249</c:v>
                </c:pt>
                <c:pt idx="2">
                  <c:v>1.0001766935014191</c:v>
                </c:pt>
                <c:pt idx="3">
                  <c:v>1.0270311277491724</c:v>
                </c:pt>
                <c:pt idx="4">
                  <c:v>1.0620070643301125</c:v>
                </c:pt>
                <c:pt idx="5">
                  <c:v>1.0639344230777543</c:v>
                </c:pt>
                <c:pt idx="6">
                  <c:v>1.0561771031557359</c:v>
                </c:pt>
                <c:pt idx="7">
                  <c:v>1.061900767391702</c:v>
                </c:pt>
                <c:pt idx="8">
                  <c:v>1.0580794419979354</c:v>
                </c:pt>
                <c:pt idx="9">
                  <c:v>1.0726406404170474</c:v>
                </c:pt>
                <c:pt idx="10">
                  <c:v>1.0891000911201294</c:v>
                </c:pt>
                <c:pt idx="11">
                  <c:v>1.1140596545533101</c:v>
                </c:pt>
                <c:pt idx="12">
                  <c:v>1.1217689472517836</c:v>
                </c:pt>
                <c:pt idx="13">
                  <c:v>1.1247809367714812</c:v>
                </c:pt>
                <c:pt idx="14">
                  <c:v>1.1304086825935897</c:v>
                </c:pt>
                <c:pt idx="15">
                  <c:v>1.158626652142557</c:v>
                </c:pt>
                <c:pt idx="16">
                  <c:v>1.1283111609907057</c:v>
                </c:pt>
                <c:pt idx="17">
                  <c:v>1.1198966565755295</c:v>
                </c:pt>
                <c:pt idx="18">
                  <c:v>1.1090353171684566</c:v>
                </c:pt>
                <c:pt idx="19">
                  <c:v>1.1189591345585246</c:v>
                </c:pt>
                <c:pt idx="20">
                  <c:v>1.1086679436188831</c:v>
                </c:pt>
                <c:pt idx="21">
                  <c:v>1.0874743620089666</c:v>
                </c:pt>
                <c:pt idx="22">
                  <c:v>1.0918969820837578</c:v>
                </c:pt>
                <c:pt idx="23">
                  <c:v>1.0857111943043407</c:v>
                </c:pt>
                <c:pt idx="24">
                  <c:v>1.0522205639584927</c:v>
                </c:pt>
                <c:pt idx="25">
                  <c:v>1.0572091246745061</c:v>
                </c:pt>
                <c:pt idx="26">
                  <c:v>1.0468059774830401</c:v>
                </c:pt>
                <c:pt idx="27">
                  <c:v>1.0227780800684318</c:v>
                </c:pt>
                <c:pt idx="28">
                  <c:v>1.0313633412927812</c:v>
                </c:pt>
                <c:pt idx="29">
                  <c:v>1.0412790242135168</c:v>
                </c:pt>
                <c:pt idx="30">
                  <c:v>1.036311944837629</c:v>
                </c:pt>
                <c:pt idx="31">
                  <c:v>1.0282525169937946</c:v>
                </c:pt>
                <c:pt idx="32">
                  <c:v>1.0122865025610641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01-423F-AFD1-952D349ADB65}"/>
            </c:ext>
          </c:extLst>
        </c:ser>
        <c:ser>
          <c:idx val="3"/>
          <c:order val="3"/>
          <c:tx>
            <c:strRef>
              <c:f>'Charts (www)'!$N$12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15875">
              <a:solidFill>
                <a:srgbClr val="00206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70C0"/>
              </a:solidFill>
              <a:ln>
                <a:solidFill>
                  <a:srgbClr val="002060"/>
                </a:solidFill>
              </a:ln>
            </c:spPr>
          </c:marker>
          <c:cat>
            <c:numRef>
              <c:f>'Charts (www)'!$J$28:$J$60</c:f>
              <c:numCache>
                <c:formatCode>0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'Charts (www)'!$N$28:$N$60</c:f>
              <c:numCache>
                <c:formatCode>0.0000</c:formatCode>
                <c:ptCount val="33"/>
                <c:pt idx="0">
                  <c:v>1</c:v>
                </c:pt>
                <c:pt idx="1">
                  <c:v>0.99798292650283704</c:v>
                </c:pt>
                <c:pt idx="2">
                  <c:v>0.99837487015805393</c:v>
                </c:pt>
                <c:pt idx="3">
                  <c:v>1.0031544559691752</c:v>
                </c:pt>
                <c:pt idx="4">
                  <c:v>0.99870978734469318</c:v>
                </c:pt>
                <c:pt idx="5">
                  <c:v>0.99039389805928202</c:v>
                </c:pt>
                <c:pt idx="6">
                  <c:v>0.99920395279987784</c:v>
                </c:pt>
                <c:pt idx="7">
                  <c:v>0.98512715530764872</c:v>
                </c:pt>
                <c:pt idx="8">
                  <c:v>1.0025428540907508</c:v>
                </c:pt>
                <c:pt idx="9">
                  <c:v>0.99704150219349907</c:v>
                </c:pt>
                <c:pt idx="10">
                  <c:v>1.0015346462650034</c:v>
                </c:pt>
                <c:pt idx="11">
                  <c:v>0.99828804991733677</c:v>
                </c:pt>
                <c:pt idx="12">
                  <c:v>0.99393987285008112</c:v>
                </c:pt>
                <c:pt idx="13">
                  <c:v>0.99157686166369796</c:v>
                </c:pt>
                <c:pt idx="14">
                  <c:v>0.99133107867056047</c:v>
                </c:pt>
                <c:pt idx="15">
                  <c:v>0.99400673454293043</c:v>
                </c:pt>
                <c:pt idx="16">
                  <c:v>0.98960851738598243</c:v>
                </c:pt>
                <c:pt idx="17">
                  <c:v>0.99773285266712397</c:v>
                </c:pt>
                <c:pt idx="18">
                  <c:v>0.99860904386136273</c:v>
                </c:pt>
                <c:pt idx="19">
                  <c:v>0.99078435130425457</c:v>
                </c:pt>
                <c:pt idx="20">
                  <c:v>0.99726846564854976</c:v>
                </c:pt>
                <c:pt idx="21">
                  <c:v>0.98623696637651381</c:v>
                </c:pt>
                <c:pt idx="22">
                  <c:v>0.99742074661957325</c:v>
                </c:pt>
                <c:pt idx="23">
                  <c:v>0.997364243037415</c:v>
                </c:pt>
                <c:pt idx="24">
                  <c:v>0.99406882707585387</c:v>
                </c:pt>
                <c:pt idx="25">
                  <c:v>0.99357778224122728</c:v>
                </c:pt>
                <c:pt idx="26">
                  <c:v>0.99457200124089407</c:v>
                </c:pt>
                <c:pt idx="27">
                  <c:v>0.98119835968815183</c:v>
                </c:pt>
                <c:pt idx="28">
                  <c:v>0.99642183304244747</c:v>
                </c:pt>
                <c:pt idx="29">
                  <c:v>0.99880282742656257</c:v>
                </c:pt>
                <c:pt idx="30">
                  <c:v>0.9899116792773216</c:v>
                </c:pt>
                <c:pt idx="31">
                  <c:v>0.98242696871770074</c:v>
                </c:pt>
                <c:pt idx="32">
                  <c:v>0.98151201266747412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01-423F-AFD1-952D349AD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97760"/>
        <c:axId val="46527552"/>
      </c:lineChart>
      <c:catAx>
        <c:axId val="13099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0478527865355705"/>
              <c:y val="0.9077507130540696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52755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6527552"/>
        <c:scaling>
          <c:orientation val="minMax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1.1961736460984763E-2"/>
              <c:y val="0.261993091979020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99776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5039897524771126"/>
          <c:y val="0.53505612536440328"/>
          <c:w val="0.43301485988764843"/>
          <c:h val="0.264453031931894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63636363636363"/>
          <c:y val="5.4545454545454543E-2"/>
          <c:w val="0.84545454545454546"/>
          <c:h val="0.78181818181818186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(www)'!$K$73</c:f>
              <c:strCache>
                <c:ptCount val="1"/>
                <c:pt idx="0">
                  <c:v>Energy Consumption</c:v>
                </c:pt>
              </c:strCache>
            </c:strRef>
          </c:tx>
          <c:spPr>
            <a:ln w="12700">
              <a:solidFill>
                <a:srgbClr val="00206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(www)'!$J$74:$J$102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(www)'!$K$74:$K$102</c:f>
              <c:numCache>
                <c:formatCode>0.0000</c:formatCode>
                <c:ptCount val="29"/>
                <c:pt idx="0">
                  <c:v>1.0298387824876432</c:v>
                </c:pt>
                <c:pt idx="1">
                  <c:v>1</c:v>
                </c:pt>
                <c:pt idx="2">
                  <c:v>1.0078657092751844</c:v>
                </c:pt>
                <c:pt idx="3">
                  <c:v>1.0376577150508794</c:v>
                </c:pt>
                <c:pt idx="4">
                  <c:v>1.0961094019154833</c:v>
                </c:pt>
                <c:pt idx="5">
                  <c:v>1.1196590965138327</c:v>
                </c:pt>
                <c:pt idx="6">
                  <c:v>1.1099922376354039</c:v>
                </c:pt>
                <c:pt idx="7">
                  <c:v>1.1280533011296376</c:v>
                </c:pt>
                <c:pt idx="8">
                  <c:v>1.1359299707333397</c:v>
                </c:pt>
                <c:pt idx="9">
                  <c:v>1.1487492421287533</c:v>
                </c:pt>
                <c:pt idx="10">
                  <c:v>1.170826455984846</c:v>
                </c:pt>
                <c:pt idx="11">
                  <c:v>1.2000958276134879</c:v>
                </c:pt>
                <c:pt idx="12">
                  <c:v>1.2435743716077401</c:v>
                </c:pt>
                <c:pt idx="13">
                  <c:v>1.2606189713405132</c:v>
                </c:pt>
                <c:pt idx="14">
                  <c:v>1.2416571700358585</c:v>
                </c:pt>
                <c:pt idx="15">
                  <c:v>1.2641316573346519</c:v>
                </c:pt>
                <c:pt idx="16">
                  <c:v>1.3321069191831969</c:v>
                </c:pt>
                <c:pt idx="17">
                  <c:v>1.3104189706380787</c:v>
                </c:pt>
                <c:pt idx="18">
                  <c:v>1.3303918243319022</c:v>
                </c:pt>
                <c:pt idx="19">
                  <c:v>1.358926352232396</c:v>
                </c:pt>
                <c:pt idx="20">
                  <c:v>1.3630297372675912</c:v>
                </c:pt>
                <c:pt idx="21">
                  <c:v>1.3584994543075744</c:v>
                </c:pt>
                <c:pt idx="22">
                  <c:v>1.3160412553509557</c:v>
                </c:pt>
                <c:pt idx="23">
                  <c:v>1.3652541318436726</c:v>
                </c:pt>
                <c:pt idx="24">
                  <c:v>1.3942886837034343</c:v>
                </c:pt>
                <c:pt idx="25">
                  <c:v>1.3748958990691902</c:v>
                </c:pt>
                <c:pt idx="26">
                  <c:v>1.3826204911500861</c:v>
                </c:pt>
                <c:pt idx="27">
                  <c:v>1.3883430063739528</c:v>
                </c:pt>
                <c:pt idx="28">
                  <c:v>1.3319212646791065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C-49DA-B6BC-9C9D98184043}"/>
            </c:ext>
          </c:extLst>
        </c:ser>
        <c:ser>
          <c:idx val="1"/>
          <c:order val="1"/>
          <c:tx>
            <c:strRef>
              <c:f>'Charts (www)'!$L$73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(www)'!$J$74:$J$102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(www)'!$L$74:$L$102</c:f>
              <c:numCache>
                <c:formatCode>0.0000</c:formatCode>
                <c:ptCount val="29"/>
                <c:pt idx="0">
                  <c:v>0.97892729113732491</c:v>
                </c:pt>
                <c:pt idx="1">
                  <c:v>1</c:v>
                </c:pt>
                <c:pt idx="2">
                  <c:v>1.0227054921100727</c:v>
                </c:pt>
                <c:pt idx="3">
                  <c:v>1.0445556731731047</c:v>
                </c:pt>
                <c:pt idx="4">
                  <c:v>1.065822440562912</c:v>
                </c:pt>
                <c:pt idx="5">
                  <c:v>1.0861485320832773</c:v>
                </c:pt>
                <c:pt idx="6">
                  <c:v>1.1032794543745068</c:v>
                </c:pt>
                <c:pt idx="7">
                  <c:v>1.1166411184885634</c:v>
                </c:pt>
                <c:pt idx="8">
                  <c:v>1.1271570613201707</c:v>
                </c:pt>
                <c:pt idx="9">
                  <c:v>1.137198393024756</c:v>
                </c:pt>
                <c:pt idx="10">
                  <c:v>1.1485207898365286</c:v>
                </c:pt>
                <c:pt idx="11">
                  <c:v>1.1624022877522788</c:v>
                </c:pt>
                <c:pt idx="12">
                  <c:v>1.1777938855467078</c:v>
                </c:pt>
                <c:pt idx="13">
                  <c:v>1.1950535636486832</c:v>
                </c:pt>
                <c:pt idx="14">
                  <c:v>1.2170318063299685</c:v>
                </c:pt>
                <c:pt idx="15">
                  <c:v>1.242869781413823</c:v>
                </c:pt>
                <c:pt idx="16">
                  <c:v>1.2698678823650202</c:v>
                </c:pt>
                <c:pt idx="17">
                  <c:v>1.2959542332713276</c:v>
                </c:pt>
                <c:pt idx="18">
                  <c:v>1.3179306558420987</c:v>
                </c:pt>
                <c:pt idx="19">
                  <c:v>1.3368289042191999</c:v>
                </c:pt>
                <c:pt idx="20">
                  <c:v>1.3553934946810937</c:v>
                </c:pt>
                <c:pt idx="21">
                  <c:v>1.3749235017534167</c:v>
                </c:pt>
                <c:pt idx="22">
                  <c:v>1.3960662383122981</c:v>
                </c:pt>
                <c:pt idx="23">
                  <c:v>1.4185241770420669</c:v>
                </c:pt>
                <c:pt idx="24">
                  <c:v>1.438777216912849</c:v>
                </c:pt>
                <c:pt idx="25">
                  <c:v>1.4538224551380647</c:v>
                </c:pt>
                <c:pt idx="26">
                  <c:v>1.4619713657029179</c:v>
                </c:pt>
                <c:pt idx="27">
                  <c:v>1.4688086217810172</c:v>
                </c:pt>
                <c:pt idx="28">
                  <c:v>1.4757547180945805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C-49DA-B6BC-9C9D98184043}"/>
            </c:ext>
          </c:extLst>
        </c:ser>
        <c:ser>
          <c:idx val="2"/>
          <c:order val="2"/>
          <c:tx>
            <c:strRef>
              <c:f>'Charts (www)'!$M$73</c:f>
              <c:strCache>
                <c:ptCount val="1"/>
                <c:pt idx="0">
                  <c:v>Intensity Index (weather -adjusted)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'Charts (www)'!$J$74:$J$102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(www)'!$M$74:$M$102</c:f>
              <c:numCache>
                <c:formatCode>0.0000</c:formatCode>
                <c:ptCount val="29"/>
                <c:pt idx="0">
                  <c:v>1.0696768571268944</c:v>
                </c:pt>
                <c:pt idx="1">
                  <c:v>1</c:v>
                </c:pt>
                <c:pt idx="2">
                  <c:v>0.99628424627277967</c:v>
                </c:pt>
                <c:pt idx="3">
                  <c:v>1.0045024961950417</c:v>
                </c:pt>
                <c:pt idx="4">
                  <c:v>1.0266880763387249</c:v>
                </c:pt>
                <c:pt idx="5">
                  <c:v>1.0296015230534834</c:v>
                </c:pt>
                <c:pt idx="6">
                  <c:v>1.0323939296728659</c:v>
                </c:pt>
                <c:pt idx="7">
                  <c:v>1.0253456567752655</c:v>
                </c:pt>
                <c:pt idx="8">
                  <c:v>1.0233916108010384</c:v>
                </c:pt>
                <c:pt idx="9">
                  <c:v>1.006988932851258</c:v>
                </c:pt>
                <c:pt idx="10">
                  <c:v>1.0272052867266803</c:v>
                </c:pt>
                <c:pt idx="11">
                  <c:v>1.0348212438190743</c:v>
                </c:pt>
                <c:pt idx="12">
                  <c:v>1.0540262715680626</c:v>
                </c:pt>
                <c:pt idx="13">
                  <c:v>1.0619201324613476</c:v>
                </c:pt>
                <c:pt idx="14">
                  <c:v>1.0527671307861233</c:v>
                </c:pt>
                <c:pt idx="15">
                  <c:v>1.0413606078682878</c:v>
                </c:pt>
                <c:pt idx="16">
                  <c:v>1.0614696005179673</c:v>
                </c:pt>
                <c:pt idx="17">
                  <c:v>1.0358095721404819</c:v>
                </c:pt>
                <c:pt idx="18">
                  <c:v>1.0245150863723509</c:v>
                </c:pt>
                <c:pt idx="19">
                  <c:v>1.0216098282320094</c:v>
                </c:pt>
                <c:pt idx="20">
                  <c:v>1.0239233858355745</c:v>
                </c:pt>
                <c:pt idx="21">
                  <c:v>1.0016226699261208</c:v>
                </c:pt>
                <c:pt idx="22">
                  <c:v>0.97673413398547826</c:v>
                </c:pt>
                <c:pt idx="23">
                  <c:v>0.97848110220737294</c:v>
                </c:pt>
                <c:pt idx="24">
                  <c:v>0.9759332511812947</c:v>
                </c:pt>
                <c:pt idx="25">
                  <c:v>0.95499398946726877</c:v>
                </c:pt>
                <c:pt idx="26">
                  <c:v>0.96026246289113815</c:v>
                </c:pt>
                <c:pt idx="27">
                  <c:v>0.96266698996191935</c:v>
                </c:pt>
                <c:pt idx="28">
                  <c:v>0.94886585771898391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C-49DA-B6BC-9C9D98184043}"/>
            </c:ext>
          </c:extLst>
        </c:ser>
        <c:ser>
          <c:idx val="3"/>
          <c:order val="3"/>
          <c:tx>
            <c:strRef>
              <c:f>'Charts (www)'!$N$73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15875">
              <a:solidFill>
                <a:srgbClr val="00206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70C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(www)'!$J$74:$J$102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(www)'!$N$74:$N$102</c:f>
              <c:numCache>
                <c:formatCode>0.0000</c:formatCode>
                <c:ptCount val="29"/>
                <c:pt idx="0">
                  <c:v>0.98348152691722124</c:v>
                </c:pt>
                <c:pt idx="1">
                  <c:v>1</c:v>
                </c:pt>
                <c:pt idx="2">
                  <c:v>0.98916517528338566</c:v>
                </c:pt>
                <c:pt idx="3">
                  <c:v>0.98894356065922495</c:v>
                </c:pt>
                <c:pt idx="4">
                  <c:v>1.00168351085556</c:v>
                </c:pt>
                <c:pt idx="5">
                  <c:v>1.0012151599716876</c:v>
                </c:pt>
                <c:pt idx="6">
                  <c:v>0.97451598831769182</c:v>
                </c:pt>
                <c:pt idx="7">
                  <c:v>0.98524833279555879</c:v>
                </c:pt>
                <c:pt idx="8">
                  <c:v>0.98474836769840091</c:v>
                </c:pt>
                <c:pt idx="9">
                  <c:v>1.003146363240295</c:v>
                </c:pt>
                <c:pt idx="10">
                  <c:v>0.99242208497481632</c:v>
                </c:pt>
                <c:pt idx="11">
                  <c:v>0.99768658810632604</c:v>
                </c:pt>
                <c:pt idx="12">
                  <c:v>1.0017308113993362</c:v>
                </c:pt>
                <c:pt idx="13">
                  <c:v>0.99335529907522901</c:v>
                </c:pt>
                <c:pt idx="14">
                  <c:v>0.96909746003704311</c:v>
                </c:pt>
                <c:pt idx="15">
                  <c:v>0.97670977262041625</c:v>
                </c:pt>
                <c:pt idx="16">
                  <c:v>0.98826401982278644</c:v>
                </c:pt>
                <c:pt idx="17">
                  <c:v>0.97620400905088733</c:v>
                </c:pt>
                <c:pt idx="18">
                  <c:v>0.98530037791263603</c:v>
                </c:pt>
                <c:pt idx="19">
                  <c:v>0.99502737956584408</c:v>
                </c:pt>
                <c:pt idx="20">
                  <c:v>0.98213790326605011</c:v>
                </c:pt>
                <c:pt idx="21">
                  <c:v>0.98645388458433358</c:v>
                </c:pt>
                <c:pt idx="22">
                  <c:v>0.96513288588758583</c:v>
                </c:pt>
                <c:pt idx="23">
                  <c:v>0.98361312452436289</c:v>
                </c:pt>
                <c:pt idx="24">
                  <c:v>0.99297664806295705</c:v>
                </c:pt>
                <c:pt idx="25">
                  <c:v>0.990279539068184</c:v>
                </c:pt>
                <c:pt idx="26">
                  <c:v>0.98485925412219066</c:v>
                </c:pt>
                <c:pt idx="27">
                  <c:v>0.98187337525707008</c:v>
                </c:pt>
                <c:pt idx="28">
                  <c:v>0.95117308400268097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7C-49DA-B6BC-9C9D98184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949568"/>
        <c:axId val="47530560"/>
      </c:lineChart>
      <c:catAx>
        <c:axId val="13194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0454545454545452"/>
              <c:y val="0.9090909090909090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53056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7530560"/>
        <c:scaling>
          <c:orientation val="minMax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1.1363636363636364E-2"/>
              <c:y val="0.26909090909090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4956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045454545454546"/>
          <c:y val="0.51636363636363636"/>
          <c:w val="0.41136363636363638"/>
          <c:h val="0.2800000000000000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37893587668268"/>
          <c:y val="5.4348018384915597E-2"/>
          <c:w val="0.84580686164005292"/>
          <c:h val="0.78261146474278453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(www)'!$K$108</c:f>
              <c:strCache>
                <c:ptCount val="1"/>
                <c:pt idx="0">
                  <c:v>Electricity Consumption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  <a:prstDash val="solid"/>
              </a:ln>
            </c:spPr>
          </c:marker>
          <c:cat>
            <c:numRef>
              <c:f>'Charts (www)'!$J$109:$J$137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(www)'!$K$109:$K$137</c:f>
              <c:numCache>
                <c:formatCode>0.0000</c:formatCode>
                <c:ptCount val="29"/>
                <c:pt idx="0">
                  <c:v>1</c:v>
                </c:pt>
                <c:pt idx="1">
                  <c:v>1.0370036729934959</c:v>
                </c:pt>
                <c:pt idx="2">
                  <c:v>1.0794214637112063</c:v>
                </c:pt>
                <c:pt idx="3">
                  <c:v>1.1371856092457895</c:v>
                </c:pt>
                <c:pt idx="4">
                  <c:v>1.1759622151560174</c:v>
                </c:pt>
                <c:pt idx="5">
                  <c:v>1.215578475317372</c:v>
                </c:pt>
                <c:pt idx="6">
                  <c:v>1.2401233243923688</c:v>
                </c:pt>
                <c:pt idx="7">
                  <c:v>1.241266211100144</c:v>
                </c:pt>
                <c:pt idx="8">
                  <c:v>1.2831904365457267</c:v>
                </c:pt>
                <c:pt idx="9">
                  <c:v>1.3205785650864772</c:v>
                </c:pt>
                <c:pt idx="10">
                  <c:v>1.3604759982266563</c:v>
                </c:pt>
                <c:pt idx="11">
                  <c:v>1.3994224851760382</c:v>
                </c:pt>
                <c:pt idx="12">
                  <c:v>1.4340749220753464</c:v>
                </c:pt>
                <c:pt idx="13">
                  <c:v>1.5082716365361806</c:v>
                </c:pt>
                <c:pt idx="14">
                  <c:v>1.5456574341509768</c:v>
                </c:pt>
                <c:pt idx="15">
                  <c:v>1.6259172826391146</c:v>
                </c:pt>
                <c:pt idx="16">
                  <c:v>1.6519551221869291</c:v>
                </c:pt>
                <c:pt idx="17">
                  <c:v>1.6833790815887164</c:v>
                </c:pt>
                <c:pt idx="18">
                  <c:v>1.6865709834759288</c:v>
                </c:pt>
                <c:pt idx="19">
                  <c:v>1.7251603420026571</c:v>
                </c:pt>
                <c:pt idx="20">
                  <c:v>1.7897065398940397</c:v>
                </c:pt>
                <c:pt idx="21">
                  <c:v>1.8092705389066219</c:v>
                </c:pt>
                <c:pt idx="22">
                  <c:v>1.8621331724227241</c:v>
                </c:pt>
                <c:pt idx="23">
                  <c:v>1.8618705171397787</c:v>
                </c:pt>
                <c:pt idx="24">
                  <c:v>1.8305453634793667</c:v>
                </c:pt>
                <c:pt idx="25">
                  <c:v>1.8642930270097078</c:v>
                </c:pt>
                <c:pt idx="26">
                  <c:v>1.8611970667336082</c:v>
                </c:pt>
                <c:pt idx="27">
                  <c:v>1.8598147297904071</c:v>
                </c:pt>
                <c:pt idx="28">
                  <c:v>1.8742371260191339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3-4EA8-BFE4-4CD5AC072741}"/>
            </c:ext>
          </c:extLst>
        </c:ser>
        <c:ser>
          <c:idx val="1"/>
          <c:order val="1"/>
          <c:tx>
            <c:strRef>
              <c:f>'Charts (www)'!$L$73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chemeClr val="accent1"/>
              </a:solidFill>
              <a:prstDash val="solid"/>
            </a:ln>
          </c:spPr>
          <c:marker>
            <c:symbol val="x"/>
            <c:size val="4"/>
            <c:spPr>
              <a:solidFill>
                <a:schemeClr val="accent1"/>
              </a:solidFill>
              <a:ln>
                <a:solidFill>
                  <a:schemeClr val="accent1"/>
                </a:solidFill>
                <a:prstDash val="solid"/>
              </a:ln>
            </c:spPr>
          </c:marker>
          <c:cat>
            <c:numRef>
              <c:f>'Charts (www)'!$J$109:$J$137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(www)'!$L$109:$L$137</c:f>
              <c:numCache>
                <c:formatCode>0.0000</c:formatCode>
                <c:ptCount val="29"/>
                <c:pt idx="0">
                  <c:v>1</c:v>
                </c:pt>
                <c:pt idx="1">
                  <c:v>1.0227054921100727</c:v>
                </c:pt>
                <c:pt idx="2">
                  <c:v>1.0445556731731047</c:v>
                </c:pt>
                <c:pt idx="3">
                  <c:v>1.065822440562912</c:v>
                </c:pt>
                <c:pt idx="4">
                  <c:v>1.0861485320832773</c:v>
                </c:pt>
                <c:pt idx="5">
                  <c:v>1.1032794543745068</c:v>
                </c:pt>
                <c:pt idx="6">
                  <c:v>1.1166411184885634</c:v>
                </c:pt>
                <c:pt idx="7">
                  <c:v>1.1271570613201707</c:v>
                </c:pt>
                <c:pt idx="8">
                  <c:v>1.137198393024756</c:v>
                </c:pt>
                <c:pt idx="9">
                  <c:v>1.1485207898365286</c:v>
                </c:pt>
                <c:pt idx="10">
                  <c:v>1.1624022877522788</c:v>
                </c:pt>
                <c:pt idx="11">
                  <c:v>1.1777938855467078</c:v>
                </c:pt>
                <c:pt idx="12">
                  <c:v>1.1950535636486832</c:v>
                </c:pt>
                <c:pt idx="13">
                  <c:v>1.2170318063299685</c:v>
                </c:pt>
                <c:pt idx="14">
                  <c:v>1.242869781413823</c:v>
                </c:pt>
                <c:pt idx="15">
                  <c:v>1.2698678823650202</c:v>
                </c:pt>
                <c:pt idx="16">
                  <c:v>1.2959542332713276</c:v>
                </c:pt>
                <c:pt idx="17">
                  <c:v>1.3179306558420987</c:v>
                </c:pt>
                <c:pt idx="18">
                  <c:v>1.3368289042191999</c:v>
                </c:pt>
                <c:pt idx="19">
                  <c:v>1.3553934946810937</c:v>
                </c:pt>
                <c:pt idx="20">
                  <c:v>1.3749235017534167</c:v>
                </c:pt>
                <c:pt idx="21">
                  <c:v>1.3960662383122981</c:v>
                </c:pt>
                <c:pt idx="22">
                  <c:v>1.4185241770420669</c:v>
                </c:pt>
                <c:pt idx="23">
                  <c:v>1.438777216912849</c:v>
                </c:pt>
                <c:pt idx="24">
                  <c:v>1.4538224551380647</c:v>
                </c:pt>
                <c:pt idx="25">
                  <c:v>1.4619713657029179</c:v>
                </c:pt>
                <c:pt idx="26">
                  <c:v>1.4688086217810172</c:v>
                </c:pt>
                <c:pt idx="27">
                  <c:v>1.4757547180945805</c:v>
                </c:pt>
                <c:pt idx="28">
                  <c:v>1.4842537533473537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3-4EA8-BFE4-4CD5AC072741}"/>
            </c:ext>
          </c:extLst>
        </c:ser>
        <c:ser>
          <c:idx val="2"/>
          <c:order val="2"/>
          <c:tx>
            <c:strRef>
              <c:f>'Charts (www)'!$M$73</c:f>
              <c:strCache>
                <c:ptCount val="1"/>
                <c:pt idx="0">
                  <c:v>Intensity Index (weather -adjusted)</c:v>
                </c:pt>
              </c:strCache>
            </c:strRef>
          </c:tx>
          <c:spPr>
            <a:ln w="12700">
              <a:solidFill>
                <a:schemeClr val="accent6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  <a:prstDash val="solid"/>
              </a:ln>
            </c:spPr>
          </c:marker>
          <c:cat>
            <c:numRef>
              <c:f>'Charts (www)'!$J$109:$J$137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(www)'!$M$109:$M$141</c:f>
              <c:numCache>
                <c:formatCode>0.0000</c:formatCode>
                <c:ptCount val="33"/>
                <c:pt idx="0">
                  <c:v>1</c:v>
                </c:pt>
                <c:pt idx="1">
                  <c:v>1.0059760081586817</c:v>
                </c:pt>
                <c:pt idx="2">
                  <c:v>1.0241098552746581</c:v>
                </c:pt>
                <c:pt idx="3">
                  <c:v>1.0618347553885719</c:v>
                </c:pt>
                <c:pt idx="4">
                  <c:v>1.0863462101371462</c:v>
                </c:pt>
                <c:pt idx="5">
                  <c:v>1.0932390801324356</c:v>
                </c:pt>
                <c:pt idx="6">
                  <c:v>1.0946050120577711</c:v>
                </c:pt>
                <c:pt idx="7">
                  <c:v>1.1166452250597554</c:v>
                </c:pt>
                <c:pt idx="8">
                  <c:v>1.1251922557305998</c:v>
                </c:pt>
                <c:pt idx="9">
                  <c:v>1.1468113111693305</c:v>
                </c:pt>
                <c:pt idx="10">
                  <c:v>1.1629762176876952</c:v>
                </c:pt>
                <c:pt idx="11">
                  <c:v>1.1931678044189229</c:v>
                </c:pt>
                <c:pt idx="12">
                  <c:v>1.2054126961740241</c:v>
                </c:pt>
                <c:pt idx="13">
                  <c:v>1.2210440720002609</c:v>
                </c:pt>
                <c:pt idx="14">
                  <c:v>1.2352819978416036</c:v>
                </c:pt>
                <c:pt idx="15">
                  <c:v>1.2791667481621951</c:v>
                </c:pt>
                <c:pt idx="16">
                  <c:v>1.269843927532017</c:v>
                </c:pt>
                <c:pt idx="17">
                  <c:v>1.2633791660544336</c:v>
                </c:pt>
                <c:pt idx="18">
                  <c:v>1.25726381201742</c:v>
                </c:pt>
                <c:pt idx="19">
                  <c:v>1.2722083906597375</c:v>
                </c:pt>
                <c:pt idx="20">
                  <c:v>1.2901193283411749</c:v>
                </c:pt>
                <c:pt idx="21">
                  <c:v>1.286626393136731</c:v>
                </c:pt>
                <c:pt idx="22">
                  <c:v>1.2974244023675101</c:v>
                </c:pt>
                <c:pt idx="23">
                  <c:v>1.2899885348644404</c:v>
                </c:pt>
                <c:pt idx="24">
                  <c:v>1.260087475916454</c:v>
                </c:pt>
                <c:pt idx="25">
                  <c:v>1.2709551531467094</c:v>
                </c:pt>
                <c:pt idx="26">
                  <c:v>1.2569169823606006</c:v>
                </c:pt>
                <c:pt idx="27">
                  <c:v>1.2457391803551112</c:v>
                </c:pt>
                <c:pt idx="28">
                  <c:v>1.2607570831460067</c:v>
                </c:pt>
                <c:pt idx="29">
                  <c:v>1.2714683903574384</c:v>
                </c:pt>
                <c:pt idx="30">
                  <c:v>1.2587653193196231</c:v>
                </c:pt>
                <c:pt idx="31">
                  <c:v>1.2527883849508941</c:v>
                </c:pt>
                <c:pt idx="32">
                  <c:v>1.2282402911756649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3-4EA8-BFE4-4CD5AC072741}"/>
            </c:ext>
          </c:extLst>
        </c:ser>
        <c:ser>
          <c:idx val="3"/>
          <c:order val="3"/>
          <c:tx>
            <c:strRef>
              <c:f>'Charts (www)'!$N$73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x"/>
            <c:size val="4"/>
            <c:spPr>
              <a:solidFill>
                <a:schemeClr val="accent4"/>
              </a:solidFill>
              <a:ln>
                <a:solidFill>
                  <a:schemeClr val="accent4"/>
                </a:solidFill>
                <a:prstDash val="solid"/>
              </a:ln>
            </c:spPr>
          </c:marker>
          <c:cat>
            <c:numRef>
              <c:f>'Charts (www)'!$J$109:$J$137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(www)'!$N$109:$N$137</c:f>
              <c:numCache>
                <c:formatCode>0.0000</c:formatCode>
                <c:ptCount val="29"/>
                <c:pt idx="0">
                  <c:v>1</c:v>
                </c:pt>
                <c:pt idx="1">
                  <c:v>1.0079571809358869</c:v>
                </c:pt>
                <c:pt idx="2">
                  <c:v>1.0090505231273208</c:v>
                </c:pt>
                <c:pt idx="3">
                  <c:v>1.0048229805294591</c:v>
                </c:pt>
                <c:pt idx="4">
                  <c:v>0.99663444859205996</c:v>
                </c:pt>
                <c:pt idx="5">
                  <c:v>1.0078184914293356</c:v>
                </c:pt>
                <c:pt idx="6">
                  <c:v>1.0145975924819119</c:v>
                </c:pt>
                <c:pt idx="7">
                  <c:v>0.98620064949776254</c:v>
                </c:pt>
                <c:pt idx="8">
                  <c:v>1.0028319048399965</c:v>
                </c:pt>
                <c:pt idx="9">
                  <c:v>1.0026131929693889</c:v>
                </c:pt>
                <c:pt idx="10">
                  <c:v>1.0063837011063699</c:v>
                </c:pt>
                <c:pt idx="11">
                  <c:v>0.99581353785616666</c:v>
                </c:pt>
                <c:pt idx="12">
                  <c:v>0.99551706394210593</c:v>
                </c:pt>
                <c:pt idx="13">
                  <c:v>1.0149538520699424</c:v>
                </c:pt>
                <c:pt idx="14">
                  <c:v>1.0067496928989006</c:v>
                </c:pt>
                <c:pt idx="15">
                  <c:v>1.0009508365243913</c:v>
                </c:pt>
                <c:pt idx="16">
                  <c:v>1.0038255230038813</c:v>
                </c:pt>
                <c:pt idx="17">
                  <c:v>1.0110104749238831</c:v>
                </c:pt>
                <c:pt idx="18">
                  <c:v>1.0034653524379595</c:v>
                </c:pt>
                <c:pt idx="19">
                  <c:v>1.0004740155727991</c:v>
                </c:pt>
                <c:pt idx="20">
                  <c:v>1.0089587425102784</c:v>
                </c:pt>
                <c:pt idx="21">
                  <c:v>1.0072679858848881</c:v>
                </c:pt>
                <c:pt idx="22">
                  <c:v>1.0117936105971672</c:v>
                </c:pt>
                <c:pt idx="23">
                  <c:v>1.0031596895364019</c:v>
                </c:pt>
                <c:pt idx="24">
                  <c:v>0.99923681900086014</c:v>
                </c:pt>
                <c:pt idx="25">
                  <c:v>1.0033329669447413</c:v>
                </c:pt>
                <c:pt idx="26">
                  <c:v>1.0081393165879686</c:v>
                </c:pt>
                <c:pt idx="27">
                  <c:v>1.0116455576212036</c:v>
                </c:pt>
                <c:pt idx="28">
                  <c:v>1.0015784318125025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13-4EA8-BFE4-4CD5AC072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950080"/>
        <c:axId val="47532864"/>
      </c:lineChart>
      <c:catAx>
        <c:axId val="13195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0340247529247117"/>
              <c:y val="0.9094235076409209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53286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7532864"/>
        <c:scaling>
          <c:orientation val="minMax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1.133789358766827E-2"/>
              <c:y val="0.271740091924577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5008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233598253255769"/>
          <c:y val="0.57608899488010534"/>
          <c:w val="0.64755859262085635"/>
          <c:h val="0.250000884570611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20137299771166"/>
          <c:y val="7.1672354948805458E-2"/>
          <c:w val="0.75057208237986273"/>
          <c:h val="0.78839590443686003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(www)'!$K$146</c:f>
              <c:strCache>
                <c:ptCount val="1"/>
                <c:pt idx="0">
                  <c:v>Energy Consumption </c:v>
                </c:pt>
              </c:strCache>
            </c:strRef>
          </c:tx>
          <c:spPr>
            <a:ln w="12700">
              <a:solidFill>
                <a:srgbClr val="00206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(www)'!$J$162:$J$191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(www)'!$K$162:$K$191</c:f>
              <c:numCache>
                <c:formatCode>0.0000</c:formatCode>
                <c:ptCount val="30"/>
                <c:pt idx="0">
                  <c:v>1</c:v>
                </c:pt>
                <c:pt idx="1">
                  <c:v>1.0134581974240506</c:v>
                </c:pt>
                <c:pt idx="2">
                  <c:v>1.0430424008323389</c:v>
                </c:pt>
                <c:pt idx="3">
                  <c:v>1.0980857941546225</c:v>
                </c:pt>
                <c:pt idx="4">
                  <c:v>1.1520091570228361</c:v>
                </c:pt>
                <c:pt idx="5">
                  <c:v>1.1625411841198736</c:v>
                </c:pt>
                <c:pt idx="6">
                  <c:v>1.178431946981082</c:v>
                </c:pt>
                <c:pt idx="7">
                  <c:v>1.1791272100297276</c:v>
                </c:pt>
                <c:pt idx="8">
                  <c:v>1.206305920759027</c:v>
                </c:pt>
                <c:pt idx="9">
                  <c:v>1.2283053539463358</c:v>
                </c:pt>
                <c:pt idx="10">
                  <c:v>1.2679152573820744</c:v>
                </c:pt>
                <c:pt idx="11">
                  <c:v>1.3098863436697883</c:v>
                </c:pt>
                <c:pt idx="12">
                  <c:v>1.3324499292431009</c:v>
                </c:pt>
                <c:pt idx="13">
                  <c:v>1.3573637901990041</c:v>
                </c:pt>
                <c:pt idx="14">
                  <c:v>1.3927713843536906</c:v>
                </c:pt>
                <c:pt idx="15">
                  <c:v>1.4624848651203839</c:v>
                </c:pt>
                <c:pt idx="16">
                  <c:v>1.4470447878869357</c:v>
                </c:pt>
                <c:pt idx="17">
                  <c:v>1.4725999477323548</c:v>
                </c:pt>
                <c:pt idx="18">
                  <c:v>1.480528249478442</c:v>
                </c:pt>
                <c:pt idx="19">
                  <c:v>1.5026532031417392</c:v>
                </c:pt>
                <c:pt idx="20">
                  <c:v>1.5201698416998373</c:v>
                </c:pt>
                <c:pt idx="21">
                  <c:v>1.4972913935378913</c:v>
                </c:pt>
                <c:pt idx="22">
                  <c:v>1.5448873080996501</c:v>
                </c:pt>
                <c:pt idx="23">
                  <c:v>1.557979223705797</c:v>
                </c:pt>
                <c:pt idx="24">
                  <c:v>1.5206687199997115</c:v>
                </c:pt>
                <c:pt idx="25">
                  <c:v>1.5356832272615233</c:v>
                </c:pt>
                <c:pt idx="26">
                  <c:v>1.5292117840695605</c:v>
                </c:pt>
                <c:pt idx="27">
                  <c:v>1.4809909533360797</c:v>
                </c:pt>
                <c:pt idx="28">
                  <c:v>1.525327434829902</c:v>
                </c:pt>
                <c:pt idx="29">
                  <c:v>1.5546357468024985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F-4F7B-8453-E36DABEC4173}"/>
            </c:ext>
          </c:extLst>
        </c:ser>
        <c:ser>
          <c:idx val="1"/>
          <c:order val="1"/>
          <c:tx>
            <c:strRef>
              <c:f>'Charts (www)'!$L$146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(www)'!$J$162:$J$191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(www)'!$L$162:$L$191</c:f>
              <c:numCache>
                <c:formatCode>0.0000</c:formatCode>
                <c:ptCount val="30"/>
                <c:pt idx="0">
                  <c:v>1</c:v>
                </c:pt>
                <c:pt idx="1">
                  <c:v>1.0227054921100727</c:v>
                </c:pt>
                <c:pt idx="2">
                  <c:v>1.0445556731731047</c:v>
                </c:pt>
                <c:pt idx="3">
                  <c:v>1.065822440562912</c:v>
                </c:pt>
                <c:pt idx="4">
                  <c:v>1.0861485320832773</c:v>
                </c:pt>
                <c:pt idx="5">
                  <c:v>1.1032794543745068</c:v>
                </c:pt>
                <c:pt idx="6">
                  <c:v>1.1166411184885634</c:v>
                </c:pt>
                <c:pt idx="7">
                  <c:v>1.1271570613201707</c:v>
                </c:pt>
                <c:pt idx="8">
                  <c:v>1.137198393024756</c:v>
                </c:pt>
                <c:pt idx="9">
                  <c:v>1.1485207898365286</c:v>
                </c:pt>
                <c:pt idx="10">
                  <c:v>1.1624022877522788</c:v>
                </c:pt>
                <c:pt idx="11">
                  <c:v>1.1777938855467078</c:v>
                </c:pt>
                <c:pt idx="12">
                  <c:v>1.1950535636486832</c:v>
                </c:pt>
                <c:pt idx="13">
                  <c:v>1.2170318063299685</c:v>
                </c:pt>
                <c:pt idx="14">
                  <c:v>1.242869781413823</c:v>
                </c:pt>
                <c:pt idx="15">
                  <c:v>1.2698678823650202</c:v>
                </c:pt>
                <c:pt idx="16">
                  <c:v>1.2959542332713276</c:v>
                </c:pt>
                <c:pt idx="17">
                  <c:v>1.3179306558420987</c:v>
                </c:pt>
                <c:pt idx="18">
                  <c:v>1.3368289042191999</c:v>
                </c:pt>
                <c:pt idx="19">
                  <c:v>1.3553934946810937</c:v>
                </c:pt>
                <c:pt idx="20">
                  <c:v>1.3749235017534167</c:v>
                </c:pt>
                <c:pt idx="21">
                  <c:v>1.3960662383122981</c:v>
                </c:pt>
                <c:pt idx="22">
                  <c:v>1.4185241770420669</c:v>
                </c:pt>
                <c:pt idx="23">
                  <c:v>1.438777216912849</c:v>
                </c:pt>
                <c:pt idx="24">
                  <c:v>1.4538224551380647</c:v>
                </c:pt>
                <c:pt idx="25">
                  <c:v>1.4619713657029179</c:v>
                </c:pt>
                <c:pt idx="26">
                  <c:v>1.4688086217810172</c:v>
                </c:pt>
                <c:pt idx="27">
                  <c:v>1.4757547180945805</c:v>
                </c:pt>
                <c:pt idx="28">
                  <c:v>1.4842537533473537</c:v>
                </c:pt>
                <c:pt idx="29">
                  <c:v>1.494795447420993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F-4F7B-8453-E36DABEC4173}"/>
            </c:ext>
          </c:extLst>
        </c:ser>
        <c:ser>
          <c:idx val="2"/>
          <c:order val="2"/>
          <c:tx>
            <c:strRef>
              <c:f>'Charts (www)'!$M$146</c:f>
              <c:strCache>
                <c:ptCount val="1"/>
                <c:pt idx="0">
                  <c:v>Adjusted Source Energy Intensity Index </c:v>
                </c:pt>
              </c:strCache>
            </c:strRef>
          </c:tx>
          <c:spPr>
            <a:ln w="12700">
              <a:solidFill>
                <a:schemeClr val="accent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'Charts (www)'!$J$162:$J$191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(www)'!$M$162:$M$191</c:f>
              <c:numCache>
                <c:formatCode>0.0000</c:formatCode>
                <c:ptCount val="30"/>
                <c:pt idx="0">
                  <c:v>1</c:v>
                </c:pt>
                <c:pt idx="1">
                  <c:v>1.0008084445031706</c:v>
                </c:pt>
                <c:pt idx="2">
                  <c:v>1.0136791244860874</c:v>
                </c:pt>
                <c:pt idx="3">
                  <c:v>1.0430541158087752</c:v>
                </c:pt>
                <c:pt idx="4">
                  <c:v>1.0559000505644955</c:v>
                </c:pt>
                <c:pt idx="5">
                  <c:v>1.0606329750791057</c:v>
                </c:pt>
                <c:pt idx="6">
                  <c:v>1.057647554866094</c:v>
                </c:pt>
                <c:pt idx="7">
                  <c:v>1.0669810733146787</c:v>
                </c:pt>
                <c:pt idx="8">
                  <c:v>1.0620626192809239</c:v>
                </c:pt>
                <c:pt idx="9">
                  <c:v>1.0829362613059073</c:v>
                </c:pt>
                <c:pt idx="10">
                  <c:v>1.0945244765338105</c:v>
                </c:pt>
                <c:pt idx="11">
                  <c:v>1.1188039112271566</c:v>
                </c:pt>
                <c:pt idx="12">
                  <c:v>1.128699864536536</c:v>
                </c:pt>
                <c:pt idx="13">
                  <c:v>1.1313112518668955</c:v>
                </c:pt>
                <c:pt idx="14">
                  <c:v>1.1323467143872403</c:v>
                </c:pt>
                <c:pt idx="15">
                  <c:v>1.163709842177989</c:v>
                </c:pt>
                <c:pt idx="16">
                  <c:v>1.14574102954348</c:v>
                </c:pt>
                <c:pt idx="17">
                  <c:v>1.1367343624356852</c:v>
                </c:pt>
                <c:pt idx="18">
                  <c:v>1.132333150110518</c:v>
                </c:pt>
                <c:pt idx="19">
                  <c:v>1.1404836997149332</c:v>
                </c:pt>
                <c:pt idx="20">
                  <c:v>1.1368756880529829</c:v>
                </c:pt>
                <c:pt idx="21">
                  <c:v>1.1220811111132485</c:v>
                </c:pt>
                <c:pt idx="22">
                  <c:v>1.1280946611048672</c:v>
                </c:pt>
                <c:pt idx="23">
                  <c:v>1.1232897375716031</c:v>
                </c:pt>
                <c:pt idx="24">
                  <c:v>1.0981844316791276</c:v>
                </c:pt>
                <c:pt idx="25">
                  <c:v>1.1060137512414689</c:v>
                </c:pt>
                <c:pt idx="26">
                  <c:v>1.1009237979645117</c:v>
                </c:pt>
                <c:pt idx="27">
                  <c:v>1.0883385973117747</c:v>
                </c:pt>
                <c:pt idx="28">
                  <c:v>1.0994244643654016</c:v>
                </c:pt>
                <c:pt idx="29">
                  <c:v>1.113107247744753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F-4F7B-8453-E36DABEC4173}"/>
            </c:ext>
          </c:extLst>
        </c:ser>
        <c:ser>
          <c:idx val="3"/>
          <c:order val="3"/>
          <c:tx>
            <c:strRef>
              <c:f>'Charts (www)'!$N$146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25400">
              <a:solidFill>
                <a:srgbClr val="00206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70C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(www)'!$J$162:$J$191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(www)'!$N$162:$N$191</c:f>
              <c:numCache>
                <c:formatCode>0.0000</c:formatCode>
                <c:ptCount val="30"/>
                <c:pt idx="0">
                  <c:v>1</c:v>
                </c:pt>
                <c:pt idx="1">
                  <c:v>0.99799579798704208</c:v>
                </c:pt>
                <c:pt idx="2">
                  <c:v>0.99838229514907895</c:v>
                </c:pt>
                <c:pt idx="3">
                  <c:v>1.0032073650543616</c:v>
                </c:pt>
                <c:pt idx="4">
                  <c:v>0.99918571061426098</c:v>
                </c:pt>
                <c:pt idx="5">
                  <c:v>0.99086839192030485</c:v>
                </c:pt>
                <c:pt idx="6">
                  <c:v>0.99964450821350137</c:v>
                </c:pt>
                <c:pt idx="7">
                  <c:v>0.98558745451304874</c:v>
                </c:pt>
                <c:pt idx="8">
                  <c:v>1.0032769365079817</c:v>
                </c:pt>
                <c:pt idx="9">
                  <c:v>0.99772805842170642</c:v>
                </c:pt>
                <c:pt idx="10">
                  <c:v>1.0022777987549267</c:v>
                </c:pt>
                <c:pt idx="11">
                  <c:v>0.99911014084717109</c:v>
                </c:pt>
                <c:pt idx="12">
                  <c:v>0.99477434587273494</c:v>
                </c:pt>
                <c:pt idx="13">
                  <c:v>0.99231072744871751</c:v>
                </c:pt>
                <c:pt idx="14">
                  <c:v>0.99171214644815531</c:v>
                </c:pt>
                <c:pt idx="15">
                  <c:v>0.99435187443942141</c:v>
                </c:pt>
                <c:pt idx="16">
                  <c:v>0.98993366212431166</c:v>
                </c:pt>
                <c:pt idx="17">
                  <c:v>0.99802065213596292</c:v>
                </c:pt>
                <c:pt idx="18">
                  <c:v>0.99889514753470265</c:v>
                </c:pt>
                <c:pt idx="19">
                  <c:v>0.99109904205530974</c:v>
                </c:pt>
                <c:pt idx="20">
                  <c:v>0.99751625469110172</c:v>
                </c:pt>
                <c:pt idx="21">
                  <c:v>0.98627212404855524</c:v>
                </c:pt>
                <c:pt idx="22">
                  <c:v>0.99737689519291539</c:v>
                </c:pt>
                <c:pt idx="23">
                  <c:v>0.99732553934068624</c:v>
                </c:pt>
                <c:pt idx="24">
                  <c:v>0.9939866623209761</c:v>
                </c:pt>
                <c:pt idx="25">
                  <c:v>0.99350029113620564</c:v>
                </c:pt>
                <c:pt idx="26">
                  <c:v>0.99455776300066312</c:v>
                </c:pt>
                <c:pt idx="27">
                  <c:v>0.98122115393320464</c:v>
                </c:pt>
                <c:pt idx="28">
                  <c:v>0.99640576680659687</c:v>
                </c:pt>
                <c:pt idx="29">
                  <c:v>0.99867761759178275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F-4F7B-8453-E36DABEC4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951104"/>
        <c:axId val="47535168"/>
      </c:lineChart>
      <c:catAx>
        <c:axId val="13195110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53516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7535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3.4324942791762014E-2"/>
              <c:y val="0.2491467576791808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511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1052631578947367"/>
          <c:y val="0.52559726962457343"/>
          <c:w val="0.50343249427917625"/>
          <c:h val="0.26279863481228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961736460984763"/>
          <c:y val="5.5350653235004245E-2"/>
          <c:w val="0.83732155226893346"/>
          <c:h val="0.76752905819205886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(www)'!$K$12</c:f>
              <c:strCache>
                <c:ptCount val="1"/>
                <c:pt idx="0">
                  <c:v>Energy Consumption</c:v>
                </c:pt>
              </c:strCache>
            </c:strRef>
          </c:tx>
          <c:spPr>
            <a:ln w="12700">
              <a:solidFill>
                <a:srgbClr val="00206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(www)'!$J$13:$J$60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(www)'!$K$13:$K$60</c:f>
              <c:numCache>
                <c:formatCode>0.0000</c:formatCode>
                <c:ptCount val="48"/>
                <c:pt idx="0">
                  <c:v>0.72694371010403114</c:v>
                </c:pt>
                <c:pt idx="1">
                  <c:v>0.75957512957699524</c:v>
                </c:pt>
                <c:pt idx="2">
                  <c:v>0.79985487140274869</c:v>
                </c:pt>
                <c:pt idx="3">
                  <c:v>0.83116861771195572</c:v>
                </c:pt>
                <c:pt idx="4">
                  <c:v>0.81813481036955893</c:v>
                </c:pt>
                <c:pt idx="5">
                  <c:v>0.82677132227327621</c:v>
                </c:pt>
                <c:pt idx="6">
                  <c:v>0.87649007719455463</c:v>
                </c:pt>
                <c:pt idx="7">
                  <c:v>0.89177684612268726</c:v>
                </c:pt>
                <c:pt idx="8">
                  <c:v>0.91830111591575203</c:v>
                </c:pt>
                <c:pt idx="9">
                  <c:v>0.93012841439075511</c:v>
                </c:pt>
                <c:pt idx="10">
                  <c:v>0.92405762230631971</c:v>
                </c:pt>
                <c:pt idx="11">
                  <c:v>0.92728522361928323</c:v>
                </c:pt>
                <c:pt idx="12">
                  <c:v>0.94860243040723624</c:v>
                </c:pt>
                <c:pt idx="13">
                  <c:v>0.95538941019542678</c:v>
                </c:pt>
                <c:pt idx="14">
                  <c:v>0.99936251807643639</c:v>
                </c:pt>
                <c:pt idx="15">
                  <c:v>1</c:v>
                </c:pt>
                <c:pt idx="16">
                  <c:v>1.0134581974240506</c:v>
                </c:pt>
                <c:pt idx="17">
                  <c:v>1.0430424008323389</c:v>
                </c:pt>
                <c:pt idx="18">
                  <c:v>1.0980857941546225</c:v>
                </c:pt>
                <c:pt idx="19">
                  <c:v>1.1520091570228361</c:v>
                </c:pt>
                <c:pt idx="20">
                  <c:v>1.1625411841198736</c:v>
                </c:pt>
                <c:pt idx="21">
                  <c:v>1.178431946981082</c:v>
                </c:pt>
                <c:pt idx="22">
                  <c:v>1.1791272100297276</c:v>
                </c:pt>
                <c:pt idx="23">
                  <c:v>1.206305920759027</c:v>
                </c:pt>
                <c:pt idx="24">
                  <c:v>1.2283053539463358</c:v>
                </c:pt>
                <c:pt idx="25">
                  <c:v>1.2679152573820744</c:v>
                </c:pt>
                <c:pt idx="26">
                  <c:v>1.3098863436697883</c:v>
                </c:pt>
                <c:pt idx="27">
                  <c:v>1.3324499292431009</c:v>
                </c:pt>
                <c:pt idx="28">
                  <c:v>1.3573637901990041</c:v>
                </c:pt>
                <c:pt idx="29">
                  <c:v>1.3927713843536906</c:v>
                </c:pt>
                <c:pt idx="30">
                  <c:v>1.4624848651203839</c:v>
                </c:pt>
                <c:pt idx="31">
                  <c:v>1.4470447878869357</c:v>
                </c:pt>
                <c:pt idx="32">
                  <c:v>1.4725999477323548</c:v>
                </c:pt>
                <c:pt idx="33">
                  <c:v>1.480528249478442</c:v>
                </c:pt>
                <c:pt idx="34">
                  <c:v>1.5026532031417392</c:v>
                </c:pt>
                <c:pt idx="35">
                  <c:v>1.5201698416998373</c:v>
                </c:pt>
                <c:pt idx="36">
                  <c:v>1.4972913935378913</c:v>
                </c:pt>
                <c:pt idx="37">
                  <c:v>1.5448873080996501</c:v>
                </c:pt>
                <c:pt idx="38">
                  <c:v>1.557979223705797</c:v>
                </c:pt>
                <c:pt idx="39">
                  <c:v>1.5206687199997115</c:v>
                </c:pt>
                <c:pt idx="40">
                  <c:v>1.5356832272615233</c:v>
                </c:pt>
                <c:pt idx="41">
                  <c:v>1.5292117840695605</c:v>
                </c:pt>
                <c:pt idx="42">
                  <c:v>1.4809909533360797</c:v>
                </c:pt>
                <c:pt idx="43">
                  <c:v>1.525327434829902</c:v>
                </c:pt>
                <c:pt idx="44">
                  <c:v>1.5546357468024985</c:v>
                </c:pt>
                <c:pt idx="45">
                  <c:v>1.5458892610089356</c:v>
                </c:pt>
                <c:pt idx="46">
                  <c:v>1.535056812235118</c:v>
                </c:pt>
                <c:pt idx="47">
                  <c:v>1.5237734610966247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2-4C3E-BB04-D0233CCE9D54}"/>
            </c:ext>
          </c:extLst>
        </c:ser>
        <c:ser>
          <c:idx val="1"/>
          <c:order val="1"/>
          <c:tx>
            <c:strRef>
              <c:f>'Charts (www)'!$L$12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(www)'!$J$13:$J$60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(www)'!$L$13:$L$60</c:f>
              <c:numCache>
                <c:formatCode>0.0000</c:formatCode>
                <c:ptCount val="48"/>
                <c:pt idx="0">
                  <c:v>0.7429327365238283</c:v>
                </c:pt>
                <c:pt idx="1">
                  <c:v>0.75976129204513909</c:v>
                </c:pt>
                <c:pt idx="2">
                  <c:v>0.7776502043173672</c:v>
                </c:pt>
                <c:pt idx="3">
                  <c:v>0.79734073659600746</c:v>
                </c:pt>
                <c:pt idx="4">
                  <c:v>0.81727797089711285</c:v>
                </c:pt>
                <c:pt idx="5">
                  <c:v>0.83336894434812103</c:v>
                </c:pt>
                <c:pt idx="6">
                  <c:v>0.84609700270946586</c:v>
                </c:pt>
                <c:pt idx="7">
                  <c:v>0.85990494559524699</c:v>
                </c:pt>
                <c:pt idx="8">
                  <c:v>0.87679393995089527</c:v>
                </c:pt>
                <c:pt idx="9">
                  <c:v>0.89639821962233757</c:v>
                </c:pt>
                <c:pt idx="10">
                  <c:v>0.91538749861220803</c:v>
                </c:pt>
                <c:pt idx="11">
                  <c:v>0.93216199541187617</c:v>
                </c:pt>
                <c:pt idx="12">
                  <c:v>0.94761765331232584</c:v>
                </c:pt>
                <c:pt idx="13">
                  <c:v>0.96179177749213429</c:v>
                </c:pt>
                <c:pt idx="14">
                  <c:v>0.97892729113732491</c:v>
                </c:pt>
                <c:pt idx="15">
                  <c:v>1</c:v>
                </c:pt>
                <c:pt idx="16">
                  <c:v>1.0227054921100727</c:v>
                </c:pt>
                <c:pt idx="17">
                  <c:v>1.0445556731731047</c:v>
                </c:pt>
                <c:pt idx="18">
                  <c:v>1.065822440562912</c:v>
                </c:pt>
                <c:pt idx="19">
                  <c:v>1.0861485320832773</c:v>
                </c:pt>
                <c:pt idx="20">
                  <c:v>1.1032794543745068</c:v>
                </c:pt>
                <c:pt idx="21">
                  <c:v>1.1166411184885634</c:v>
                </c:pt>
                <c:pt idx="22">
                  <c:v>1.1271570613201707</c:v>
                </c:pt>
                <c:pt idx="23">
                  <c:v>1.137198393024756</c:v>
                </c:pt>
                <c:pt idx="24">
                  <c:v>1.1485207898365286</c:v>
                </c:pt>
                <c:pt idx="25">
                  <c:v>1.1624022877522788</c:v>
                </c:pt>
                <c:pt idx="26">
                  <c:v>1.1777938855467078</c:v>
                </c:pt>
                <c:pt idx="27">
                  <c:v>1.1950535636486832</c:v>
                </c:pt>
                <c:pt idx="28">
                  <c:v>1.2170318063299685</c:v>
                </c:pt>
                <c:pt idx="29">
                  <c:v>1.242869781413823</c:v>
                </c:pt>
                <c:pt idx="30">
                  <c:v>1.2698678823650202</c:v>
                </c:pt>
                <c:pt idx="31">
                  <c:v>1.2959542332713276</c:v>
                </c:pt>
                <c:pt idx="32">
                  <c:v>1.3179306558420987</c:v>
                </c:pt>
                <c:pt idx="33">
                  <c:v>1.3368289042191999</c:v>
                </c:pt>
                <c:pt idx="34">
                  <c:v>1.3553934946810937</c:v>
                </c:pt>
                <c:pt idx="35">
                  <c:v>1.3749235017534167</c:v>
                </c:pt>
                <c:pt idx="36">
                  <c:v>1.3960662383122981</c:v>
                </c:pt>
                <c:pt idx="37">
                  <c:v>1.4185241770420669</c:v>
                </c:pt>
                <c:pt idx="38">
                  <c:v>1.438777216912849</c:v>
                </c:pt>
                <c:pt idx="39">
                  <c:v>1.4538224551380647</c:v>
                </c:pt>
                <c:pt idx="40">
                  <c:v>1.4619713657029179</c:v>
                </c:pt>
                <c:pt idx="41">
                  <c:v>1.4688086217810172</c:v>
                </c:pt>
                <c:pt idx="42">
                  <c:v>1.4757547180945805</c:v>
                </c:pt>
                <c:pt idx="43">
                  <c:v>1.4842537533473537</c:v>
                </c:pt>
                <c:pt idx="44">
                  <c:v>1.494795447420993</c:v>
                </c:pt>
                <c:pt idx="45">
                  <c:v>1.5069242717010638</c:v>
                </c:pt>
                <c:pt idx="46">
                  <c:v>1.5195828945346965</c:v>
                </c:pt>
                <c:pt idx="47">
                  <c:v>1.5336326292904274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12-4C3E-BB04-D0233CCE9D54}"/>
            </c:ext>
          </c:extLst>
        </c:ser>
        <c:ser>
          <c:idx val="2"/>
          <c:order val="2"/>
          <c:tx>
            <c:strRef>
              <c:f>'Charts (www)'!$M$12</c:f>
              <c:strCache>
                <c:ptCount val="1"/>
                <c:pt idx="0">
                  <c:v>Intensity Index (weather -adjusted)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'Charts (www)'!$J$13:$J$60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(www)'!$M$13:$M$60</c:f>
              <c:numCache>
                <c:formatCode>0.0000</c:formatCode>
                <c:ptCount val="48"/>
                <c:pt idx="0">
                  <c:v>0.96443542945880578</c:v>
                </c:pt>
                <c:pt idx="1">
                  <c:v>0.99676316461577641</c:v>
                </c:pt>
                <c:pt idx="2">
                  <c:v>1.02363048774253</c:v>
                </c:pt>
                <c:pt idx="3">
                  <c:v>1.0470194000415267</c:v>
                </c:pt>
                <c:pt idx="4">
                  <c:v>1.0224392653878005</c:v>
                </c:pt>
                <c:pt idx="5">
                  <c:v>0.99566366896050174</c:v>
                </c:pt>
                <c:pt idx="6">
                  <c:v>1.0244304522278538</c:v>
                </c:pt>
                <c:pt idx="7">
                  <c:v>1.0247344716009015</c:v>
                </c:pt>
                <c:pt idx="8">
                  <c:v>1.0196695868169117</c:v>
                </c:pt>
                <c:pt idx="9">
                  <c:v>1.0386144843077649</c:v>
                </c:pt>
                <c:pt idx="10">
                  <c:v>0.97780532652075414</c:v>
                </c:pt>
                <c:pt idx="11">
                  <c:v>0.97729828438751964</c:v>
                </c:pt>
                <c:pt idx="12">
                  <c:v>1.0219325266444781</c:v>
                </c:pt>
                <c:pt idx="13">
                  <c:v>0.97624251008250285</c:v>
                </c:pt>
                <c:pt idx="14">
                  <c:v>1.019489278304756</c:v>
                </c:pt>
                <c:pt idx="15">
                  <c:v>1</c:v>
                </c:pt>
                <c:pt idx="16">
                  <c:v>0.99296088326909249</c:v>
                </c:pt>
                <c:pt idx="17">
                  <c:v>1.0001766935014191</c:v>
                </c:pt>
                <c:pt idx="18">
                  <c:v>1.0270311277491724</c:v>
                </c:pt>
                <c:pt idx="19">
                  <c:v>1.0620070643301125</c:v>
                </c:pt>
                <c:pt idx="20">
                  <c:v>1.0639344230777543</c:v>
                </c:pt>
                <c:pt idx="21">
                  <c:v>1.0561771031557359</c:v>
                </c:pt>
                <c:pt idx="22">
                  <c:v>1.061900767391702</c:v>
                </c:pt>
                <c:pt idx="23">
                  <c:v>1.0580794419979354</c:v>
                </c:pt>
                <c:pt idx="24">
                  <c:v>1.0726406404170474</c:v>
                </c:pt>
                <c:pt idx="25">
                  <c:v>1.0891000911201294</c:v>
                </c:pt>
                <c:pt idx="26">
                  <c:v>1.1140596545533101</c:v>
                </c:pt>
                <c:pt idx="27">
                  <c:v>1.1217689472517836</c:v>
                </c:pt>
                <c:pt idx="28">
                  <c:v>1.1247809367714812</c:v>
                </c:pt>
                <c:pt idx="29">
                  <c:v>1.1304086825935897</c:v>
                </c:pt>
                <c:pt idx="30">
                  <c:v>1.158626652142557</c:v>
                </c:pt>
                <c:pt idx="31">
                  <c:v>1.1283111609907057</c:v>
                </c:pt>
                <c:pt idx="32">
                  <c:v>1.1198966565755295</c:v>
                </c:pt>
                <c:pt idx="33">
                  <c:v>1.1090353171684566</c:v>
                </c:pt>
                <c:pt idx="34">
                  <c:v>1.1189591345585246</c:v>
                </c:pt>
                <c:pt idx="35">
                  <c:v>1.1086679436188831</c:v>
                </c:pt>
                <c:pt idx="36">
                  <c:v>1.0874743620089666</c:v>
                </c:pt>
                <c:pt idx="37">
                  <c:v>1.0918969820837578</c:v>
                </c:pt>
                <c:pt idx="38">
                  <c:v>1.0857111943043407</c:v>
                </c:pt>
                <c:pt idx="39">
                  <c:v>1.0522205639584927</c:v>
                </c:pt>
                <c:pt idx="40">
                  <c:v>1.0572091246745061</c:v>
                </c:pt>
                <c:pt idx="41">
                  <c:v>1.0468059774830401</c:v>
                </c:pt>
                <c:pt idx="42">
                  <c:v>1.0227780800684318</c:v>
                </c:pt>
                <c:pt idx="43">
                  <c:v>1.0313633412927812</c:v>
                </c:pt>
                <c:pt idx="44">
                  <c:v>1.0412790242135168</c:v>
                </c:pt>
                <c:pt idx="45">
                  <c:v>1.036311944837629</c:v>
                </c:pt>
                <c:pt idx="46">
                  <c:v>1.0282525169937946</c:v>
                </c:pt>
                <c:pt idx="47">
                  <c:v>1.0122865025610641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12-4C3E-BB04-D0233CCE9D54}"/>
            </c:ext>
          </c:extLst>
        </c:ser>
        <c:ser>
          <c:idx val="3"/>
          <c:order val="3"/>
          <c:tx>
            <c:strRef>
              <c:f>'Charts (www)'!$N$12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15875">
              <a:solidFill>
                <a:srgbClr val="00206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70C0"/>
              </a:solidFill>
              <a:ln>
                <a:solidFill>
                  <a:srgbClr val="002060"/>
                </a:solidFill>
              </a:ln>
            </c:spPr>
          </c:marker>
          <c:cat>
            <c:numRef>
              <c:f>'Charts (www)'!$J$13:$J$60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(www)'!$N$13:$N$60</c:f>
              <c:numCache>
                <c:formatCode>0.0000</c:formatCode>
                <c:ptCount val="48"/>
                <c:pt idx="0">
                  <c:v>1.0145609241883211</c:v>
                </c:pt>
                <c:pt idx="1">
                  <c:v>1.0030015232443208</c:v>
                </c:pt>
                <c:pt idx="2">
                  <c:v>1.0048094047956633</c:v>
                </c:pt>
                <c:pt idx="3">
                  <c:v>0.99561276356080775</c:v>
                </c:pt>
                <c:pt idx="4">
                  <c:v>0.9790786018388411</c:v>
                </c:pt>
                <c:pt idx="5">
                  <c:v>0.99640392910653675</c:v>
                </c:pt>
                <c:pt idx="6">
                  <c:v>1.0112170122742115</c:v>
                </c:pt>
                <c:pt idx="7">
                  <c:v>1.0120323604449892</c:v>
                </c:pt>
                <c:pt idx="8">
                  <c:v>1.027136367876226</c:v>
                </c:pt>
                <c:pt idx="9">
                  <c:v>0.99905075331902049</c:v>
                </c:pt>
                <c:pt idx="10">
                  <c:v>1.0323849814343518</c:v>
                </c:pt>
                <c:pt idx="11">
                  <c:v>1.0178758496505256</c:v>
                </c:pt>
                <c:pt idx="12">
                  <c:v>0.9795550953111356</c:v>
                </c:pt>
                <c:pt idx="13">
                  <c:v>1.0175169401585482</c:v>
                </c:pt>
                <c:pt idx="14">
                  <c:v>1.001359351234824</c:v>
                </c:pt>
                <c:pt idx="15">
                  <c:v>1</c:v>
                </c:pt>
                <c:pt idx="16">
                  <c:v>0.99798292650283704</c:v>
                </c:pt>
                <c:pt idx="17">
                  <c:v>0.99837487015805393</c:v>
                </c:pt>
                <c:pt idx="18">
                  <c:v>1.0031544559691752</c:v>
                </c:pt>
                <c:pt idx="19">
                  <c:v>0.99870978734469318</c:v>
                </c:pt>
                <c:pt idx="20">
                  <c:v>0.99039389805928202</c:v>
                </c:pt>
                <c:pt idx="21">
                  <c:v>0.99920395279987784</c:v>
                </c:pt>
                <c:pt idx="22">
                  <c:v>0.98512715530764872</c:v>
                </c:pt>
                <c:pt idx="23">
                  <c:v>1.0025428540907508</c:v>
                </c:pt>
                <c:pt idx="24">
                  <c:v>0.99704150219349907</c:v>
                </c:pt>
                <c:pt idx="25">
                  <c:v>1.0015346462650034</c:v>
                </c:pt>
                <c:pt idx="26">
                  <c:v>0.99828804991733677</c:v>
                </c:pt>
                <c:pt idx="27">
                  <c:v>0.99393987285008112</c:v>
                </c:pt>
                <c:pt idx="28">
                  <c:v>0.99157686166369796</c:v>
                </c:pt>
                <c:pt idx="29">
                  <c:v>0.99133107867056047</c:v>
                </c:pt>
                <c:pt idx="30">
                  <c:v>0.99400673454293043</c:v>
                </c:pt>
                <c:pt idx="31">
                  <c:v>0.98960851738598243</c:v>
                </c:pt>
                <c:pt idx="32">
                  <c:v>0.99773285266712397</c:v>
                </c:pt>
                <c:pt idx="33">
                  <c:v>0.99860904386136273</c:v>
                </c:pt>
                <c:pt idx="34">
                  <c:v>0.99078435130425457</c:v>
                </c:pt>
                <c:pt idx="35">
                  <c:v>0.99726846564854976</c:v>
                </c:pt>
                <c:pt idx="36">
                  <c:v>0.98623696637651381</c:v>
                </c:pt>
                <c:pt idx="37">
                  <c:v>0.99742074661957325</c:v>
                </c:pt>
                <c:pt idx="38">
                  <c:v>0.997364243037415</c:v>
                </c:pt>
                <c:pt idx="39">
                  <c:v>0.99406882707585387</c:v>
                </c:pt>
                <c:pt idx="40">
                  <c:v>0.99357778224122728</c:v>
                </c:pt>
                <c:pt idx="41">
                  <c:v>0.99457200124089407</c:v>
                </c:pt>
                <c:pt idx="42">
                  <c:v>0.98119835968815183</c:v>
                </c:pt>
                <c:pt idx="43">
                  <c:v>0.99642183304244747</c:v>
                </c:pt>
                <c:pt idx="44">
                  <c:v>0.99880282742656257</c:v>
                </c:pt>
                <c:pt idx="45">
                  <c:v>0.9899116792773216</c:v>
                </c:pt>
                <c:pt idx="46">
                  <c:v>0.98242696871770074</c:v>
                </c:pt>
                <c:pt idx="47">
                  <c:v>0.98151201266747412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12-4C3E-BB04-D0233CCE9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44000"/>
        <c:axId val="47628864"/>
      </c:lineChart>
      <c:catAx>
        <c:axId val="13734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0478527865355705"/>
              <c:y val="0.9077507130540696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628864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47628864"/>
        <c:scaling>
          <c:orientation val="minMax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1.1961736460984763E-2"/>
              <c:y val="0.261993091979020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34400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3408685616425611"/>
          <c:y val="0.52768956366642017"/>
          <c:w val="0.3715491148712794"/>
          <c:h val="0.264453031931894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5151006124234473"/>
          <c:y val="7.1672333571939875E-2"/>
          <c:w val="0.77526353650238167"/>
          <c:h val="0.78839590443686003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(www)'!$K$146</c:f>
              <c:strCache>
                <c:ptCount val="1"/>
                <c:pt idx="0">
                  <c:v>Energy Consumption </c:v>
                </c:pt>
              </c:strCache>
            </c:strRef>
          </c:tx>
          <c:spPr>
            <a:ln w="12700">
              <a:solidFill>
                <a:srgbClr val="00206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(www)'!$J$147:$J$194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(www)'!$K$147:$K$194</c:f>
              <c:numCache>
                <c:formatCode>0.0000</c:formatCode>
                <c:ptCount val="48"/>
                <c:pt idx="0">
                  <c:v>0.72694371010403114</c:v>
                </c:pt>
                <c:pt idx="1">
                  <c:v>0.75957512957699524</c:v>
                </c:pt>
                <c:pt idx="2">
                  <c:v>0.79985487140274869</c:v>
                </c:pt>
                <c:pt idx="3">
                  <c:v>0.83116861771195572</c:v>
                </c:pt>
                <c:pt idx="4">
                  <c:v>0.81813481036955893</c:v>
                </c:pt>
                <c:pt idx="5">
                  <c:v>0.82677132227327621</c:v>
                </c:pt>
                <c:pt idx="6">
                  <c:v>0.87649007719455463</c:v>
                </c:pt>
                <c:pt idx="7">
                  <c:v>0.89177684612268726</c:v>
                </c:pt>
                <c:pt idx="8">
                  <c:v>0.91830111591575203</c:v>
                </c:pt>
                <c:pt idx="9">
                  <c:v>0.93012841439075511</c:v>
                </c:pt>
                <c:pt idx="10">
                  <c:v>0.92405762230631971</c:v>
                </c:pt>
                <c:pt idx="11">
                  <c:v>0.92728522361928323</c:v>
                </c:pt>
                <c:pt idx="12">
                  <c:v>0.94860243040723624</c:v>
                </c:pt>
                <c:pt idx="13">
                  <c:v>0.95538941019542678</c:v>
                </c:pt>
                <c:pt idx="14">
                  <c:v>0.99936251807643639</c:v>
                </c:pt>
                <c:pt idx="15">
                  <c:v>1</c:v>
                </c:pt>
                <c:pt idx="16">
                  <c:v>1.0134581974240506</c:v>
                </c:pt>
                <c:pt idx="17">
                  <c:v>1.0430424008323389</c:v>
                </c:pt>
                <c:pt idx="18">
                  <c:v>1.0980857941546225</c:v>
                </c:pt>
                <c:pt idx="19">
                  <c:v>1.1520091570228361</c:v>
                </c:pt>
                <c:pt idx="20">
                  <c:v>1.1625411841198736</c:v>
                </c:pt>
                <c:pt idx="21">
                  <c:v>1.178431946981082</c:v>
                </c:pt>
                <c:pt idx="22">
                  <c:v>1.1791272100297276</c:v>
                </c:pt>
                <c:pt idx="23">
                  <c:v>1.206305920759027</c:v>
                </c:pt>
                <c:pt idx="24">
                  <c:v>1.2283053539463358</c:v>
                </c:pt>
                <c:pt idx="25">
                  <c:v>1.2679152573820744</c:v>
                </c:pt>
                <c:pt idx="26">
                  <c:v>1.3098863436697883</c:v>
                </c:pt>
                <c:pt idx="27">
                  <c:v>1.3324499292431009</c:v>
                </c:pt>
                <c:pt idx="28">
                  <c:v>1.3573637901990041</c:v>
                </c:pt>
                <c:pt idx="29">
                  <c:v>1.3927713843536906</c:v>
                </c:pt>
                <c:pt idx="30">
                  <c:v>1.4624848651203839</c:v>
                </c:pt>
                <c:pt idx="31">
                  <c:v>1.4470447878869357</c:v>
                </c:pt>
                <c:pt idx="32">
                  <c:v>1.4725999477323548</c:v>
                </c:pt>
                <c:pt idx="33">
                  <c:v>1.480528249478442</c:v>
                </c:pt>
                <c:pt idx="34">
                  <c:v>1.5026532031417392</c:v>
                </c:pt>
                <c:pt idx="35">
                  <c:v>1.5201698416998373</c:v>
                </c:pt>
                <c:pt idx="36">
                  <c:v>1.4972913935378913</c:v>
                </c:pt>
                <c:pt idx="37">
                  <c:v>1.5448873080996501</c:v>
                </c:pt>
                <c:pt idx="38">
                  <c:v>1.557979223705797</c:v>
                </c:pt>
                <c:pt idx="39">
                  <c:v>1.5206687199997115</c:v>
                </c:pt>
                <c:pt idx="40">
                  <c:v>1.5356832272615233</c:v>
                </c:pt>
                <c:pt idx="41">
                  <c:v>1.5292117840695605</c:v>
                </c:pt>
                <c:pt idx="42">
                  <c:v>1.4809909533360797</c:v>
                </c:pt>
                <c:pt idx="43">
                  <c:v>1.525327434829902</c:v>
                </c:pt>
                <c:pt idx="44">
                  <c:v>1.5546357468024985</c:v>
                </c:pt>
                <c:pt idx="45">
                  <c:v>1.5458892610089356</c:v>
                </c:pt>
                <c:pt idx="46">
                  <c:v>1.535056812235118</c:v>
                </c:pt>
                <c:pt idx="47">
                  <c:v>1.5237734610966247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6-4E59-BECB-D918E2BF10AE}"/>
            </c:ext>
          </c:extLst>
        </c:ser>
        <c:ser>
          <c:idx val="1"/>
          <c:order val="1"/>
          <c:tx>
            <c:strRef>
              <c:f>'Charts (www)'!$L$146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A63F1E"/>
                </a:solidFill>
                <a:prstDash val="solid"/>
              </a:ln>
            </c:spPr>
          </c:marker>
          <c:cat>
            <c:numRef>
              <c:f>'Charts (www)'!$J$147:$J$194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(www)'!$L$147:$L$194</c:f>
              <c:numCache>
                <c:formatCode>0.0000</c:formatCode>
                <c:ptCount val="48"/>
                <c:pt idx="0">
                  <c:v>0.7429327365238283</c:v>
                </c:pt>
                <c:pt idx="1">
                  <c:v>0.75976129204513909</c:v>
                </c:pt>
                <c:pt idx="2">
                  <c:v>0.7776502043173672</c:v>
                </c:pt>
                <c:pt idx="3">
                  <c:v>0.79734073659600746</c:v>
                </c:pt>
                <c:pt idx="4">
                  <c:v>0.81727797089711285</c:v>
                </c:pt>
                <c:pt idx="5">
                  <c:v>0.83336894434812103</c:v>
                </c:pt>
                <c:pt idx="6">
                  <c:v>0.84609700270946586</c:v>
                </c:pt>
                <c:pt idx="7">
                  <c:v>0.85990494559524699</c:v>
                </c:pt>
                <c:pt idx="8">
                  <c:v>0.87679393995089527</c:v>
                </c:pt>
                <c:pt idx="9">
                  <c:v>0.89639821962233757</c:v>
                </c:pt>
                <c:pt idx="10">
                  <c:v>0.91538749861220803</c:v>
                </c:pt>
                <c:pt idx="11">
                  <c:v>0.93216199541187617</c:v>
                </c:pt>
                <c:pt idx="12">
                  <c:v>0.94761765331232584</c:v>
                </c:pt>
                <c:pt idx="13">
                  <c:v>0.96179177749213429</c:v>
                </c:pt>
                <c:pt idx="14">
                  <c:v>0.97892729113732491</c:v>
                </c:pt>
                <c:pt idx="15">
                  <c:v>1</c:v>
                </c:pt>
                <c:pt idx="16">
                  <c:v>1.0227054921100727</c:v>
                </c:pt>
                <c:pt idx="17">
                  <c:v>1.0445556731731047</c:v>
                </c:pt>
                <c:pt idx="18">
                  <c:v>1.065822440562912</c:v>
                </c:pt>
                <c:pt idx="19">
                  <c:v>1.0861485320832773</c:v>
                </c:pt>
                <c:pt idx="20">
                  <c:v>1.1032794543745068</c:v>
                </c:pt>
                <c:pt idx="21">
                  <c:v>1.1166411184885634</c:v>
                </c:pt>
                <c:pt idx="22">
                  <c:v>1.1271570613201707</c:v>
                </c:pt>
                <c:pt idx="23">
                  <c:v>1.137198393024756</c:v>
                </c:pt>
                <c:pt idx="24">
                  <c:v>1.1485207898365286</c:v>
                </c:pt>
                <c:pt idx="25">
                  <c:v>1.1624022877522788</c:v>
                </c:pt>
                <c:pt idx="26">
                  <c:v>1.1777938855467078</c:v>
                </c:pt>
                <c:pt idx="27">
                  <c:v>1.1950535636486832</c:v>
                </c:pt>
                <c:pt idx="28">
                  <c:v>1.2170318063299685</c:v>
                </c:pt>
                <c:pt idx="29">
                  <c:v>1.242869781413823</c:v>
                </c:pt>
                <c:pt idx="30">
                  <c:v>1.2698678823650202</c:v>
                </c:pt>
                <c:pt idx="31">
                  <c:v>1.2959542332713276</c:v>
                </c:pt>
                <c:pt idx="32">
                  <c:v>1.3179306558420987</c:v>
                </c:pt>
                <c:pt idx="33">
                  <c:v>1.3368289042191999</c:v>
                </c:pt>
                <c:pt idx="34">
                  <c:v>1.3553934946810937</c:v>
                </c:pt>
                <c:pt idx="35">
                  <c:v>1.3749235017534167</c:v>
                </c:pt>
                <c:pt idx="36">
                  <c:v>1.3960662383122981</c:v>
                </c:pt>
                <c:pt idx="37">
                  <c:v>1.4185241770420669</c:v>
                </c:pt>
                <c:pt idx="38">
                  <c:v>1.438777216912849</c:v>
                </c:pt>
                <c:pt idx="39">
                  <c:v>1.4538224551380647</c:v>
                </c:pt>
                <c:pt idx="40">
                  <c:v>1.4619713657029179</c:v>
                </c:pt>
                <c:pt idx="41">
                  <c:v>1.4688086217810172</c:v>
                </c:pt>
                <c:pt idx="42">
                  <c:v>1.4757547180945805</c:v>
                </c:pt>
                <c:pt idx="43">
                  <c:v>1.4842537533473537</c:v>
                </c:pt>
                <c:pt idx="44">
                  <c:v>1.494795447420993</c:v>
                </c:pt>
                <c:pt idx="45">
                  <c:v>1.5069242717010638</c:v>
                </c:pt>
                <c:pt idx="46">
                  <c:v>1.5195828945346965</c:v>
                </c:pt>
                <c:pt idx="47">
                  <c:v>1.5336326292904274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6-4E59-BECB-D918E2BF10AE}"/>
            </c:ext>
          </c:extLst>
        </c:ser>
        <c:ser>
          <c:idx val="2"/>
          <c:order val="2"/>
          <c:tx>
            <c:strRef>
              <c:f>'Charts (www)'!$M$146</c:f>
              <c:strCache>
                <c:ptCount val="1"/>
                <c:pt idx="0">
                  <c:v>Adjusted Source Energy Intensity Index 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>
                  <a:alpha val="98000"/>
                </a:srgbClr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'Charts (www)'!$J$147:$J$194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(www)'!$M$147:$M$194</c:f>
              <c:numCache>
                <c:formatCode>0.0000</c:formatCode>
                <c:ptCount val="48"/>
                <c:pt idx="0">
                  <c:v>0.9393851189633462</c:v>
                </c:pt>
                <c:pt idx="1">
                  <c:v>0.97196591242850761</c:v>
                </c:pt>
                <c:pt idx="2">
                  <c:v>1.0016853153596688</c:v>
                </c:pt>
                <c:pt idx="3">
                  <c:v>1.0268322865535953</c:v>
                </c:pt>
                <c:pt idx="4">
                  <c:v>0.99583576508764671</c:v>
                </c:pt>
                <c:pt idx="5">
                  <c:v>0.97284361659794771</c:v>
                </c:pt>
                <c:pt idx="6">
                  <c:v>1.0023330864571784</c:v>
                </c:pt>
                <c:pt idx="7">
                  <c:v>1.0026680917620412</c:v>
                </c:pt>
                <c:pt idx="8">
                  <c:v>0.99281135629765904</c:v>
                </c:pt>
                <c:pt idx="9">
                  <c:v>1.0169811645503901</c:v>
                </c:pt>
                <c:pt idx="10">
                  <c:v>0.95614967311797228</c:v>
                </c:pt>
                <c:pt idx="11">
                  <c:v>0.96733569780994555</c:v>
                </c:pt>
                <c:pt idx="12">
                  <c:v>1.0049090254605639</c:v>
                </c:pt>
                <c:pt idx="13">
                  <c:v>0.96264462461827971</c:v>
                </c:pt>
                <c:pt idx="14">
                  <c:v>1.0185696111743066</c:v>
                </c:pt>
                <c:pt idx="15">
                  <c:v>1</c:v>
                </c:pt>
                <c:pt idx="16">
                  <c:v>1.0008084445031706</c:v>
                </c:pt>
                <c:pt idx="17">
                  <c:v>1.0136791244860874</c:v>
                </c:pt>
                <c:pt idx="18">
                  <c:v>1.0430541158087752</c:v>
                </c:pt>
                <c:pt idx="19">
                  <c:v>1.0559000505644955</c:v>
                </c:pt>
                <c:pt idx="20">
                  <c:v>1.0606329750791057</c:v>
                </c:pt>
                <c:pt idx="21">
                  <c:v>1.057647554866094</c:v>
                </c:pt>
                <c:pt idx="22">
                  <c:v>1.0669810733146787</c:v>
                </c:pt>
                <c:pt idx="23">
                  <c:v>1.0620626192809239</c:v>
                </c:pt>
                <c:pt idx="24">
                  <c:v>1.0829362613059073</c:v>
                </c:pt>
                <c:pt idx="25">
                  <c:v>1.0945244765338105</c:v>
                </c:pt>
                <c:pt idx="26">
                  <c:v>1.1188039112271566</c:v>
                </c:pt>
                <c:pt idx="27">
                  <c:v>1.128699864536536</c:v>
                </c:pt>
                <c:pt idx="28">
                  <c:v>1.1313112518668955</c:v>
                </c:pt>
                <c:pt idx="29">
                  <c:v>1.1323467143872403</c:v>
                </c:pt>
                <c:pt idx="30">
                  <c:v>1.163709842177989</c:v>
                </c:pt>
                <c:pt idx="31">
                  <c:v>1.14574102954348</c:v>
                </c:pt>
                <c:pt idx="32">
                  <c:v>1.1367343624356852</c:v>
                </c:pt>
                <c:pt idx="33">
                  <c:v>1.132333150110518</c:v>
                </c:pt>
                <c:pt idx="34">
                  <c:v>1.1404836997149332</c:v>
                </c:pt>
                <c:pt idx="35">
                  <c:v>1.1368756880529829</c:v>
                </c:pt>
                <c:pt idx="36">
                  <c:v>1.1220811111132485</c:v>
                </c:pt>
                <c:pt idx="37">
                  <c:v>1.1280946611048672</c:v>
                </c:pt>
                <c:pt idx="38">
                  <c:v>1.1232897375716031</c:v>
                </c:pt>
                <c:pt idx="39">
                  <c:v>1.0981844316791276</c:v>
                </c:pt>
                <c:pt idx="40">
                  <c:v>1.1060137512414689</c:v>
                </c:pt>
                <c:pt idx="41">
                  <c:v>1.1009237979645117</c:v>
                </c:pt>
                <c:pt idx="42">
                  <c:v>1.0883385973117747</c:v>
                </c:pt>
                <c:pt idx="43">
                  <c:v>1.0994244643654016</c:v>
                </c:pt>
                <c:pt idx="44">
                  <c:v>1.113107247744753</c:v>
                </c:pt>
                <c:pt idx="45">
                  <c:v>1.1228936762357586</c:v>
                </c:pt>
                <c:pt idx="46">
                  <c:v>1.1184757090516788</c:v>
                </c:pt>
                <c:pt idx="47">
                  <c:v>1.1028455118578073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6-4E59-BECB-D918E2BF10AE}"/>
            </c:ext>
          </c:extLst>
        </c:ser>
        <c:ser>
          <c:idx val="3"/>
          <c:order val="3"/>
          <c:tx>
            <c:strRef>
              <c:f>'Charts (www)'!$N$146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25400">
              <a:solidFill>
                <a:srgbClr val="002060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0070C0"/>
              </a:solidFill>
              <a:ln>
                <a:solidFill>
                  <a:srgbClr val="0070C0"/>
                </a:solidFill>
                <a:prstDash val="solid"/>
              </a:ln>
              <a:effectLst/>
            </c:spPr>
          </c:marker>
          <c:cat>
            <c:numRef>
              <c:f>'Charts (www)'!$J$147:$J$194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(www)'!$N$147:$N$194</c:f>
              <c:numCache>
                <c:formatCode>0.0000</c:formatCode>
                <c:ptCount val="48"/>
                <c:pt idx="0">
                  <c:v>1.0154285685822035</c:v>
                </c:pt>
                <c:pt idx="1">
                  <c:v>1.0038165834850246</c:v>
                </c:pt>
                <c:pt idx="2">
                  <c:v>1.0057304407914409</c:v>
                </c:pt>
                <c:pt idx="3">
                  <c:v>0.99649226301775451</c:v>
                </c:pt>
                <c:pt idx="4">
                  <c:v>0.97985603089934226</c:v>
                </c:pt>
                <c:pt idx="5">
                  <c:v>0.99719203042539484</c:v>
                </c:pt>
                <c:pt idx="6">
                  <c:v>1.0120220340660928</c:v>
                </c:pt>
                <c:pt idx="7">
                  <c:v>1.0127964458785856</c:v>
                </c:pt>
                <c:pt idx="8">
                  <c:v>1.0278894906715486</c:v>
                </c:pt>
                <c:pt idx="9">
                  <c:v>0.9998061006836062</c:v>
                </c:pt>
                <c:pt idx="10">
                  <c:v>1.0331126356843341</c:v>
                </c:pt>
                <c:pt idx="11">
                  <c:v>1.0179889192644127</c:v>
                </c:pt>
                <c:pt idx="12">
                  <c:v>0.97962740170250684</c:v>
                </c:pt>
                <c:pt idx="13">
                  <c:v>1.0176355736656704</c:v>
                </c:pt>
                <c:pt idx="14">
                  <c:v>1.0014580998486557</c:v>
                </c:pt>
                <c:pt idx="15">
                  <c:v>1</c:v>
                </c:pt>
                <c:pt idx="16">
                  <c:v>0.99799579798704208</c:v>
                </c:pt>
                <c:pt idx="17">
                  <c:v>0.99838229514907895</c:v>
                </c:pt>
                <c:pt idx="18">
                  <c:v>1.0032073650543616</c:v>
                </c:pt>
                <c:pt idx="19">
                  <c:v>0.99918571061426098</c:v>
                </c:pt>
                <c:pt idx="20">
                  <c:v>0.99086839192030485</c:v>
                </c:pt>
                <c:pt idx="21">
                  <c:v>0.99964450821350137</c:v>
                </c:pt>
                <c:pt idx="22">
                  <c:v>0.98558745451304874</c:v>
                </c:pt>
                <c:pt idx="23">
                  <c:v>1.0032769365079817</c:v>
                </c:pt>
                <c:pt idx="24">
                  <c:v>0.99772805842170642</c:v>
                </c:pt>
                <c:pt idx="25">
                  <c:v>1.0022777987549267</c:v>
                </c:pt>
                <c:pt idx="26">
                  <c:v>0.99911014084717109</c:v>
                </c:pt>
                <c:pt idx="27">
                  <c:v>0.99477434587273494</c:v>
                </c:pt>
                <c:pt idx="28">
                  <c:v>0.99231072744871751</c:v>
                </c:pt>
                <c:pt idx="29">
                  <c:v>0.99171214644815531</c:v>
                </c:pt>
                <c:pt idx="30">
                  <c:v>0.99435187443942141</c:v>
                </c:pt>
                <c:pt idx="31">
                  <c:v>0.98993366212431166</c:v>
                </c:pt>
                <c:pt idx="32">
                  <c:v>0.99802065213596292</c:v>
                </c:pt>
                <c:pt idx="33">
                  <c:v>0.99889514753470265</c:v>
                </c:pt>
                <c:pt idx="34">
                  <c:v>0.99109904205530974</c:v>
                </c:pt>
                <c:pt idx="35">
                  <c:v>0.99751625469110172</c:v>
                </c:pt>
                <c:pt idx="36">
                  <c:v>0.98627212404855524</c:v>
                </c:pt>
                <c:pt idx="37">
                  <c:v>0.99737689519291539</c:v>
                </c:pt>
                <c:pt idx="38">
                  <c:v>0.99732553934068624</c:v>
                </c:pt>
                <c:pt idx="39">
                  <c:v>0.9939866623209761</c:v>
                </c:pt>
                <c:pt idx="40">
                  <c:v>0.99350029113620564</c:v>
                </c:pt>
                <c:pt idx="41">
                  <c:v>0.99455776300066312</c:v>
                </c:pt>
                <c:pt idx="42">
                  <c:v>0.98122115393320464</c:v>
                </c:pt>
                <c:pt idx="43">
                  <c:v>0.99640576680659687</c:v>
                </c:pt>
                <c:pt idx="44">
                  <c:v>0.99867761759178275</c:v>
                </c:pt>
                <c:pt idx="45">
                  <c:v>0.98965342650573607</c:v>
                </c:pt>
                <c:pt idx="46">
                  <c:v>0.98224200141802209</c:v>
                </c:pt>
                <c:pt idx="47">
                  <c:v>0.98162977844426724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6-4E59-BECB-D918E2BF1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46048"/>
        <c:axId val="47631168"/>
      </c:lineChart>
      <c:catAx>
        <c:axId val="13734604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631168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47631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3.4324942791762014E-2"/>
              <c:y val="0.2491467576791808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3460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069096918440755"/>
          <c:y val="0.53736608208064907"/>
          <c:w val="0.50343249427917625"/>
          <c:h val="0.26279863481228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5151006124234473"/>
          <c:y val="7.1672333571939875E-2"/>
          <c:w val="0.77526353650238167"/>
          <c:h val="0.78839590443686003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(www)'!$K$146</c:f>
              <c:strCache>
                <c:ptCount val="1"/>
                <c:pt idx="0">
                  <c:v>Energy Consumption </c:v>
                </c:pt>
              </c:strCache>
            </c:strRef>
          </c:tx>
          <c:spPr>
            <a:ln w="12700">
              <a:solidFill>
                <a:srgbClr val="00206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(www)'!$J$147:$J$191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'Charts (www)'!$K$147:$K$191</c:f>
              <c:numCache>
                <c:formatCode>0.0000</c:formatCode>
                <c:ptCount val="45"/>
                <c:pt idx="0">
                  <c:v>0.72694371010403114</c:v>
                </c:pt>
                <c:pt idx="1">
                  <c:v>0.75957512957699524</c:v>
                </c:pt>
                <c:pt idx="2">
                  <c:v>0.79985487140274869</c:v>
                </c:pt>
                <c:pt idx="3">
                  <c:v>0.83116861771195572</c:v>
                </c:pt>
                <c:pt idx="4">
                  <c:v>0.81813481036955893</c:v>
                </c:pt>
                <c:pt idx="5">
                  <c:v>0.82677132227327621</c:v>
                </c:pt>
                <c:pt idx="6">
                  <c:v>0.87649007719455463</c:v>
                </c:pt>
                <c:pt idx="7">
                  <c:v>0.89177684612268726</c:v>
                </c:pt>
                <c:pt idx="8">
                  <c:v>0.91830111591575203</c:v>
                </c:pt>
                <c:pt idx="9">
                  <c:v>0.93012841439075511</c:v>
                </c:pt>
                <c:pt idx="10">
                  <c:v>0.92405762230631971</c:v>
                </c:pt>
                <c:pt idx="11">
                  <c:v>0.92728522361928323</c:v>
                </c:pt>
                <c:pt idx="12">
                  <c:v>0.94860243040723624</c:v>
                </c:pt>
                <c:pt idx="13">
                  <c:v>0.95538941019542678</c:v>
                </c:pt>
                <c:pt idx="14">
                  <c:v>0.99936251807643639</c:v>
                </c:pt>
                <c:pt idx="15">
                  <c:v>1</c:v>
                </c:pt>
                <c:pt idx="16">
                  <c:v>1.0134581974240506</c:v>
                </c:pt>
                <c:pt idx="17">
                  <c:v>1.0430424008323389</c:v>
                </c:pt>
                <c:pt idx="18">
                  <c:v>1.0980857941546225</c:v>
                </c:pt>
                <c:pt idx="19">
                  <c:v>1.1520091570228361</c:v>
                </c:pt>
                <c:pt idx="20">
                  <c:v>1.1625411841198736</c:v>
                </c:pt>
                <c:pt idx="21">
                  <c:v>1.178431946981082</c:v>
                </c:pt>
                <c:pt idx="22">
                  <c:v>1.1791272100297276</c:v>
                </c:pt>
                <c:pt idx="23">
                  <c:v>1.206305920759027</c:v>
                </c:pt>
                <c:pt idx="24">
                  <c:v>1.2283053539463358</c:v>
                </c:pt>
                <c:pt idx="25">
                  <c:v>1.2679152573820744</c:v>
                </c:pt>
                <c:pt idx="26">
                  <c:v>1.3098863436697883</c:v>
                </c:pt>
                <c:pt idx="27">
                  <c:v>1.3324499292431009</c:v>
                </c:pt>
                <c:pt idx="28">
                  <c:v>1.3573637901990041</c:v>
                </c:pt>
                <c:pt idx="29">
                  <c:v>1.3927713843536906</c:v>
                </c:pt>
                <c:pt idx="30">
                  <c:v>1.4624848651203839</c:v>
                </c:pt>
                <c:pt idx="31">
                  <c:v>1.4470447878869357</c:v>
                </c:pt>
                <c:pt idx="32">
                  <c:v>1.4725999477323548</c:v>
                </c:pt>
                <c:pt idx="33">
                  <c:v>1.480528249478442</c:v>
                </c:pt>
                <c:pt idx="34">
                  <c:v>1.5026532031417392</c:v>
                </c:pt>
                <c:pt idx="35">
                  <c:v>1.5201698416998373</c:v>
                </c:pt>
                <c:pt idx="36">
                  <c:v>1.4972913935378913</c:v>
                </c:pt>
                <c:pt idx="37">
                  <c:v>1.5448873080996501</c:v>
                </c:pt>
                <c:pt idx="38">
                  <c:v>1.557979223705797</c:v>
                </c:pt>
                <c:pt idx="39">
                  <c:v>1.5206687199997115</c:v>
                </c:pt>
                <c:pt idx="40">
                  <c:v>1.5356832272615233</c:v>
                </c:pt>
                <c:pt idx="41">
                  <c:v>1.5292117840695605</c:v>
                </c:pt>
                <c:pt idx="42">
                  <c:v>1.4809909533360797</c:v>
                </c:pt>
                <c:pt idx="43">
                  <c:v>1.525327434829902</c:v>
                </c:pt>
                <c:pt idx="44">
                  <c:v>1.5546357468024985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6-44A4-B097-94F4B2B43E0A}"/>
            </c:ext>
          </c:extLst>
        </c:ser>
        <c:ser>
          <c:idx val="1"/>
          <c:order val="1"/>
          <c:tx>
            <c:strRef>
              <c:f>'Charts (www)'!$L$146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A63F1E"/>
                </a:solidFill>
                <a:prstDash val="solid"/>
              </a:ln>
            </c:spPr>
          </c:marker>
          <c:cat>
            <c:numRef>
              <c:f>'Charts (www)'!$J$147:$J$191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'Charts (www)'!$L$147:$L$191</c:f>
              <c:numCache>
                <c:formatCode>0.0000</c:formatCode>
                <c:ptCount val="45"/>
                <c:pt idx="0">
                  <c:v>0.7429327365238283</c:v>
                </c:pt>
                <c:pt idx="1">
                  <c:v>0.75976129204513909</c:v>
                </c:pt>
                <c:pt idx="2">
                  <c:v>0.7776502043173672</c:v>
                </c:pt>
                <c:pt idx="3">
                  <c:v>0.79734073659600746</c:v>
                </c:pt>
                <c:pt idx="4">
                  <c:v>0.81727797089711285</c:v>
                </c:pt>
                <c:pt idx="5">
                  <c:v>0.83336894434812103</c:v>
                </c:pt>
                <c:pt idx="6">
                  <c:v>0.84609700270946586</c:v>
                </c:pt>
                <c:pt idx="7">
                  <c:v>0.85990494559524699</c:v>
                </c:pt>
                <c:pt idx="8">
                  <c:v>0.87679393995089527</c:v>
                </c:pt>
                <c:pt idx="9">
                  <c:v>0.89639821962233757</c:v>
                </c:pt>
                <c:pt idx="10">
                  <c:v>0.91538749861220803</c:v>
                </c:pt>
                <c:pt idx="11">
                  <c:v>0.93216199541187617</c:v>
                </c:pt>
                <c:pt idx="12">
                  <c:v>0.94761765331232584</c:v>
                </c:pt>
                <c:pt idx="13">
                  <c:v>0.96179177749213429</c:v>
                </c:pt>
                <c:pt idx="14">
                  <c:v>0.97892729113732491</c:v>
                </c:pt>
                <c:pt idx="15">
                  <c:v>1</c:v>
                </c:pt>
                <c:pt idx="16">
                  <c:v>1.0227054921100727</c:v>
                </c:pt>
                <c:pt idx="17">
                  <c:v>1.0445556731731047</c:v>
                </c:pt>
                <c:pt idx="18">
                  <c:v>1.065822440562912</c:v>
                </c:pt>
                <c:pt idx="19">
                  <c:v>1.0861485320832773</c:v>
                </c:pt>
                <c:pt idx="20">
                  <c:v>1.1032794543745068</c:v>
                </c:pt>
                <c:pt idx="21">
                  <c:v>1.1166411184885634</c:v>
                </c:pt>
                <c:pt idx="22">
                  <c:v>1.1271570613201707</c:v>
                </c:pt>
                <c:pt idx="23">
                  <c:v>1.137198393024756</c:v>
                </c:pt>
                <c:pt idx="24">
                  <c:v>1.1485207898365286</c:v>
                </c:pt>
                <c:pt idx="25">
                  <c:v>1.1624022877522788</c:v>
                </c:pt>
                <c:pt idx="26">
                  <c:v>1.1777938855467078</c:v>
                </c:pt>
                <c:pt idx="27">
                  <c:v>1.1950535636486832</c:v>
                </c:pt>
                <c:pt idx="28">
                  <c:v>1.2170318063299685</c:v>
                </c:pt>
                <c:pt idx="29">
                  <c:v>1.242869781413823</c:v>
                </c:pt>
                <c:pt idx="30">
                  <c:v>1.2698678823650202</c:v>
                </c:pt>
                <c:pt idx="31">
                  <c:v>1.2959542332713276</c:v>
                </c:pt>
                <c:pt idx="32">
                  <c:v>1.3179306558420987</c:v>
                </c:pt>
                <c:pt idx="33">
                  <c:v>1.3368289042191999</c:v>
                </c:pt>
                <c:pt idx="34">
                  <c:v>1.3553934946810937</c:v>
                </c:pt>
                <c:pt idx="35">
                  <c:v>1.3749235017534167</c:v>
                </c:pt>
                <c:pt idx="36">
                  <c:v>1.3960662383122981</c:v>
                </c:pt>
                <c:pt idx="37">
                  <c:v>1.4185241770420669</c:v>
                </c:pt>
                <c:pt idx="38">
                  <c:v>1.438777216912849</c:v>
                </c:pt>
                <c:pt idx="39">
                  <c:v>1.4538224551380647</c:v>
                </c:pt>
                <c:pt idx="40">
                  <c:v>1.4619713657029179</c:v>
                </c:pt>
                <c:pt idx="41">
                  <c:v>1.4688086217810172</c:v>
                </c:pt>
                <c:pt idx="42">
                  <c:v>1.4757547180945805</c:v>
                </c:pt>
                <c:pt idx="43">
                  <c:v>1.4842537533473537</c:v>
                </c:pt>
                <c:pt idx="44">
                  <c:v>1.494795447420993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B6-44A4-B097-94F4B2B43E0A}"/>
            </c:ext>
          </c:extLst>
        </c:ser>
        <c:ser>
          <c:idx val="2"/>
          <c:order val="2"/>
          <c:tx>
            <c:strRef>
              <c:f>'Charts (www)'!$M$146</c:f>
              <c:strCache>
                <c:ptCount val="1"/>
                <c:pt idx="0">
                  <c:v>Adjusted Source Energy Intensity Index 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'Charts (www)'!$J$147:$J$191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'Charts (www)'!$M$147:$M$191</c:f>
              <c:numCache>
                <c:formatCode>0.0000</c:formatCode>
                <c:ptCount val="45"/>
                <c:pt idx="0">
                  <c:v>0.9393851189633462</c:v>
                </c:pt>
                <c:pt idx="1">
                  <c:v>0.97196591242850761</c:v>
                </c:pt>
                <c:pt idx="2">
                  <c:v>1.0016853153596688</c:v>
                </c:pt>
                <c:pt idx="3">
                  <c:v>1.0268322865535953</c:v>
                </c:pt>
                <c:pt idx="4">
                  <c:v>0.99583576508764671</c:v>
                </c:pt>
                <c:pt idx="5">
                  <c:v>0.97284361659794771</c:v>
                </c:pt>
                <c:pt idx="6">
                  <c:v>1.0023330864571784</c:v>
                </c:pt>
                <c:pt idx="7">
                  <c:v>1.0026680917620412</c:v>
                </c:pt>
                <c:pt idx="8">
                  <c:v>0.99281135629765904</c:v>
                </c:pt>
                <c:pt idx="9">
                  <c:v>1.0169811645503901</c:v>
                </c:pt>
                <c:pt idx="10">
                  <c:v>0.95614967311797228</c:v>
                </c:pt>
                <c:pt idx="11">
                  <c:v>0.96733569780994555</c:v>
                </c:pt>
                <c:pt idx="12">
                  <c:v>1.0049090254605639</c:v>
                </c:pt>
                <c:pt idx="13">
                  <c:v>0.96264462461827971</c:v>
                </c:pt>
                <c:pt idx="14">
                  <c:v>1.0185696111743066</c:v>
                </c:pt>
                <c:pt idx="15">
                  <c:v>1</c:v>
                </c:pt>
                <c:pt idx="16">
                  <c:v>1.0008084445031706</c:v>
                </c:pt>
                <c:pt idx="17">
                  <c:v>1.0136791244860874</c:v>
                </c:pt>
                <c:pt idx="18">
                  <c:v>1.0430541158087752</c:v>
                </c:pt>
                <c:pt idx="19">
                  <c:v>1.0559000505644955</c:v>
                </c:pt>
                <c:pt idx="20">
                  <c:v>1.0606329750791057</c:v>
                </c:pt>
                <c:pt idx="21">
                  <c:v>1.057647554866094</c:v>
                </c:pt>
                <c:pt idx="22">
                  <c:v>1.0669810733146787</c:v>
                </c:pt>
                <c:pt idx="23">
                  <c:v>1.0620626192809239</c:v>
                </c:pt>
                <c:pt idx="24">
                  <c:v>1.0829362613059073</c:v>
                </c:pt>
                <c:pt idx="25">
                  <c:v>1.0945244765338105</c:v>
                </c:pt>
                <c:pt idx="26">
                  <c:v>1.1188039112271566</c:v>
                </c:pt>
                <c:pt idx="27">
                  <c:v>1.128699864536536</c:v>
                </c:pt>
                <c:pt idx="28">
                  <c:v>1.1313112518668955</c:v>
                </c:pt>
                <c:pt idx="29">
                  <c:v>1.1323467143872403</c:v>
                </c:pt>
                <c:pt idx="30">
                  <c:v>1.163709842177989</c:v>
                </c:pt>
                <c:pt idx="31">
                  <c:v>1.14574102954348</c:v>
                </c:pt>
                <c:pt idx="32">
                  <c:v>1.1367343624356852</c:v>
                </c:pt>
                <c:pt idx="33">
                  <c:v>1.132333150110518</c:v>
                </c:pt>
                <c:pt idx="34">
                  <c:v>1.1404836997149332</c:v>
                </c:pt>
                <c:pt idx="35">
                  <c:v>1.1368756880529829</c:v>
                </c:pt>
                <c:pt idx="36">
                  <c:v>1.1220811111132485</c:v>
                </c:pt>
                <c:pt idx="37">
                  <c:v>1.1280946611048672</c:v>
                </c:pt>
                <c:pt idx="38">
                  <c:v>1.1232897375716031</c:v>
                </c:pt>
                <c:pt idx="39">
                  <c:v>1.0981844316791276</c:v>
                </c:pt>
                <c:pt idx="40">
                  <c:v>1.1060137512414689</c:v>
                </c:pt>
                <c:pt idx="41">
                  <c:v>1.1009237979645117</c:v>
                </c:pt>
                <c:pt idx="42">
                  <c:v>1.0883385973117747</c:v>
                </c:pt>
                <c:pt idx="43">
                  <c:v>1.0994244643654016</c:v>
                </c:pt>
                <c:pt idx="44">
                  <c:v>1.113107247744753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B6-44A4-B097-94F4B2B43E0A}"/>
            </c:ext>
          </c:extLst>
        </c:ser>
        <c:ser>
          <c:idx val="3"/>
          <c:order val="3"/>
          <c:tx>
            <c:strRef>
              <c:f>'Charts (www)'!$N$146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25400">
              <a:solidFill>
                <a:srgbClr val="00206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70C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(www)'!$J$147:$J$191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'Charts (www)'!$N$147:$N$191</c:f>
              <c:numCache>
                <c:formatCode>0.0000</c:formatCode>
                <c:ptCount val="45"/>
                <c:pt idx="0">
                  <c:v>1.0154285685822035</c:v>
                </c:pt>
                <c:pt idx="1">
                  <c:v>1.0038165834850246</c:v>
                </c:pt>
                <c:pt idx="2">
                  <c:v>1.0057304407914409</c:v>
                </c:pt>
                <c:pt idx="3">
                  <c:v>0.99649226301775451</c:v>
                </c:pt>
                <c:pt idx="4">
                  <c:v>0.97985603089934226</c:v>
                </c:pt>
                <c:pt idx="5">
                  <c:v>0.99719203042539484</c:v>
                </c:pt>
                <c:pt idx="6">
                  <c:v>1.0120220340660928</c:v>
                </c:pt>
                <c:pt idx="7">
                  <c:v>1.0127964458785856</c:v>
                </c:pt>
                <c:pt idx="8">
                  <c:v>1.0278894906715486</c:v>
                </c:pt>
                <c:pt idx="9">
                  <c:v>0.9998061006836062</c:v>
                </c:pt>
                <c:pt idx="10">
                  <c:v>1.0331126356843341</c:v>
                </c:pt>
                <c:pt idx="11">
                  <c:v>1.0179889192644127</c:v>
                </c:pt>
                <c:pt idx="12">
                  <c:v>0.97962740170250684</c:v>
                </c:pt>
                <c:pt idx="13">
                  <c:v>1.0176355736656704</c:v>
                </c:pt>
                <c:pt idx="14">
                  <c:v>1.0014580998486557</c:v>
                </c:pt>
                <c:pt idx="15">
                  <c:v>1</c:v>
                </c:pt>
                <c:pt idx="16">
                  <c:v>0.99799579798704208</c:v>
                </c:pt>
                <c:pt idx="17">
                  <c:v>0.99838229514907895</c:v>
                </c:pt>
                <c:pt idx="18">
                  <c:v>1.0032073650543616</c:v>
                </c:pt>
                <c:pt idx="19">
                  <c:v>0.99918571061426098</c:v>
                </c:pt>
                <c:pt idx="20">
                  <c:v>0.99086839192030485</c:v>
                </c:pt>
                <c:pt idx="21">
                  <c:v>0.99964450821350137</c:v>
                </c:pt>
                <c:pt idx="22">
                  <c:v>0.98558745451304874</c:v>
                </c:pt>
                <c:pt idx="23">
                  <c:v>1.0032769365079817</c:v>
                </c:pt>
                <c:pt idx="24">
                  <c:v>0.99772805842170642</c:v>
                </c:pt>
                <c:pt idx="25">
                  <c:v>1.0022777987549267</c:v>
                </c:pt>
                <c:pt idx="26">
                  <c:v>0.99911014084717109</c:v>
                </c:pt>
                <c:pt idx="27">
                  <c:v>0.99477434587273494</c:v>
                </c:pt>
                <c:pt idx="28">
                  <c:v>0.99231072744871751</c:v>
                </c:pt>
                <c:pt idx="29">
                  <c:v>0.99171214644815531</c:v>
                </c:pt>
                <c:pt idx="30">
                  <c:v>0.99435187443942141</c:v>
                </c:pt>
                <c:pt idx="31">
                  <c:v>0.98993366212431166</c:v>
                </c:pt>
                <c:pt idx="32">
                  <c:v>0.99802065213596292</c:v>
                </c:pt>
                <c:pt idx="33">
                  <c:v>0.99889514753470265</c:v>
                </c:pt>
                <c:pt idx="34">
                  <c:v>0.99109904205530974</c:v>
                </c:pt>
                <c:pt idx="35">
                  <c:v>0.99751625469110172</c:v>
                </c:pt>
                <c:pt idx="36">
                  <c:v>0.98627212404855524</c:v>
                </c:pt>
                <c:pt idx="37">
                  <c:v>0.99737689519291539</c:v>
                </c:pt>
                <c:pt idx="38">
                  <c:v>0.99732553934068624</c:v>
                </c:pt>
                <c:pt idx="39">
                  <c:v>0.9939866623209761</c:v>
                </c:pt>
                <c:pt idx="40">
                  <c:v>0.99350029113620564</c:v>
                </c:pt>
                <c:pt idx="41">
                  <c:v>0.99455776300066312</c:v>
                </c:pt>
                <c:pt idx="42">
                  <c:v>0.98122115393320464</c:v>
                </c:pt>
                <c:pt idx="43">
                  <c:v>0.99640576680659687</c:v>
                </c:pt>
                <c:pt idx="44">
                  <c:v>0.99867761759178275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B6-44A4-B097-94F4B2B43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24928"/>
        <c:axId val="47633472"/>
      </c:lineChart>
      <c:catAx>
        <c:axId val="13772492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63347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4763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3.4324942791762014E-2"/>
              <c:y val="0.2491467576791808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2492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069096918440755"/>
          <c:y val="0.53736608208064907"/>
          <c:w val="0.50343249427917625"/>
          <c:h val="0.26279863481228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4420384951881"/>
          <c:y val="0.14864864864864866"/>
          <c:w val="0.84900240594925624"/>
          <c:h val="0.66103497197985395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(www)'!$S$146</c:f>
              <c:strCache>
                <c:ptCount val="1"/>
                <c:pt idx="0">
                  <c:v>Source Energy Intensity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'Charts (www)'!$R$147:$R$194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(www)'!$S$147:$S$194</c:f>
              <c:numCache>
                <c:formatCode>0.000</c:formatCode>
                <c:ptCount val="48"/>
                <c:pt idx="0">
                  <c:v>0.9393851189633462</c:v>
                </c:pt>
                <c:pt idx="1">
                  <c:v>0.97196591242850761</c:v>
                </c:pt>
                <c:pt idx="2">
                  <c:v>1.0016853153596688</c:v>
                </c:pt>
                <c:pt idx="3">
                  <c:v>1.0268322865535953</c:v>
                </c:pt>
                <c:pt idx="4">
                  <c:v>0.99583576508764671</c:v>
                </c:pt>
                <c:pt idx="5">
                  <c:v>0.97284361659794771</c:v>
                </c:pt>
                <c:pt idx="6">
                  <c:v>1.0023330864571784</c:v>
                </c:pt>
                <c:pt idx="7">
                  <c:v>1.0026680917620412</c:v>
                </c:pt>
                <c:pt idx="8">
                  <c:v>0.99281135629765904</c:v>
                </c:pt>
                <c:pt idx="9">
                  <c:v>1.0169811645503901</c:v>
                </c:pt>
                <c:pt idx="10">
                  <c:v>0.95614967311797228</c:v>
                </c:pt>
                <c:pt idx="11">
                  <c:v>0.96733569780994555</c:v>
                </c:pt>
                <c:pt idx="12">
                  <c:v>1.0049090254605639</c:v>
                </c:pt>
                <c:pt idx="13">
                  <c:v>0.96264462461827971</c:v>
                </c:pt>
                <c:pt idx="14">
                  <c:v>1.0185696111743066</c:v>
                </c:pt>
                <c:pt idx="15">
                  <c:v>1</c:v>
                </c:pt>
                <c:pt idx="16">
                  <c:v>1.0008084445031706</c:v>
                </c:pt>
                <c:pt idx="17">
                  <c:v>1.0136791244860874</c:v>
                </c:pt>
                <c:pt idx="18">
                  <c:v>1.0430541158087752</c:v>
                </c:pt>
                <c:pt idx="19">
                  <c:v>1.0559000505644955</c:v>
                </c:pt>
                <c:pt idx="20">
                  <c:v>1.0606329750791057</c:v>
                </c:pt>
                <c:pt idx="21">
                  <c:v>1.057647554866094</c:v>
                </c:pt>
                <c:pt idx="22">
                  <c:v>1.0669810733146787</c:v>
                </c:pt>
                <c:pt idx="23">
                  <c:v>1.0620626192809239</c:v>
                </c:pt>
                <c:pt idx="24">
                  <c:v>1.0829362613059073</c:v>
                </c:pt>
                <c:pt idx="25">
                  <c:v>1.0945244765338105</c:v>
                </c:pt>
                <c:pt idx="26">
                  <c:v>1.1188039112271566</c:v>
                </c:pt>
                <c:pt idx="27">
                  <c:v>1.128699864536536</c:v>
                </c:pt>
                <c:pt idx="28">
                  <c:v>1.1313112518668955</c:v>
                </c:pt>
                <c:pt idx="29">
                  <c:v>1.1323467143872403</c:v>
                </c:pt>
                <c:pt idx="30">
                  <c:v>1.163709842177989</c:v>
                </c:pt>
                <c:pt idx="31">
                  <c:v>1.14574102954348</c:v>
                </c:pt>
                <c:pt idx="32">
                  <c:v>1.1367343624356852</c:v>
                </c:pt>
                <c:pt idx="33">
                  <c:v>1.132333150110518</c:v>
                </c:pt>
                <c:pt idx="34">
                  <c:v>1.1404836997149332</c:v>
                </c:pt>
                <c:pt idx="35">
                  <c:v>1.1368756880529829</c:v>
                </c:pt>
                <c:pt idx="36">
                  <c:v>1.1220811111132485</c:v>
                </c:pt>
                <c:pt idx="37">
                  <c:v>1.1280946611048672</c:v>
                </c:pt>
                <c:pt idx="38">
                  <c:v>1.1232897375716031</c:v>
                </c:pt>
                <c:pt idx="39">
                  <c:v>1.0981844316791276</c:v>
                </c:pt>
                <c:pt idx="40">
                  <c:v>1.1060137512414689</c:v>
                </c:pt>
                <c:pt idx="41">
                  <c:v>1.1009237979645117</c:v>
                </c:pt>
                <c:pt idx="42">
                  <c:v>1.0883385973117747</c:v>
                </c:pt>
                <c:pt idx="43">
                  <c:v>1.0994244643654016</c:v>
                </c:pt>
                <c:pt idx="44">
                  <c:v>1.113107247744753</c:v>
                </c:pt>
                <c:pt idx="45">
                  <c:v>1.1228936762357586</c:v>
                </c:pt>
                <c:pt idx="46">
                  <c:v>1.1184757090516788</c:v>
                </c:pt>
                <c:pt idx="47">
                  <c:v>1.1028455118578073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D-4BE2-A147-E31DDDB1B58C}"/>
            </c:ext>
          </c:extLst>
        </c:ser>
        <c:ser>
          <c:idx val="1"/>
          <c:order val="1"/>
          <c:tx>
            <c:strRef>
              <c:f>'Charts (www)'!$T$146</c:f>
              <c:strCache>
                <c:ptCount val="1"/>
                <c:pt idx="0">
                  <c:v>Source Index Adjusted for Electricity Efficiency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'Charts (www)'!$R$147:$R$194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(www)'!$T$147:$T$194</c:f>
              <c:numCache>
                <c:formatCode>0.000</c:formatCode>
                <c:ptCount val="48"/>
                <c:pt idx="0">
                  <c:v>0.96443542945880578</c:v>
                </c:pt>
                <c:pt idx="1">
                  <c:v>0.99676316461577641</c:v>
                </c:pt>
                <c:pt idx="2">
                  <c:v>1.02363048774253</c:v>
                </c:pt>
                <c:pt idx="3">
                  <c:v>1.0470194000415267</c:v>
                </c:pt>
                <c:pt idx="4">
                  <c:v>1.0224392653878005</c:v>
                </c:pt>
                <c:pt idx="5">
                  <c:v>0.99566366896050174</c:v>
                </c:pt>
                <c:pt idx="6">
                  <c:v>1.0244304522278538</c:v>
                </c:pt>
                <c:pt idx="7">
                  <c:v>1.0247344716009015</c:v>
                </c:pt>
                <c:pt idx="8">
                  <c:v>1.0196695868169117</c:v>
                </c:pt>
                <c:pt idx="9">
                  <c:v>1.0386144843077649</c:v>
                </c:pt>
                <c:pt idx="10">
                  <c:v>0.97780532652075414</c:v>
                </c:pt>
                <c:pt idx="11">
                  <c:v>0.97729828438751964</c:v>
                </c:pt>
                <c:pt idx="12">
                  <c:v>1.0219325266444781</c:v>
                </c:pt>
                <c:pt idx="13">
                  <c:v>0.97624251008250285</c:v>
                </c:pt>
                <c:pt idx="14">
                  <c:v>1.019489278304756</c:v>
                </c:pt>
                <c:pt idx="15">
                  <c:v>1</c:v>
                </c:pt>
                <c:pt idx="16">
                  <c:v>0.99296088326909249</c:v>
                </c:pt>
                <c:pt idx="17">
                  <c:v>1.0001766935014191</c:v>
                </c:pt>
                <c:pt idx="18">
                  <c:v>1.0270311277491724</c:v>
                </c:pt>
                <c:pt idx="19">
                  <c:v>1.0620070643301125</c:v>
                </c:pt>
                <c:pt idx="20">
                  <c:v>1.0639344230777543</c:v>
                </c:pt>
                <c:pt idx="21">
                  <c:v>1.0561771031557359</c:v>
                </c:pt>
                <c:pt idx="22">
                  <c:v>1.061900767391702</c:v>
                </c:pt>
                <c:pt idx="23">
                  <c:v>1.0580794419979354</c:v>
                </c:pt>
                <c:pt idx="24">
                  <c:v>1.0726406404170474</c:v>
                </c:pt>
                <c:pt idx="25">
                  <c:v>1.0891000911201294</c:v>
                </c:pt>
                <c:pt idx="26">
                  <c:v>1.1140596545533101</c:v>
                </c:pt>
                <c:pt idx="27">
                  <c:v>1.1217689472517836</c:v>
                </c:pt>
                <c:pt idx="28">
                  <c:v>1.1247809367714812</c:v>
                </c:pt>
                <c:pt idx="29">
                  <c:v>1.1304086825935897</c:v>
                </c:pt>
                <c:pt idx="30">
                  <c:v>1.158626652142557</c:v>
                </c:pt>
                <c:pt idx="31">
                  <c:v>1.1283111609907057</c:v>
                </c:pt>
                <c:pt idx="32">
                  <c:v>1.1198966565755295</c:v>
                </c:pt>
                <c:pt idx="33">
                  <c:v>1.1090353171684566</c:v>
                </c:pt>
                <c:pt idx="34">
                  <c:v>1.1189591345585246</c:v>
                </c:pt>
                <c:pt idx="35">
                  <c:v>1.1086679436188831</c:v>
                </c:pt>
                <c:pt idx="36">
                  <c:v>1.0874743620089666</c:v>
                </c:pt>
                <c:pt idx="37">
                  <c:v>1.0918969820837578</c:v>
                </c:pt>
                <c:pt idx="38">
                  <c:v>1.0857111943043407</c:v>
                </c:pt>
                <c:pt idx="39">
                  <c:v>1.0522205639584927</c:v>
                </c:pt>
                <c:pt idx="40">
                  <c:v>1.0572091246745061</c:v>
                </c:pt>
                <c:pt idx="41">
                  <c:v>1.0468059774830401</c:v>
                </c:pt>
                <c:pt idx="42">
                  <c:v>1.0227780800684318</c:v>
                </c:pt>
                <c:pt idx="43">
                  <c:v>1.0313633412927812</c:v>
                </c:pt>
                <c:pt idx="44">
                  <c:v>1.0412790242135168</c:v>
                </c:pt>
                <c:pt idx="45">
                  <c:v>1.036311944837629</c:v>
                </c:pt>
                <c:pt idx="46">
                  <c:v>1.0282525169937946</c:v>
                </c:pt>
                <c:pt idx="47">
                  <c:v>1.0122865025610641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D-4BE2-A147-E31DDDB1B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988152"/>
        <c:axId val="674988472"/>
      </c:lineChart>
      <c:catAx>
        <c:axId val="67498815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8847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67498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88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478302712160983"/>
          <c:y val="0.4898638008086828"/>
          <c:w val="0.53987817147856532"/>
          <c:h val="0.235361424416542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2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AE42-4BF4-A8DE-FF7481141A96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AE42-4BF4-A8DE-FF7481141A96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AE42-4BF4-A8DE-FF7481141A96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AE42-4BF4-A8DE-FF7481141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25952"/>
        <c:axId val="47634624"/>
      </c:lineChart>
      <c:catAx>
        <c:axId val="13772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634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634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25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2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36DE-407E-82C1-DF69AA1DEEB1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36DE-407E-82C1-DF69AA1DEEB1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36DE-407E-82C1-DF69AA1DEEB1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36DE-407E-82C1-DF69AA1DE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27488"/>
        <c:axId val="47702016"/>
      </c:lineChart>
      <c:catAx>
        <c:axId val="137727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70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70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27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6BE3-45D4-B84F-DF8CAF08800C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6BE3-45D4-B84F-DF8CAF08800C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6BE3-45D4-B84F-DF8CAF08800C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6BE3-45D4-B84F-DF8CAF088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25856"/>
        <c:axId val="47703744"/>
      </c:lineChart>
      <c:catAx>
        <c:axId val="14802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703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703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025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9503-4F04-82C9-88C179885B9F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9503-4F04-82C9-88C179885B9F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9503-4F04-82C9-88C179885B9F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9503-4F04-82C9-88C179885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26880"/>
        <c:axId val="47705472"/>
      </c:lineChart>
      <c:catAx>
        <c:axId val="148026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70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70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026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FE97-446E-8EC6-9311F6B53EFC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FE97-446E-8EC6-9311F6B53EFC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FE97-446E-8EC6-9311F6B53EFC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FE97-446E-8EC6-9311F6B53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27904"/>
        <c:axId val="47707200"/>
      </c:lineChart>
      <c:catAx>
        <c:axId val="14802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70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70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027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ED99-4E41-AD2F-8F46F0914E77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ED99-4E41-AD2F-8F46F0914E77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ED99-4E41-AD2F-8F46F0914E77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ED99-4E41-AD2F-8F46F0914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28928"/>
        <c:axId val="47708928"/>
      </c:lineChart>
      <c:catAx>
        <c:axId val="14802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708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708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028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6549-4C0F-8446-8E6F983E9FFE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6549-4C0F-8446-8E6F983E9FFE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6549-4C0F-8446-8E6F983E9FFE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6549-4C0F-8446-8E6F983E9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6912"/>
        <c:axId val="47907392"/>
      </c:lineChart>
      <c:catAx>
        <c:axId val="14960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07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907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06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C38A-4B8A-83E3-221447A6DB7A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C38A-4B8A-83E3-221447A6DB7A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C38A-4B8A-83E3-221447A6DB7A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C38A-4B8A-83E3-221447A6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7936"/>
        <c:axId val="47909120"/>
      </c:lineChart>
      <c:catAx>
        <c:axId val="14960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0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90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07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0218-479D-BCE8-139915953ED1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0218-479D-BCE8-139915953ED1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0218-479D-BCE8-139915953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8960"/>
        <c:axId val="47910848"/>
      </c:lineChart>
      <c:catAx>
        <c:axId val="14960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10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910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08960"/>
        <c:crosses val="autoZero"/>
        <c:crossBetween val="between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Commercial_Total!$DE$12</c:f>
              <c:strCache>
                <c:ptCount val="1"/>
                <c:pt idx="0">
                  <c:v>Energy Consumption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Commercial_Total!$DD$28:$DD$47</c:f>
              <c:numCache>
                <c:formatCode>0</c:formatCode>
                <c:ptCount val="2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</c:numCache>
            </c:numRef>
          </c:cat>
          <c:val>
            <c:numRef>
              <c:f>Commercial_Total!$DE$28:$DE$47</c:f>
              <c:numCache>
                <c:formatCode>0.0000</c:formatCode>
                <c:ptCount val="20"/>
                <c:pt idx="0">
                  <c:v>1</c:v>
                </c:pt>
                <c:pt idx="1">
                  <c:v>1.0134581974240506</c:v>
                </c:pt>
                <c:pt idx="2">
                  <c:v>1.0430424008323389</c:v>
                </c:pt>
                <c:pt idx="3">
                  <c:v>1.0980857941546225</c:v>
                </c:pt>
                <c:pt idx="4">
                  <c:v>1.1520091570228361</c:v>
                </c:pt>
                <c:pt idx="5">
                  <c:v>1.1625411841198736</c:v>
                </c:pt>
                <c:pt idx="6">
                  <c:v>1.178431946981082</c:v>
                </c:pt>
                <c:pt idx="7">
                  <c:v>1.1791272100297276</c:v>
                </c:pt>
                <c:pt idx="8">
                  <c:v>1.206305920759027</c:v>
                </c:pt>
                <c:pt idx="9">
                  <c:v>1.2283053539463358</c:v>
                </c:pt>
                <c:pt idx="10">
                  <c:v>1.2679152573820744</c:v>
                </c:pt>
                <c:pt idx="11">
                  <c:v>1.3098863436697883</c:v>
                </c:pt>
                <c:pt idx="12">
                  <c:v>1.3324499292431009</c:v>
                </c:pt>
                <c:pt idx="13">
                  <c:v>1.3573637901990041</c:v>
                </c:pt>
                <c:pt idx="14">
                  <c:v>1.3927713843536906</c:v>
                </c:pt>
                <c:pt idx="15">
                  <c:v>1.4624848651203839</c:v>
                </c:pt>
                <c:pt idx="16">
                  <c:v>1.4470447878869357</c:v>
                </c:pt>
                <c:pt idx="17">
                  <c:v>1.4725999477323548</c:v>
                </c:pt>
                <c:pt idx="18">
                  <c:v>1.480528249478442</c:v>
                </c:pt>
                <c:pt idx="19">
                  <c:v>1.5026532031417392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1-441C-9AA0-2E2914A3D320}"/>
            </c:ext>
          </c:extLst>
        </c:ser>
        <c:ser>
          <c:idx val="1"/>
          <c:order val="1"/>
          <c:tx>
            <c:strRef>
              <c:f>Commercial_Total!$DF$12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Commercial_Total!$DD$28:$DD$47</c:f>
              <c:numCache>
                <c:formatCode>0</c:formatCode>
                <c:ptCount val="2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</c:numCache>
            </c:numRef>
          </c:cat>
          <c:val>
            <c:numRef>
              <c:f>Commercial_Total!$DF$28:$DF$47</c:f>
              <c:numCache>
                <c:formatCode>0.0000</c:formatCode>
                <c:ptCount val="20"/>
                <c:pt idx="0">
                  <c:v>1</c:v>
                </c:pt>
                <c:pt idx="1">
                  <c:v>1.0227054921100727</c:v>
                </c:pt>
                <c:pt idx="2">
                  <c:v>1.0445556731731047</c:v>
                </c:pt>
                <c:pt idx="3">
                  <c:v>1.065822440562912</c:v>
                </c:pt>
                <c:pt idx="4">
                  <c:v>1.0861485320832773</c:v>
                </c:pt>
                <c:pt idx="5">
                  <c:v>1.1032794543745068</c:v>
                </c:pt>
                <c:pt idx="6">
                  <c:v>1.1166411184885634</c:v>
                </c:pt>
                <c:pt idx="7">
                  <c:v>1.1271570613201707</c:v>
                </c:pt>
                <c:pt idx="8">
                  <c:v>1.137198393024756</c:v>
                </c:pt>
                <c:pt idx="9">
                  <c:v>1.1485207898365286</c:v>
                </c:pt>
                <c:pt idx="10">
                  <c:v>1.1624022877522788</c:v>
                </c:pt>
                <c:pt idx="11">
                  <c:v>1.1777938855467078</c:v>
                </c:pt>
                <c:pt idx="12">
                  <c:v>1.1950535636486832</c:v>
                </c:pt>
                <c:pt idx="13">
                  <c:v>1.2170318063299685</c:v>
                </c:pt>
                <c:pt idx="14">
                  <c:v>1.242869781413823</c:v>
                </c:pt>
                <c:pt idx="15">
                  <c:v>1.2698678823650202</c:v>
                </c:pt>
                <c:pt idx="16">
                  <c:v>1.2959542332713276</c:v>
                </c:pt>
                <c:pt idx="17">
                  <c:v>1.3179306558420987</c:v>
                </c:pt>
                <c:pt idx="18">
                  <c:v>1.3368289042191999</c:v>
                </c:pt>
                <c:pt idx="19">
                  <c:v>1.3553934946810937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441C-9AA0-2E2914A3D320}"/>
            </c:ext>
          </c:extLst>
        </c:ser>
        <c:ser>
          <c:idx val="2"/>
          <c:order val="2"/>
          <c:tx>
            <c:strRef>
              <c:f>Commercial_Total!$DG$12</c:f>
              <c:strCache>
                <c:ptCount val="1"/>
                <c:pt idx="0">
                  <c:v>Intensity Index (weather -adjusted)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Commercial_Total!$DD$28:$DD$47</c:f>
              <c:numCache>
                <c:formatCode>0</c:formatCode>
                <c:ptCount val="2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</c:numCache>
            </c:numRef>
          </c:cat>
          <c:val>
            <c:numRef>
              <c:f>Commercial_Total!$DG$28:$DG$47</c:f>
              <c:numCache>
                <c:formatCode>0.0000</c:formatCode>
                <c:ptCount val="20"/>
                <c:pt idx="0">
                  <c:v>1</c:v>
                </c:pt>
                <c:pt idx="1">
                  <c:v>0.99296088326909249</c:v>
                </c:pt>
                <c:pt idx="2">
                  <c:v>1.0001766935014191</c:v>
                </c:pt>
                <c:pt idx="3">
                  <c:v>1.0270311277491724</c:v>
                </c:pt>
                <c:pt idx="4">
                  <c:v>1.0620070643301125</c:v>
                </c:pt>
                <c:pt idx="5">
                  <c:v>1.0639344230777543</c:v>
                </c:pt>
                <c:pt idx="6">
                  <c:v>1.0561771031557359</c:v>
                </c:pt>
                <c:pt idx="7">
                  <c:v>1.061900767391702</c:v>
                </c:pt>
                <c:pt idx="8">
                  <c:v>1.0580794419979354</c:v>
                </c:pt>
                <c:pt idx="9">
                  <c:v>1.0726406404170474</c:v>
                </c:pt>
                <c:pt idx="10">
                  <c:v>1.0891000911201294</c:v>
                </c:pt>
                <c:pt idx="11">
                  <c:v>1.1140596545533101</c:v>
                </c:pt>
                <c:pt idx="12">
                  <c:v>1.1217689472517836</c:v>
                </c:pt>
                <c:pt idx="13">
                  <c:v>1.1247809367714812</c:v>
                </c:pt>
                <c:pt idx="14">
                  <c:v>1.1304086825935897</c:v>
                </c:pt>
                <c:pt idx="15">
                  <c:v>1.158626652142557</c:v>
                </c:pt>
                <c:pt idx="16">
                  <c:v>1.1283111609907057</c:v>
                </c:pt>
                <c:pt idx="17">
                  <c:v>1.1198966565755295</c:v>
                </c:pt>
                <c:pt idx="18">
                  <c:v>1.1090353171684566</c:v>
                </c:pt>
                <c:pt idx="19">
                  <c:v>1.1189591345585246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441C-9AA0-2E2914A3D320}"/>
            </c:ext>
          </c:extLst>
        </c:ser>
        <c:ser>
          <c:idx val="3"/>
          <c:order val="3"/>
          <c:tx>
            <c:strRef>
              <c:f>Commercial_Total!$DH$12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Commercial_Total!$DD$28:$DD$47</c:f>
              <c:numCache>
                <c:formatCode>0</c:formatCode>
                <c:ptCount val="2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</c:numCache>
            </c:numRef>
          </c:cat>
          <c:val>
            <c:numRef>
              <c:f>Commercial_Total!$DH$28:$DH$47</c:f>
              <c:numCache>
                <c:formatCode>0.0000</c:formatCode>
                <c:ptCount val="20"/>
                <c:pt idx="0">
                  <c:v>1</c:v>
                </c:pt>
                <c:pt idx="1">
                  <c:v>0.99798292650283704</c:v>
                </c:pt>
                <c:pt idx="2">
                  <c:v>0.99837487015805393</c:v>
                </c:pt>
                <c:pt idx="3">
                  <c:v>1.0031544559691752</c:v>
                </c:pt>
                <c:pt idx="4">
                  <c:v>0.99870978734469318</c:v>
                </c:pt>
                <c:pt idx="5">
                  <c:v>0.99039389805928202</c:v>
                </c:pt>
                <c:pt idx="6">
                  <c:v>0.99920395279987784</c:v>
                </c:pt>
                <c:pt idx="7">
                  <c:v>0.98512715530764872</c:v>
                </c:pt>
                <c:pt idx="8">
                  <c:v>1.0025428540907508</c:v>
                </c:pt>
                <c:pt idx="9">
                  <c:v>0.99704150219349907</c:v>
                </c:pt>
                <c:pt idx="10">
                  <c:v>1.0015346462650034</c:v>
                </c:pt>
                <c:pt idx="11">
                  <c:v>0.99828804991733677</c:v>
                </c:pt>
                <c:pt idx="12">
                  <c:v>0.99393987285008112</c:v>
                </c:pt>
                <c:pt idx="13">
                  <c:v>0.99157686166369796</c:v>
                </c:pt>
                <c:pt idx="14">
                  <c:v>0.99133107867056047</c:v>
                </c:pt>
                <c:pt idx="15">
                  <c:v>0.99400673454293043</c:v>
                </c:pt>
                <c:pt idx="16">
                  <c:v>0.98960851738598243</c:v>
                </c:pt>
                <c:pt idx="17">
                  <c:v>0.99773285266712397</c:v>
                </c:pt>
                <c:pt idx="18">
                  <c:v>0.99860904386136273</c:v>
                </c:pt>
                <c:pt idx="19">
                  <c:v>0.99078435130425457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441C-9AA0-2E2914A3D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9472"/>
        <c:axId val="47912576"/>
      </c:lineChart>
      <c:catAx>
        <c:axId val="14960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Year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12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912576"/>
        <c:scaling>
          <c:orientation val="minMax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Index, 1985 = 1.0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09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29411764705883"/>
          <c:y val="5.8181818181818182E-2"/>
          <c:w val="0.83529411764705885"/>
          <c:h val="0.71636363636363631"/>
        </c:manualLayout>
      </c:layout>
      <c:lineChart>
        <c:grouping val="standard"/>
        <c:varyColors val="0"/>
        <c:ser>
          <c:idx val="0"/>
          <c:order val="0"/>
          <c:tx>
            <c:strRef>
              <c:f>Commercial_Total!$V$10:$V$13</c:f>
              <c:strCache>
                <c:ptCount val="4"/>
                <c:pt idx="0">
                  <c:v>Final Indexes</c:v>
                </c:pt>
                <c:pt idx="1">
                  <c:v>(1)</c:v>
                </c:pt>
                <c:pt idx="2">
                  <c:v>Activity (Floorspace)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Commercial_Total!$B$51:$B$72</c:f>
              <c:numCache>
                <c:formatCode>0</c:formatCode>
                <c:ptCount val="2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</c:numCache>
            </c:numRef>
          </c:cat>
          <c:val>
            <c:numRef>
              <c:f>Commercial_Total!$V$72</c:f>
              <c:numCache>
                <c:formatCode>0.0000</c:formatCode>
                <c:ptCount val="1"/>
                <c:pt idx="0">
                  <c:v>1.3960662383122981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9-4B0B-A097-5BD3B779EEE1}"/>
            </c:ext>
          </c:extLst>
        </c:ser>
        <c:ser>
          <c:idx val="1"/>
          <c:order val="1"/>
          <c:tx>
            <c:strRef>
              <c:f>Commercial_Total!$W$10:$W$13</c:f>
              <c:strCache>
                <c:ptCount val="4"/>
                <c:pt idx="0">
                  <c:v>Final Indexes</c:v>
                </c:pt>
                <c:pt idx="1">
                  <c:v>(2)</c:v>
                </c:pt>
                <c:pt idx="2">
                  <c:v>Index of  Aggregate Intensity (Btu/SF)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Commercial_Total!$B$51:$B$72</c:f>
              <c:numCache>
                <c:formatCode>0</c:formatCode>
                <c:ptCount val="2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</c:numCache>
            </c:numRef>
          </c:cat>
          <c:val>
            <c:numRef>
              <c:f>Commercial_Total!$W$51:$W$67</c:f>
              <c:numCache>
                <c:formatCode>0.0000</c:formatCode>
                <c:ptCount val="17"/>
                <c:pt idx="0">
                  <c:v>1</c:v>
                </c:pt>
                <c:pt idx="1">
                  <c:v>0.99095800818773083</c:v>
                </c:pt>
                <c:pt idx="2">
                  <c:v>0.99855127650959097</c:v>
                </c:pt>
                <c:pt idx="3">
                  <c:v>1.0302708522206294</c:v>
                </c:pt>
                <c:pt idx="4">
                  <c:v>1.0606368493756884</c:v>
                </c:pt>
                <c:pt idx="5">
                  <c:v>1.0537141605514304</c:v>
                </c:pt>
                <c:pt idx="6">
                  <c:v>1.0553363363299355</c:v>
                </c:pt>
                <c:pt idx="7">
                  <c:v>1.0461072821995965</c:v>
                </c:pt>
                <c:pt idx="8">
                  <c:v>1.060769983635359</c:v>
                </c:pt>
                <c:pt idx="9">
                  <c:v>1.0694672354352097</c:v>
                </c:pt>
                <c:pt idx="10">
                  <c:v>1.0907714745071817</c:v>
                </c:pt>
                <c:pt idx="11">
                  <c:v>1.112152440035606</c:v>
                </c:pt>
                <c:pt idx="12">
                  <c:v>1.1149708847986071</c:v>
                </c:pt>
                <c:pt idx="13">
                  <c:v>1.1153067513430195</c:v>
                </c:pt>
                <c:pt idx="14">
                  <c:v>1.1206092586540704</c:v>
                </c:pt>
                <c:pt idx="15">
                  <c:v>1.1516826950506307</c:v>
                </c:pt>
                <c:pt idx="16">
                  <c:v>1.1165863351780687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9-4B0B-A097-5BD3B779EEE1}"/>
            </c:ext>
          </c:extLst>
        </c:ser>
        <c:ser>
          <c:idx val="2"/>
          <c:order val="2"/>
          <c:tx>
            <c:strRef>
              <c:f>Commercial_Total!$X$10:$X$13</c:f>
              <c:strCache>
                <c:ptCount val="4"/>
                <c:pt idx="0">
                  <c:v>Final Indexes</c:v>
                </c:pt>
                <c:pt idx="1">
                  <c:v>(3)</c:v>
                </c:pt>
                <c:pt idx="2">
                  <c:v>Structure:  Weather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Commercial_Total!$B$51:$B$72</c:f>
              <c:numCache>
                <c:formatCode>0</c:formatCode>
                <c:ptCount val="2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</c:numCache>
            </c:numRef>
          </c:cat>
          <c:val>
            <c:numRef>
              <c:f>Commercial_Total!$X$51:$X$69</c:f>
              <c:numCache>
                <c:formatCode>0.0000</c:formatCode>
                <c:ptCount val="19"/>
                <c:pt idx="0">
                  <c:v>1</c:v>
                </c:pt>
                <c:pt idx="1">
                  <c:v>0.99798292650283704</c:v>
                </c:pt>
                <c:pt idx="2">
                  <c:v>0.99837487015805393</c:v>
                </c:pt>
                <c:pt idx="3">
                  <c:v>1.0031544559691752</c:v>
                </c:pt>
                <c:pt idx="4">
                  <c:v>0.99870978734469318</c:v>
                </c:pt>
                <c:pt idx="5">
                  <c:v>0.99039389805928202</c:v>
                </c:pt>
                <c:pt idx="6">
                  <c:v>0.99920395279987784</c:v>
                </c:pt>
                <c:pt idx="7">
                  <c:v>0.98512715530764872</c:v>
                </c:pt>
                <c:pt idx="8">
                  <c:v>1.0025428540907508</c:v>
                </c:pt>
                <c:pt idx="9">
                  <c:v>0.99704150219349907</c:v>
                </c:pt>
                <c:pt idx="10">
                  <c:v>1.0015346462650034</c:v>
                </c:pt>
                <c:pt idx="11">
                  <c:v>0.99828804991733677</c:v>
                </c:pt>
                <c:pt idx="12">
                  <c:v>0.99393987285008112</c:v>
                </c:pt>
                <c:pt idx="13">
                  <c:v>0.99157686166369796</c:v>
                </c:pt>
                <c:pt idx="14">
                  <c:v>0.99133107867056047</c:v>
                </c:pt>
                <c:pt idx="15">
                  <c:v>0.99400673454293043</c:v>
                </c:pt>
                <c:pt idx="16">
                  <c:v>0.98960851738598243</c:v>
                </c:pt>
                <c:pt idx="17">
                  <c:v>0.99773285266712397</c:v>
                </c:pt>
                <c:pt idx="18">
                  <c:v>0.99860904386136273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29-4B0B-A097-5BD3B779EEE1}"/>
            </c:ext>
          </c:extLst>
        </c:ser>
        <c:ser>
          <c:idx val="3"/>
          <c:order val="3"/>
          <c:tx>
            <c:strRef>
              <c:f>Commercial_Total!$Y$10:$Y$13</c:f>
              <c:strCache>
                <c:ptCount val="4"/>
                <c:pt idx="0">
                  <c:v>Final Indexes</c:v>
                </c:pt>
                <c:pt idx="1">
                  <c:v>(4)</c:v>
                </c:pt>
                <c:pt idx="2">
                  <c:v>Component Intensity Index (Btu/SF)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Commercial_Total!$B$51:$B$72</c:f>
              <c:numCache>
                <c:formatCode>0</c:formatCode>
                <c:ptCount val="2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</c:numCache>
            </c:numRef>
          </c:cat>
          <c:val>
            <c:numRef>
              <c:f>Commercial_Total!$Y$51:$Y$69</c:f>
              <c:numCache>
                <c:formatCode>0.0000</c:formatCode>
                <c:ptCount val="19"/>
                <c:pt idx="0">
                  <c:v>1</c:v>
                </c:pt>
                <c:pt idx="1">
                  <c:v>0.99296088326909249</c:v>
                </c:pt>
                <c:pt idx="2">
                  <c:v>1.0001766935014191</c:v>
                </c:pt>
                <c:pt idx="3">
                  <c:v>1.0270311277491724</c:v>
                </c:pt>
                <c:pt idx="4">
                  <c:v>1.0620070643301125</c:v>
                </c:pt>
                <c:pt idx="5">
                  <c:v>1.0639344230777543</c:v>
                </c:pt>
                <c:pt idx="6">
                  <c:v>1.0561771031557359</c:v>
                </c:pt>
                <c:pt idx="7">
                  <c:v>1.061900767391702</c:v>
                </c:pt>
                <c:pt idx="8">
                  <c:v>1.0580794419979354</c:v>
                </c:pt>
                <c:pt idx="9">
                  <c:v>1.0726406404170474</c:v>
                </c:pt>
                <c:pt idx="10">
                  <c:v>1.0891000911201294</c:v>
                </c:pt>
                <c:pt idx="11">
                  <c:v>1.1140596545533101</c:v>
                </c:pt>
                <c:pt idx="12">
                  <c:v>1.1217689472517836</c:v>
                </c:pt>
                <c:pt idx="13">
                  <c:v>1.1247809367714812</c:v>
                </c:pt>
                <c:pt idx="14">
                  <c:v>1.1304086825935897</c:v>
                </c:pt>
                <c:pt idx="15">
                  <c:v>1.158626652142557</c:v>
                </c:pt>
                <c:pt idx="16">
                  <c:v>1.1283111609907057</c:v>
                </c:pt>
                <c:pt idx="17">
                  <c:v>1.1198966565755295</c:v>
                </c:pt>
                <c:pt idx="18">
                  <c:v>1.1090353171684566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29-4B0B-A097-5BD3B779EEE1}"/>
            </c:ext>
          </c:extLst>
        </c:ser>
        <c:ser>
          <c:idx val="4"/>
          <c:order val="4"/>
          <c:tx>
            <c:strRef>
              <c:f>Commercial_Total!$Z$13</c:f>
              <c:strCache>
                <c:ptCount val="1"/>
                <c:pt idx="0">
                  <c:v>=(1)x(3)x(4)x (7)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Commercial_Total!$B$51:$B$72</c:f>
              <c:numCache>
                <c:formatCode>0</c:formatCode>
                <c:ptCount val="2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</c:numCache>
            </c:numRef>
          </c:cat>
          <c:val>
            <c:numRef>
              <c:f>Commercial_Total!$Z$51:$Z$69</c:f>
              <c:numCache>
                <c:formatCode>0.0000</c:formatCode>
                <c:ptCount val="19"/>
                <c:pt idx="0">
                  <c:v>1</c:v>
                </c:pt>
                <c:pt idx="1">
                  <c:v>1.0134581974240506</c:v>
                </c:pt>
                <c:pt idx="2">
                  <c:v>1.0430424008323389</c:v>
                </c:pt>
                <c:pt idx="3">
                  <c:v>1.0980857941546225</c:v>
                </c:pt>
                <c:pt idx="4">
                  <c:v>1.1520091570228363</c:v>
                </c:pt>
                <c:pt idx="5">
                  <c:v>1.1625411841198736</c:v>
                </c:pt>
                <c:pt idx="6">
                  <c:v>1.178431946981082</c:v>
                </c:pt>
                <c:pt idx="7">
                  <c:v>1.1791272100297276</c:v>
                </c:pt>
                <c:pt idx="8">
                  <c:v>1.2063059207590272</c:v>
                </c:pt>
                <c:pt idx="9">
                  <c:v>1.2283053539463358</c:v>
                </c:pt>
                <c:pt idx="10">
                  <c:v>1.2679152573820747</c:v>
                </c:pt>
                <c:pt idx="11">
                  <c:v>1.3098863436697881</c:v>
                </c:pt>
                <c:pt idx="12">
                  <c:v>1.3324499292431007</c:v>
                </c:pt>
                <c:pt idx="13">
                  <c:v>1.3573637901990041</c:v>
                </c:pt>
                <c:pt idx="14">
                  <c:v>1.3927713843536909</c:v>
                </c:pt>
                <c:pt idx="15">
                  <c:v>1.4624848651203839</c:v>
                </c:pt>
                <c:pt idx="16">
                  <c:v>1.4470447878869357</c:v>
                </c:pt>
                <c:pt idx="17">
                  <c:v>1.472599947732355</c:v>
                </c:pt>
                <c:pt idx="18">
                  <c:v>1.4805282494784422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29-4B0B-A097-5BD3B779EEE1}"/>
            </c:ext>
          </c:extLst>
        </c:ser>
        <c:ser>
          <c:idx val="5"/>
          <c:order val="5"/>
          <c:tx>
            <c:strRef>
              <c:f>Commercial_Total!$AA$10:$AA$13</c:f>
              <c:strCache>
                <c:ptCount val="4"/>
                <c:pt idx="0">
                  <c:v>Final Indexes</c:v>
                </c:pt>
                <c:pt idx="1">
                  <c:v>(6)</c:v>
                </c:pt>
                <c:pt idx="2">
                  <c:v>Actual Energy Use</c:v>
                </c:pt>
                <c:pt idx="3">
                  <c:v> =(1) x (2)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Commercial_Total!$B$51:$B$72</c:f>
              <c:numCache>
                <c:formatCode>0</c:formatCode>
                <c:ptCount val="2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</c:numCache>
            </c:numRef>
          </c:cat>
          <c:val>
            <c:numRef>
              <c:f>Commercial_Total!$AA$53:$AA$69</c:f>
              <c:numCache>
                <c:formatCode>0.0000</c:formatCode>
                <c:ptCount val="17"/>
                <c:pt idx="0">
                  <c:v>1.0430424008323389</c:v>
                </c:pt>
                <c:pt idx="1">
                  <c:v>1.0980857941546225</c:v>
                </c:pt>
                <c:pt idx="2">
                  <c:v>1.1520091570228361</c:v>
                </c:pt>
                <c:pt idx="3">
                  <c:v>1.1625411841198736</c:v>
                </c:pt>
                <c:pt idx="4">
                  <c:v>1.178431946981082</c:v>
                </c:pt>
                <c:pt idx="5">
                  <c:v>1.1791272100297276</c:v>
                </c:pt>
                <c:pt idx="6">
                  <c:v>1.206305920759027</c:v>
                </c:pt>
                <c:pt idx="7">
                  <c:v>1.2283053539463358</c:v>
                </c:pt>
                <c:pt idx="8">
                  <c:v>1.2679152573820744</c:v>
                </c:pt>
                <c:pt idx="9">
                  <c:v>1.3098863436697883</c:v>
                </c:pt>
                <c:pt idx="10">
                  <c:v>1.3324499292431009</c:v>
                </c:pt>
                <c:pt idx="11">
                  <c:v>1.3573637901990041</c:v>
                </c:pt>
                <c:pt idx="12">
                  <c:v>1.3927713843536906</c:v>
                </c:pt>
                <c:pt idx="13">
                  <c:v>1.4624848651203839</c:v>
                </c:pt>
                <c:pt idx="14">
                  <c:v>1.4470447878869357</c:v>
                </c:pt>
                <c:pt idx="15">
                  <c:v>1.4725999477323548</c:v>
                </c:pt>
                <c:pt idx="16">
                  <c:v>1.480528249478442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29-4B0B-A097-5BD3B779EEE1}"/>
            </c:ext>
          </c:extLst>
        </c:ser>
        <c:ser>
          <c:idx val="6"/>
          <c:order val="6"/>
          <c:tx>
            <c:strRef>
              <c:f>Commercial_Total!$AB$10:$AB$13</c:f>
              <c:strCache>
                <c:ptCount val="4"/>
                <c:pt idx="0">
                  <c:v>Final Indexes</c:v>
                </c:pt>
                <c:pt idx="1">
                  <c:v>(6)</c:v>
                </c:pt>
                <c:pt idx="2">
                  <c:v>0</c:v>
                </c:pt>
                <c:pt idx="3">
                  <c:v> =(1) x (2)</c:v>
                </c:pt>
              </c:strCache>
            </c:strRef>
          </c:tx>
          <c:val>
            <c:numRef>
              <c:f>Commercial_Total!$AB$14:$AB$67</c:f>
            </c:numRef>
          </c:val>
          <c:smooth val="0"/>
          <c:extLst>
            <c:ext xmlns:c16="http://schemas.microsoft.com/office/drawing/2014/chart" uri="{C3380CC4-5D6E-409C-BE32-E72D297353CC}">
              <c16:uniqueId val="{00000006-C429-4B0B-A097-5BD3B779EEE1}"/>
            </c:ext>
          </c:extLst>
        </c:ser>
        <c:ser>
          <c:idx val="7"/>
          <c:order val="7"/>
          <c:tx>
            <c:strRef>
              <c:f>Commercial_Total!$AC$10:$AC$13</c:f>
              <c:strCache>
                <c:ptCount val="4"/>
                <c:pt idx="0">
                  <c:v>Final Indexes</c:v>
                </c:pt>
                <c:pt idx="1">
                  <c:v>(10)</c:v>
                </c:pt>
                <c:pt idx="2">
                  <c:v>Total Structure</c:v>
                </c:pt>
                <c:pt idx="3">
                  <c:v>=(3) x (4) x(5) x (6)</c:v>
                </c:pt>
              </c:strCache>
            </c:strRef>
          </c:tx>
          <c:val>
            <c:numRef>
              <c:f>Commercial_Total!$AC$14:$AC$67</c:f>
            </c:numRef>
          </c:val>
          <c:smooth val="0"/>
          <c:extLst>
            <c:ext xmlns:c16="http://schemas.microsoft.com/office/drawing/2014/chart" uri="{C3380CC4-5D6E-409C-BE32-E72D297353CC}">
              <c16:uniqueId val="{00000007-C429-4B0B-A097-5BD3B779E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369792"/>
        <c:axId val="48008576"/>
      </c:lineChart>
      <c:catAx>
        <c:axId val="15036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52941176470588236"/>
              <c:y val="0.9090909090909090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08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8008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Index, 1985=1.0</a:t>
                </a:r>
              </a:p>
            </c:rich>
          </c:tx>
          <c:layout>
            <c:manualLayout>
              <c:xMode val="edge"/>
              <c:yMode val="edge"/>
              <c:x val="1.8823529411764704E-2"/>
              <c:y val="0.2472727272727272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36979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752941176470588"/>
          <c:y val="0.3890909090909091"/>
          <c:w val="0.64235294117647057"/>
          <c:h val="0.3563636363636363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Commercial Energy Consumption, Delivered, 1949-2008</a:t>
            </a:r>
          </a:p>
        </c:rich>
      </c:tx>
      <c:layout>
        <c:manualLayout>
          <c:xMode val="edge"/>
          <c:yMode val="edge"/>
          <c:x val="0.21911471790027204"/>
          <c:y val="3.77359649419127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918448878316393"/>
          <c:y val="0.16037785100312932"/>
          <c:w val="0.84149375704253404"/>
          <c:h val="0.7138386701511834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C6C4-4852-84AA-E93AD46F2C4E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C6C4-4852-84AA-E93AD46F2C4E}"/>
            </c:ext>
          </c:extLst>
        </c:ser>
        <c:ser>
          <c:idx val="2"/>
          <c:order val="2"/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C6C4-4852-84AA-E93AD46F2C4E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C6C4-4852-84AA-E93AD46F2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23904"/>
        <c:axId val="48009728"/>
      </c:lineChart>
      <c:catAx>
        <c:axId val="13772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09728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48009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Trillion Btu</a:t>
                </a:r>
              </a:p>
            </c:rich>
          </c:tx>
          <c:layout>
            <c:manualLayout>
              <c:xMode val="edge"/>
              <c:yMode val="edge"/>
              <c:x val="2.0979068735132427E-2"/>
              <c:y val="0.418240278106199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23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079377183896926"/>
          <c:y val="0.57547346536416988"/>
          <c:w val="0.42191238233988548"/>
          <c:h val="0.2672964183385488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Commercial Energy Consumption, Delivered, 1970:2008</a:t>
            </a:r>
          </a:p>
        </c:rich>
      </c:tx>
      <c:layout>
        <c:manualLayout>
          <c:xMode val="edge"/>
          <c:yMode val="edge"/>
          <c:x val="0.14849187935034802"/>
          <c:y val="3.81945739562105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73317865429235"/>
          <c:y val="0.11458372186863156"/>
          <c:w val="0.82598607888631093"/>
          <c:h val="0.7013912671958658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CD1-4E98-AFF5-1AA237E9A66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6CD1-4E98-AFF5-1AA237E9A667}"/>
            </c:ext>
          </c:extLst>
        </c:ser>
        <c:ser>
          <c:idx val="2"/>
          <c:order val="2"/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6CD1-4E98-AFF5-1AA237E9A667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6CD1-4E98-AFF5-1AA237E9A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370304"/>
        <c:axId val="48007424"/>
      </c:lineChart>
      <c:catAx>
        <c:axId val="15037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07424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48007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Trillion Btu</a:t>
                </a:r>
              </a:p>
            </c:rich>
          </c:tx>
          <c:layout>
            <c:manualLayout>
              <c:xMode val="edge"/>
              <c:yMode val="edge"/>
              <c:x val="1.6241299303944315E-2"/>
              <c:y val="0.357640101589971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3703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6380510440835263"/>
          <c:y val="0.50694616341879417"/>
          <c:w val="0.36890951276102091"/>
          <c:h val="0.2708342516894927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81119094488188992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'Charts (other-not updated)'!$L$63</c:f>
              <c:strCache>
                <c:ptCount val="1"/>
                <c:pt idx="0">
                  <c:v>Electricity</c:v>
                </c:pt>
              </c:strCache>
            </c:strRef>
          </c:tx>
          <c:marker>
            <c:spPr>
              <a:solidFill>
                <a:schemeClr val="tx2"/>
              </a:solidFill>
              <a:ln>
                <a:solidFill>
                  <a:schemeClr val="tx2"/>
                </a:solidFill>
              </a:ln>
            </c:spPr>
          </c:marker>
          <c:cat>
            <c:numRef>
              <c:f>'Charts (other-not updated)'!$K$64:$K$111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(other-not updated)'!$L$64:$L$111</c:f>
              <c:numCache>
                <c:formatCode>0.0000</c:formatCode>
                <c:ptCount val="48"/>
                <c:pt idx="0">
                  <c:v>0.66734472371556564</c:v>
                </c:pt>
                <c:pt idx="1">
                  <c:v>0.70856033792927331</c:v>
                </c:pt>
                <c:pt idx="2">
                  <c:v>0.76087243955710926</c:v>
                </c:pt>
                <c:pt idx="3">
                  <c:v>0.79402153869744874</c:v>
                </c:pt>
                <c:pt idx="4">
                  <c:v>0.7915394412763932</c:v>
                </c:pt>
                <c:pt idx="5">
                  <c:v>0.80360855920109708</c:v>
                </c:pt>
                <c:pt idx="6">
                  <c:v>0.82563708227147514</c:v>
                </c:pt>
                <c:pt idx="7">
                  <c:v>0.84571319623737085</c:v>
                </c:pt>
                <c:pt idx="8">
                  <c:v>0.85271982031204874</c:v>
                </c:pt>
                <c:pt idx="9">
                  <c:v>0.87943565462996687</c:v>
                </c:pt>
                <c:pt idx="10">
                  <c:v>0.84199925791274122</c:v>
                </c:pt>
                <c:pt idx="11">
                  <c:v>0.89891214412064591</c:v>
                </c:pt>
                <c:pt idx="12">
                  <c:v>0.94566705948352048</c:v>
                </c:pt>
                <c:pt idx="13">
                  <c:v>0.90207618855353011</c:v>
                </c:pt>
                <c:pt idx="14">
                  <c:v>0.96205667364271819</c:v>
                </c:pt>
                <c:pt idx="15">
                  <c:v>1</c:v>
                </c:pt>
                <c:pt idx="16">
                  <c:v>1.0059760081586817</c:v>
                </c:pt>
                <c:pt idx="17">
                  <c:v>1.0241098552746581</c:v>
                </c:pt>
                <c:pt idx="18">
                  <c:v>1.0618347553885719</c:v>
                </c:pt>
                <c:pt idx="19">
                  <c:v>1.0863462101371462</c:v>
                </c:pt>
                <c:pt idx="20">
                  <c:v>1.0932390801324356</c:v>
                </c:pt>
                <c:pt idx="21">
                  <c:v>1.0946050120577711</c:v>
                </c:pt>
                <c:pt idx="22">
                  <c:v>1.1166452250597554</c:v>
                </c:pt>
                <c:pt idx="23">
                  <c:v>1.1251922557305998</c:v>
                </c:pt>
                <c:pt idx="24">
                  <c:v>1.1468113111693305</c:v>
                </c:pt>
                <c:pt idx="25">
                  <c:v>1.1629762176876952</c:v>
                </c:pt>
                <c:pt idx="26">
                  <c:v>1.1931678044189229</c:v>
                </c:pt>
                <c:pt idx="27">
                  <c:v>1.2054126961740241</c:v>
                </c:pt>
                <c:pt idx="28">
                  <c:v>1.2210440720002609</c:v>
                </c:pt>
                <c:pt idx="29">
                  <c:v>1.2352819978416036</c:v>
                </c:pt>
                <c:pt idx="30">
                  <c:v>1.2791667481621951</c:v>
                </c:pt>
                <c:pt idx="31">
                  <c:v>1.269843927532017</c:v>
                </c:pt>
                <c:pt idx="32">
                  <c:v>1.2633791660544336</c:v>
                </c:pt>
                <c:pt idx="33">
                  <c:v>1.25726381201742</c:v>
                </c:pt>
                <c:pt idx="34">
                  <c:v>1.2722083906597375</c:v>
                </c:pt>
                <c:pt idx="35">
                  <c:v>1.2901193283411749</c:v>
                </c:pt>
                <c:pt idx="36">
                  <c:v>1.286626393136731</c:v>
                </c:pt>
                <c:pt idx="37">
                  <c:v>1.2974244023675101</c:v>
                </c:pt>
                <c:pt idx="38">
                  <c:v>1.2899885348644404</c:v>
                </c:pt>
                <c:pt idx="39">
                  <c:v>1.260087475916454</c:v>
                </c:pt>
                <c:pt idx="40">
                  <c:v>1.2709551531467094</c:v>
                </c:pt>
                <c:pt idx="41">
                  <c:v>1.2569169823606006</c:v>
                </c:pt>
                <c:pt idx="42">
                  <c:v>1.2457391803551112</c:v>
                </c:pt>
                <c:pt idx="43">
                  <c:v>1.2607570831460067</c:v>
                </c:pt>
                <c:pt idx="44">
                  <c:v>1.2714683903574384</c:v>
                </c:pt>
                <c:pt idx="45">
                  <c:v>1.2587653193196231</c:v>
                </c:pt>
                <c:pt idx="46">
                  <c:v>1.2527883849508941</c:v>
                </c:pt>
                <c:pt idx="47">
                  <c:v>1.2282402911756649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5F-4CD9-9647-1C3F40583B4F}"/>
            </c:ext>
          </c:extLst>
        </c:ser>
        <c:ser>
          <c:idx val="1"/>
          <c:order val="1"/>
          <c:tx>
            <c:strRef>
              <c:f>'Charts (other-not updated)'!$M$63</c:f>
              <c:strCache>
                <c:ptCount val="1"/>
                <c:pt idx="0">
                  <c:v>Fuels</c:v>
                </c:pt>
              </c:strCache>
            </c:strRef>
          </c:tx>
          <c:marker>
            <c:symbol val="square"/>
            <c:size val="4"/>
          </c:marker>
          <c:cat>
            <c:numRef>
              <c:f>'Charts (other-not updated)'!$K$64:$K$111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(other-not updated)'!$M$64:$M$111</c:f>
              <c:numCache>
                <c:formatCode>0.0000</c:formatCode>
                <c:ptCount val="48"/>
                <c:pt idx="0">
                  <c:v>1.5392016687878942</c:v>
                </c:pt>
                <c:pt idx="1">
                  <c:v>1.5522445497786748</c:v>
                </c:pt>
                <c:pt idx="2">
                  <c:v>1.5322031793591413</c:v>
                </c:pt>
                <c:pt idx="3">
                  <c:v>1.5396104374857471</c:v>
                </c:pt>
                <c:pt idx="4">
                  <c:v>1.4453742272853469</c:v>
                </c:pt>
                <c:pt idx="5">
                  <c:v>1.3446310486967001</c:v>
                </c:pt>
                <c:pt idx="6">
                  <c:v>1.3905560254796023</c:v>
                </c:pt>
                <c:pt idx="7">
                  <c:v>1.3471655447692041</c:v>
                </c:pt>
                <c:pt idx="8">
                  <c:v>1.299890433919795</c:v>
                </c:pt>
                <c:pt idx="9">
                  <c:v>1.3185109315104204</c:v>
                </c:pt>
                <c:pt idx="10">
                  <c:v>1.2060003459279849</c:v>
                </c:pt>
                <c:pt idx="11">
                  <c:v>1.1149148307545178</c:v>
                </c:pt>
                <c:pt idx="12">
                  <c:v>1.1323006924522319</c:v>
                </c:pt>
                <c:pt idx="13">
                  <c:v>1.0931285805482538</c:v>
                </c:pt>
                <c:pt idx="14">
                  <c:v>1.1397350127482684</c:v>
                </c:pt>
                <c:pt idx="15">
                  <c:v>1</c:v>
                </c:pt>
                <c:pt idx="16">
                  <c:v>0.98997514197221248</c:v>
                </c:pt>
                <c:pt idx="17">
                  <c:v>0.99173857618252925</c:v>
                </c:pt>
                <c:pt idx="18">
                  <c:v>1.0038084321053482</c:v>
                </c:pt>
                <c:pt idx="19">
                  <c:v>0.99266209413141715</c:v>
                </c:pt>
                <c:pt idx="20">
                  <c:v>0.99278519754011252</c:v>
                </c:pt>
                <c:pt idx="21">
                  <c:v>0.98025947931737945</c:v>
                </c:pt>
                <c:pt idx="22">
                  <c:v>0.96268574682196972</c:v>
                </c:pt>
                <c:pt idx="23">
                  <c:v>0.9300414075716521</c:v>
                </c:pt>
                <c:pt idx="24">
                  <c:v>0.94934463640648159</c:v>
                </c:pt>
                <c:pt idx="25">
                  <c:v>0.95139543267221716</c:v>
                </c:pt>
                <c:pt idx="26">
                  <c:v>0.96344847429739144</c:v>
                </c:pt>
                <c:pt idx="27">
                  <c:v>0.96850991856247604</c:v>
                </c:pt>
                <c:pt idx="28">
                  <c:v>0.94322288217589556</c:v>
                </c:pt>
                <c:pt idx="29">
                  <c:v>0.91512243880717137</c:v>
                </c:pt>
                <c:pt idx="30">
                  <c:v>0.91975398403947373</c:v>
                </c:pt>
                <c:pt idx="31">
                  <c:v>0.88345882565454081</c:v>
                </c:pt>
                <c:pt idx="32">
                  <c:v>0.86902030532893915</c:v>
                </c:pt>
                <c:pt idx="33">
                  <c:v>0.86820474254691948</c:v>
                </c:pt>
                <c:pt idx="34">
                  <c:v>0.86229580870937095</c:v>
                </c:pt>
                <c:pt idx="35">
                  <c:v>0.81381827174406285</c:v>
                </c:pt>
                <c:pt idx="36">
                  <c:v>0.77500171340593227</c:v>
                </c:pt>
                <c:pt idx="37">
                  <c:v>0.77085667123528678</c:v>
                </c:pt>
                <c:pt idx="38">
                  <c:v>0.77149080158053029</c:v>
                </c:pt>
                <c:pt idx="39">
                  <c:v>0.7563854547042016</c:v>
                </c:pt>
                <c:pt idx="40">
                  <c:v>0.75800898088003665</c:v>
                </c:pt>
                <c:pt idx="41">
                  <c:v>0.77111730948691737</c:v>
                </c:pt>
                <c:pt idx="42">
                  <c:v>0.75560845224230255</c:v>
                </c:pt>
                <c:pt idx="43">
                  <c:v>0.75854834365556545</c:v>
                </c:pt>
                <c:pt idx="44">
                  <c:v>0.77746101687277902</c:v>
                </c:pt>
                <c:pt idx="45">
                  <c:v>0.83027276712503773</c:v>
                </c:pt>
                <c:pt idx="46">
                  <c:v>0.82906171887312352</c:v>
                </c:pt>
                <c:pt idx="47">
                  <c:v>0.83181280388418877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5F-4CD9-9647-1C3F40583B4F}"/>
            </c:ext>
          </c:extLst>
        </c:ser>
        <c:ser>
          <c:idx val="2"/>
          <c:order val="2"/>
          <c:tx>
            <c:strRef>
              <c:f>'Charts (other-not updated)'!$N$63</c:f>
              <c:strCache>
                <c:ptCount val="1"/>
                <c:pt idx="0">
                  <c:v>Source (adjusted)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triangle"/>
            <c:size val="6"/>
            <c:spPr>
              <a:solidFill>
                <a:srgbClr val="00FF0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f>'Charts (other-not updated)'!$K$64:$K$111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(other-not updated)'!$N$64:$N$111</c:f>
              <c:numCache>
                <c:formatCode>0.0000</c:formatCode>
                <c:ptCount val="48"/>
                <c:pt idx="0">
                  <c:v>0.9393851189633462</c:v>
                </c:pt>
                <c:pt idx="1">
                  <c:v>0.97196591242850761</c:v>
                </c:pt>
                <c:pt idx="2">
                  <c:v>1.0016853153596688</c:v>
                </c:pt>
                <c:pt idx="3">
                  <c:v>1.0268322865535953</c:v>
                </c:pt>
                <c:pt idx="4">
                  <c:v>0.99583576508764671</c:v>
                </c:pt>
                <c:pt idx="5">
                  <c:v>0.97284361659794771</c:v>
                </c:pt>
                <c:pt idx="6">
                  <c:v>1.0023330864571784</c:v>
                </c:pt>
                <c:pt idx="7">
                  <c:v>1.0026680917620412</c:v>
                </c:pt>
                <c:pt idx="8">
                  <c:v>0.99281135629765904</c:v>
                </c:pt>
                <c:pt idx="9">
                  <c:v>1.0169811645503901</c:v>
                </c:pt>
                <c:pt idx="10">
                  <c:v>0.95614967311797228</c:v>
                </c:pt>
                <c:pt idx="11">
                  <c:v>0.96733569780994555</c:v>
                </c:pt>
                <c:pt idx="12">
                  <c:v>1.0049090254605639</c:v>
                </c:pt>
                <c:pt idx="13">
                  <c:v>0.96264462461827971</c:v>
                </c:pt>
                <c:pt idx="14">
                  <c:v>1.0185696111743066</c:v>
                </c:pt>
                <c:pt idx="15">
                  <c:v>1</c:v>
                </c:pt>
                <c:pt idx="16">
                  <c:v>1.0008084445031706</c:v>
                </c:pt>
                <c:pt idx="17">
                  <c:v>1.0136791244860874</c:v>
                </c:pt>
                <c:pt idx="18">
                  <c:v>1.0430541158087752</c:v>
                </c:pt>
                <c:pt idx="19">
                  <c:v>1.0559000505644955</c:v>
                </c:pt>
                <c:pt idx="20">
                  <c:v>1.0606329750791057</c:v>
                </c:pt>
                <c:pt idx="21">
                  <c:v>1.057647554866094</c:v>
                </c:pt>
                <c:pt idx="22">
                  <c:v>1.0669810733146787</c:v>
                </c:pt>
                <c:pt idx="23">
                  <c:v>1.0620626192809239</c:v>
                </c:pt>
                <c:pt idx="24">
                  <c:v>1.0829362613059073</c:v>
                </c:pt>
                <c:pt idx="25">
                  <c:v>1.0945244765338105</c:v>
                </c:pt>
                <c:pt idx="26">
                  <c:v>1.1188039112271566</c:v>
                </c:pt>
                <c:pt idx="27">
                  <c:v>1.128699864536536</c:v>
                </c:pt>
                <c:pt idx="28">
                  <c:v>1.1313112518668955</c:v>
                </c:pt>
                <c:pt idx="29">
                  <c:v>1.1323467143872403</c:v>
                </c:pt>
                <c:pt idx="30">
                  <c:v>1.163709842177989</c:v>
                </c:pt>
                <c:pt idx="31">
                  <c:v>1.14574102954348</c:v>
                </c:pt>
                <c:pt idx="32">
                  <c:v>1.1367343624356852</c:v>
                </c:pt>
                <c:pt idx="33">
                  <c:v>1.132333150110518</c:v>
                </c:pt>
                <c:pt idx="34">
                  <c:v>1.1404836997149332</c:v>
                </c:pt>
                <c:pt idx="35">
                  <c:v>1.1368756880529829</c:v>
                </c:pt>
                <c:pt idx="36">
                  <c:v>1.1220811111132485</c:v>
                </c:pt>
                <c:pt idx="37">
                  <c:v>1.1280946611048672</c:v>
                </c:pt>
                <c:pt idx="38">
                  <c:v>1.1232897375716031</c:v>
                </c:pt>
                <c:pt idx="39">
                  <c:v>1.0981844316791276</c:v>
                </c:pt>
                <c:pt idx="40">
                  <c:v>1.1060137512414689</c:v>
                </c:pt>
                <c:pt idx="41">
                  <c:v>1.1009237979645117</c:v>
                </c:pt>
                <c:pt idx="42">
                  <c:v>1.0883385973117747</c:v>
                </c:pt>
                <c:pt idx="43">
                  <c:v>1.0994244643654016</c:v>
                </c:pt>
                <c:pt idx="44">
                  <c:v>1.113107247744753</c:v>
                </c:pt>
                <c:pt idx="45">
                  <c:v>1.1228936762357586</c:v>
                </c:pt>
                <c:pt idx="46">
                  <c:v>1.1184757090516788</c:v>
                </c:pt>
                <c:pt idx="47">
                  <c:v>1.1028455118578073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5F-4CD9-9647-1C3F40583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877696"/>
        <c:axId val="48010880"/>
      </c:lineChart>
      <c:catAx>
        <c:axId val="19087769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48010880"/>
        <c:crosses val="autoZero"/>
        <c:auto val="1"/>
        <c:lblAlgn val="ctr"/>
        <c:lblOffset val="100"/>
        <c:tickLblSkip val="5"/>
        <c:noMultiLvlLbl val="0"/>
      </c:catAx>
      <c:valAx>
        <c:axId val="48010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  Index, 1985 = 1.0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90877696"/>
        <c:crosses val="autoZero"/>
        <c:crossBetween val="between"/>
      </c:valAx>
      <c:spPr>
        <a:ln>
          <a:solidFill>
            <a:schemeClr val="bg1">
              <a:lumMod val="6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44355446194225723"/>
          <c:y val="0.50868328958880138"/>
          <c:w val="0.30922331583552054"/>
          <c:h val="0.29744787109944593"/>
        </c:manualLayout>
      </c:layout>
      <c:overlay val="0"/>
      <c:spPr>
        <a:solidFill>
          <a:schemeClr val="bg1"/>
        </a:solidFill>
        <a:ln>
          <a:solidFill>
            <a:schemeClr val="tx2"/>
          </a:solidFill>
        </a:ln>
      </c:spPr>
      <c:txPr>
        <a:bodyPr/>
        <a:lstStyle/>
        <a:p>
          <a:pPr>
            <a:defRPr sz="11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17" Type="http://schemas.openxmlformats.org/officeDocument/2006/relationships/chart" Target="../charts/chart41.xml"/><Relationship Id="rId2" Type="http://schemas.openxmlformats.org/officeDocument/2006/relationships/chart" Target="../charts/chart26.xml"/><Relationship Id="rId16" Type="http://schemas.openxmlformats.org/officeDocument/2006/relationships/chart" Target="../charts/chart40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376237</xdr:colOff>
      <xdr:row>107</xdr:row>
      <xdr:rowOff>114305</xdr:rowOff>
    </xdr:from>
    <xdr:to>
      <xdr:col>37</xdr:col>
      <xdr:colOff>171450</xdr:colOff>
      <xdr:row>126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4</xdr:row>
      <xdr:rowOff>123825</xdr:rowOff>
    </xdr:from>
    <xdr:to>
      <xdr:col>17</xdr:col>
      <xdr:colOff>538162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233362</xdr:colOff>
      <xdr:row>4</xdr:row>
      <xdr:rowOff>123825</xdr:rowOff>
    </xdr:from>
    <xdr:to>
      <xdr:col>31</xdr:col>
      <xdr:colOff>538162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233362</xdr:colOff>
      <xdr:row>4</xdr:row>
      <xdr:rowOff>123825</xdr:rowOff>
    </xdr:from>
    <xdr:to>
      <xdr:col>45</xdr:col>
      <xdr:colOff>538162</xdr:colOff>
      <xdr:row>21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280987</xdr:colOff>
      <xdr:row>4</xdr:row>
      <xdr:rowOff>123825</xdr:rowOff>
    </xdr:from>
    <xdr:to>
      <xdr:col>58</xdr:col>
      <xdr:colOff>585787</xdr:colOff>
      <xdr:row>21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581025</xdr:colOff>
      <xdr:row>81</xdr:row>
      <xdr:rowOff>23812</xdr:rowOff>
    </xdr:from>
    <xdr:to>
      <xdr:col>55</xdr:col>
      <xdr:colOff>581025</xdr:colOff>
      <xdr:row>97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74</xdr:col>
      <xdr:colOff>0</xdr:colOff>
      <xdr:row>81</xdr:row>
      <xdr:rowOff>157162</xdr:rowOff>
    </xdr:from>
    <xdr:to>
      <xdr:col>83</xdr:col>
      <xdr:colOff>409576</xdr:colOff>
      <xdr:row>103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96</xdr:col>
      <xdr:colOff>257175</xdr:colOff>
      <xdr:row>85</xdr:row>
      <xdr:rowOff>4762</xdr:rowOff>
    </xdr:from>
    <xdr:to>
      <xdr:col>104</xdr:col>
      <xdr:colOff>333375</xdr:colOff>
      <xdr:row>100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125</xdr:col>
      <xdr:colOff>581025</xdr:colOff>
      <xdr:row>80</xdr:row>
      <xdr:rowOff>109537</xdr:rowOff>
    </xdr:from>
    <xdr:to>
      <xdr:col>133</xdr:col>
      <xdr:colOff>276225</xdr:colOff>
      <xdr:row>96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149</xdr:col>
      <xdr:colOff>142875</xdr:colOff>
      <xdr:row>82</xdr:row>
      <xdr:rowOff>119062</xdr:rowOff>
    </xdr:from>
    <xdr:to>
      <xdr:col>156</xdr:col>
      <xdr:colOff>447675</xdr:colOff>
      <xdr:row>98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175</xdr:col>
      <xdr:colOff>295275</xdr:colOff>
      <xdr:row>80</xdr:row>
      <xdr:rowOff>109537</xdr:rowOff>
    </xdr:from>
    <xdr:to>
      <xdr:col>182</xdr:col>
      <xdr:colOff>600075</xdr:colOff>
      <xdr:row>96</xdr:row>
      <xdr:rowOff>90487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198</xdr:col>
      <xdr:colOff>342900</xdr:colOff>
      <xdr:row>80</xdr:row>
      <xdr:rowOff>147637</xdr:rowOff>
    </xdr:from>
    <xdr:to>
      <xdr:col>206</xdr:col>
      <xdr:colOff>38100</xdr:colOff>
      <xdr:row>96</xdr:row>
      <xdr:rowOff>128587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254</xdr:col>
      <xdr:colOff>171450</xdr:colOff>
      <xdr:row>82</xdr:row>
      <xdr:rowOff>33336</xdr:rowOff>
    </xdr:from>
    <xdr:to>
      <xdr:col>262</xdr:col>
      <xdr:colOff>457200</xdr:colOff>
      <xdr:row>100</xdr:row>
      <xdr:rowOff>114299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273</xdr:col>
      <xdr:colOff>361950</xdr:colOff>
      <xdr:row>81</xdr:row>
      <xdr:rowOff>109537</xdr:rowOff>
    </xdr:from>
    <xdr:to>
      <xdr:col>281</xdr:col>
      <xdr:colOff>57150</xdr:colOff>
      <xdr:row>97</xdr:row>
      <xdr:rowOff>90487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222</xdr:col>
      <xdr:colOff>266700</xdr:colOff>
      <xdr:row>86</xdr:row>
      <xdr:rowOff>128587</xdr:rowOff>
    </xdr:from>
    <xdr:to>
      <xdr:col>229</xdr:col>
      <xdr:colOff>152400</xdr:colOff>
      <xdr:row>102</xdr:row>
      <xdr:rowOff>109537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9</xdr:row>
      <xdr:rowOff>0</xdr:rowOff>
    </xdr:from>
    <xdr:to>
      <xdr:col>15</xdr:col>
      <xdr:colOff>457200</xdr:colOff>
      <xdr:row>30</xdr:row>
      <xdr:rowOff>114300</xdr:rowOff>
    </xdr:to>
    <xdr:graphicFrame macro="">
      <xdr:nvGraphicFramePr>
        <xdr:cNvPr id="3073" name="Chart 1">
          <a:extLst>
            <a:ext uri="{FF2B5EF4-FFF2-40B4-BE49-F238E27FC236}">
              <a16:creationId xmlns:a16="http://schemas.microsoft.com/office/drawing/2014/main" id="{00000000-0008-0000-1A00-00000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57149</xdr:colOff>
      <xdr:row>18</xdr:row>
      <xdr:rowOff>147636</xdr:rowOff>
    </xdr:from>
    <xdr:to>
      <xdr:col>38</xdr:col>
      <xdr:colOff>504824</xdr:colOff>
      <xdr:row>40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66675</xdr:colOff>
      <xdr:row>30</xdr:row>
      <xdr:rowOff>104775</xdr:rowOff>
    </xdr:from>
    <xdr:to>
      <xdr:col>16</xdr:col>
      <xdr:colOff>9525</xdr:colOff>
      <xdr:row>48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219075</xdr:colOff>
      <xdr:row>51</xdr:row>
      <xdr:rowOff>4762</xdr:rowOff>
    </xdr:from>
    <xdr:to>
      <xdr:col>16</xdr:col>
      <xdr:colOff>123825</xdr:colOff>
      <xdr:row>68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430956-68E9-4039-A679-9D2125925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582930</xdr:colOff>
      <xdr:row>22</xdr:row>
      <xdr:rowOff>158115</xdr:rowOff>
    </xdr:from>
    <xdr:to>
      <xdr:col>13</xdr:col>
      <xdr:colOff>278130</xdr:colOff>
      <xdr:row>39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432435</xdr:colOff>
      <xdr:row>63</xdr:row>
      <xdr:rowOff>48577</xdr:rowOff>
    </xdr:from>
    <xdr:to>
      <xdr:col>33</xdr:col>
      <xdr:colOff>556260</xdr:colOff>
      <xdr:row>80</xdr:row>
      <xdr:rowOff>39052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422910</xdr:colOff>
      <xdr:row>63</xdr:row>
      <xdr:rowOff>44767</xdr:rowOff>
    </xdr:from>
    <xdr:to>
      <xdr:col>43</xdr:col>
      <xdr:colOff>118110</xdr:colOff>
      <xdr:row>80</xdr:row>
      <xdr:rowOff>35242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80010</xdr:colOff>
      <xdr:row>63</xdr:row>
      <xdr:rowOff>39052</xdr:rowOff>
    </xdr:from>
    <xdr:to>
      <xdr:col>51</xdr:col>
      <xdr:colOff>384810</xdr:colOff>
      <xdr:row>80</xdr:row>
      <xdr:rowOff>29527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497205</xdr:colOff>
      <xdr:row>63</xdr:row>
      <xdr:rowOff>35242</xdr:rowOff>
    </xdr:from>
    <xdr:to>
      <xdr:col>61</xdr:col>
      <xdr:colOff>192405</xdr:colOff>
      <xdr:row>80</xdr:row>
      <xdr:rowOff>20002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00000000-0008-0000-1D00-000002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323850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27" name="Chart 3">
          <a:extLst>
            <a:ext uri="{FF2B5EF4-FFF2-40B4-BE49-F238E27FC236}">
              <a16:creationId xmlns:a16="http://schemas.microsoft.com/office/drawing/2014/main" id="{00000000-0008-0000-1D00-000003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466725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28" name="Chart 4">
          <a:extLst>
            <a:ext uri="{FF2B5EF4-FFF2-40B4-BE49-F238E27FC236}">
              <a16:creationId xmlns:a16="http://schemas.microsoft.com/office/drawing/2014/main" id="{00000000-0008-0000-1D00-000004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542925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29" name="Chart 5">
          <a:extLst>
            <a:ext uri="{FF2B5EF4-FFF2-40B4-BE49-F238E27FC236}">
              <a16:creationId xmlns:a16="http://schemas.microsoft.com/office/drawing/2014/main" id="{00000000-0008-0000-1D00-000005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30" name="Chart 6">
          <a:extLst>
            <a:ext uri="{FF2B5EF4-FFF2-40B4-BE49-F238E27FC236}">
              <a16:creationId xmlns:a16="http://schemas.microsoft.com/office/drawing/2014/main" id="{00000000-0008-0000-1D00-000006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19050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31" name="Chart 7">
          <a:extLst>
            <a:ext uri="{FF2B5EF4-FFF2-40B4-BE49-F238E27FC236}">
              <a16:creationId xmlns:a16="http://schemas.microsoft.com/office/drawing/2014/main" id="{00000000-0008-0000-1D00-000007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19050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32" name="Chart 8">
          <a:extLst>
            <a:ext uri="{FF2B5EF4-FFF2-40B4-BE49-F238E27FC236}">
              <a16:creationId xmlns:a16="http://schemas.microsoft.com/office/drawing/2014/main" id="{00000000-0008-0000-1D00-000008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33" name="Chart 9">
          <a:extLst>
            <a:ext uri="{FF2B5EF4-FFF2-40B4-BE49-F238E27FC236}">
              <a16:creationId xmlns:a16="http://schemas.microsoft.com/office/drawing/2014/main" id="{00000000-0008-0000-1D00-000009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34" name="Chart 10">
          <a:extLst>
            <a:ext uri="{FF2B5EF4-FFF2-40B4-BE49-F238E27FC236}">
              <a16:creationId xmlns:a16="http://schemas.microsoft.com/office/drawing/2014/main" id="{00000000-0008-0000-1D00-00000A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190500</xdr:colOff>
      <xdr:row>11</xdr:row>
      <xdr:rowOff>628650</xdr:rowOff>
    </xdr:from>
    <xdr:to>
      <xdr:col>7</xdr:col>
      <xdr:colOff>142875</xdr:colOff>
      <xdr:row>32</xdr:row>
      <xdr:rowOff>19050</xdr:rowOff>
    </xdr:to>
    <xdr:graphicFrame macro="">
      <xdr:nvGraphicFramePr>
        <xdr:cNvPr id="1039" name="Chart 15">
          <a:extLst>
            <a:ext uri="{FF2B5EF4-FFF2-40B4-BE49-F238E27FC236}">
              <a16:creationId xmlns:a16="http://schemas.microsoft.com/office/drawing/2014/main" id="{00000000-0008-0000-1D00-00000F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70</xdr:row>
      <xdr:rowOff>47625</xdr:rowOff>
    </xdr:from>
    <xdr:to>
      <xdr:col>6</xdr:col>
      <xdr:colOff>152400</xdr:colOff>
      <xdr:row>83</xdr:row>
      <xdr:rowOff>76200</xdr:rowOff>
    </xdr:to>
    <xdr:graphicFrame macro="">
      <xdr:nvGraphicFramePr>
        <xdr:cNvPr id="1041" name="Chart 17">
          <a:extLst>
            <a:ext uri="{FF2B5EF4-FFF2-40B4-BE49-F238E27FC236}">
              <a16:creationId xmlns:a16="http://schemas.microsoft.com/office/drawing/2014/main" id="{00000000-0008-0000-1D00-000011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108</xdr:row>
      <xdr:rowOff>123824</xdr:rowOff>
    </xdr:from>
    <xdr:to>
      <xdr:col>6</xdr:col>
      <xdr:colOff>619124</xdr:colOff>
      <xdr:row>127</xdr:row>
      <xdr:rowOff>133350</xdr:rowOff>
    </xdr:to>
    <xdr:graphicFrame macro="">
      <xdr:nvGraphicFramePr>
        <xdr:cNvPr id="1042" name="Chart 18">
          <a:extLst>
            <a:ext uri="{FF2B5EF4-FFF2-40B4-BE49-F238E27FC236}">
              <a16:creationId xmlns:a16="http://schemas.microsoft.com/office/drawing/2014/main" id="{00000000-0008-0000-1D00-000012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76200</xdr:colOff>
      <xdr:row>145</xdr:row>
      <xdr:rowOff>361950</xdr:rowOff>
    </xdr:from>
    <xdr:to>
      <xdr:col>7</xdr:col>
      <xdr:colOff>28575</xdr:colOff>
      <xdr:row>162</xdr:row>
      <xdr:rowOff>142875</xdr:rowOff>
    </xdr:to>
    <xdr:graphicFrame macro="">
      <xdr:nvGraphicFramePr>
        <xdr:cNvPr id="1044" name="Chart 20">
          <a:extLst>
            <a:ext uri="{FF2B5EF4-FFF2-40B4-BE49-F238E27FC236}">
              <a16:creationId xmlns:a16="http://schemas.microsoft.com/office/drawing/2014/main" id="{00000000-0008-0000-1D00-000014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95250</xdr:colOff>
      <xdr:row>34</xdr:row>
      <xdr:rowOff>38100</xdr:rowOff>
    </xdr:from>
    <xdr:to>
      <xdr:col>8</xdr:col>
      <xdr:colOff>180975</xdr:colOff>
      <xdr:row>55</xdr:row>
      <xdr:rowOff>85725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76200</xdr:colOff>
      <xdr:row>169</xdr:row>
      <xdr:rowOff>0</xdr:rowOff>
    </xdr:from>
    <xdr:to>
      <xdr:col>7</xdr:col>
      <xdr:colOff>542925</xdr:colOff>
      <xdr:row>189</xdr:row>
      <xdr:rowOff>114300</xdr:rowOff>
    </xdr:to>
    <xdr:graphicFrame macro="">
      <xdr:nvGraphicFramePr>
        <xdr:cNvPr id="18" name="Chart 20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361950</xdr:colOff>
      <xdr:row>193</xdr:row>
      <xdr:rowOff>152400</xdr:rowOff>
    </xdr:from>
    <xdr:to>
      <xdr:col>8</xdr:col>
      <xdr:colOff>219075</xdr:colOff>
      <xdr:row>214</xdr:row>
      <xdr:rowOff>104775</xdr:rowOff>
    </xdr:to>
    <xdr:graphicFrame macro="">
      <xdr:nvGraphicFramePr>
        <xdr:cNvPr id="17" name="Chart 20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571500</xdr:colOff>
      <xdr:row>196</xdr:row>
      <xdr:rowOff>95250</xdr:rowOff>
    </xdr:from>
    <xdr:to>
      <xdr:col>21</xdr:col>
      <xdr:colOff>419100</xdr:colOff>
      <xdr:row>214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2BD52D-B4BD-4D3A-9E56-3BABC879D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00000000-0008-0000-1E00-000002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323850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1" name="Chart 3">
          <a:extLst>
            <a:ext uri="{FF2B5EF4-FFF2-40B4-BE49-F238E27FC236}">
              <a16:creationId xmlns:a16="http://schemas.microsoft.com/office/drawing/2014/main" id="{00000000-0008-0000-1E00-000003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466725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2" name="Chart 4">
          <a:extLst>
            <a:ext uri="{FF2B5EF4-FFF2-40B4-BE49-F238E27FC236}">
              <a16:creationId xmlns:a16="http://schemas.microsoft.com/office/drawing/2014/main" id="{00000000-0008-0000-1E00-000004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542925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3" name="Chart 5">
          <a:extLst>
            <a:ext uri="{FF2B5EF4-FFF2-40B4-BE49-F238E27FC236}">
              <a16:creationId xmlns:a16="http://schemas.microsoft.com/office/drawing/2014/main" id="{00000000-0008-0000-1E00-000005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4" name="Chart 6">
          <a:extLst>
            <a:ext uri="{FF2B5EF4-FFF2-40B4-BE49-F238E27FC236}">
              <a16:creationId xmlns:a16="http://schemas.microsoft.com/office/drawing/2014/main" id="{00000000-0008-0000-1E00-000006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19050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5" name="Chart 7">
          <a:extLst>
            <a:ext uri="{FF2B5EF4-FFF2-40B4-BE49-F238E27FC236}">
              <a16:creationId xmlns:a16="http://schemas.microsoft.com/office/drawing/2014/main" id="{00000000-0008-0000-1E00-000007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19050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6" name="Chart 8">
          <a:extLst>
            <a:ext uri="{FF2B5EF4-FFF2-40B4-BE49-F238E27FC236}">
              <a16:creationId xmlns:a16="http://schemas.microsoft.com/office/drawing/2014/main" id="{00000000-0008-0000-1E00-000008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7" name="Chart 9">
          <a:extLst>
            <a:ext uri="{FF2B5EF4-FFF2-40B4-BE49-F238E27FC236}">
              <a16:creationId xmlns:a16="http://schemas.microsoft.com/office/drawing/2014/main" id="{00000000-0008-0000-1E00-00000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26</xdr:row>
      <xdr:rowOff>0</xdr:rowOff>
    </xdr:from>
    <xdr:to>
      <xdr:col>8</xdr:col>
      <xdr:colOff>0</xdr:colOff>
      <xdr:row>26</xdr:row>
      <xdr:rowOff>0</xdr:rowOff>
    </xdr:to>
    <xdr:graphicFrame macro="">
      <xdr:nvGraphicFramePr>
        <xdr:cNvPr id="2058" name="Chart 10">
          <a:extLst>
            <a:ext uri="{FF2B5EF4-FFF2-40B4-BE49-F238E27FC236}">
              <a16:creationId xmlns:a16="http://schemas.microsoft.com/office/drawing/2014/main" id="{00000000-0008-0000-1E00-00000A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6</xdr:col>
      <xdr:colOff>19050</xdr:colOff>
      <xdr:row>2</xdr:row>
      <xdr:rowOff>0</xdr:rowOff>
    </xdr:to>
    <xdr:graphicFrame macro="">
      <xdr:nvGraphicFramePr>
        <xdr:cNvPr id="2063" name="Chart 15">
          <a:extLst>
            <a:ext uri="{FF2B5EF4-FFF2-40B4-BE49-F238E27FC236}">
              <a16:creationId xmlns:a16="http://schemas.microsoft.com/office/drawing/2014/main" id="{00000000-0008-0000-1E00-00000F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</xdr:row>
      <xdr:rowOff>133350</xdr:rowOff>
    </xdr:from>
    <xdr:to>
      <xdr:col>6</xdr:col>
      <xdr:colOff>9525</xdr:colOff>
      <xdr:row>19</xdr:row>
      <xdr:rowOff>0</xdr:rowOff>
    </xdr:to>
    <xdr:graphicFrame macro="">
      <xdr:nvGraphicFramePr>
        <xdr:cNvPr id="2064" name="Chart 16">
          <a:extLst>
            <a:ext uri="{FF2B5EF4-FFF2-40B4-BE49-F238E27FC236}">
              <a16:creationId xmlns:a16="http://schemas.microsoft.com/office/drawing/2014/main" id="{00000000-0008-0000-1E00-000010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21</xdr:row>
      <xdr:rowOff>123825</xdr:rowOff>
    </xdr:from>
    <xdr:to>
      <xdr:col>6</xdr:col>
      <xdr:colOff>47625</xdr:colOff>
      <xdr:row>40</xdr:row>
      <xdr:rowOff>76200</xdr:rowOff>
    </xdr:to>
    <xdr:graphicFrame macro="">
      <xdr:nvGraphicFramePr>
        <xdr:cNvPr id="2065" name="Chart 17">
          <a:extLst>
            <a:ext uri="{FF2B5EF4-FFF2-40B4-BE49-F238E27FC236}">
              <a16:creationId xmlns:a16="http://schemas.microsoft.com/office/drawing/2014/main" id="{00000000-0008-0000-1E00-000011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42</xdr:row>
      <xdr:rowOff>76200</xdr:rowOff>
    </xdr:from>
    <xdr:to>
      <xdr:col>6</xdr:col>
      <xdr:colOff>66675</xdr:colOff>
      <xdr:row>59</xdr:row>
      <xdr:rowOff>66675</xdr:rowOff>
    </xdr:to>
    <xdr:graphicFrame macro="">
      <xdr:nvGraphicFramePr>
        <xdr:cNvPr id="2066" name="Chart 18">
          <a:extLst>
            <a:ext uri="{FF2B5EF4-FFF2-40B4-BE49-F238E27FC236}">
              <a16:creationId xmlns:a16="http://schemas.microsoft.com/office/drawing/2014/main" id="{00000000-0008-0000-1E00-000012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495300</xdr:colOff>
      <xdr:row>73</xdr:row>
      <xdr:rowOff>42861</xdr:rowOff>
    </xdr:from>
    <xdr:to>
      <xdr:col>7</xdr:col>
      <xdr:colOff>504825</xdr:colOff>
      <xdr:row>91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Residential%20Floor%20Space\AHS\AHS_summary_results_1208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EERE_Indicators_May17\economywide_indicators_1019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Documents%20and%20Settings\David\Local%20Settings\Temporary%20Internet%20Files\Content.IE5\F287HJA5\residential_indicators_b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EERE_Indicators_May17\commercial_indicators_1128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_From%20Cort,%20Katherine%20A\residential_indicators_03121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Documents%20and%20Settings\David\Local%20Settings\Temporary%20Internet%20Files\Content.IE5\F287HJA5\Residential_indicators_US_07291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vised%20FY04\Data\Fowler\transportation_indicator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Indicators_13\residential_indicators_102313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EERE_Indicators_May17\industrial_indicator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Documents%20and%20Settings\d3g086\My%20Documents\OIT\MECS98\98MEC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Residential%20Floor%20Space\startsal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sidential_indicators_0615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_tables"/>
      <sheetName val="Final Floorspace Estimates"/>
      <sheetName val="Wgted_Floorspace"/>
      <sheetName val="RECS_intensity_data"/>
      <sheetName val="Stock_85to95"/>
      <sheetName val="Compare_PWT"/>
      <sheetName val="Time_series"/>
      <sheetName val="Survival_curve"/>
      <sheetName val="Survival_curve_MF"/>
      <sheetName val="Survival_curve_MH"/>
      <sheetName val="Total_stock"/>
      <sheetName val="Total_stock_SF"/>
      <sheetName val="Total_stock_MF"/>
      <sheetName val="Total_stock_MH"/>
      <sheetName val="mhstabplcmnt"/>
      <sheetName val="Sheet4"/>
      <sheetName val="Comps Ann"/>
      <sheetName val="SFTotalMedAvgSqFt"/>
      <sheetName val="Compare_size"/>
      <sheetName val="Compare_FS"/>
      <sheetName val="RECS_4_adj"/>
      <sheetName val="Estimate"/>
      <sheetName val="RECS_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Level_structure"/>
      <sheetName val="General_inputs"/>
      <sheetName val="Impact_report"/>
      <sheetName val="Report_charts"/>
      <sheetName val="Indicators_report"/>
      <sheetName val="All_Sectors"/>
      <sheetName val="Chk89"/>
      <sheetName val="Sector_Activity"/>
      <sheetName val="AER09_table2.1b"/>
      <sheetName val="AER09_Table2.1c"/>
      <sheetName val="AER09_Table2.1d"/>
      <sheetName val="AER09_Table2.1e"/>
      <sheetName val="AER10_Table2.1a"/>
      <sheetName val="AER10_Table2.1b"/>
      <sheetName val="AER10_Table2.1c"/>
      <sheetName val="AER10_Table2.1d"/>
      <sheetName val="AER10_Table2.1e"/>
      <sheetName val="AER10_Table2.1f"/>
      <sheetName val="AER11_Table2.1b"/>
      <sheetName val="AER11_Table2.1c"/>
      <sheetName val="AER11_Table2.1d"/>
      <sheetName val="AER11_Table2.1e"/>
      <sheetName val="AER11_Table2.1f"/>
      <sheetName val="mer_dataT02.02"/>
      <sheetName val="mer_dataT02.03"/>
      <sheetName val="mer_dataT02.04"/>
      <sheetName val="mer_dataT02.05"/>
      <sheetName val="mer_dataT02.06"/>
      <sheetName val="Conversion_Factors_Commercial"/>
      <sheetName val="BEA_GDP"/>
      <sheetName val="BEA_hist_GDP_112211"/>
      <sheetName val="GDPLev"/>
      <sheetName val="AER09_Table2.1f"/>
      <sheetName val="LongChart"/>
      <sheetName val="C (www)"/>
      <sheetName val="Charts (other)"/>
      <sheetName val="Delivered_vs_Source"/>
    </sheetNames>
    <sheetDataSet>
      <sheetData sheetId="0" refreshError="1"/>
      <sheetData sheetId="1" refreshError="1"/>
      <sheetData sheetId="2" refreshError="1">
        <row r="6">
          <cell r="F6">
            <v>1985</v>
          </cell>
          <cell r="N6" t="str">
            <v xml:space="preserve"> 1985 = 1</v>
          </cell>
          <cell r="O6" t="str">
            <v xml:space="preserve"> (1985  = 1)</v>
          </cell>
        </row>
        <row r="7">
          <cell r="F7">
            <v>1996</v>
          </cell>
        </row>
        <row r="20">
          <cell r="F20">
            <v>1985</v>
          </cell>
        </row>
        <row r="21">
          <cell r="F21">
            <v>2010</v>
          </cell>
        </row>
        <row r="25">
          <cell r="F25">
            <v>0</v>
          </cell>
        </row>
      </sheetData>
      <sheetData sheetId="3" refreshError="1"/>
      <sheetData sheetId="4" refreshError="1"/>
      <sheetData sheetId="5" refreshError="1"/>
      <sheetData sheetId="6" refreshError="1">
        <row r="10">
          <cell r="AH10" t="e">
            <v>#DIV/0!</v>
          </cell>
          <cell r="AI10">
            <v>0</v>
          </cell>
          <cell r="AJ10" t="e">
            <v>#DIV/0!</v>
          </cell>
          <cell r="AK10" t="e">
            <v>#DIV/0!</v>
          </cell>
          <cell r="AN10" t="e">
            <v>#DIV/0!</v>
          </cell>
        </row>
        <row r="11">
          <cell r="AH11" t="e">
            <v>#DIV/0!</v>
          </cell>
          <cell r="AI11">
            <v>0</v>
          </cell>
          <cell r="AJ11" t="e">
            <v>#DIV/0!</v>
          </cell>
          <cell r="AK11" t="e">
            <v>#DIV/0!</v>
          </cell>
          <cell r="AN11" t="e">
            <v>#DIV/0!</v>
          </cell>
        </row>
        <row r="12">
          <cell r="AH12" t="e">
            <v>#DIV/0!</v>
          </cell>
          <cell r="AI12">
            <v>0</v>
          </cell>
          <cell r="AJ12" t="e">
            <v>#DIV/0!</v>
          </cell>
          <cell r="AK12" t="e">
            <v>#DIV/0!</v>
          </cell>
          <cell r="AN12" t="e">
            <v>#DIV/0!</v>
          </cell>
        </row>
        <row r="13">
          <cell r="AH13" t="e">
            <v>#DIV/0!</v>
          </cell>
          <cell r="AI13">
            <v>0</v>
          </cell>
          <cell r="AJ13" t="e">
            <v>#DIV/0!</v>
          </cell>
          <cell r="AK13" t="e">
            <v>#DIV/0!</v>
          </cell>
          <cell r="AN13" t="e">
            <v>#DIV/0!</v>
          </cell>
        </row>
        <row r="14">
          <cell r="AH14" t="e">
            <v>#DIV/0!</v>
          </cell>
          <cell r="AI14">
            <v>0</v>
          </cell>
          <cell r="AJ14" t="e">
            <v>#DIV/0!</v>
          </cell>
          <cell r="AK14" t="e">
            <v>#DIV/0!</v>
          </cell>
          <cell r="AN14" t="e">
            <v>#DIV/0!</v>
          </cell>
        </row>
        <row r="15">
          <cell r="AH15" t="e">
            <v>#DIV/0!</v>
          </cell>
          <cell r="AI15">
            <v>0</v>
          </cell>
          <cell r="AJ15" t="e">
            <v>#DIV/0!</v>
          </cell>
          <cell r="AK15" t="e">
            <v>#DIV/0!</v>
          </cell>
          <cell r="AN15" t="e">
            <v>#DIV/0!</v>
          </cell>
        </row>
        <row r="16">
          <cell r="AH16" t="e">
            <v>#DIV/0!</v>
          </cell>
          <cell r="AI16">
            <v>0</v>
          </cell>
          <cell r="AJ16" t="e">
            <v>#DIV/0!</v>
          </cell>
          <cell r="AK16" t="e">
            <v>#DIV/0!</v>
          </cell>
          <cell r="AN16" t="e">
            <v>#DIV/0!</v>
          </cell>
        </row>
        <row r="17">
          <cell r="AH17" t="e">
            <v>#DIV/0!</v>
          </cell>
          <cell r="AI17">
            <v>0</v>
          </cell>
          <cell r="AJ17" t="e">
            <v>#DIV/0!</v>
          </cell>
          <cell r="AK17" t="e">
            <v>#DIV/0!</v>
          </cell>
          <cell r="AN17" t="e">
            <v>#DIV/0!</v>
          </cell>
        </row>
        <row r="18">
          <cell r="AH18" t="e">
            <v>#DIV/0!</v>
          </cell>
          <cell r="AI18">
            <v>0</v>
          </cell>
          <cell r="AJ18" t="e">
            <v>#DIV/0!</v>
          </cell>
          <cell r="AK18" t="e">
            <v>#DIV/0!</v>
          </cell>
          <cell r="AN18" t="e">
            <v>#DIV/0!</v>
          </cell>
        </row>
        <row r="19">
          <cell r="AH19" t="e">
            <v>#DIV/0!</v>
          </cell>
          <cell r="AI19">
            <v>0</v>
          </cell>
          <cell r="AJ19" t="e">
            <v>#DIV/0!</v>
          </cell>
          <cell r="AK19" t="e">
            <v>#DIV/0!</v>
          </cell>
          <cell r="AN19" t="e">
            <v>#DIV/0!</v>
          </cell>
        </row>
        <row r="20">
          <cell r="AH20" t="e">
            <v>#DIV/0!</v>
          </cell>
          <cell r="AI20">
            <v>0</v>
          </cell>
          <cell r="AJ20" t="e">
            <v>#DIV/0!</v>
          </cell>
          <cell r="AK20" t="e">
            <v>#DIV/0!</v>
          </cell>
          <cell r="AN20" t="e">
            <v>#DIV/0!</v>
          </cell>
        </row>
        <row r="21">
          <cell r="AH21" t="e">
            <v>#DIV/0!</v>
          </cell>
          <cell r="AI21">
            <v>137.2627284041881</v>
          </cell>
          <cell r="AJ21" t="e">
            <v>#DIV/0!</v>
          </cell>
          <cell r="AK21" t="e">
            <v>#DIV/0!</v>
          </cell>
          <cell r="AN21" t="e">
            <v>#DIV/0!</v>
          </cell>
        </row>
        <row r="22">
          <cell r="AH22" t="e">
            <v>#DIV/0!</v>
          </cell>
          <cell r="AI22">
            <v>137.53399410067331</v>
          </cell>
          <cell r="AJ22" t="e">
            <v>#DIV/0!</v>
          </cell>
          <cell r="AK22" t="e">
            <v>#DIV/0!</v>
          </cell>
          <cell r="AN22" t="e">
            <v>#DIV/0!</v>
          </cell>
        </row>
        <row r="23">
          <cell r="AH23" t="e">
            <v>#DIV/0!</v>
          </cell>
          <cell r="AI23">
            <v>143.49801751038052</v>
          </cell>
          <cell r="AJ23" t="e">
            <v>#DIV/0!</v>
          </cell>
          <cell r="AK23" t="e">
            <v>#DIV/0!</v>
          </cell>
          <cell r="AN23" t="e">
            <v>#DIV/0!</v>
          </cell>
        </row>
        <row r="24">
          <cell r="AH24" t="e">
            <v>#DIV/0!</v>
          </cell>
          <cell r="AI24">
            <v>145.47393932896364</v>
          </cell>
          <cell r="AJ24" t="e">
            <v>#DIV/0!</v>
          </cell>
          <cell r="AK24" t="e">
            <v>#DIV/0!</v>
          </cell>
          <cell r="AN24" t="e">
            <v>#DIV/0!</v>
          </cell>
        </row>
        <row r="25">
          <cell r="AH25" t="e">
            <v>#DIV/0!</v>
          </cell>
          <cell r="AI25">
            <v>147.67366179456553</v>
          </cell>
          <cell r="AJ25" t="e">
            <v>#DIV/0!</v>
          </cell>
          <cell r="AK25" t="e">
            <v>#DIV/0!</v>
          </cell>
          <cell r="AN25" t="e">
            <v>#DIV/0!</v>
          </cell>
        </row>
        <row r="26">
          <cell r="AH26" t="e">
            <v>#DIV/0!</v>
          </cell>
          <cell r="AI26">
            <v>154.13664324396586</v>
          </cell>
          <cell r="AJ26" t="e">
            <v>#DIV/0!</v>
          </cell>
          <cell r="AK26" t="e">
            <v>#DIV/0!</v>
          </cell>
          <cell r="AN26" t="e">
            <v>#DIV/0!</v>
          </cell>
        </row>
        <row r="27">
          <cell r="AH27" t="e">
            <v>#DIV/0!</v>
          </cell>
          <cell r="AI27">
            <v>162.9810635834003</v>
          </cell>
          <cell r="AJ27" t="e">
            <v>#DIV/0!</v>
          </cell>
          <cell r="AK27" t="e">
            <v>#DIV/0!</v>
          </cell>
          <cell r="AN27" t="e">
            <v>#DIV/0!</v>
          </cell>
        </row>
        <row r="28">
          <cell r="AH28" t="e">
            <v>#DIV/0!</v>
          </cell>
          <cell r="AI28">
            <v>173.05062918903175</v>
          </cell>
          <cell r="AJ28" t="e">
            <v>#DIV/0!</v>
          </cell>
          <cell r="AK28" t="e">
            <v>#DIV/0!</v>
          </cell>
          <cell r="AN28" t="e">
            <v>#DIV/0!</v>
          </cell>
        </row>
        <row r="29">
          <cell r="AH29" t="e">
            <v>#DIV/0!</v>
          </cell>
          <cell r="AI29">
            <v>179.07362986858297</v>
          </cell>
          <cell r="AJ29" t="e">
            <v>#DIV/0!</v>
          </cell>
          <cell r="AK29" t="e">
            <v>#DIV/0!</v>
          </cell>
          <cell r="AN29" t="e">
            <v>#DIV/0!</v>
          </cell>
        </row>
        <row r="30">
          <cell r="AH30" t="e">
            <v>#DIV/0!</v>
          </cell>
          <cell r="AI30">
            <v>186.37819346526604</v>
          </cell>
          <cell r="AJ30" t="e">
            <v>#DIV/0!</v>
          </cell>
          <cell r="AK30" t="e">
            <v>#DIV/0!</v>
          </cell>
          <cell r="AN30" t="e">
            <v>#DIV/0!</v>
          </cell>
        </row>
        <row r="31">
          <cell r="AH31">
            <v>216.11202765080463</v>
          </cell>
          <cell r="AI31">
            <v>193.0844358329901</v>
          </cell>
          <cell r="AJ31" t="e">
            <v>#DIV/0!</v>
          </cell>
          <cell r="AK31">
            <v>23643805.515182659</v>
          </cell>
          <cell r="AN31" t="e">
            <v>#DIV/0!</v>
          </cell>
        </row>
        <row r="32">
          <cell r="AH32">
            <v>218.11715445337612</v>
          </cell>
          <cell r="AI32">
            <v>196.71210142603354</v>
          </cell>
          <cell r="AJ32" t="e">
            <v>#DIV/0!</v>
          </cell>
          <cell r="AK32">
            <v>23503489.236773945</v>
          </cell>
          <cell r="AN32" t="e">
            <v>#DIV/0!</v>
          </cell>
        </row>
        <row r="33">
          <cell r="AH33">
            <v>221.60579733924348</v>
          </cell>
          <cell r="AI33">
            <v>202.65075960512354</v>
          </cell>
          <cell r="AJ33" t="e">
            <v>#DIV/0!</v>
          </cell>
          <cell r="AK33">
            <v>23452627.581973609</v>
          </cell>
          <cell r="AN33" t="e">
            <v>#DIV/0!</v>
          </cell>
        </row>
        <row r="34">
          <cell r="AH34">
            <v>215.85152730678894</v>
          </cell>
          <cell r="AI34">
            <v>205.49803592733139</v>
          </cell>
          <cell r="AJ34" t="e">
            <v>#DIV/0!</v>
          </cell>
          <cell r="AK34">
            <v>23759449.538737416</v>
          </cell>
          <cell r="AN34" t="e">
            <v>#DIV/0!</v>
          </cell>
        </row>
        <row r="35">
          <cell r="AH35">
            <v>207.39943482550254</v>
          </cell>
          <cell r="AI35">
            <v>196.90039113841095</v>
          </cell>
          <cell r="AJ35" t="e">
            <v>#DIV/0!</v>
          </cell>
          <cell r="AK35">
            <v>23577012.490919091</v>
          </cell>
          <cell r="AN35" t="e">
            <v>#DIV/0!</v>
          </cell>
        </row>
        <row r="36">
          <cell r="AH36">
            <v>204.44884200671683</v>
          </cell>
          <cell r="AI36">
            <v>194.9607084424263</v>
          </cell>
          <cell r="AJ36" t="e">
            <v>#DIV/0!</v>
          </cell>
          <cell r="AK36">
            <v>23640434.555262588</v>
          </cell>
          <cell r="AN36" t="e">
            <v>#DIV/0!</v>
          </cell>
        </row>
        <row r="37">
          <cell r="AH37">
            <v>208.42182709306391</v>
          </cell>
          <cell r="AI37">
            <v>203.77712588169058</v>
          </cell>
          <cell r="AJ37" t="e">
            <v>#DIV/0!</v>
          </cell>
          <cell r="AK37">
            <v>23340880.392043047</v>
          </cell>
          <cell r="AN37" t="e">
            <v>#DIV/0!</v>
          </cell>
        </row>
        <row r="38">
          <cell r="AH38">
            <v>208.23496203192119</v>
          </cell>
          <cell r="AI38">
            <v>203.53933150099306</v>
          </cell>
          <cell r="AJ38">
            <v>24.760111827371109</v>
          </cell>
          <cell r="AK38">
            <v>23197209.877082832</v>
          </cell>
          <cell r="AN38">
            <v>17.321361160895872</v>
          </cell>
        </row>
        <row r="39">
          <cell r="AH39">
            <v>209.35246546864184</v>
          </cell>
          <cell r="AI39">
            <v>205.56233219941655</v>
          </cell>
          <cell r="AJ39">
            <v>23.89552708982125</v>
          </cell>
          <cell r="AK39">
            <v>22556706.424450733</v>
          </cell>
          <cell r="AN39">
            <v>16.845036824366673</v>
          </cell>
        </row>
        <row r="40">
          <cell r="AH40">
            <v>201.47926141675691</v>
          </cell>
          <cell r="AI40">
            <v>203.854929656168</v>
          </cell>
          <cell r="AJ40">
            <v>24.276751409136654</v>
          </cell>
          <cell r="AK40">
            <v>22312446.964531939</v>
          </cell>
          <cell r="AN40">
            <v>16.503556262608662</v>
          </cell>
        </row>
        <row r="41">
          <cell r="AH41">
            <v>197.64108349488501</v>
          </cell>
          <cell r="AI41">
            <v>199.16065551879609</v>
          </cell>
          <cell r="AJ41">
            <v>24.235907309779339</v>
          </cell>
          <cell r="AK41">
            <v>1.1089322748455663</v>
          </cell>
          <cell r="AN41">
            <v>16.010513444193926</v>
          </cell>
        </row>
        <row r="42">
          <cell r="AH42">
            <v>184.66896518177381</v>
          </cell>
          <cell r="AI42">
            <v>196.69065999813895</v>
          </cell>
          <cell r="AJ42">
            <v>23.136237536075257</v>
          </cell>
          <cell r="AK42">
            <v>1.0905854552698189</v>
          </cell>
          <cell r="AN42">
            <v>15.256088259522008</v>
          </cell>
        </row>
        <row r="43">
          <cell r="AH43">
            <v>185.47857198935594</v>
          </cell>
          <cell r="AI43">
            <v>197.36366814761203</v>
          </cell>
          <cell r="AJ43">
            <v>21.901640724580645</v>
          </cell>
          <cell r="AK43">
            <v>1.0518301376912611</v>
          </cell>
          <cell r="AN43">
            <v>14.920712587431138</v>
          </cell>
        </row>
        <row r="44">
          <cell r="AH44">
            <v>182.4377445986446</v>
          </cell>
          <cell r="AI44">
            <v>196.01309841149634</v>
          </cell>
          <cell r="AJ44">
            <v>21.04492948131287</v>
          </cell>
          <cell r="AK44">
            <v>1.0336836422677802</v>
          </cell>
          <cell r="AN44">
            <v>14.277917887157804</v>
          </cell>
        </row>
        <row r="45">
          <cell r="AH45">
            <v>183.34991340410465</v>
          </cell>
          <cell r="AI45">
            <v>201.5736753012487</v>
          </cell>
          <cell r="AJ45">
            <v>20.67750227356813</v>
          </cell>
          <cell r="AK45">
            <v>1.0215919926312933</v>
          </cell>
          <cell r="AN45">
            <v>13.970838064878659</v>
          </cell>
        </row>
        <row r="46">
          <cell r="AH46">
            <v>183.0061731445295</v>
          </cell>
          <cell r="AI46">
            <v>198.56599239253097</v>
          </cell>
          <cell r="AJ46">
            <v>19.853820445316124</v>
          </cell>
          <cell r="AK46">
            <v>1</v>
          </cell>
          <cell r="AN46">
            <v>13.442552044900387</v>
          </cell>
        </row>
        <row r="47">
          <cell r="AH47">
            <v>179.92486936477152</v>
          </cell>
          <cell r="AI47">
            <v>196.08270293553866</v>
          </cell>
          <cell r="AJ47">
            <v>19.240061592812204</v>
          </cell>
          <cell r="AK47">
            <v>0.99688938725871945</v>
          </cell>
          <cell r="AN47">
            <v>13.033335477043165</v>
          </cell>
        </row>
        <row r="48">
          <cell r="AH48">
            <v>181.06230668253355</v>
          </cell>
          <cell r="AI48">
            <v>198.25487364726027</v>
          </cell>
          <cell r="AJ48">
            <v>19.353896327244723</v>
          </cell>
          <cell r="AK48">
            <v>0.9605281827768164</v>
          </cell>
          <cell r="AN48">
            <v>13.017318076515137</v>
          </cell>
        </row>
        <row r="49">
          <cell r="AH49">
            <v>187.13751462632192</v>
          </cell>
          <cell r="AI49">
            <v>203.84661853835919</v>
          </cell>
          <cell r="AJ49">
            <v>18.993177164104939</v>
          </cell>
          <cell r="AK49">
            <v>0.94388157118136262</v>
          </cell>
          <cell r="AN49">
            <v>13.05180635998838</v>
          </cell>
        </row>
        <row r="50">
          <cell r="AH50">
            <v>188.2655818650405</v>
          </cell>
          <cell r="AI50">
            <v>203.75954987544111</v>
          </cell>
          <cell r="AJ50">
            <v>19.471195813395198</v>
          </cell>
          <cell r="AK50">
            <v>0.92958982521545808</v>
          </cell>
          <cell r="AN50">
            <v>12.831073035636701</v>
          </cell>
        </row>
        <row r="51">
          <cell r="AH51">
            <v>176.49236459251688</v>
          </cell>
          <cell r="AI51">
            <v>200.33364657117181</v>
          </cell>
          <cell r="AJ51">
            <v>19.85826070165318</v>
          </cell>
          <cell r="AK51">
            <v>0.91201369040274394</v>
          </cell>
          <cell r="AN51">
            <v>12.531222451066652</v>
          </cell>
        </row>
        <row r="52">
          <cell r="AH52">
            <v>181.33146583425724</v>
          </cell>
          <cell r="AI52">
            <v>200.97475081385736</v>
          </cell>
          <cell r="AJ52">
            <v>20.416560171941221</v>
          </cell>
          <cell r="AK52">
            <v>0.88097705975049545</v>
          </cell>
          <cell r="AN52">
            <v>12.587473317355164</v>
          </cell>
        </row>
        <row r="53">
          <cell r="AH53">
            <v>176.9397914489299</v>
          </cell>
          <cell r="AI53">
            <v>196.87678801442351</v>
          </cell>
          <cell r="AJ53">
            <v>20.793302048216589</v>
          </cell>
          <cell r="AK53">
            <v>0.87768855386551337</v>
          </cell>
          <cell r="AN53">
            <v>12.383709565949129</v>
          </cell>
        </row>
        <row r="54">
          <cell r="AH54">
            <v>182.50633603082761</v>
          </cell>
          <cell r="AI54">
            <v>199.83289182090942</v>
          </cell>
          <cell r="AJ54">
            <v>20.422553876106271</v>
          </cell>
          <cell r="AK54">
            <v>0.88344257281776795</v>
          </cell>
          <cell r="AN54">
            <v>12.322756608121654</v>
          </cell>
        </row>
        <row r="55">
          <cell r="AH55">
            <v>179.00950948390496</v>
          </cell>
          <cell r="AI55">
            <v>201.67189869236847</v>
          </cell>
          <cell r="AJ55">
            <v>19.582135680373117</v>
          </cell>
          <cell r="AK55">
            <v>0.87802335704729295</v>
          </cell>
          <cell r="AN55">
            <v>12.08570065645304</v>
          </cell>
        </row>
        <row r="56">
          <cell r="AH56">
            <v>181.01504346484171</v>
          </cell>
          <cell r="AI56">
            <v>206.85973014519811</v>
          </cell>
          <cell r="AJ56">
            <v>19.015685204335828</v>
          </cell>
          <cell r="AK56">
            <v>0.86972688183634639</v>
          </cell>
          <cell r="AN56">
            <v>12.011787122611944</v>
          </cell>
        </row>
        <row r="57">
          <cell r="AH57">
            <v>189.23968456666498</v>
          </cell>
          <cell r="AI57">
            <v>210.74184307971234</v>
          </cell>
          <cell r="AJ57">
            <v>18.961736795477915</v>
          </cell>
          <cell r="AK57">
            <v>0.86451381456971765</v>
          </cell>
          <cell r="AN57">
            <v>11.969752485751039</v>
          </cell>
        </row>
        <row r="58">
          <cell r="AH58">
            <v>182.38172752301639</v>
          </cell>
          <cell r="AI58">
            <v>214.82727550884204</v>
          </cell>
          <cell r="AJ58">
            <v>18.145815997828091</v>
          </cell>
          <cell r="AK58">
            <v>0.85768598124204087</v>
          </cell>
          <cell r="AN58">
            <v>11.519253022154544</v>
          </cell>
        </row>
        <row r="59">
          <cell r="AH59">
            <v>178.80575779684824</v>
          </cell>
          <cell r="AI59">
            <v>212.28379406301738</v>
          </cell>
          <cell r="AJ59">
            <v>17.188970568736753</v>
          </cell>
          <cell r="AK59">
            <v>0.85917333922752837</v>
          </cell>
          <cell r="AN59">
            <v>11.056408926608611</v>
          </cell>
        </row>
        <row r="60">
          <cell r="AH60">
            <v>177.76689525393923</v>
          </cell>
          <cell r="AI60">
            <v>208.27918941969662</v>
          </cell>
          <cell r="AJ60">
            <v>16.571671117011729</v>
          </cell>
          <cell r="AK60">
            <v>0.86743048749457086</v>
          </cell>
          <cell r="AN60">
            <v>10.803649931670526</v>
          </cell>
        </row>
        <row r="61">
          <cell r="AH61">
            <v>0</v>
          </cell>
          <cell r="AI61">
            <v>0</v>
          </cell>
          <cell r="AJ61">
            <v>0</v>
          </cell>
          <cell r="AK61" t="e">
            <v>#DIV/0!</v>
          </cell>
          <cell r="AN61">
            <v>0</v>
          </cell>
        </row>
        <row r="62">
          <cell r="AH62">
            <v>0</v>
          </cell>
          <cell r="AI62">
            <v>0</v>
          </cell>
          <cell r="AJ62" t="e">
            <v>#DIV/0!</v>
          </cell>
          <cell r="AK62" t="e">
            <v>#DIV/0!</v>
          </cell>
          <cell r="AN62" t="e">
            <v>#DIV/0!</v>
          </cell>
        </row>
        <row r="63"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N63" t="e">
            <v>#DIV/0!</v>
          </cell>
        </row>
        <row r="64"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N64" t="e">
            <v>#DIV/0!</v>
          </cell>
        </row>
        <row r="65"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N65" t="e">
            <v>#DIV/0!</v>
          </cell>
        </row>
        <row r="66"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N66" t="e">
            <v>#DIV/0!</v>
          </cell>
        </row>
        <row r="67"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N67" t="e">
            <v>#DIV/0!</v>
          </cell>
        </row>
        <row r="68"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N68" t="e">
            <v>#DIV/0!</v>
          </cell>
        </row>
        <row r="69"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N69" t="e">
            <v>#DIV/0!</v>
          </cell>
        </row>
        <row r="70"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N70" t="e">
            <v>#DIV/0!</v>
          </cell>
        </row>
        <row r="71"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N71" t="e">
            <v>#DIV/0!</v>
          </cell>
        </row>
        <row r="73">
          <cell r="K73">
            <v>37</v>
          </cell>
        </row>
        <row r="74">
          <cell r="K74">
            <v>48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 "/>
      <sheetName val="Data_development (2)"/>
      <sheetName val="General_inputs"/>
      <sheetName val="National"/>
      <sheetName val="Northeast"/>
      <sheetName val="Midwest"/>
      <sheetName val="South"/>
      <sheetName val="West"/>
      <sheetName val="Wgted_Floorspace"/>
      <sheetName val="Final Floorspace Estimates"/>
      <sheetName val="AER08_table2.1b"/>
      <sheetName val="AER09_table2.1b"/>
      <sheetName val="AER10_table2.1b"/>
      <sheetName val="RECS_data"/>
      <sheetName val="Number of Housing Units"/>
      <sheetName val="Ave. Housing Size"/>
      <sheetName val="Northeast_data"/>
      <sheetName val="Midwest_data"/>
      <sheetName val="South_data"/>
      <sheetName val="Extrapolate_consumption_2010"/>
      <sheetName val="Conversion_Factors"/>
      <sheetName val="National_Calibration"/>
      <sheetName val="Chart2"/>
      <sheetName val="Weather_Factors"/>
      <sheetName val="CDD_by_Division09"/>
      <sheetName val="HDD_by_Division09"/>
      <sheetName val="CDD_by_Division10"/>
      <sheetName val="HDD_by_Division10"/>
      <sheetName val="West_data_old"/>
      <sheetName val="Data_development_old"/>
      <sheetName val="National_old"/>
      <sheetName val="Northeast_old"/>
      <sheetName val="Midwest_old "/>
      <sheetName val="South_old"/>
      <sheetName val="West_old"/>
      <sheetName val="Charts (www)"/>
      <sheetName val="Charts (other)"/>
    </sheetNames>
    <sheetDataSet>
      <sheetData sheetId="0" refreshError="1"/>
      <sheetData sheetId="1" refreshError="1"/>
      <sheetData sheetId="2" refreshError="1">
        <row r="6">
          <cell r="F6">
            <v>1985</v>
          </cell>
          <cell r="M6">
            <v>37</v>
          </cell>
          <cell r="U6" t="str">
            <v>1985 = 1</v>
          </cell>
        </row>
        <row r="7">
          <cell r="F7">
            <v>1996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Commercial_Total_II"/>
      <sheetName val="Commercial_Total"/>
      <sheetName val="Report_tables"/>
      <sheetName val="Regional_intensity (aggregate)"/>
      <sheetName val="Adjusted_Supplier_Data"/>
      <sheetName val="SEDS_CensusDiv"/>
      <sheetName val="AER09_Table2.1c"/>
      <sheetName val="AER10_Table2.1c"/>
      <sheetName val="AER11_Table2.1C"/>
      <sheetName val="AER10_Table2.1a"/>
      <sheetName val="Conversion_Factors"/>
      <sheetName val="Weather_factors_new"/>
      <sheetName val="Weather_factors_old"/>
      <sheetName val="CDD_by_Division10"/>
      <sheetName val="CDD_by_Division11"/>
      <sheetName val="HDD_by_Division10"/>
      <sheetName val="HDD_by_Division11"/>
      <sheetName val="Floorspace_estimates"/>
      <sheetName val="Regional_Floorspace"/>
      <sheetName val="Charts (www)"/>
      <sheetName val="Charts (other-not updated)"/>
    </sheetNames>
    <sheetDataSet>
      <sheetData sheetId="0" refreshError="1"/>
      <sheetData sheetId="1" refreshError="1">
        <row r="6">
          <cell r="F6">
            <v>1985</v>
          </cell>
          <cell r="M6">
            <v>37</v>
          </cell>
          <cell r="U6" t="str">
            <v>1985 = 1</v>
          </cell>
        </row>
        <row r="7">
          <cell r="F7">
            <v>1996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 "/>
      <sheetName val="Data_development_revised"/>
      <sheetName val="Energy_weights (nat'l, regional"/>
      <sheetName val="General_inputs"/>
      <sheetName val="Residential_Total_II"/>
      <sheetName val="National"/>
      <sheetName val="Northeast"/>
      <sheetName val="Midwest"/>
      <sheetName val="South"/>
      <sheetName val="West"/>
      <sheetName val="Regional_intensity (aggregate)"/>
      <sheetName val="Wgted_Floorspace"/>
      <sheetName val="Report_Tables"/>
      <sheetName val="Report_graphs"/>
      <sheetName val="Final Floorspace Estimates"/>
      <sheetName val="AER10_table2.1b"/>
      <sheetName val="AER10_Table2.1a"/>
      <sheetName val="AER11_table2.1b_update"/>
      <sheetName val="Annual Data_MERT2.2_12-2013"/>
      <sheetName val="Mon Data_MER2.2_12_2013"/>
      <sheetName val="mer_dataT02.02_Sept13"/>
      <sheetName val="RECS_data"/>
      <sheetName val="SEDS_CensusRgn"/>
      <sheetName val="National_Calibration"/>
      <sheetName val="Conversion_Factors"/>
      <sheetName val="Weather_Factors"/>
      <sheetName val="Chart1"/>
      <sheetName val="CDD_by_Division10"/>
      <sheetName val="HDD_by_Division10"/>
      <sheetName val="CDD_by_Division11_update"/>
      <sheetName val="HDD_by_Division11_update"/>
      <sheetName val="Nat'l_Calibration_RECS_not used"/>
      <sheetName val="Extrapolate_Energy2010-not used"/>
      <sheetName val="Charts (www)"/>
      <sheetName val="Charts (other)"/>
      <sheetName val="Special_charts"/>
    </sheetNames>
    <sheetDataSet>
      <sheetData sheetId="0" refreshError="1"/>
      <sheetData sheetId="1" refreshError="1"/>
      <sheetData sheetId="2" refreshError="1"/>
      <sheetData sheetId="3" refreshError="1">
        <row r="6">
          <cell r="F6">
            <v>1985</v>
          </cell>
          <cell r="M6">
            <v>37</v>
          </cell>
          <cell r="U6" t="str">
            <v>1985 = 1</v>
          </cell>
        </row>
        <row r="7">
          <cell r="F7">
            <v>1996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 "/>
      <sheetName val="Data_development (2)"/>
      <sheetName val="General_inputs"/>
      <sheetName val="National"/>
      <sheetName val="Northeast"/>
      <sheetName val="Midwest"/>
      <sheetName val="South"/>
      <sheetName val="West"/>
      <sheetName val="Regional_intensity (aggregate)"/>
      <sheetName val="Wgted_Floorspace"/>
      <sheetName val="Final Floorspace Estimates"/>
      <sheetName val="AER09_table2.1b"/>
      <sheetName val="AER10_table2.1b"/>
      <sheetName val="RECS_data"/>
      <sheetName val="SEDS_CensusDiv"/>
      <sheetName val="Extrapolate_Energy2010-not used"/>
      <sheetName val="Conversion_Factors"/>
      <sheetName val="Chart2"/>
      <sheetName val="Weather_Factors"/>
      <sheetName val="CDD_by_Division09"/>
      <sheetName val="HDD_by_Division09"/>
      <sheetName val="CDD_by_Division10"/>
      <sheetName val="HDD_by_Division10"/>
      <sheetName val="National_Calibration_not used"/>
      <sheetName val="Northeast_data_old"/>
      <sheetName val="Midwest_data_old"/>
      <sheetName val="South_data_old"/>
      <sheetName val="West_data_old"/>
      <sheetName val="Data_development_old"/>
      <sheetName val="National_old"/>
      <sheetName val="Northeast_old"/>
      <sheetName val="Midwest_old "/>
      <sheetName val="South_old"/>
      <sheetName val="West_old"/>
      <sheetName val="Charts (www)"/>
      <sheetName val="Charts (other)"/>
      <sheetName val="Special_charts"/>
    </sheetNames>
    <sheetDataSet>
      <sheetData sheetId="0" refreshError="1"/>
      <sheetData sheetId="1" refreshError="1"/>
      <sheetData sheetId="2" refreshError="1">
        <row r="6">
          <cell r="F6">
            <v>1985</v>
          </cell>
          <cell r="M6">
            <v>37</v>
          </cell>
          <cell r="U6" t="str">
            <v>1985 = 1</v>
          </cell>
        </row>
        <row r="7">
          <cell r="F7">
            <v>1996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Total_Transportation "/>
      <sheetName val="GPERS2000"/>
      <sheetName val="Charts (www)"/>
      <sheetName val="Passenger_Total"/>
      <sheetName val="Passenger-Highway"/>
      <sheetName val="Personal_vehicles"/>
      <sheetName val="Busses"/>
      <sheetName val="Passenger-Air"/>
      <sheetName val="Passenger-Rail"/>
      <sheetName val="Urban_Rail"/>
      <sheetName val="Freight_Total"/>
      <sheetName val="Freight-Trucks"/>
      <sheetName val="Pipelines"/>
      <sheetName val="GPERS"/>
      <sheetName val="Monthly_indicators"/>
      <sheetName val="Passenger-based Activity"/>
      <sheetName val="Passenger-based Energy Use"/>
      <sheetName val="Freight-based Activity"/>
      <sheetName val="Freight-based Energy Use"/>
      <sheetName val="FuelConsump"/>
      <sheetName val="Fuel Heat Content"/>
    </sheetNames>
    <sheetDataSet>
      <sheetData sheetId="0"/>
      <sheetData sheetId="1">
        <row r="16">
          <cell r="F16" t="str">
            <v>Delivered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 "/>
      <sheetName val="Data_development (2)"/>
      <sheetName val="General_inputs"/>
      <sheetName val="Residential_Total_II_old"/>
      <sheetName val="Residential_Total_II"/>
      <sheetName val="National"/>
      <sheetName val="Northeast"/>
      <sheetName val="Midwest"/>
      <sheetName val="South"/>
      <sheetName val="West"/>
      <sheetName val="Regional_intensity (aggregate)"/>
      <sheetName val="Wgted_Floorspace"/>
      <sheetName val="Report_Tables"/>
      <sheetName val="Report_graphs"/>
      <sheetName val="Final Floorspace Estimates"/>
      <sheetName val="AER09_table2.1b"/>
      <sheetName val="AER10_table2.1b"/>
      <sheetName val="AER10_Table2.1a"/>
      <sheetName val="AER11_table2.1b"/>
      <sheetName val="mer_dataT02.02"/>
      <sheetName val="RECS_data"/>
      <sheetName val="SEDS_CensusRgn"/>
      <sheetName val="Extrapolate_Energy2010-not used"/>
      <sheetName val="Conversion_Factors"/>
      <sheetName val="Chart1"/>
      <sheetName val="Weather_Factors"/>
      <sheetName val="CDD_by_Division09"/>
      <sheetName val="HDD_by_Division09"/>
      <sheetName val="CDD_by_Division10"/>
      <sheetName val="HDD_by_Division10"/>
      <sheetName val="CDD_by_Division11"/>
      <sheetName val="HDD_by_Division11"/>
      <sheetName val="National_Calibration_not used"/>
      <sheetName val="Northeast_data_old"/>
      <sheetName val="Midwest_data_old"/>
      <sheetName val="South_data_old"/>
      <sheetName val="West_data_old"/>
      <sheetName val="Data_development_old"/>
      <sheetName val="National_old"/>
      <sheetName val="Northeast_old"/>
      <sheetName val="Midwest_old "/>
      <sheetName val="South_old"/>
      <sheetName val="West_old"/>
      <sheetName val="Charts (www)"/>
      <sheetName val="Charts (other)"/>
      <sheetName val="Special_charts"/>
    </sheetNames>
    <sheetDataSet>
      <sheetData sheetId="0"/>
      <sheetData sheetId="1"/>
      <sheetData sheetId="2">
        <row r="6">
          <cell r="U6" t="str">
            <v>1985 = 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Industrial_Total_II"/>
      <sheetName val="Total_Industrial"/>
      <sheetName val="Manufacturing"/>
      <sheetName val="NonManufacturing"/>
      <sheetName val="NonManufacturing_old2"/>
      <sheetName val="Report_tables"/>
      <sheetName val="Personal_vehicles"/>
      <sheetName val="NonManufacturing_Revised"/>
      <sheetName val="Charts (www)"/>
      <sheetName val="Manufacturing_Energy_Data"/>
      <sheetName val="AER07_Table2.1d"/>
      <sheetName val="AER08_Table2.1d"/>
      <sheetName val="AER09_Table2.1d"/>
      <sheetName val="AER10_Table2.1d"/>
      <sheetName val="AER11_Table2.1d"/>
      <sheetName val="GDP_Data"/>
      <sheetName val="Conversion_factors"/>
      <sheetName val="BEA_Output_Data"/>
      <sheetName val="Mfg Gross Output"/>
      <sheetName val="Mfg Value Added"/>
      <sheetName val="GPERS2000"/>
      <sheetName val="Gross Output over VA"/>
      <sheetName val="NAICS Sector VA over Manufac VA"/>
      <sheetName val="Mfg Shipments (6)"/>
      <sheetName val="Electric Energy (6)"/>
      <sheetName val="Fuel Energy (6)"/>
      <sheetName val="Pulp&amp;Paper"/>
      <sheetName val="Chart6"/>
      <sheetName val="Chart7"/>
      <sheetName val="Chart8"/>
      <sheetName val="Chart9"/>
      <sheetName val="Chart10"/>
      <sheetName val="Mining"/>
      <sheetName val="Report_chart"/>
      <sheetName val="AER11_Table2.1d_MER0913"/>
      <sheetName val="mer_dataT02.04"/>
      <sheetName val="NonManufacturing "/>
      <sheetName val="Aggregate_Energy_Data"/>
      <sheetName val="Chart 322"/>
      <sheetName val="Chart 324"/>
      <sheetName val="Chart 325"/>
      <sheetName val="Chart 327"/>
      <sheetName val="Chart 331"/>
      <sheetName val="Chart1"/>
      <sheetName val="Chart2"/>
      <sheetName val="Chart3"/>
      <sheetName val="Chart4"/>
      <sheetName val="Chart5"/>
    </sheetNames>
    <sheetDataSet>
      <sheetData sheetId="0" refreshError="1"/>
      <sheetData sheetId="1" refreshError="1">
        <row r="7">
          <cell r="L7" t="str">
            <v>1996 = 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Fuel"/>
      <sheetName val="1stUse"/>
      <sheetName val="Byprod"/>
      <sheetName val="EndUse"/>
      <sheetName val="Intensity"/>
      <sheetName val="Exp"/>
      <sheetName val="E_EGS"/>
      <sheetName val="Price"/>
      <sheetName val="NonFuel"/>
      <sheetName val="Offsite"/>
      <sheetName val="onsite"/>
      <sheetName val="sales"/>
      <sheetName val="elecdema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hNot Ann"/>
      <sheetName val="AuthNot"/>
      <sheetName val="AuthNot Percent Change"/>
      <sheetName val="ANS -Curr to Year ago % Change"/>
      <sheetName val="Authnot Prelim"/>
      <sheetName val="Authnot First"/>
      <sheetName val="Authnot Second"/>
      <sheetName val="StartsAnn"/>
      <sheetName val="StartsAnn Percent Change"/>
      <sheetName val="StartsUA "/>
      <sheetName val="StartsUA Prelim"/>
      <sheetName val="StartsUA First"/>
      <sheetName val="StartsUA Second"/>
      <sheetName val="StartsSA  "/>
      <sheetName val="StartsSA Percent Change"/>
      <sheetName val="ST -Curr to Year ago % Change "/>
      <sheetName val="StartsSA  Prelim"/>
      <sheetName val="StartsSA First"/>
      <sheetName val="StartsSA Second"/>
      <sheetName val="Starts Seas F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B_ChangeLog"/>
      <sheetName val="Directory "/>
      <sheetName val="Data_development_revised"/>
      <sheetName val="Energy_weights (nat'l, regional"/>
      <sheetName val="General_inputs"/>
      <sheetName val="Residential_Total_LMDI_UtilAdj"/>
      <sheetName val="National"/>
      <sheetName val="Northeast"/>
      <sheetName val="Midwest"/>
      <sheetName val="South"/>
      <sheetName val="West"/>
      <sheetName val="Report_Tables"/>
      <sheetName val="Report_graphs"/>
      <sheetName val="SEDS_CensusRgn"/>
      <sheetName val="Wgted_Floorspace"/>
      <sheetName val="Final Floorspace Estimates"/>
      <sheetName val="AER10_table2.1b"/>
      <sheetName val="AER10_Table2.1a"/>
      <sheetName val="AER11_table2.1b_update"/>
      <sheetName val="AnnualData_MERT2.2_14"/>
      <sheetName val="Annual Data_MERT2.2_July-2014"/>
      <sheetName val="AnnualData_MER2.2_2015"/>
      <sheetName val="Mon Data_MER2.2_12_2013"/>
      <sheetName val="mer_dataT02.02_Sept13"/>
      <sheetName val="RECS_data"/>
      <sheetName val="AnnualData_MER2.2_Mar2017"/>
      <sheetName val="AnnualData_MER_2.2_Dec2019"/>
      <sheetName val="RECS_intensity_data"/>
      <sheetName val="National_Calibration"/>
      <sheetName val="Conversion_Factors"/>
      <sheetName val="Regional_intensity (aggregate)"/>
      <sheetName val="Weather_Factors"/>
      <sheetName val="CDD_by_Division10"/>
      <sheetName val="HDD_by_Division10"/>
      <sheetName val="CDD_by_Division11_update"/>
      <sheetName val="CDD_by_Division18"/>
      <sheetName val="HDD_by_Division11_update"/>
      <sheetName val="HDD_by_Division18"/>
      <sheetName val="Extrapolate_Energy2010-not used"/>
      <sheetName val="Charts (www)"/>
      <sheetName val="Special_char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65">
          <cell r="G65">
            <v>15481</v>
          </cell>
        </row>
        <row r="66">
          <cell r="G66">
            <v>15682.3</v>
          </cell>
        </row>
        <row r="67">
          <cell r="G67">
            <v>15917.15</v>
          </cell>
        </row>
        <row r="68">
          <cell r="G68">
            <v>16123.67744611452</v>
          </cell>
        </row>
        <row r="69">
          <cell r="G69">
            <v>16266.882710413935</v>
          </cell>
        </row>
        <row r="70">
          <cell r="G70">
            <v>16481.487836957142</v>
          </cell>
        </row>
        <row r="71">
          <cell r="G71">
            <v>16518.705638086714</v>
          </cell>
        </row>
        <row r="72">
          <cell r="G72">
            <v>16613.054075114767</v>
          </cell>
        </row>
        <row r="73">
          <cell r="G73">
            <v>16927.371698496336</v>
          </cell>
        </row>
        <row r="74">
          <cell r="G74">
            <v>17099.558719509667</v>
          </cell>
        </row>
        <row r="75">
          <cell r="G75">
            <v>17245.216654062271</v>
          </cell>
        </row>
        <row r="76">
          <cell r="G76">
            <v>17838.832482681795</v>
          </cell>
        </row>
        <row r="77">
          <cell r="G77">
            <v>18029.96726132289</v>
          </cell>
        </row>
        <row r="78">
          <cell r="G78">
            <v>18207.106877348513</v>
          </cell>
        </row>
        <row r="79">
          <cell r="G79">
            <v>18313.872427904465</v>
          </cell>
        </row>
        <row r="80">
          <cell r="G80">
            <v>18310.250141025524</v>
          </cell>
        </row>
        <row r="81">
          <cell r="G81">
            <v>18493.717320790016</v>
          </cell>
        </row>
        <row r="82">
          <cell r="G82">
            <v>18668.715630507879</v>
          </cell>
        </row>
        <row r="83">
          <cell r="G83">
            <v>18858.970355417565</v>
          </cell>
        </row>
        <row r="84">
          <cell r="G84">
            <v>19025.080330180888</v>
          </cell>
        </row>
        <row r="85">
          <cell r="G85">
            <v>19027.225169084799</v>
          </cell>
        </row>
        <row r="86">
          <cell r="G86">
            <v>19000.884583291194</v>
          </cell>
        </row>
        <row r="87">
          <cell r="G87">
            <v>19073.436365040077</v>
          </cell>
        </row>
        <row r="88">
          <cell r="G88">
            <v>19150.245557580452</v>
          </cell>
        </row>
        <row r="89">
          <cell r="G89">
            <v>19285.836549632764</v>
          </cell>
        </row>
        <row r="90">
          <cell r="G90">
            <v>19429.653488706532</v>
          </cell>
        </row>
        <row r="91">
          <cell r="G91">
            <v>19590.461822051559</v>
          </cell>
        </row>
        <row r="92">
          <cell r="G92">
            <v>19756.037641133524</v>
          </cell>
        </row>
        <row r="93">
          <cell r="G93">
            <v>19927.447043311142</v>
          </cell>
        </row>
        <row r="94">
          <cell r="G94">
            <v>20115.953229976589</v>
          </cell>
        </row>
        <row r="95">
          <cell r="G95">
            <v>20227.432029409156</v>
          </cell>
        </row>
        <row r="96">
          <cell r="G96">
            <v>20330.688183619135</v>
          </cell>
        </row>
        <row r="97">
          <cell r="G97">
            <v>20381.799278423852</v>
          </cell>
        </row>
        <row r="98">
          <cell r="G98">
            <v>20437.785197680958</v>
          </cell>
        </row>
        <row r="99">
          <cell r="G99">
            <v>20534.252585962618</v>
          </cell>
        </row>
        <row r="100">
          <cell r="G100">
            <v>20645.558055700298</v>
          </cell>
        </row>
        <row r="101">
          <cell r="G101">
            <v>20585.898487020273</v>
          </cell>
        </row>
        <row r="102">
          <cell r="G102">
            <v>20490.274560270911</v>
          </cell>
        </row>
        <row r="103">
          <cell r="G103">
            <v>20553.652259916114</v>
          </cell>
        </row>
        <row r="104">
          <cell r="G104">
            <v>20567.591113596158</v>
          </cell>
        </row>
        <row r="105">
          <cell r="G105">
            <v>20644.304151463813</v>
          </cell>
        </row>
        <row r="106">
          <cell r="G106">
            <v>20706.149443253005</v>
          </cell>
        </row>
        <row r="107">
          <cell r="G107">
            <v>20848.143145599865</v>
          </cell>
        </row>
        <row r="108">
          <cell r="G108">
            <v>21002.271610894564</v>
          </cell>
        </row>
        <row r="109">
          <cell r="G109">
            <v>21145.872944602565</v>
          </cell>
        </row>
        <row r="110">
          <cell r="G110">
            <v>21303.182862660331</v>
          </cell>
        </row>
        <row r="111">
          <cell r="G111">
            <v>21373.142286536444</v>
          </cell>
        </row>
        <row r="112">
          <cell r="G112">
            <v>21453.756907309067</v>
          </cell>
        </row>
        <row r="113">
          <cell r="G113">
            <v>21600.190019976591</v>
          </cell>
        </row>
        <row r="121">
          <cell r="G121">
            <v>17536</v>
          </cell>
        </row>
        <row r="122">
          <cell r="G122">
            <v>17897.5</v>
          </cell>
        </row>
        <row r="123">
          <cell r="G123">
            <v>18319.25</v>
          </cell>
        </row>
        <row r="124">
          <cell r="G124">
            <v>18816.947647051555</v>
          </cell>
        </row>
        <row r="125">
          <cell r="G125">
            <v>19088.117522095756</v>
          </cell>
        </row>
        <row r="126">
          <cell r="G126">
            <v>19504.31544870861</v>
          </cell>
        </row>
        <row r="127">
          <cell r="G127">
            <v>19854.110891754204</v>
          </cell>
        </row>
        <row r="128">
          <cell r="G128">
            <v>20011.231005333393</v>
          </cell>
        </row>
        <row r="129">
          <cell r="G129">
            <v>20347.264235723665</v>
          </cell>
        </row>
        <row r="130">
          <cell r="G130">
            <v>20748.193808236039</v>
          </cell>
        </row>
        <row r="131">
          <cell r="G131">
            <v>21042.749466398225</v>
          </cell>
        </row>
        <row r="132">
          <cell r="G132">
            <v>21793.033023238218</v>
          </cell>
        </row>
        <row r="133">
          <cell r="G133">
            <v>21841.450844632276</v>
          </cell>
        </row>
        <row r="134">
          <cell r="G134">
            <v>21890.252205688023</v>
          </cell>
        </row>
        <row r="135">
          <cell r="G135">
            <v>21938.941840436102</v>
          </cell>
        </row>
        <row r="136">
          <cell r="G136">
            <v>21935.632641589924</v>
          </cell>
        </row>
        <row r="137">
          <cell r="G137">
            <v>21915.642178182858</v>
          </cell>
        </row>
        <row r="138">
          <cell r="G138">
            <v>21880.360777542963</v>
          </cell>
        </row>
        <row r="139">
          <cell r="G139">
            <v>22224.96552544762</v>
          </cell>
        </row>
        <row r="140">
          <cell r="G140">
            <v>22547.711889909308</v>
          </cell>
        </row>
        <row r="141">
          <cell r="G141">
            <v>22594.960403848512</v>
          </cell>
        </row>
        <row r="142">
          <cell r="G142">
            <v>22606.047895188029</v>
          </cell>
        </row>
        <row r="143">
          <cell r="G143">
            <v>22974.002153418216</v>
          </cell>
        </row>
        <row r="144">
          <cell r="G144">
            <v>23364.735960952428</v>
          </cell>
        </row>
        <row r="145">
          <cell r="G145">
            <v>23799.55872151503</v>
          </cell>
        </row>
        <row r="146">
          <cell r="G146">
            <v>24252.073982111193</v>
          </cell>
        </row>
        <row r="147">
          <cell r="G147">
            <v>24253.166424785588</v>
          </cell>
        </row>
        <row r="148">
          <cell r="G148">
            <v>24255.824955850643</v>
          </cell>
        </row>
        <row r="149">
          <cell r="G149">
            <v>24321.984969976285</v>
          </cell>
        </row>
        <row r="150">
          <cell r="G150">
            <v>24403.072339574624</v>
          </cell>
        </row>
        <row r="151">
          <cell r="G151">
            <v>24485.666828935307</v>
          </cell>
        </row>
        <row r="152">
          <cell r="G152">
            <v>24551.571317841022</v>
          </cell>
        </row>
        <row r="153">
          <cell r="G153">
            <v>24679.813349013893</v>
          </cell>
        </row>
        <row r="154">
          <cell r="G154">
            <v>24813.001840885587</v>
          </cell>
        </row>
        <row r="155">
          <cell r="G155">
            <v>24991.779779932032</v>
          </cell>
        </row>
        <row r="156">
          <cell r="G156">
            <v>25192.372358272885</v>
          </cell>
        </row>
        <row r="157">
          <cell r="G157">
            <v>25261.048382555618</v>
          </cell>
        </row>
        <row r="158">
          <cell r="G158">
            <v>25277.567710573276</v>
          </cell>
        </row>
        <row r="159">
          <cell r="G159">
            <v>25340.507867734123</v>
          </cell>
        </row>
        <row r="160">
          <cell r="G160">
            <v>25332.4599997726</v>
          </cell>
        </row>
        <row r="161">
          <cell r="G161">
            <v>25429.848791868815</v>
          </cell>
        </row>
        <row r="162">
          <cell r="G162">
            <v>25512.033030058417</v>
          </cell>
        </row>
        <row r="163">
          <cell r="G163">
            <v>25689.095835903565</v>
          </cell>
        </row>
        <row r="164">
          <cell r="G164">
            <v>25881.156736193094</v>
          </cell>
        </row>
        <row r="165">
          <cell r="G165">
            <v>26044.8465785472</v>
          </cell>
        </row>
        <row r="166">
          <cell r="G166">
            <v>26223.898059846415</v>
          </cell>
        </row>
        <row r="167">
          <cell r="G167">
            <v>26438.746961588284</v>
          </cell>
        </row>
        <row r="168">
          <cell r="G168">
            <v>26671.124894081735</v>
          </cell>
        </row>
        <row r="169">
          <cell r="G169">
            <v>26855.730803427181</v>
          </cell>
        </row>
        <row r="178">
          <cell r="G178">
            <v>19257</v>
          </cell>
        </row>
        <row r="179">
          <cell r="G179">
            <v>20021.399999999998</v>
          </cell>
        </row>
        <row r="180">
          <cell r="G180">
            <v>20913.199999999997</v>
          </cell>
        </row>
        <row r="181">
          <cell r="G181">
            <v>21842.420123450116</v>
          </cell>
        </row>
        <row r="182">
          <cell r="G182">
            <v>22567.383989277983</v>
          </cell>
        </row>
        <row r="183">
          <cell r="G183">
            <v>23222.371379067725</v>
          </cell>
        </row>
        <row r="184">
          <cell r="G184">
            <v>23912.338061634782</v>
          </cell>
        </row>
        <row r="185">
          <cell r="G185">
            <v>24592.781217513806</v>
          </cell>
        </row>
        <row r="186">
          <cell r="G186">
            <v>25340.963149193281</v>
          </cell>
        </row>
        <row r="187">
          <cell r="G187">
            <v>25849.81476111658</v>
          </cell>
        </row>
        <row r="188">
          <cell r="G188">
            <v>26594.39009099024</v>
          </cell>
        </row>
        <row r="189">
          <cell r="G189">
            <v>27799.969292662143</v>
          </cell>
        </row>
        <row r="190">
          <cell r="G190">
            <v>28056.028292957806</v>
          </cell>
        </row>
        <row r="191">
          <cell r="G191">
            <v>28400.612991728423</v>
          </cell>
        </row>
        <row r="192">
          <cell r="G192">
            <v>29035.98085317605</v>
          </cell>
        </row>
        <row r="193">
          <cell r="G193">
            <v>29408.164037719747</v>
          </cell>
        </row>
        <row r="194">
          <cell r="G194">
            <v>30106.106760429888</v>
          </cell>
        </row>
        <row r="195">
          <cell r="G195">
            <v>30806.133542091899</v>
          </cell>
        </row>
        <row r="196">
          <cell r="G196">
            <v>31440.696166111204</v>
          </cell>
        </row>
        <row r="197">
          <cell r="G197">
            <v>32047.619774521983</v>
          </cell>
        </row>
        <row r="198">
          <cell r="G198">
            <v>32104.297860526833</v>
          </cell>
        </row>
        <row r="199">
          <cell r="G199">
            <v>32109.167070280891</v>
          </cell>
        </row>
        <row r="200">
          <cell r="G200">
            <v>32936.932679051264</v>
          </cell>
        </row>
        <row r="201">
          <cell r="G201">
            <v>33811.021593104007</v>
          </cell>
        </row>
        <row r="202">
          <cell r="G202">
            <v>34225.976092013225</v>
          </cell>
        </row>
        <row r="203">
          <cell r="G203">
            <v>34662.836338595058</v>
          </cell>
        </row>
        <row r="204">
          <cell r="G204">
            <v>34976.314779800749</v>
          </cell>
        </row>
        <row r="205">
          <cell r="G205">
            <v>35296.98869762526</v>
          </cell>
        </row>
        <row r="206">
          <cell r="G206">
            <v>35881.611532288051</v>
          </cell>
        </row>
        <row r="207">
          <cell r="G207">
            <v>36490.63702641963</v>
          </cell>
        </row>
        <row r="208">
          <cell r="G208">
            <v>37143.162061519673</v>
          </cell>
        </row>
        <row r="209">
          <cell r="G209">
            <v>37769.85440780739</v>
          </cell>
        </row>
        <row r="210">
          <cell r="G210">
            <v>38176.065346623305</v>
          </cell>
        </row>
        <row r="211">
          <cell r="G211">
            <v>38588.47214253994</v>
          </cell>
        </row>
        <row r="212">
          <cell r="G212">
            <v>39319.68990157955</v>
          </cell>
        </row>
        <row r="213">
          <cell r="G213">
            <v>40090.511021682389</v>
          </cell>
        </row>
        <row r="214">
          <cell r="G214">
            <v>40608.689538797335</v>
          </cell>
        </row>
        <row r="215">
          <cell r="G215">
            <v>41052.169385326495</v>
          </cell>
        </row>
        <row r="216">
          <cell r="G216">
            <v>41417.482657620618</v>
          </cell>
        </row>
        <row r="217">
          <cell r="G217">
            <v>41671.075882980178</v>
          </cell>
        </row>
        <row r="218">
          <cell r="G218">
            <v>42112.864385072695</v>
          </cell>
        </row>
        <row r="219">
          <cell r="G219">
            <v>42535.621653710376</v>
          </cell>
        </row>
        <row r="220">
          <cell r="G220">
            <v>42730.479131154214</v>
          </cell>
        </row>
        <row r="221">
          <cell r="G221">
            <v>42948.660139949687</v>
          </cell>
        </row>
        <row r="222">
          <cell r="G222">
            <v>43299.536186556608</v>
          </cell>
        </row>
        <row r="223">
          <cell r="G223">
            <v>43672.615836230711</v>
          </cell>
        </row>
        <row r="224">
          <cell r="G224">
            <v>44272.633886365002</v>
          </cell>
        </row>
        <row r="225">
          <cell r="G225">
            <v>44904.512175198295</v>
          </cell>
        </row>
        <row r="226">
          <cell r="G226">
            <v>45195.846239185674</v>
          </cell>
        </row>
        <row r="236">
          <cell r="G236">
            <v>11169</v>
          </cell>
        </row>
        <row r="237">
          <cell r="G237">
            <v>11610</v>
          </cell>
        </row>
        <row r="238">
          <cell r="G238">
            <v>12124.5</v>
          </cell>
        </row>
        <row r="239">
          <cell r="G239">
            <v>12480.511662591996</v>
          </cell>
        </row>
        <row r="240">
          <cell r="G240">
            <v>12887.114604342501</v>
          </cell>
        </row>
        <row r="241">
          <cell r="G241">
            <v>13312.491201445775</v>
          </cell>
        </row>
        <row r="242">
          <cell r="G242">
            <v>13762.570885348063</v>
          </cell>
        </row>
        <row r="243">
          <cell r="G243">
            <v>14148.883695578334</v>
          </cell>
        </row>
        <row r="244">
          <cell r="G244">
            <v>14663.280413942713</v>
          </cell>
        </row>
        <row r="245">
          <cell r="G245">
            <v>14990.832168701994</v>
          </cell>
        </row>
        <row r="246">
          <cell r="G246">
            <v>15343.852643559425</v>
          </cell>
        </row>
        <row r="247">
          <cell r="G247">
            <v>15959.618757428241</v>
          </cell>
        </row>
        <row r="248">
          <cell r="G248">
            <v>16145.48208733808</v>
          </cell>
        </row>
        <row r="249">
          <cell r="G249">
            <v>16443.048710441089</v>
          </cell>
        </row>
        <row r="250">
          <cell r="G250">
            <v>16847.287028913135</v>
          </cell>
        </row>
        <row r="251">
          <cell r="G251">
            <v>17190.115853910374</v>
          </cell>
        </row>
        <row r="252">
          <cell r="G252">
            <v>17660.216096142212</v>
          </cell>
        </row>
        <row r="253">
          <cell r="G253">
            <v>18130.768960203652</v>
          </cell>
        </row>
        <row r="254">
          <cell r="G254">
            <v>18386.611411290465</v>
          </cell>
        </row>
        <row r="255">
          <cell r="G255">
            <v>18621.897561961283</v>
          </cell>
        </row>
        <row r="256">
          <cell r="G256">
            <v>19079.91580510831</v>
          </cell>
        </row>
        <row r="257">
          <cell r="G257">
            <v>19514.549385619026</v>
          </cell>
        </row>
        <row r="258">
          <cell r="G258">
            <v>19793.613235969769</v>
          </cell>
        </row>
        <row r="259">
          <cell r="G259">
            <v>20090.436704641848</v>
          </cell>
        </row>
        <row r="260">
          <cell r="G260">
            <v>20444.095207854494</v>
          </cell>
        </row>
        <row r="261">
          <cell r="G261">
            <v>20811.072696910891</v>
          </cell>
        </row>
        <row r="262">
          <cell r="G262">
            <v>21135.874906876365</v>
          </cell>
        </row>
        <row r="263">
          <cell r="G263">
            <v>21466.831949844884</v>
          </cell>
        </row>
        <row r="264">
          <cell r="G264">
            <v>21844.427204019146</v>
          </cell>
        </row>
        <row r="265">
          <cell r="G265">
            <v>22244.847084454115</v>
          </cell>
        </row>
        <row r="266">
          <cell r="G266">
            <v>22599.143414922353</v>
          </cell>
        </row>
        <row r="267">
          <cell r="G267">
            <v>22942.060444777275</v>
          </cell>
        </row>
        <row r="268">
          <cell r="G268">
            <v>23199.161306775186</v>
          </cell>
        </row>
        <row r="269">
          <cell r="G269">
            <v>23460.926064783285</v>
          </cell>
        </row>
        <row r="270">
          <cell r="G270">
            <v>23722.303194140575</v>
          </cell>
        </row>
        <row r="271">
          <cell r="G271">
            <v>24002.337651867256</v>
          </cell>
        </row>
        <row r="272">
          <cell r="G272">
            <v>24287.534937110078</v>
          </cell>
        </row>
        <row r="273">
          <cell r="G273">
            <v>24530.086823072674</v>
          </cell>
        </row>
        <row r="274">
          <cell r="G274">
            <v>24606.058438044118</v>
          </cell>
        </row>
        <row r="275">
          <cell r="G275">
            <v>24615.461762677562</v>
          </cell>
        </row>
        <row r="276">
          <cell r="G276">
            <v>25034.294982074654</v>
          </cell>
        </row>
        <row r="277">
          <cell r="G277">
            <v>25442.562311743382</v>
          </cell>
        </row>
        <row r="278">
          <cell r="G278">
            <v>25616.777463715254</v>
          </cell>
        </row>
        <row r="279">
          <cell r="G279">
            <v>25805.957941595327</v>
          </cell>
        </row>
        <row r="280">
          <cell r="G280">
            <v>26034.067905069722</v>
          </cell>
        </row>
        <row r="281">
          <cell r="G281">
            <v>26276.332637651896</v>
          </cell>
        </row>
        <row r="282">
          <cell r="G282">
            <v>26531.804319150302</v>
          </cell>
        </row>
        <row r="283">
          <cell r="G283">
            <v>26803.392907587702</v>
          </cell>
        </row>
        <row r="284">
          <cell r="G284">
            <v>26982.010527158069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avid Belzer" id="{B8A4028C-F539-4DE5-AE1D-16A20A09B558}" userId="dae1ced790c3d9ad" providerId="Windows Live"/>
</personList>
</file>

<file path=xl/theme/theme1.xml><?xml version="1.0" encoding="utf-8"?>
<a:theme xmlns:a="http://schemas.openxmlformats.org/drawingml/2006/main" name="Office Theme">
  <a:themeElements>
    <a:clrScheme name="PNNL">
      <a:dk1>
        <a:sysClr val="windowText" lastClr="000000"/>
      </a:dk1>
      <a:lt1>
        <a:sysClr val="window" lastClr="FFFFFF"/>
      </a:lt1>
      <a:dk2>
        <a:srgbClr val="616265"/>
      </a:dk2>
      <a:lt2>
        <a:srgbClr val="FFFFFF"/>
      </a:lt2>
      <a:accent1>
        <a:srgbClr val="A63F1E"/>
      </a:accent1>
      <a:accent2>
        <a:srgbClr val="D77600"/>
      </a:accent2>
      <a:accent3>
        <a:srgbClr val="F4AA00"/>
      </a:accent3>
      <a:accent4>
        <a:srgbClr val="B3B3B3"/>
      </a:accent4>
      <a:accent5>
        <a:srgbClr val="616265"/>
      </a:accent5>
      <a:accent6>
        <a:srgbClr val="191C4C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8" dT="2020-06-14T15:01:10.33" personId="{B8A4028C-F539-4DE5-AE1D-16A20A09B558}" id="{D884CB20-70C6-4669-AAA8-FE45D0C72327}">
    <text>See cell J2 for source of floorspace estimates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eia.gov/state/seds/seds-data-complete.cfm?sid=US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dataunits.cfm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dataunits.cfm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doe.gov/totalenergy/data/monthly/dataunits.cfm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dataunits.cfm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www.eia.gov/totalenergy/data/monthly/dataunits.cfm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24"/>
  <sheetViews>
    <sheetView topLeftCell="A26" workbookViewId="0"/>
  </sheetViews>
  <sheetFormatPr defaultRowHeight="12.75" x14ac:dyDescent="0.2"/>
  <cols>
    <col min="14" max="14" width="0" hidden="1" customWidth="1"/>
    <col min="15" max="15" width="10" hidden="1" customWidth="1"/>
  </cols>
  <sheetData>
    <row r="3" spans="2:21" x14ac:dyDescent="0.2">
      <c r="C3" s="63" t="s">
        <v>79</v>
      </c>
    </row>
    <row r="5" spans="2:21" x14ac:dyDescent="0.2">
      <c r="C5" s="64" t="s">
        <v>80</v>
      </c>
      <c r="M5" t="s">
        <v>81</v>
      </c>
      <c r="N5" t="s">
        <v>82</v>
      </c>
      <c r="Q5" t="s">
        <v>82</v>
      </c>
      <c r="U5" s="65" t="s">
        <v>83</v>
      </c>
    </row>
    <row r="6" spans="2:21" x14ac:dyDescent="0.2">
      <c r="C6" t="s">
        <v>84</v>
      </c>
      <c r="F6" s="66">
        <v>1985</v>
      </c>
      <c r="M6">
        <f>F6-1948</f>
        <v>37</v>
      </c>
      <c r="N6" s="67" t="str">
        <f>" "&amp;TEXT(Base_year,"0")&amp; " = 1"</f>
        <v xml:space="preserve"> 1985 = 1</v>
      </c>
      <c r="O6" s="67" t="str">
        <f>" ("&amp;TEXT(Base_year,"0")&amp; "  = 1)"</f>
        <v xml:space="preserve"> (1985  = 1)</v>
      </c>
      <c r="Q6" s="67" t="str">
        <f>" "&amp;TEXT(Base_year,"0")&amp; " = 1"</f>
        <v xml:space="preserve"> 1985 = 1</v>
      </c>
      <c r="R6" s="67" t="str">
        <f>" ("&amp;TEXT(Base_year,"0")&amp; "  = 1)"</f>
        <v xml:space="preserve"> (1985  = 1)</v>
      </c>
      <c r="U6" s="4" t="str">
        <f>TEXT(F6,"0")&amp;" = 1"</f>
        <v>1985 = 1</v>
      </c>
    </row>
    <row r="7" spans="2:21" x14ac:dyDescent="0.2">
      <c r="C7" t="s">
        <v>85</v>
      </c>
      <c r="F7" s="66">
        <v>1996</v>
      </c>
      <c r="M7">
        <f>F7-1948</f>
        <v>48</v>
      </c>
      <c r="N7" s="67" t="str">
        <f>" "&amp;TEXT(Base_year2,"0")&amp; " = 1"</f>
        <v xml:space="preserve"> 1996 = 1</v>
      </c>
      <c r="O7" s="67" t="str">
        <f>" ("&amp;TEXT(Base_year2,"0")&amp; "  = 1)"</f>
        <v xml:space="preserve"> (1996  = 1)</v>
      </c>
      <c r="Q7" s="67" t="str">
        <f>" "&amp;TEXT(Base_year2,"0")&amp; " = 1"</f>
        <v xml:space="preserve"> 1996 = 1</v>
      </c>
      <c r="R7" s="67" t="str">
        <f>" ("&amp;TEXT(Base_year2,"0")&amp; "  = 1)"</f>
        <v xml:space="preserve"> (1996  = 1)</v>
      </c>
    </row>
    <row r="8" spans="2:21" x14ac:dyDescent="0.2">
      <c r="N8" s="67"/>
    </row>
    <row r="9" spans="2:21" hidden="1" x14ac:dyDescent="0.2">
      <c r="B9" s="65" t="s">
        <v>86</v>
      </c>
      <c r="C9" t="s">
        <v>87</v>
      </c>
    </row>
    <row r="10" spans="2:21" hidden="1" x14ac:dyDescent="0.2">
      <c r="C10" t="s">
        <v>88</v>
      </c>
      <c r="F10" s="66"/>
    </row>
    <row r="11" spans="2:21" hidden="1" x14ac:dyDescent="0.2">
      <c r="C11" t="s">
        <v>89</v>
      </c>
      <c r="F11" s="66"/>
    </row>
    <row r="12" spans="2:21" hidden="1" x14ac:dyDescent="0.2">
      <c r="C12" t="s">
        <v>90</v>
      </c>
      <c r="F12" s="66"/>
    </row>
    <row r="13" spans="2:21" hidden="1" x14ac:dyDescent="0.2">
      <c r="C13" t="s">
        <v>91</v>
      </c>
      <c r="F13" s="66"/>
    </row>
    <row r="14" spans="2:21" hidden="1" x14ac:dyDescent="0.2">
      <c r="C14" t="s">
        <v>92</v>
      </c>
      <c r="F14" s="66"/>
    </row>
    <row r="15" spans="2:21" hidden="1" x14ac:dyDescent="0.2">
      <c r="C15" t="s">
        <v>93</v>
      </c>
      <c r="F15" s="66"/>
    </row>
    <row r="16" spans="2:21" hidden="1" x14ac:dyDescent="0.2">
      <c r="C16" t="s">
        <v>94</v>
      </c>
      <c r="E16" t="s">
        <v>95</v>
      </c>
      <c r="F16" t="s">
        <v>62</v>
      </c>
    </row>
    <row r="20" spans="3:16" x14ac:dyDescent="0.2">
      <c r="C20" t="s">
        <v>96</v>
      </c>
      <c r="F20" s="66">
        <v>1985</v>
      </c>
    </row>
    <row r="21" spans="3:16" x14ac:dyDescent="0.2">
      <c r="C21" t="s">
        <v>97</v>
      </c>
      <c r="F21" s="66">
        <v>2000</v>
      </c>
    </row>
    <row r="24" spans="3:16" x14ac:dyDescent="0.2">
      <c r="C24" s="242" t="s">
        <v>509</v>
      </c>
      <c r="D24" s="243"/>
      <c r="E24" s="243"/>
      <c r="F24" s="243"/>
      <c r="G24" s="243"/>
      <c r="H24" s="243"/>
      <c r="I24" s="243"/>
      <c r="J24" s="243"/>
      <c r="K24" s="243"/>
      <c r="L24" s="243"/>
      <c r="M24" s="243"/>
      <c r="N24" s="241">
        <v>1</v>
      </c>
      <c r="P24" s="66">
        <v>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P123"/>
  <sheetViews>
    <sheetView topLeftCell="A112" workbookViewId="0">
      <selection activeCell="A131" sqref="A131"/>
    </sheetView>
  </sheetViews>
  <sheetFormatPr defaultColWidth="9.140625" defaultRowHeight="12.75" x14ac:dyDescent="0.2"/>
  <cols>
    <col min="1" max="1" width="6.28515625" style="121" customWidth="1"/>
    <col min="2" max="2" width="6" style="121" customWidth="1"/>
    <col min="3" max="3" width="11.5703125" style="121" customWidth="1"/>
    <col min="4" max="4" width="11.28515625" style="121" customWidth="1"/>
    <col min="5" max="5" width="14.5703125" style="121" customWidth="1"/>
    <col min="6" max="6" width="11.28515625" style="121" customWidth="1"/>
    <col min="7" max="7" width="14.140625" style="121" customWidth="1"/>
    <col min="8" max="8" width="11.28515625" style="121" customWidth="1"/>
    <col min="9" max="9" width="11.85546875" style="121" customWidth="1"/>
    <col min="10" max="10" width="10.85546875" style="121" customWidth="1"/>
    <col min="11" max="11" width="12" style="121" customWidth="1"/>
    <col min="12" max="12" width="9.140625" style="121"/>
    <col min="13" max="13" width="9.5703125" style="121" customWidth="1"/>
    <col min="14" max="14" width="4.140625" style="121" customWidth="1"/>
    <col min="15" max="15" width="8.5703125" style="121" customWidth="1"/>
    <col min="16" max="16384" width="9.140625" style="121"/>
  </cols>
  <sheetData>
    <row r="1" spans="1:13" ht="18" x14ac:dyDescent="0.25">
      <c r="A1" s="119" t="s">
        <v>1370</v>
      </c>
      <c r="B1" s="120"/>
      <c r="C1" s="120"/>
      <c r="D1" s="120"/>
      <c r="E1" s="120"/>
      <c r="F1" s="120"/>
    </row>
    <row r="3" spans="1:13" ht="15.75" x14ac:dyDescent="0.25">
      <c r="B3" s="122" t="s">
        <v>263</v>
      </c>
    </row>
    <row r="4" spans="1:13" ht="15.75" x14ac:dyDescent="0.25">
      <c r="B4" s="125" t="s">
        <v>270</v>
      </c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</row>
    <row r="5" spans="1:13" ht="15.75" x14ac:dyDescent="0.25">
      <c r="B5" s="127" t="s">
        <v>271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</row>
    <row r="6" spans="1:13" ht="15.75" x14ac:dyDescent="0.25">
      <c r="B6" s="127" t="s">
        <v>277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</row>
    <row r="7" spans="1:13" ht="15.75" x14ac:dyDescent="0.25">
      <c r="B7" s="127" t="s">
        <v>1363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</row>
    <row r="8" spans="1:13" ht="15.75" x14ac:dyDescent="0.25"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</row>
    <row r="9" spans="1:13" ht="15.75" x14ac:dyDescent="0.25">
      <c r="B9" s="127" t="s">
        <v>1362</v>
      </c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</row>
    <row r="10" spans="1:13" ht="15.75" x14ac:dyDescent="0.25">
      <c r="B10" s="127" t="s">
        <v>274</v>
      </c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</row>
    <row r="11" spans="1:13" ht="15.75" x14ac:dyDescent="0.25">
      <c r="B11" s="127" t="s">
        <v>272</v>
      </c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</row>
    <row r="12" spans="1:13" ht="15.75" x14ac:dyDescent="0.25">
      <c r="B12" s="127" t="s">
        <v>273</v>
      </c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</row>
    <row r="13" spans="1:13" ht="15.75" x14ac:dyDescent="0.25">
      <c r="B13" s="127" t="s">
        <v>1364</v>
      </c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</row>
    <row r="14" spans="1:13" ht="15.75" x14ac:dyDescent="0.25">
      <c r="B14" s="122"/>
    </row>
    <row r="15" spans="1:13" ht="15.75" x14ac:dyDescent="0.25">
      <c r="B15" s="122" t="s">
        <v>275</v>
      </c>
    </row>
    <row r="16" spans="1:13" ht="15.75" x14ac:dyDescent="0.25">
      <c r="B16" s="122" t="s">
        <v>1361</v>
      </c>
    </row>
    <row r="17" spans="2:15" ht="15.75" x14ac:dyDescent="0.25">
      <c r="B17" s="122" t="s">
        <v>1365</v>
      </c>
    </row>
    <row r="18" spans="2:15" ht="15.75" x14ac:dyDescent="0.25">
      <c r="B18" s="122" t="s">
        <v>1371</v>
      </c>
    </row>
    <row r="19" spans="2:15" ht="15.75" x14ac:dyDescent="0.25">
      <c r="B19" s="122" t="s">
        <v>1366</v>
      </c>
    </row>
    <row r="20" spans="2:15" ht="15.75" x14ac:dyDescent="0.25">
      <c r="B20" s="122"/>
    </row>
    <row r="21" spans="2:15" ht="15.75" x14ac:dyDescent="0.25">
      <c r="B21" s="122" t="s">
        <v>276</v>
      </c>
    </row>
    <row r="22" spans="2:15" ht="15.75" x14ac:dyDescent="0.25">
      <c r="B22" s="122" t="s">
        <v>215</v>
      </c>
    </row>
    <row r="24" spans="2:15" ht="15" x14ac:dyDescent="0.25">
      <c r="B24" s="123" t="s">
        <v>216</v>
      </c>
      <c r="C24" s="123"/>
      <c r="D24" s="123"/>
      <c r="E24" s="123"/>
      <c r="F24" s="124"/>
    </row>
    <row r="25" spans="2:15" ht="15.75" x14ac:dyDescent="0.25">
      <c r="B25" s="125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6"/>
    </row>
    <row r="26" spans="2:15" ht="15.75" x14ac:dyDescent="0.25">
      <c r="B26" s="125" t="s">
        <v>1367</v>
      </c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6"/>
    </row>
    <row r="27" spans="2:15" ht="15.75" x14ac:dyDescent="0.25">
      <c r="B27" s="125" t="s">
        <v>217</v>
      </c>
      <c r="C27" s="126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6"/>
    </row>
    <row r="28" spans="2:15" ht="15.75" x14ac:dyDescent="0.25">
      <c r="B28" s="125" t="s">
        <v>218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6"/>
    </row>
    <row r="29" spans="2:15" ht="15.75" x14ac:dyDescent="0.25">
      <c r="B29" s="125" t="s">
        <v>219</v>
      </c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6"/>
    </row>
    <row r="30" spans="2:15" ht="15.75" x14ac:dyDescent="0.25">
      <c r="B30" s="125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6"/>
    </row>
    <row r="31" spans="2:15" ht="15.75" x14ac:dyDescent="0.25">
      <c r="B31" s="127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6"/>
    </row>
    <row r="32" spans="2:15" x14ac:dyDescent="0.2">
      <c r="C32" s="128" t="s">
        <v>220</v>
      </c>
      <c r="D32" s="129">
        <v>0</v>
      </c>
      <c r="E32" s="129">
        <v>1</v>
      </c>
      <c r="F32" s="129">
        <v>2</v>
      </c>
      <c r="G32" s="129">
        <v>3</v>
      </c>
      <c r="H32" s="129"/>
      <c r="I32" s="129"/>
      <c r="J32" s="128"/>
      <c r="K32" s="128"/>
      <c r="L32" s="128"/>
      <c r="M32" s="128"/>
    </row>
    <row r="33" spans="2:15" x14ac:dyDescent="0.2">
      <c r="C33" s="130"/>
      <c r="D33" s="130" t="s">
        <v>221</v>
      </c>
      <c r="E33" s="130"/>
      <c r="F33" s="130"/>
      <c r="G33" s="130"/>
      <c r="H33" s="130"/>
      <c r="I33" s="130"/>
      <c r="J33" s="130"/>
      <c r="K33" s="130"/>
      <c r="L33" s="130"/>
      <c r="M33" s="130"/>
    </row>
    <row r="34" spans="2:15" x14ac:dyDescent="0.2">
      <c r="C34" s="130"/>
      <c r="D34" s="130"/>
      <c r="E34" s="131" t="s">
        <v>267</v>
      </c>
      <c r="F34" s="132"/>
      <c r="G34" s="132"/>
      <c r="H34" s="132"/>
      <c r="I34" s="132"/>
      <c r="J34" s="132"/>
      <c r="K34" s="132"/>
      <c r="L34" s="132"/>
      <c r="M34" s="132"/>
    </row>
    <row r="35" spans="2:15" x14ac:dyDescent="0.2">
      <c r="C35" s="130"/>
      <c r="D35" s="130"/>
      <c r="E35" s="132"/>
      <c r="F35" s="132"/>
      <c r="G35" s="132"/>
      <c r="H35" s="132"/>
      <c r="I35" s="132"/>
      <c r="J35" s="132"/>
      <c r="K35" s="132"/>
      <c r="L35" s="132"/>
      <c r="M35" s="132"/>
    </row>
    <row r="36" spans="2:15" x14ac:dyDescent="0.2">
      <c r="C36" s="130"/>
      <c r="D36" s="130"/>
      <c r="E36" s="130" t="s">
        <v>116</v>
      </c>
      <c r="F36" s="130"/>
      <c r="G36" s="130"/>
      <c r="H36" s="130"/>
      <c r="I36" s="130"/>
      <c r="J36" s="130"/>
      <c r="K36" s="130"/>
      <c r="L36" s="130"/>
      <c r="M36" s="130"/>
    </row>
    <row r="37" spans="2:15" x14ac:dyDescent="0.2">
      <c r="C37" s="130"/>
      <c r="D37" s="130"/>
      <c r="E37" s="134" t="s">
        <v>117</v>
      </c>
      <c r="F37" s="130"/>
      <c r="G37" s="130"/>
      <c r="H37" s="130"/>
      <c r="I37" s="130"/>
      <c r="J37" s="130"/>
      <c r="K37" s="130"/>
      <c r="L37" s="130"/>
      <c r="M37" s="130"/>
    </row>
    <row r="38" spans="2:15" x14ac:dyDescent="0.2">
      <c r="C38" s="130"/>
      <c r="D38" s="130"/>
      <c r="E38" s="130" t="s">
        <v>118</v>
      </c>
      <c r="F38" s="133"/>
      <c r="G38" s="130"/>
      <c r="H38" s="130"/>
      <c r="I38" s="130"/>
      <c r="J38" s="130"/>
      <c r="K38" s="130"/>
      <c r="L38" s="130"/>
      <c r="M38" s="130"/>
    </row>
    <row r="39" spans="2:15" x14ac:dyDescent="0.2">
      <c r="C39" s="130"/>
      <c r="D39" s="130"/>
      <c r="E39" s="130" t="s">
        <v>256</v>
      </c>
      <c r="F39" s="130"/>
      <c r="G39" s="130"/>
      <c r="H39" s="130"/>
      <c r="I39" s="130"/>
      <c r="J39" s="130"/>
      <c r="K39" s="130"/>
      <c r="L39" s="130"/>
      <c r="M39" s="130"/>
    </row>
    <row r="40" spans="2:15" x14ac:dyDescent="0.2">
      <c r="C40" s="130"/>
      <c r="D40" s="130"/>
      <c r="E40" s="133"/>
      <c r="F40" s="130"/>
      <c r="G40" s="130"/>
      <c r="H40" s="130"/>
      <c r="I40" s="130"/>
      <c r="J40" s="130"/>
      <c r="K40" s="130"/>
      <c r="L40" s="130"/>
      <c r="M40" s="130"/>
    </row>
    <row r="41" spans="2:15" x14ac:dyDescent="0.2">
      <c r="B41" s="6"/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</row>
    <row r="42" spans="2:15" x14ac:dyDescent="0.2">
      <c r="B42" s="135"/>
      <c r="I42" s="6"/>
    </row>
    <row r="43" spans="2:15" x14ac:dyDescent="0.2">
      <c r="B43" s="135"/>
      <c r="I43" s="6"/>
    </row>
    <row r="44" spans="2:15" ht="15" x14ac:dyDescent="0.25">
      <c r="B44" s="123" t="s">
        <v>222</v>
      </c>
      <c r="I44" s="6"/>
    </row>
    <row r="45" spans="2:15" ht="15" x14ac:dyDescent="0.25">
      <c r="B45" s="123"/>
      <c r="I45" s="6"/>
    </row>
    <row r="46" spans="2:15" ht="15.75" x14ac:dyDescent="0.25">
      <c r="B46" s="122" t="s">
        <v>223</v>
      </c>
      <c r="C46" s="122"/>
      <c r="D46" s="122"/>
      <c r="E46" s="122"/>
      <c r="F46" s="122"/>
      <c r="G46" s="122"/>
    </row>
    <row r="47" spans="2:15" ht="15" x14ac:dyDescent="0.25">
      <c r="C47" s="136" t="s">
        <v>52</v>
      </c>
      <c r="E47" s="137" t="s">
        <v>224</v>
      </c>
      <c r="F47" s="137"/>
      <c r="G47" s="137"/>
      <c r="H47" s="137"/>
      <c r="I47" s="137"/>
      <c r="J47" s="137"/>
      <c r="K47" s="137"/>
      <c r="L47" s="137"/>
      <c r="M47" s="137"/>
      <c r="N47" s="137"/>
      <c r="O47" s="137"/>
    </row>
    <row r="48" spans="2:15" ht="15" x14ac:dyDescent="0.25">
      <c r="C48" s="136" t="s">
        <v>62</v>
      </c>
      <c r="E48" s="137" t="s">
        <v>225</v>
      </c>
      <c r="F48" s="137"/>
      <c r="G48" s="137"/>
      <c r="H48" s="137"/>
      <c r="I48" s="137"/>
      <c r="J48" s="137"/>
      <c r="K48" s="137"/>
      <c r="L48" s="137"/>
      <c r="M48" s="137"/>
      <c r="N48" s="137"/>
      <c r="O48" s="137"/>
    </row>
    <row r="49" spans="2:16" ht="15" x14ac:dyDescent="0.25">
      <c r="C49" s="136" t="s">
        <v>71</v>
      </c>
      <c r="E49" s="137" t="s">
        <v>226</v>
      </c>
      <c r="F49" s="137"/>
      <c r="G49" s="137"/>
      <c r="H49" s="137"/>
      <c r="I49" s="137"/>
      <c r="J49" s="137"/>
      <c r="K49" s="137"/>
      <c r="L49" s="137"/>
      <c r="M49" s="137"/>
      <c r="N49" s="137"/>
      <c r="O49" s="137"/>
    </row>
    <row r="50" spans="2:16" ht="15" x14ac:dyDescent="0.25">
      <c r="C50" s="136" t="s">
        <v>1368</v>
      </c>
      <c r="E50" s="137" t="s">
        <v>227</v>
      </c>
      <c r="F50" s="137"/>
      <c r="G50" s="137"/>
      <c r="H50" s="137"/>
      <c r="I50" s="137"/>
      <c r="J50" s="137"/>
      <c r="K50" s="137"/>
      <c r="L50" s="137"/>
      <c r="M50" s="137"/>
      <c r="N50" s="137"/>
      <c r="O50" s="137"/>
    </row>
    <row r="51" spans="2:16" ht="15.75" x14ac:dyDescent="0.25">
      <c r="B51" s="122" t="s">
        <v>1369</v>
      </c>
      <c r="C51" s="138"/>
      <c r="D51" s="139"/>
      <c r="E51" s="139"/>
      <c r="F51" s="139"/>
      <c r="G51" s="139"/>
      <c r="H51" s="139"/>
      <c r="I51" s="139"/>
    </row>
    <row r="52" spans="2:16" ht="15.75" x14ac:dyDescent="0.25">
      <c r="B52" s="122"/>
      <c r="C52" s="138"/>
      <c r="D52" s="139"/>
      <c r="E52" s="139"/>
      <c r="F52" s="139"/>
      <c r="G52" s="139"/>
      <c r="H52" s="139"/>
      <c r="I52" s="139"/>
    </row>
    <row r="53" spans="2:16" x14ac:dyDescent="0.2">
      <c r="C53" s="136"/>
      <c r="E53" s="135"/>
    </row>
    <row r="54" spans="2:16" x14ac:dyDescent="0.2">
      <c r="C54" s="136"/>
      <c r="E54" s="135"/>
    </row>
    <row r="55" spans="2:16" ht="15" x14ac:dyDescent="0.25">
      <c r="B55" s="123" t="s">
        <v>228</v>
      </c>
      <c r="C55" s="136"/>
      <c r="E55" s="135"/>
      <c r="F55" s="135"/>
    </row>
    <row r="56" spans="2:16" ht="15" x14ac:dyDescent="0.25">
      <c r="B56" s="123"/>
      <c r="C56" s="136"/>
      <c r="E56" s="135"/>
      <c r="F56" s="135"/>
    </row>
    <row r="57" spans="2:16" ht="15.75" x14ac:dyDescent="0.25">
      <c r="B57" s="122" t="s">
        <v>229</v>
      </c>
      <c r="C57" s="140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</row>
    <row r="58" spans="2:16" ht="15.75" x14ac:dyDescent="0.25">
      <c r="B58" s="122" t="s">
        <v>230</v>
      </c>
      <c r="C58" s="140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</row>
    <row r="60" spans="2:16" x14ac:dyDescent="0.2"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/>
      <c r="N60"/>
      <c r="O60"/>
      <c r="P60"/>
    </row>
    <row r="61" spans="2:16" ht="30" customHeight="1" x14ac:dyDescent="0.2">
      <c r="C61" s="142"/>
      <c r="D61" s="143"/>
      <c r="E61" s="582" t="s">
        <v>231</v>
      </c>
      <c r="F61" s="583"/>
      <c r="G61" s="583"/>
      <c r="H61" s="584"/>
      <c r="I61" s="585" t="s">
        <v>264</v>
      </c>
      <c r="J61" s="586"/>
      <c r="K61" s="586"/>
      <c r="L61" s="144"/>
      <c r="M61"/>
      <c r="N61"/>
      <c r="O61"/>
      <c r="P61"/>
    </row>
    <row r="62" spans="2:16" ht="90.75" customHeight="1" thickBot="1" x14ac:dyDescent="0.25">
      <c r="C62" s="145" t="s">
        <v>232</v>
      </c>
      <c r="D62" s="146" t="s">
        <v>69</v>
      </c>
      <c r="E62" s="147" t="s">
        <v>233</v>
      </c>
      <c r="F62" s="148" t="s">
        <v>234</v>
      </c>
      <c r="G62" s="148" t="s">
        <v>266</v>
      </c>
      <c r="H62" s="149" t="s">
        <v>235</v>
      </c>
      <c r="I62" s="148" t="s">
        <v>278</v>
      </c>
      <c r="J62" s="148" t="s">
        <v>279</v>
      </c>
      <c r="K62" s="148" t="s">
        <v>280</v>
      </c>
      <c r="M62"/>
      <c r="N62"/>
      <c r="O62"/>
      <c r="P62"/>
    </row>
    <row r="63" spans="2:16" x14ac:dyDescent="0.2">
      <c r="C63" s="150"/>
      <c r="D63" s="151"/>
      <c r="E63" s="152"/>
      <c r="F63" s="152"/>
      <c r="G63" s="152"/>
      <c r="H63" s="153"/>
      <c r="I63" s="154"/>
      <c r="J63" s="154"/>
      <c r="K63" s="154"/>
      <c r="M63"/>
      <c r="N63"/>
      <c r="O63"/>
      <c r="P63"/>
    </row>
    <row r="64" spans="2:16" x14ac:dyDescent="0.2">
      <c r="C64" s="155" t="s">
        <v>236</v>
      </c>
      <c r="D64" s="151">
        <v>1949</v>
      </c>
      <c r="E64" s="156" t="s">
        <v>236</v>
      </c>
      <c r="F64" s="156" t="s">
        <v>236</v>
      </c>
      <c r="G64" s="156" t="s">
        <v>236</v>
      </c>
      <c r="H64" s="157" t="s">
        <v>236</v>
      </c>
      <c r="I64" s="158" t="s">
        <v>236</v>
      </c>
      <c r="J64" s="158" t="s">
        <v>236</v>
      </c>
      <c r="K64" s="158" t="s">
        <v>236</v>
      </c>
      <c r="M64"/>
      <c r="N64"/>
      <c r="O64"/>
      <c r="P64"/>
    </row>
    <row r="65" spans="3:16" x14ac:dyDescent="0.2">
      <c r="C65" s="155" t="s">
        <v>237</v>
      </c>
      <c r="D65" s="159" t="s">
        <v>238</v>
      </c>
      <c r="E65" s="160" t="s">
        <v>237</v>
      </c>
      <c r="F65" s="160" t="s">
        <v>237</v>
      </c>
      <c r="G65" s="160" t="s">
        <v>237</v>
      </c>
      <c r="H65" s="161" t="s">
        <v>237</v>
      </c>
      <c r="I65" s="158" t="s">
        <v>237</v>
      </c>
      <c r="J65" s="158" t="s">
        <v>237</v>
      </c>
      <c r="K65" s="158"/>
      <c r="M65"/>
      <c r="N65"/>
      <c r="O65"/>
      <c r="P65"/>
    </row>
    <row r="66" spans="3:16" x14ac:dyDescent="0.2">
      <c r="C66" s="162" t="s">
        <v>236</v>
      </c>
      <c r="D66" s="163">
        <v>2000</v>
      </c>
      <c r="E66" s="164" t="s">
        <v>236</v>
      </c>
      <c r="F66" s="164" t="s">
        <v>236</v>
      </c>
      <c r="G66" s="164" t="s">
        <v>236</v>
      </c>
      <c r="H66" s="165" t="s">
        <v>236</v>
      </c>
      <c r="I66" s="166" t="s">
        <v>236</v>
      </c>
      <c r="J66" s="166" t="s">
        <v>236</v>
      </c>
      <c r="K66" s="166" t="s">
        <v>236</v>
      </c>
      <c r="M66"/>
      <c r="N66"/>
      <c r="O66"/>
      <c r="P66"/>
    </row>
    <row r="67" spans="3:16" x14ac:dyDescent="0.2">
      <c r="M67"/>
      <c r="N67"/>
      <c r="O67"/>
      <c r="P67"/>
    </row>
    <row r="68" spans="3:16" x14ac:dyDescent="0.2">
      <c r="C68" s="167" t="s">
        <v>110</v>
      </c>
      <c r="M68"/>
      <c r="N68"/>
      <c r="O68"/>
      <c r="P68"/>
    </row>
    <row r="69" spans="3:16" x14ac:dyDescent="0.2">
      <c r="C69" s="168" t="s">
        <v>19</v>
      </c>
      <c r="D69" s="135" t="s">
        <v>239</v>
      </c>
      <c r="M69"/>
      <c r="N69"/>
      <c r="O69"/>
      <c r="P69"/>
    </row>
    <row r="70" spans="3:16" x14ac:dyDescent="0.2">
      <c r="C70" s="168" t="s">
        <v>20</v>
      </c>
      <c r="D70" s="135" t="s">
        <v>240</v>
      </c>
    </row>
    <row r="71" spans="3:16" x14ac:dyDescent="0.2">
      <c r="C71" s="168" t="s">
        <v>241</v>
      </c>
      <c r="D71" s="169" t="s">
        <v>257</v>
      </c>
      <c r="E71" s="136"/>
      <c r="F71" s="136"/>
      <c r="G71" s="136"/>
      <c r="H71" s="136"/>
      <c r="I71" s="136"/>
      <c r="J71" s="136"/>
      <c r="K71" s="136"/>
    </row>
    <row r="72" spans="3:16" x14ac:dyDescent="0.2">
      <c r="C72" s="168" t="s">
        <v>22</v>
      </c>
      <c r="D72" s="135" t="s">
        <v>281</v>
      </c>
    </row>
    <row r="73" spans="3:16" x14ac:dyDescent="0.2">
      <c r="C73" s="170"/>
    </row>
    <row r="74" spans="3:16" ht="15" x14ac:dyDescent="0.25">
      <c r="C74" s="123" t="s">
        <v>262</v>
      </c>
      <c r="D74" s="171"/>
      <c r="G74" s="135" t="s">
        <v>282</v>
      </c>
    </row>
    <row r="75" spans="3:16" x14ac:dyDescent="0.2">
      <c r="D75" s="171"/>
    </row>
    <row r="76" spans="3:16" x14ac:dyDescent="0.2">
      <c r="D76" s="172" t="s">
        <v>19</v>
      </c>
      <c r="E76" s="173" t="s">
        <v>20</v>
      </c>
      <c r="F76" s="173" t="s">
        <v>21</v>
      </c>
      <c r="G76" s="173" t="s">
        <v>22</v>
      </c>
      <c r="H76" s="173" t="s">
        <v>23</v>
      </c>
      <c r="I76" s="173" t="s">
        <v>24</v>
      </c>
      <c r="J76"/>
    </row>
    <row r="77" spans="3:16" ht="29.25" customHeight="1" x14ac:dyDescent="0.2">
      <c r="D77" s="174"/>
      <c r="E77" s="174"/>
      <c r="F77" s="176"/>
      <c r="G77" s="175"/>
      <c r="H77" s="177" t="s">
        <v>260</v>
      </c>
      <c r="I77" s="178" t="s">
        <v>242</v>
      </c>
      <c r="J77"/>
    </row>
    <row r="78" spans="3:16" ht="30.75" customHeight="1" x14ac:dyDescent="0.2">
      <c r="D78" s="179"/>
      <c r="E78" s="180"/>
      <c r="F78" s="182"/>
      <c r="G78" s="182"/>
      <c r="H78" s="183"/>
      <c r="I78" s="181"/>
      <c r="J78"/>
    </row>
    <row r="79" spans="3:16" ht="60" customHeight="1" x14ac:dyDescent="0.2">
      <c r="D79" s="17" t="s">
        <v>65</v>
      </c>
      <c r="E79" s="17" t="s">
        <v>258</v>
      </c>
      <c r="F79" s="17" t="s">
        <v>30</v>
      </c>
      <c r="G79" s="17" t="s">
        <v>259</v>
      </c>
      <c r="H79" s="18" t="s">
        <v>31</v>
      </c>
      <c r="I79" s="16" t="s">
        <v>32</v>
      </c>
      <c r="J79"/>
    </row>
    <row r="80" spans="3:16" ht="13.5" thickBot="1" x14ac:dyDescent="0.25">
      <c r="D80" s="184">
        <f>index_label</f>
        <v>0</v>
      </c>
      <c r="E80" s="184">
        <f>index_label</f>
        <v>0</v>
      </c>
      <c r="F80" s="184">
        <f>index_label</f>
        <v>0</v>
      </c>
      <c r="G80" s="184">
        <f>index_label</f>
        <v>0</v>
      </c>
      <c r="H80" s="185"/>
      <c r="I80" s="184">
        <f>index_label</f>
        <v>0</v>
      </c>
      <c r="J80"/>
    </row>
    <row r="81" spans="3:10" x14ac:dyDescent="0.2">
      <c r="D81" s="186">
        <v>1949</v>
      </c>
      <c r="E81" s="186" t="s">
        <v>236</v>
      </c>
      <c r="F81" s="186" t="s">
        <v>236</v>
      </c>
      <c r="G81" s="186" t="s">
        <v>236</v>
      </c>
      <c r="H81" s="187"/>
      <c r="I81" s="186" t="s">
        <v>236</v>
      </c>
      <c r="J81"/>
    </row>
    <row r="82" spans="3:10" x14ac:dyDescent="0.2">
      <c r="D82" s="186" t="s">
        <v>237</v>
      </c>
      <c r="E82" s="186" t="s">
        <v>237</v>
      </c>
      <c r="F82" s="186" t="s">
        <v>237</v>
      </c>
      <c r="G82" s="186" t="s">
        <v>237</v>
      </c>
      <c r="H82" s="188"/>
      <c r="I82" s="186" t="s">
        <v>237</v>
      </c>
      <c r="J82"/>
    </row>
    <row r="83" spans="3:10" x14ac:dyDescent="0.2">
      <c r="D83" s="470" t="s">
        <v>1340</v>
      </c>
      <c r="E83" s="186" t="s">
        <v>236</v>
      </c>
      <c r="F83" s="186" t="s">
        <v>236</v>
      </c>
      <c r="G83" s="186" t="s">
        <v>236</v>
      </c>
      <c r="H83" s="187"/>
      <c r="I83" s="186" t="s">
        <v>236</v>
      </c>
      <c r="J83"/>
    </row>
    <row r="84" spans="3:10" x14ac:dyDescent="0.2">
      <c r="D84" s="171"/>
    </row>
    <row r="85" spans="3:10" x14ac:dyDescent="0.2">
      <c r="C85" s="189" t="s">
        <v>110</v>
      </c>
    </row>
    <row r="86" spans="3:10" x14ac:dyDescent="0.2">
      <c r="C86" s="190" t="s">
        <v>167</v>
      </c>
      <c r="D86" s="135" t="s">
        <v>243</v>
      </c>
    </row>
    <row r="87" spans="3:10" x14ac:dyDescent="0.2">
      <c r="C87" s="171"/>
      <c r="D87" s="135" t="s">
        <v>244</v>
      </c>
    </row>
    <row r="89" spans="3:10" x14ac:dyDescent="0.2">
      <c r="C89" s="190" t="s">
        <v>168</v>
      </c>
      <c r="D89" s="135" t="s">
        <v>245</v>
      </c>
    </row>
    <row r="90" spans="3:10" x14ac:dyDescent="0.2">
      <c r="C90" s="191" t="s">
        <v>246</v>
      </c>
    </row>
    <row r="91" spans="3:10" x14ac:dyDescent="0.2">
      <c r="C91" s="168" t="s">
        <v>19</v>
      </c>
      <c r="D91" s="135" t="s">
        <v>261</v>
      </c>
    </row>
    <row r="92" spans="3:10" x14ac:dyDescent="0.2">
      <c r="C92" s="168" t="s">
        <v>20</v>
      </c>
      <c r="D92" s="135" t="s">
        <v>265</v>
      </c>
    </row>
    <row r="93" spans="3:10" x14ac:dyDescent="0.2">
      <c r="C93" s="168" t="s">
        <v>21</v>
      </c>
      <c r="D93" s="135" t="s">
        <v>247</v>
      </c>
    </row>
    <row r="94" spans="3:10" x14ac:dyDescent="0.2">
      <c r="C94" s="170"/>
      <c r="D94" s="135" t="s">
        <v>283</v>
      </c>
    </row>
    <row r="95" spans="3:10" x14ac:dyDescent="0.2">
      <c r="C95" s="168" t="s">
        <v>22</v>
      </c>
      <c r="D95" s="135" t="s">
        <v>284</v>
      </c>
    </row>
    <row r="96" spans="3:10" x14ac:dyDescent="0.2">
      <c r="C96" s="168" t="s">
        <v>23</v>
      </c>
      <c r="D96" s="135" t="s">
        <v>268</v>
      </c>
    </row>
    <row r="97" spans="2:15" x14ac:dyDescent="0.2">
      <c r="C97" s="168" t="s">
        <v>24</v>
      </c>
      <c r="D97" s="135" t="s">
        <v>285</v>
      </c>
    </row>
    <row r="98" spans="2:15" x14ac:dyDescent="0.2">
      <c r="D98" s="135" t="s">
        <v>286</v>
      </c>
    </row>
    <row r="99" spans="2:15" x14ac:dyDescent="0.2">
      <c r="C99" s="168"/>
      <c r="D99" s="135"/>
    </row>
    <row r="100" spans="2:15" ht="15" x14ac:dyDescent="0.25">
      <c r="B100" s="123" t="s">
        <v>248</v>
      </c>
      <c r="C100" s="136"/>
    </row>
    <row r="102" spans="2:15" ht="15.75" x14ac:dyDescent="0.25">
      <c r="C102" s="122" t="s">
        <v>480</v>
      </c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2"/>
    </row>
    <row r="104" spans="2:15" x14ac:dyDescent="0.2">
      <c r="C104" s="121" t="s">
        <v>1439</v>
      </c>
      <c r="D104" s="471" t="s">
        <v>1341</v>
      </c>
      <c r="E104" s="471"/>
      <c r="F104" s="135" t="s">
        <v>1342</v>
      </c>
    </row>
    <row r="105" spans="2:15" x14ac:dyDescent="0.2">
      <c r="C105" s="121" t="s">
        <v>1439</v>
      </c>
      <c r="D105" s="471" t="s">
        <v>249</v>
      </c>
      <c r="E105" s="471"/>
      <c r="F105" s="135" t="s">
        <v>250</v>
      </c>
    </row>
    <row r="106" spans="2:15" x14ac:dyDescent="0.2">
      <c r="C106" s="121" t="s">
        <v>1439</v>
      </c>
      <c r="D106" s="471" t="s">
        <v>251</v>
      </c>
      <c r="E106" s="471"/>
      <c r="F106" s="135" t="s">
        <v>252</v>
      </c>
    </row>
    <row r="107" spans="2:15" x14ac:dyDescent="0.2">
      <c r="C107" s="121" t="s">
        <v>1439</v>
      </c>
      <c r="D107" s="471" t="s">
        <v>253</v>
      </c>
      <c r="E107" s="471"/>
      <c r="F107" s="135" t="s">
        <v>287</v>
      </c>
      <c r="M107" s="121" t="s">
        <v>1343</v>
      </c>
    </row>
    <row r="108" spans="2:15" x14ac:dyDescent="0.2">
      <c r="C108" s="121" t="s">
        <v>1439</v>
      </c>
      <c r="D108" s="471" t="s">
        <v>254</v>
      </c>
      <c r="E108" s="471"/>
      <c r="F108" s="135" t="s">
        <v>255</v>
      </c>
      <c r="M108" s="121" t="s">
        <v>1343</v>
      </c>
    </row>
    <row r="109" spans="2:15" x14ac:dyDescent="0.2">
      <c r="D109" s="471" t="s">
        <v>1344</v>
      </c>
      <c r="F109" s="121" t="s">
        <v>1345</v>
      </c>
    </row>
    <row r="110" spans="2:15" x14ac:dyDescent="0.2">
      <c r="D110" s="471" t="s">
        <v>479</v>
      </c>
      <c r="E110" s="471"/>
      <c r="F110" s="135" t="s">
        <v>1346</v>
      </c>
    </row>
    <row r="111" spans="2:15" x14ac:dyDescent="0.2">
      <c r="D111" s="471" t="s">
        <v>1354</v>
      </c>
      <c r="E111" s="471"/>
      <c r="F111" s="121" t="s">
        <v>1355</v>
      </c>
    </row>
    <row r="112" spans="2:15" x14ac:dyDescent="0.2">
      <c r="C112" s="121" t="s">
        <v>1439</v>
      </c>
      <c r="D112" s="471" t="s">
        <v>1356</v>
      </c>
      <c r="E112" s="471"/>
      <c r="F112" s="121" t="s">
        <v>1357</v>
      </c>
    </row>
    <row r="113" spans="3:6" x14ac:dyDescent="0.2">
      <c r="C113" s="121" t="s">
        <v>1439</v>
      </c>
      <c r="D113" s="471" t="s">
        <v>1360</v>
      </c>
      <c r="E113" s="471"/>
      <c r="F113" s="121" t="s">
        <v>1358</v>
      </c>
    </row>
    <row r="114" spans="3:6" x14ac:dyDescent="0.2">
      <c r="D114" s="192"/>
      <c r="E114" s="192"/>
      <c r="F114" s="135"/>
    </row>
    <row r="115" spans="3:6" x14ac:dyDescent="0.2">
      <c r="D115" s="192"/>
      <c r="E115" s="192"/>
      <c r="F115" s="135"/>
    </row>
    <row r="116" spans="3:6" x14ac:dyDescent="0.2">
      <c r="D116" s="135"/>
      <c r="F116" s="135"/>
    </row>
    <row r="117" spans="3:6" x14ac:dyDescent="0.2">
      <c r="C117" s="135"/>
      <c r="D117" s="135"/>
      <c r="F117" s="135"/>
    </row>
    <row r="118" spans="3:6" x14ac:dyDescent="0.2">
      <c r="C118" s="135"/>
      <c r="D118" s="135"/>
      <c r="F118" s="135"/>
    </row>
    <row r="119" spans="3:6" x14ac:dyDescent="0.2">
      <c r="C119" s="135"/>
      <c r="D119" s="135"/>
      <c r="F119" s="135"/>
    </row>
    <row r="120" spans="3:6" x14ac:dyDescent="0.2">
      <c r="D120" s="192"/>
      <c r="F120" s="135"/>
    </row>
    <row r="121" spans="3:6" x14ac:dyDescent="0.2">
      <c r="D121" s="192"/>
      <c r="F121" s="135"/>
    </row>
    <row r="122" spans="3:6" x14ac:dyDescent="0.2">
      <c r="D122" s="192"/>
      <c r="F122" s="135"/>
    </row>
    <row r="123" spans="3:6" x14ac:dyDescent="0.2">
      <c r="D123" s="192"/>
      <c r="F123" s="135"/>
    </row>
  </sheetData>
  <mergeCells count="2">
    <mergeCell ref="E61:H61"/>
    <mergeCell ref="I61:K61"/>
  </mergeCells>
  <phoneticPr fontId="0" type="noConversion"/>
  <pageMargins left="0.75" right="0.75" top="1" bottom="1" header="0.5" footer="0.5"/>
  <pageSetup scale="65" fitToHeight="2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Q783"/>
  <sheetViews>
    <sheetView topLeftCell="AE73" zoomScaleNormal="100" workbookViewId="0">
      <selection activeCell="AE93" sqref="AE93"/>
    </sheetView>
  </sheetViews>
  <sheetFormatPr defaultColWidth="9.140625" defaultRowHeight="12.75" x14ac:dyDescent="0.2"/>
  <cols>
    <col min="1" max="1" width="10.5703125" style="2" customWidth="1"/>
    <col min="2" max="2" width="7.42578125" style="2" customWidth="1"/>
    <col min="3" max="3" width="9.140625" style="2"/>
    <col min="4" max="7" width="13.7109375" style="2" customWidth="1"/>
    <col min="8" max="8" width="14.7109375" style="2" customWidth="1"/>
    <col min="9" max="9" width="2.85546875" style="2" customWidth="1"/>
    <col min="10" max="10" width="3.85546875" style="2" customWidth="1"/>
    <col min="11" max="11" width="14.85546875" style="2" customWidth="1"/>
    <col min="12" max="12" width="5.5703125" style="2" customWidth="1"/>
    <col min="13" max="15" width="14.42578125" style="2" customWidth="1"/>
    <col min="16" max="16" width="3.140625" style="2" customWidth="1"/>
    <col min="17" max="17" width="12.140625" style="2" customWidth="1"/>
    <col min="18" max="18" width="2.85546875" style="2" customWidth="1"/>
    <col min="19" max="19" width="11.5703125" style="2" customWidth="1"/>
    <col min="20" max="20" width="12" style="2" customWidth="1"/>
    <col min="21" max="21" width="2.85546875" style="2" customWidth="1"/>
    <col min="22" max="22" width="4.7109375" style="2" customWidth="1"/>
    <col min="23" max="23" width="12.85546875" style="2" customWidth="1"/>
    <col min="24" max="24" width="4" style="2" customWidth="1"/>
    <col min="25" max="25" width="9.140625" style="2" hidden="1" customWidth="1"/>
    <col min="26" max="26" width="14.5703125" style="2" customWidth="1"/>
    <col min="27" max="27" width="15.5703125" style="2" customWidth="1"/>
    <col min="28" max="28" width="9.140625" style="2"/>
    <col min="29" max="29" width="11.85546875" style="2" customWidth="1"/>
    <col min="30" max="30" width="11.5703125" style="2" customWidth="1"/>
    <col min="31" max="31" width="10.5703125" style="2" bestFit="1" customWidth="1"/>
    <col min="32" max="32" width="10.5703125" style="2" customWidth="1"/>
    <col min="33" max="33" width="10.42578125" style="2" customWidth="1"/>
    <col min="34" max="34" width="10.7109375" style="2" customWidth="1"/>
    <col min="35" max="35" width="10.5703125" style="2" bestFit="1" customWidth="1"/>
    <col min="36" max="36" width="5.7109375" style="2" hidden="1" customWidth="1"/>
    <col min="37" max="37" width="9.5703125" style="2" hidden="1" customWidth="1"/>
    <col min="38" max="39" width="9.5703125" style="2" customWidth="1"/>
    <col min="40" max="40" width="11.5703125" style="2" customWidth="1"/>
    <col min="41" max="41" width="9.5703125" style="2" customWidth="1"/>
    <col min="42" max="42" width="10.7109375" style="2" customWidth="1"/>
    <col min="43" max="43" width="11.85546875" style="2" customWidth="1"/>
    <col min="44" max="44" width="10.140625" style="2" customWidth="1"/>
    <col min="45" max="45" width="9.140625" style="2"/>
    <col min="46" max="46" width="6.42578125" style="2" customWidth="1"/>
    <col min="47" max="47" width="9.140625" style="2"/>
    <col min="48" max="48" width="10.28515625" style="2" hidden="1" customWidth="1"/>
    <col min="49" max="49" width="9.85546875" style="2" hidden="1" customWidth="1"/>
    <col min="50" max="50" width="9.42578125" style="2" hidden="1" customWidth="1"/>
    <col min="51" max="51" width="10.5703125" style="2" hidden="1" customWidth="1"/>
    <col min="52" max="52" width="0" style="2" hidden="1" customWidth="1"/>
    <col min="53" max="53" width="11.140625" style="2" hidden="1" customWidth="1"/>
    <col min="54" max="54" width="0" style="2" hidden="1" customWidth="1"/>
    <col min="55" max="56" width="10.7109375" style="2" hidden="1" customWidth="1"/>
    <col min="57" max="57" width="9.5703125" style="2" hidden="1" customWidth="1"/>
    <col min="58" max="58" width="0" style="2" hidden="1" customWidth="1"/>
    <col min="59" max="59" width="11.42578125" style="2" hidden="1" customWidth="1"/>
    <col min="60" max="61" width="0" style="2" hidden="1" customWidth="1"/>
    <col min="62" max="62" width="10.28515625" style="2" hidden="1" customWidth="1"/>
    <col min="63" max="64" width="0" style="2" hidden="1" customWidth="1"/>
    <col min="65" max="65" width="11.7109375" style="2" hidden="1" customWidth="1"/>
    <col min="66" max="68" width="10.85546875" style="2" hidden="1" customWidth="1"/>
    <col min="69" max="69" width="7.140625" style="2" hidden="1" customWidth="1"/>
    <col min="70" max="70" width="12.85546875" style="2" hidden="1" customWidth="1"/>
    <col min="71" max="74" width="11" style="2" hidden="1" customWidth="1"/>
    <col min="75" max="75" width="0" style="2" hidden="1" customWidth="1"/>
    <col min="76" max="76" width="11.140625" style="2" hidden="1" customWidth="1"/>
    <col min="77" max="77" width="8.42578125" style="2" hidden="1" customWidth="1"/>
    <col min="78" max="78" width="0" style="2" hidden="1" customWidth="1"/>
    <col min="79" max="79" width="10.7109375" style="2" hidden="1" customWidth="1"/>
    <col min="80" max="85" width="0" style="2" hidden="1" customWidth="1"/>
    <col min="86" max="89" width="9.5703125" style="2" hidden="1" customWidth="1"/>
    <col min="90" max="118" width="0" style="2" hidden="1" customWidth="1"/>
    <col min="119" max="119" width="9.140625" style="2"/>
    <col min="120" max="120" width="14" style="2" customWidth="1"/>
    <col min="121" max="121" width="12" style="2" customWidth="1"/>
    <col min="122" max="122" width="10.5703125" style="2" customWidth="1"/>
    <col min="123" max="123" width="10.85546875" style="2" customWidth="1"/>
    <col min="124" max="133" width="9.140625" style="2"/>
    <col min="134" max="134" width="11.7109375" style="2" customWidth="1"/>
    <col min="135" max="162" width="9.140625" style="2"/>
    <col min="163" max="163" width="11" style="2" customWidth="1"/>
    <col min="164" max="164" width="11.140625" style="2" customWidth="1"/>
    <col min="165" max="16384" width="9.140625" style="2"/>
  </cols>
  <sheetData>
    <row r="1" spans="1:169" ht="15.75" x14ac:dyDescent="0.25">
      <c r="A1" s="1"/>
      <c r="B1" s="1"/>
      <c r="D1" s="3" t="s">
        <v>1317</v>
      </c>
      <c r="E1" s="3"/>
      <c r="F1" s="3"/>
      <c r="G1" s="3"/>
      <c r="H1" s="3"/>
      <c r="Q1" s="244"/>
      <c r="R1" s="245"/>
      <c r="S1" s="245"/>
      <c r="T1" s="245"/>
      <c r="U1" s="245"/>
      <c r="V1" s="245"/>
      <c r="W1" s="245"/>
      <c r="X1" s="245"/>
      <c r="Y1" s="245"/>
      <c r="Z1" s="245"/>
      <c r="AA1" s="8"/>
      <c r="AB1" s="311"/>
      <c r="AT1" s="5"/>
    </row>
    <row r="2" spans="1:169" ht="8.25" customHeight="1" x14ac:dyDescent="0.2">
      <c r="A2" s="1"/>
      <c r="B2" s="1"/>
      <c r="AB2" s="6"/>
      <c r="AT2" s="5"/>
      <c r="AV2" s="118" t="s">
        <v>213</v>
      </c>
    </row>
    <row r="3" spans="1:169" ht="39" customHeight="1" x14ac:dyDescent="0.2">
      <c r="A3" s="1"/>
      <c r="B3" s="1"/>
      <c r="D3" s="70" t="s">
        <v>1</v>
      </c>
      <c r="E3" s="70"/>
      <c r="F3" s="70"/>
      <c r="G3" s="70"/>
      <c r="H3" s="70"/>
      <c r="I3" s="20"/>
      <c r="J3" s="20"/>
      <c r="K3" s="70" t="s">
        <v>65</v>
      </c>
      <c r="L3" s="20"/>
      <c r="M3" s="70" t="s">
        <v>652</v>
      </c>
      <c r="N3" s="70" t="s">
        <v>703</v>
      </c>
      <c r="O3" s="70" t="s">
        <v>704</v>
      </c>
      <c r="P3" s="20"/>
      <c r="Q3" s="70" t="s">
        <v>666</v>
      </c>
      <c r="R3" s="20"/>
      <c r="S3" s="20" t="s">
        <v>707</v>
      </c>
      <c r="T3" s="20" t="s">
        <v>708</v>
      </c>
      <c r="U3" s="20"/>
      <c r="V3" s="20"/>
      <c r="W3" s="68" t="s">
        <v>661</v>
      </c>
      <c r="X3" s="34"/>
      <c r="Y3" s="34"/>
      <c r="Z3" s="68" t="s">
        <v>662</v>
      </c>
      <c r="AA3" s="20"/>
      <c r="AB3" s="20"/>
      <c r="AC3" s="70" t="s">
        <v>5</v>
      </c>
      <c r="AD3" s="55" t="s">
        <v>715</v>
      </c>
      <c r="AE3" s="22"/>
      <c r="AF3" s="22"/>
      <c r="AG3" s="22"/>
      <c r="AH3" s="20"/>
      <c r="AI3" s="20"/>
      <c r="AJ3" s="20"/>
      <c r="AK3" s="20"/>
      <c r="AL3" s="20"/>
      <c r="AM3" s="20"/>
      <c r="AN3" s="7" t="s">
        <v>711</v>
      </c>
      <c r="AO3" s="7"/>
      <c r="AP3" s="7"/>
      <c r="AQ3" s="7"/>
      <c r="AR3" s="7"/>
      <c r="AS3" s="20"/>
      <c r="AT3" s="71"/>
      <c r="AU3" s="20"/>
      <c r="AV3" s="55" t="s">
        <v>6</v>
      </c>
      <c r="AW3" s="20"/>
      <c r="AX3" s="20"/>
      <c r="AY3" s="20"/>
      <c r="AZ3" s="20"/>
      <c r="BA3" s="55" t="s">
        <v>7</v>
      </c>
      <c r="BB3" s="20"/>
      <c r="BC3" s="20"/>
      <c r="BD3" s="20"/>
      <c r="BE3" s="20"/>
      <c r="BF3" s="20"/>
      <c r="BG3" s="55" t="s">
        <v>8</v>
      </c>
      <c r="BH3" s="70"/>
      <c r="BI3" s="70"/>
      <c r="BJ3" s="70"/>
      <c r="BK3" s="20"/>
      <c r="BL3" s="20"/>
      <c r="BM3" s="70" t="s">
        <v>9</v>
      </c>
      <c r="BN3" s="20"/>
      <c r="BO3" s="20"/>
      <c r="BP3" s="20"/>
      <c r="BQ3" s="20"/>
      <c r="BR3" s="70" t="s">
        <v>114</v>
      </c>
      <c r="BS3" s="20"/>
      <c r="BT3" s="20"/>
      <c r="BU3" s="20"/>
      <c r="BV3" s="20"/>
      <c r="BW3" s="20"/>
      <c r="BX3" s="70" t="s">
        <v>10</v>
      </c>
      <c r="BY3" s="20"/>
      <c r="BZ3" s="20"/>
      <c r="CA3" s="20"/>
      <c r="CB3" s="20"/>
      <c r="CC3" s="70" t="s">
        <v>11</v>
      </c>
      <c r="CD3" s="70"/>
      <c r="CE3" s="70"/>
      <c r="CF3" s="20"/>
      <c r="CG3" s="20"/>
      <c r="CH3" s="70" t="s">
        <v>12</v>
      </c>
      <c r="CI3" s="70"/>
      <c r="CJ3" s="70"/>
      <c r="CK3" s="20"/>
      <c r="CL3" s="20"/>
      <c r="CM3" s="70" t="s">
        <v>13</v>
      </c>
      <c r="CN3" s="20"/>
      <c r="CO3" s="20"/>
      <c r="CP3" s="20"/>
      <c r="CQ3" s="20"/>
      <c r="CR3" s="20"/>
      <c r="CS3" s="70" t="s">
        <v>14</v>
      </c>
      <c r="CT3" s="20"/>
      <c r="CU3" s="20"/>
      <c r="CV3" s="20"/>
      <c r="CW3" s="70" t="s">
        <v>15</v>
      </c>
      <c r="CX3" s="20"/>
      <c r="CY3" s="20"/>
      <c r="CZ3" s="20"/>
      <c r="DA3" s="70" t="s">
        <v>16</v>
      </c>
      <c r="DB3" s="20"/>
      <c r="DC3" s="20"/>
      <c r="DD3" s="20"/>
      <c r="DE3" s="70" t="s">
        <v>17</v>
      </c>
      <c r="DF3" s="20"/>
      <c r="DG3" s="20"/>
      <c r="DH3" s="20"/>
      <c r="DI3" s="70" t="s">
        <v>18</v>
      </c>
      <c r="DJ3" s="20"/>
      <c r="DK3" s="20"/>
      <c r="DL3" s="20"/>
      <c r="DM3" s="34"/>
      <c r="DN3" s="34"/>
    </row>
    <row r="4" spans="1:169" ht="26.25" customHeight="1" x14ac:dyDescent="0.2">
      <c r="A4" s="1"/>
      <c r="B4" s="1"/>
      <c r="Q4" s="82" t="s">
        <v>120</v>
      </c>
      <c r="AC4" s="9" t="s">
        <v>19</v>
      </c>
      <c r="AD4" s="9" t="s">
        <v>20</v>
      </c>
      <c r="AE4" s="10" t="s">
        <v>21</v>
      </c>
      <c r="AF4" s="10" t="s">
        <v>22</v>
      </c>
      <c r="AG4" s="10" t="s">
        <v>23</v>
      </c>
      <c r="AH4" s="10" t="s">
        <v>24</v>
      </c>
      <c r="AI4" s="10" t="s">
        <v>503</v>
      </c>
      <c r="AJ4" s="10" t="s">
        <v>24</v>
      </c>
      <c r="AK4" s="236" t="s">
        <v>503</v>
      </c>
      <c r="AL4" s="10" t="s">
        <v>718</v>
      </c>
      <c r="AN4" s="10" t="s">
        <v>721</v>
      </c>
      <c r="AO4" s="10" t="s">
        <v>25</v>
      </c>
      <c r="AP4" s="10" t="s">
        <v>722</v>
      </c>
      <c r="AQ4" s="10" t="s">
        <v>723</v>
      </c>
      <c r="AR4" s="10" t="s">
        <v>724</v>
      </c>
      <c r="AT4" s="5"/>
      <c r="BG4" s="7"/>
      <c r="BH4" s="7"/>
      <c r="BI4" s="7"/>
      <c r="BJ4" s="7"/>
      <c r="CW4" s="11" t="s">
        <v>26</v>
      </c>
      <c r="DA4" s="11" t="s">
        <v>27</v>
      </c>
      <c r="DE4" s="11" t="s">
        <v>28</v>
      </c>
      <c r="DI4" s="11" t="s">
        <v>29</v>
      </c>
    </row>
    <row r="5" spans="1:169" ht="50.25" customHeight="1" x14ac:dyDescent="0.2">
      <c r="A5" s="1"/>
      <c r="B5" s="1"/>
      <c r="D5" s="12" t="s">
        <v>207</v>
      </c>
      <c r="E5" s="38" t="s">
        <v>650</v>
      </c>
      <c r="F5" s="38" t="s">
        <v>651</v>
      </c>
      <c r="G5" s="38" t="s">
        <v>653</v>
      </c>
      <c r="H5" s="38" t="s">
        <v>1318</v>
      </c>
      <c r="K5" s="7" t="s">
        <v>207</v>
      </c>
      <c r="M5" s="12" t="str">
        <f>D5</f>
        <v>Total - U.S.</v>
      </c>
      <c r="N5" s="12"/>
      <c r="O5" s="12"/>
      <c r="Q5" s="12" t="str">
        <f>M5</f>
        <v>Total - U.S.</v>
      </c>
      <c r="W5" s="12" t="s">
        <v>207</v>
      </c>
      <c r="Z5" s="12" t="str">
        <f>Z12</f>
        <v>Total - U.S.</v>
      </c>
      <c r="AA5" s="13"/>
      <c r="AC5" s="17" t="s">
        <v>65</v>
      </c>
      <c r="AD5" s="17" t="s">
        <v>210</v>
      </c>
      <c r="AE5" s="17" t="s">
        <v>30</v>
      </c>
      <c r="AF5" s="17" t="s">
        <v>667</v>
      </c>
      <c r="AG5" s="17" t="s">
        <v>61</v>
      </c>
      <c r="AH5" s="194" t="s">
        <v>308</v>
      </c>
      <c r="AI5" s="317" t="s">
        <v>32</v>
      </c>
      <c r="AJ5" s="318"/>
      <c r="AK5" s="319" t="s">
        <v>33</v>
      </c>
      <c r="AL5" s="317" t="s">
        <v>33</v>
      </c>
      <c r="AM5" s="372"/>
      <c r="AN5" s="370" t="s">
        <v>714</v>
      </c>
      <c r="AO5" s="370" t="s">
        <v>716</v>
      </c>
      <c r="AP5" s="370" t="s">
        <v>709</v>
      </c>
      <c r="AQ5" s="374" t="s">
        <v>667</v>
      </c>
      <c r="AR5" s="374" t="s">
        <v>713</v>
      </c>
      <c r="AT5" s="5"/>
      <c r="AV5" s="14" t="str">
        <f>D5</f>
        <v>Total - U.S.</v>
      </c>
      <c r="AW5" s="14" t="e">
        <f>#REF!</f>
        <v>#REF!</v>
      </c>
      <c r="AX5" s="14" t="e">
        <f>#REF!</f>
        <v>#REF!</v>
      </c>
      <c r="AY5" s="14" t="e">
        <f>#REF!</f>
        <v>#REF!</v>
      </c>
      <c r="BA5" s="14" t="str">
        <f>D5</f>
        <v>Total - U.S.</v>
      </c>
      <c r="BB5" s="14" t="e">
        <f>#REF!</f>
        <v>#REF!</v>
      </c>
      <c r="BC5" s="14" t="e">
        <f>#REF!</f>
        <v>#REF!</v>
      </c>
      <c r="BD5" s="14" t="e">
        <f>#REF!</f>
        <v>#REF!</v>
      </c>
      <c r="BE5" s="14" t="s">
        <v>34</v>
      </c>
      <c r="BF5" s="20"/>
      <c r="BG5" s="14" t="str">
        <f>D5</f>
        <v>Total - U.S.</v>
      </c>
      <c r="BH5" s="14" t="e">
        <f>#REF!</f>
        <v>#REF!</v>
      </c>
      <c r="BI5" s="14" t="e">
        <f>#REF!</f>
        <v>#REF!</v>
      </c>
      <c r="BJ5" s="14" t="e">
        <f>#REF!</f>
        <v>#REF!</v>
      </c>
      <c r="BK5" s="20"/>
      <c r="BL5" s="20"/>
      <c r="BM5" s="14" t="str">
        <f>D5</f>
        <v>Total - U.S.</v>
      </c>
      <c r="BN5" s="14" t="e">
        <f>#REF!</f>
        <v>#REF!</v>
      </c>
      <c r="BO5" s="14" t="e">
        <f>#REF!</f>
        <v>#REF!</v>
      </c>
      <c r="BP5" s="14" t="e">
        <f>#REF!</f>
        <v>#REF!</v>
      </c>
      <c r="BQ5" s="20"/>
      <c r="BR5" s="14" t="str">
        <f>D5</f>
        <v>Total - U.S.</v>
      </c>
      <c r="BS5" s="14" t="e">
        <f>#REF!</f>
        <v>#REF!</v>
      </c>
      <c r="BT5" s="14" t="e">
        <f>#REF!</f>
        <v>#REF!</v>
      </c>
      <c r="BU5" s="14" t="e">
        <f>#REF!</f>
        <v>#REF!</v>
      </c>
      <c r="BV5" s="21"/>
      <c r="BW5" s="20"/>
      <c r="BX5" s="14" t="str">
        <f>D5</f>
        <v>Total - U.S.</v>
      </c>
      <c r="BY5" s="14" t="e">
        <f>#REF!</f>
        <v>#REF!</v>
      </c>
      <c r="BZ5" s="14" t="e">
        <f>#REF!</f>
        <v>#REF!</v>
      </c>
      <c r="CA5" s="14" t="e">
        <f>#REF!</f>
        <v>#REF!</v>
      </c>
      <c r="CB5" s="20"/>
      <c r="CC5" s="14" t="str">
        <f>D5</f>
        <v>Total - U.S.</v>
      </c>
      <c r="CD5" s="14" t="e">
        <f>#REF!</f>
        <v>#REF!</v>
      </c>
      <c r="CE5" s="14" t="e">
        <f>#REF!</f>
        <v>#REF!</v>
      </c>
      <c r="CF5" s="14" t="e">
        <f>#REF!</f>
        <v>#REF!</v>
      </c>
      <c r="CG5" s="20"/>
      <c r="CH5" s="14" t="str">
        <f>D5</f>
        <v>Total - U.S.</v>
      </c>
      <c r="CI5" s="14" t="e">
        <f>#REF!</f>
        <v>#REF!</v>
      </c>
      <c r="CJ5" s="14" t="e">
        <f>#REF!</f>
        <v>#REF!</v>
      </c>
      <c r="CK5" s="14" t="e">
        <f>#REF!</f>
        <v>#REF!</v>
      </c>
      <c r="CL5" s="22"/>
      <c r="CM5" s="14" t="s">
        <v>35</v>
      </c>
      <c r="CN5" s="14" t="s">
        <v>35</v>
      </c>
      <c r="CO5" s="14" t="s">
        <v>36</v>
      </c>
      <c r="CP5" s="14" t="s">
        <v>37</v>
      </c>
      <c r="CQ5" s="20"/>
      <c r="CS5" s="23" t="s">
        <v>38</v>
      </c>
      <c r="CT5" s="23" t="s">
        <v>39</v>
      </c>
      <c r="CU5" s="23" t="s">
        <v>39</v>
      </c>
      <c r="CV5" s="8"/>
      <c r="CW5" s="23" t="s">
        <v>38</v>
      </c>
      <c r="CX5" s="23" t="s">
        <v>39</v>
      </c>
      <c r="CY5" s="23" t="s">
        <v>39</v>
      </c>
      <c r="DA5" s="23" t="s">
        <v>38</v>
      </c>
      <c r="DB5" s="23" t="s">
        <v>39</v>
      </c>
      <c r="DC5" s="23" t="s">
        <v>39</v>
      </c>
      <c r="DE5" s="23" t="s">
        <v>38</v>
      </c>
      <c r="DF5" s="23" t="s">
        <v>39</v>
      </c>
      <c r="DG5" s="23" t="s">
        <v>39</v>
      </c>
      <c r="DI5" s="23" t="s">
        <v>38</v>
      </c>
      <c r="DJ5" s="23" t="s">
        <v>39</v>
      </c>
      <c r="DK5" s="23" t="s">
        <v>39</v>
      </c>
    </row>
    <row r="6" spans="1:169" ht="25.5" x14ac:dyDescent="0.2">
      <c r="A6" s="193" t="s">
        <v>40</v>
      </c>
      <c r="B6" s="1"/>
      <c r="D6" s="12"/>
      <c r="E6" s="12"/>
      <c r="F6" s="12"/>
      <c r="G6" s="12"/>
      <c r="H6" s="12"/>
      <c r="M6" s="12"/>
      <c r="N6" s="12"/>
      <c r="O6" s="12"/>
      <c r="Q6" s="12"/>
      <c r="W6" s="12"/>
      <c r="Z6" s="12"/>
      <c r="AA6" s="13"/>
      <c r="AC6" s="25"/>
      <c r="AD6" s="15"/>
      <c r="AE6" s="25"/>
      <c r="AF6" s="25"/>
      <c r="AG6" s="25"/>
      <c r="AH6" s="26" t="s">
        <v>260</v>
      </c>
      <c r="AI6" s="27" t="s">
        <v>41</v>
      </c>
      <c r="AJ6" s="28"/>
      <c r="AK6" s="237" t="s">
        <v>42</v>
      </c>
      <c r="AL6" s="27" t="s">
        <v>669</v>
      </c>
      <c r="AM6" s="313"/>
      <c r="AN6" s="237"/>
      <c r="AO6" s="237"/>
      <c r="AP6" s="237"/>
      <c r="AQ6" s="237"/>
      <c r="AR6" s="237"/>
      <c r="AT6" s="5"/>
      <c r="CS6" s="2" t="s">
        <v>43</v>
      </c>
      <c r="CT6" s="2" t="s">
        <v>43</v>
      </c>
      <c r="CU6" s="2" t="str">
        <f>index_label</f>
        <v>1985 = 1</v>
      </c>
      <c r="CW6" s="2" t="s">
        <v>43</v>
      </c>
      <c r="CX6" s="2" t="s">
        <v>43</v>
      </c>
      <c r="CY6" s="2" t="str">
        <f>index_label</f>
        <v>1985 = 1</v>
      </c>
      <c r="DA6" s="2" t="s">
        <v>43</v>
      </c>
      <c r="DB6" s="2" t="s">
        <v>43</v>
      </c>
      <c r="DC6" s="2" t="str">
        <f>index_label</f>
        <v>1985 = 1</v>
      </c>
      <c r="DE6" s="2" t="s">
        <v>43</v>
      </c>
      <c r="DF6" s="2" t="s">
        <v>43</v>
      </c>
      <c r="DG6" s="2" t="str">
        <f>index_label</f>
        <v>1985 = 1</v>
      </c>
      <c r="DI6" s="2" t="s">
        <v>43</v>
      </c>
      <c r="DJ6" s="2" t="s">
        <v>43</v>
      </c>
      <c r="DK6" s="2" t="str">
        <f>index_label</f>
        <v>1985 = 1</v>
      </c>
    </row>
    <row r="7" spans="1:169" ht="27.75" customHeight="1" thickBot="1" x14ac:dyDescent="0.25">
      <c r="A7" s="1"/>
      <c r="B7" s="1"/>
      <c r="D7" s="29" t="str">
        <f>D14</f>
        <v xml:space="preserve"> (TBtu)</v>
      </c>
      <c r="E7" s="29"/>
      <c r="F7" s="29"/>
      <c r="G7" s="29"/>
      <c r="H7" s="29"/>
      <c r="M7" s="29" t="str">
        <f>M14</f>
        <v>Index</v>
      </c>
      <c r="N7" s="29"/>
      <c r="O7" s="29"/>
      <c r="Q7" s="29" t="str">
        <f>Q14</f>
        <v>kBtu/SF</v>
      </c>
      <c r="R7" s="30"/>
      <c r="S7" s="30"/>
      <c r="T7" s="30"/>
      <c r="U7" s="30"/>
      <c r="W7" s="29" t="str">
        <f>W14</f>
        <v xml:space="preserve">  Actual/    normal</v>
      </c>
      <c r="Z7" s="29" t="str">
        <f>Z14</f>
        <v xml:space="preserve">  Actual/    normal</v>
      </c>
      <c r="AA7" s="21"/>
      <c r="AC7" s="31"/>
      <c r="AD7" s="117" t="s">
        <v>211</v>
      </c>
      <c r="AE7" s="31"/>
      <c r="AF7" s="31"/>
      <c r="AG7" s="117" t="s">
        <v>310</v>
      </c>
      <c r="AH7" s="195" t="s">
        <v>309</v>
      </c>
      <c r="AI7" s="31"/>
      <c r="AJ7" s="32"/>
      <c r="AK7" s="32"/>
      <c r="AL7" s="31"/>
      <c r="AM7" s="353"/>
      <c r="AN7" s="371"/>
      <c r="AO7" s="371"/>
      <c r="AP7" s="371"/>
      <c r="AQ7" s="371"/>
      <c r="AR7" s="371"/>
      <c r="AT7" s="5"/>
    </row>
    <row r="8" spans="1:169" ht="6" customHeight="1" x14ac:dyDescent="0.2">
      <c r="A8" s="1"/>
      <c r="B8" s="1"/>
      <c r="AA8" s="8"/>
      <c r="AB8"/>
      <c r="AC8"/>
      <c r="AD8"/>
      <c r="AE8"/>
      <c r="AF8"/>
      <c r="AG8"/>
      <c r="AH8"/>
      <c r="AI8"/>
      <c r="AJ8"/>
      <c r="AK8"/>
      <c r="AL8"/>
      <c r="AM8" s="212"/>
      <c r="AN8"/>
      <c r="AO8"/>
      <c r="AP8"/>
      <c r="AQ8"/>
      <c r="AR8"/>
      <c r="AS8"/>
      <c r="AT8" s="5"/>
    </row>
    <row r="9" spans="1:169" ht="6.75" customHeight="1" x14ac:dyDescent="0.2">
      <c r="A9" s="1"/>
      <c r="B9" s="1"/>
      <c r="AB9"/>
      <c r="AC9"/>
      <c r="AD9"/>
      <c r="AE9"/>
      <c r="AF9"/>
      <c r="AG9"/>
      <c r="AH9"/>
      <c r="AI9"/>
      <c r="AJ9"/>
      <c r="AK9"/>
      <c r="AL9"/>
      <c r="AM9" s="212"/>
      <c r="AN9"/>
      <c r="AO9"/>
      <c r="AP9"/>
      <c r="AQ9"/>
      <c r="AR9"/>
      <c r="AS9"/>
      <c r="AT9" s="5"/>
    </row>
    <row r="10" spans="1:169" ht="51" x14ac:dyDescent="0.2">
      <c r="A10" s="1"/>
      <c r="B10" s="1"/>
      <c r="D10" s="68" t="s">
        <v>1</v>
      </c>
      <c r="E10" s="68"/>
      <c r="F10" s="68"/>
      <c r="G10" s="68"/>
      <c r="H10" s="68"/>
      <c r="I10" s="34"/>
      <c r="J10" s="34"/>
      <c r="K10" s="70" t="s">
        <v>65</v>
      </c>
      <c r="L10" s="34"/>
      <c r="N10" s="70"/>
      <c r="O10" s="70"/>
      <c r="P10" s="34"/>
      <c r="Q10" s="70" t="s">
        <v>60</v>
      </c>
      <c r="R10" s="34"/>
      <c r="S10" s="34"/>
      <c r="T10" s="34"/>
      <c r="U10" s="34"/>
      <c r="V10" s="34"/>
      <c r="W10" s="70" t="s">
        <v>661</v>
      </c>
      <c r="X10" s="20"/>
      <c r="Y10" s="20"/>
      <c r="Z10" s="70" t="s">
        <v>662</v>
      </c>
      <c r="AA10" s="68"/>
      <c r="AB10" s="34"/>
      <c r="AC10" s="68" t="s">
        <v>5</v>
      </c>
      <c r="AD10" s="68"/>
      <c r="AE10" s="34"/>
      <c r="AF10" s="34"/>
      <c r="AG10" s="34"/>
      <c r="AH10" s="34"/>
      <c r="AI10" s="34"/>
      <c r="AJ10" s="34"/>
      <c r="AK10" s="34"/>
      <c r="AL10" s="34"/>
      <c r="AM10" s="36"/>
      <c r="AN10" s="34"/>
      <c r="AO10" s="34"/>
      <c r="AP10" s="34"/>
      <c r="AQ10" s="34"/>
      <c r="AR10" s="34"/>
      <c r="AS10" s="34"/>
      <c r="AT10" s="69"/>
      <c r="AU10" s="34"/>
      <c r="AV10" s="55" t="s">
        <v>6</v>
      </c>
      <c r="AW10" s="34"/>
      <c r="AX10" s="34"/>
      <c r="AY10" s="34"/>
      <c r="AZ10" s="34"/>
      <c r="BA10" s="55" t="s">
        <v>7</v>
      </c>
      <c r="BB10" s="34"/>
      <c r="BC10" s="34"/>
      <c r="BD10" s="34"/>
      <c r="BE10" s="34"/>
      <c r="BF10" s="34"/>
      <c r="BG10" s="68" t="s">
        <v>44</v>
      </c>
      <c r="BH10" s="68"/>
      <c r="BI10" s="68"/>
      <c r="BJ10" s="68"/>
      <c r="BK10" s="34"/>
      <c r="BL10" s="34"/>
      <c r="BM10" s="68" t="s">
        <v>9</v>
      </c>
      <c r="BN10" s="34"/>
      <c r="BO10" s="34"/>
      <c r="BP10" s="34"/>
      <c r="BQ10" s="34"/>
      <c r="BR10" s="70" t="s">
        <v>114</v>
      </c>
      <c r="BS10" s="34"/>
      <c r="BT10" s="34"/>
      <c r="BU10" s="34"/>
      <c r="BV10" s="34"/>
      <c r="BW10" s="34"/>
      <c r="BX10" s="68" t="s">
        <v>10</v>
      </c>
      <c r="BY10" s="34"/>
      <c r="BZ10" s="34"/>
      <c r="CA10" s="34"/>
      <c r="CB10" s="34"/>
      <c r="CC10" s="34"/>
      <c r="CD10" s="34"/>
      <c r="CE10" s="34"/>
      <c r="CF10" s="34"/>
      <c r="CG10" s="34"/>
      <c r="CH10" s="68" t="s">
        <v>12</v>
      </c>
      <c r="CI10" s="68"/>
      <c r="CJ10" s="68"/>
      <c r="CK10" s="34"/>
      <c r="CL10" s="34"/>
      <c r="CM10" s="68" t="s">
        <v>13</v>
      </c>
      <c r="CN10" s="34"/>
      <c r="CO10" s="34"/>
      <c r="CP10" s="34"/>
      <c r="CQ10" s="34"/>
      <c r="CR10" s="34"/>
      <c r="CS10" s="68" t="s">
        <v>14</v>
      </c>
      <c r="CT10" s="34"/>
      <c r="CU10" s="34"/>
      <c r="CV10" s="34"/>
      <c r="CW10" s="34"/>
      <c r="CX10" s="34"/>
      <c r="CY10" s="34"/>
      <c r="CZ10" s="34"/>
      <c r="DA10" s="62" t="s">
        <v>45</v>
      </c>
      <c r="DB10" s="77"/>
      <c r="DC10" s="77"/>
      <c r="DD10" s="77"/>
      <c r="DE10" s="62" t="s">
        <v>45</v>
      </c>
      <c r="DF10" s="77"/>
      <c r="DG10" s="77"/>
      <c r="DH10" s="77"/>
      <c r="DI10" s="62" t="s">
        <v>45</v>
      </c>
      <c r="DJ10" s="77"/>
      <c r="DK10" s="77"/>
      <c r="DL10" s="34"/>
      <c r="ES10" s="2" t="s">
        <v>710</v>
      </c>
      <c r="EW10" s="2" t="s">
        <v>663</v>
      </c>
      <c r="FA10" s="2" t="s">
        <v>256</v>
      </c>
      <c r="FG10" s="2" t="s">
        <v>717</v>
      </c>
      <c r="FK10" s="2" t="s">
        <v>709</v>
      </c>
    </row>
    <row r="11" spans="1:169" ht="24" customHeight="1" x14ac:dyDescent="0.2">
      <c r="A11" s="33"/>
      <c r="B11" s="1"/>
      <c r="AA11" s="8"/>
      <c r="AC11" s="9" t="s">
        <v>19</v>
      </c>
      <c r="AD11" s="9" t="s">
        <v>20</v>
      </c>
      <c r="AE11" s="10" t="s">
        <v>21</v>
      </c>
      <c r="AF11" s="10" t="s">
        <v>22</v>
      </c>
      <c r="AG11" s="10" t="s">
        <v>23</v>
      </c>
      <c r="AH11" s="10" t="s">
        <v>24</v>
      </c>
      <c r="AI11" s="10" t="s">
        <v>503</v>
      </c>
      <c r="AJ11" s="10" t="s">
        <v>24</v>
      </c>
      <c r="AK11" s="236" t="s">
        <v>503</v>
      </c>
      <c r="AL11" s="10" t="s">
        <v>718</v>
      </c>
      <c r="AM11" s="8"/>
      <c r="AN11" s="10" t="s">
        <v>721</v>
      </c>
      <c r="AO11" s="10" t="s">
        <v>25</v>
      </c>
      <c r="AP11" s="10" t="s">
        <v>722</v>
      </c>
      <c r="AQ11" s="10" t="s">
        <v>723</v>
      </c>
      <c r="AR11" s="10" t="s">
        <v>724</v>
      </c>
      <c r="AT11" s="5"/>
      <c r="BG11" s="7" t="s">
        <v>46</v>
      </c>
      <c r="BH11" s="7"/>
      <c r="BI11" s="7"/>
      <c r="BJ11" s="7"/>
      <c r="DA11" s="11" t="s">
        <v>27</v>
      </c>
      <c r="DE11" s="11" t="s">
        <v>28</v>
      </c>
      <c r="DI11" s="11" t="s">
        <v>47</v>
      </c>
      <c r="DO11" s="2" t="s">
        <v>654</v>
      </c>
      <c r="DQ11" s="11"/>
      <c r="DR11" s="2" t="s">
        <v>655</v>
      </c>
      <c r="DV11" s="2" t="s">
        <v>655</v>
      </c>
      <c r="DY11" s="2" t="s">
        <v>9</v>
      </c>
      <c r="EB11" s="2" t="s">
        <v>706</v>
      </c>
      <c r="EE11" s="2" t="s">
        <v>702</v>
      </c>
      <c r="EH11" s="2" t="s">
        <v>705</v>
      </c>
      <c r="EK11" s="2" t="s">
        <v>660</v>
      </c>
      <c r="EN11" s="2" t="s">
        <v>664</v>
      </c>
    </row>
    <row r="12" spans="1:169" ht="51" customHeight="1" x14ac:dyDescent="0.2">
      <c r="A12" s="1"/>
      <c r="B12" s="1"/>
      <c r="D12" s="12" t="s">
        <v>207</v>
      </c>
      <c r="E12" s="12"/>
      <c r="F12" s="12"/>
      <c r="G12" s="12"/>
      <c r="H12" s="12"/>
      <c r="I12" s="34"/>
      <c r="J12" s="34"/>
      <c r="K12" s="12" t="str">
        <f>Commercial_Total!F12</f>
        <v>Total - U.S.</v>
      </c>
      <c r="L12" s="34"/>
      <c r="M12" s="14" t="str">
        <f>D12</f>
        <v>Total - U.S.</v>
      </c>
      <c r="N12" s="14"/>
      <c r="O12" s="14"/>
      <c r="P12" s="34"/>
      <c r="Q12" s="14" t="str">
        <f>D12</f>
        <v>Total - U.S.</v>
      </c>
      <c r="R12" s="34"/>
      <c r="S12" s="34"/>
      <c r="T12" s="34"/>
      <c r="U12" s="34"/>
      <c r="V12" s="34"/>
      <c r="W12" s="14" t="str">
        <f>D12</f>
        <v>Total - U.S.</v>
      </c>
      <c r="X12" s="34"/>
      <c r="Y12" s="34"/>
      <c r="Z12" s="35" t="str">
        <f>D12</f>
        <v>Total - U.S.</v>
      </c>
      <c r="AA12" s="36"/>
      <c r="AB12" s="34"/>
      <c r="AC12" s="17" t="str">
        <f>AC5</f>
        <v>Activity (Floorspace)</v>
      </c>
      <c r="AD12" s="17" t="str">
        <f t="shared" ref="AD12:AK12" si="0">AD5</f>
        <v>Index of  Aggregate Intensity (Btu/SF)</v>
      </c>
      <c r="AE12" s="17" t="str">
        <f t="shared" si="0"/>
        <v>Structure:  Weather</v>
      </c>
      <c r="AF12" s="17" t="s">
        <v>667</v>
      </c>
      <c r="AG12" s="17" t="str">
        <f t="shared" si="0"/>
        <v>Component Intensity Index (Btu/SF)</v>
      </c>
      <c r="AH12" s="17" t="str">
        <f t="shared" si="0"/>
        <v>Actual: Activity x Structure x Intensity</v>
      </c>
      <c r="AI12" s="321" t="str">
        <f t="shared" si="0"/>
        <v>Actual Energy Use</v>
      </c>
      <c r="AJ12" s="321">
        <f t="shared" si="0"/>
        <v>0</v>
      </c>
      <c r="AK12" s="321" t="str">
        <f t="shared" si="0"/>
        <v>Total Structure</v>
      </c>
      <c r="AL12" s="320" t="s">
        <v>33</v>
      </c>
      <c r="AM12" s="372"/>
      <c r="AN12" s="370" t="s">
        <v>714</v>
      </c>
      <c r="AO12" s="370" t="s">
        <v>712</v>
      </c>
      <c r="AP12" s="370" t="s">
        <v>709</v>
      </c>
      <c r="AQ12" s="374" t="s">
        <v>667</v>
      </c>
      <c r="AR12" s="374" t="s">
        <v>713</v>
      </c>
      <c r="AT12" s="5"/>
      <c r="AV12" s="14" t="str">
        <f>Q12</f>
        <v>Total - U.S.</v>
      </c>
      <c r="AW12" s="14" t="e">
        <f>#REF!</f>
        <v>#REF!</v>
      </c>
      <c r="AX12" s="14" t="e">
        <f>#REF!</f>
        <v>#REF!</v>
      </c>
      <c r="AY12" s="14" t="e">
        <f>#REF!</f>
        <v>#REF!</v>
      </c>
      <c r="AZ12" s="22"/>
      <c r="BA12" s="14" t="str">
        <f>D12</f>
        <v>Total - U.S.</v>
      </c>
      <c r="BB12" s="14" t="e">
        <f>#REF!</f>
        <v>#REF!</v>
      </c>
      <c r="BC12" s="14" t="e">
        <f>#REF!</f>
        <v>#REF!</v>
      </c>
      <c r="BD12" s="14" t="e">
        <f>#REF!</f>
        <v>#REF!</v>
      </c>
      <c r="BE12" s="14" t="s">
        <v>34</v>
      </c>
      <c r="BF12" s="20"/>
      <c r="BG12" s="14" t="str">
        <f>D12</f>
        <v>Total - U.S.</v>
      </c>
      <c r="BH12" s="14" t="e">
        <f>#REF!</f>
        <v>#REF!</v>
      </c>
      <c r="BI12" s="14" t="e">
        <f>#REF!</f>
        <v>#REF!</v>
      </c>
      <c r="BJ12" s="14" t="e">
        <f>#REF!</f>
        <v>#REF!</v>
      </c>
      <c r="BK12" s="20"/>
      <c r="BL12" s="20"/>
      <c r="BM12" s="14" t="str">
        <f>D12</f>
        <v>Total - U.S.</v>
      </c>
      <c r="BN12" s="14" t="e">
        <f>#REF!</f>
        <v>#REF!</v>
      </c>
      <c r="BO12" s="14" t="e">
        <f>#REF!</f>
        <v>#REF!</v>
      </c>
      <c r="BP12" s="14" t="e">
        <f>#REF!</f>
        <v>#REF!</v>
      </c>
      <c r="BQ12" s="20"/>
      <c r="BR12" s="14" t="str">
        <f>D12</f>
        <v>Total - U.S.</v>
      </c>
      <c r="BS12" s="14" t="e">
        <f>#REF!</f>
        <v>#REF!</v>
      </c>
      <c r="BT12" s="14" t="e">
        <f>#REF!</f>
        <v>#REF!</v>
      </c>
      <c r="BU12" s="14" t="e">
        <f>#REF!</f>
        <v>#REF!</v>
      </c>
      <c r="BV12" s="14"/>
      <c r="BW12" s="20"/>
      <c r="BX12" s="14" t="str">
        <f>D12</f>
        <v>Total - U.S.</v>
      </c>
      <c r="BY12" s="14" t="e">
        <f>#REF!</f>
        <v>#REF!</v>
      </c>
      <c r="BZ12" s="14" t="e">
        <f>#REF!</f>
        <v>#REF!</v>
      </c>
      <c r="CA12" s="14" t="e">
        <f>#REF!</f>
        <v>#REF!</v>
      </c>
      <c r="CB12" s="20"/>
      <c r="CC12" s="20"/>
      <c r="CD12" s="20"/>
      <c r="CE12" s="20"/>
      <c r="CF12" s="20"/>
      <c r="CG12" s="20"/>
      <c r="CH12" s="14" t="str">
        <f>D12</f>
        <v>Total - U.S.</v>
      </c>
      <c r="CI12" s="14" t="e">
        <f>#REF!</f>
        <v>#REF!</v>
      </c>
      <c r="CJ12" s="14" t="e">
        <f>#REF!</f>
        <v>#REF!</v>
      </c>
      <c r="CK12" s="14" t="e">
        <f>#REF!</f>
        <v>#REF!</v>
      </c>
      <c r="CL12" s="20"/>
      <c r="CM12" s="14" t="s">
        <v>35</v>
      </c>
      <c r="CN12" s="14" t="s">
        <v>35</v>
      </c>
      <c r="CO12" s="14" t="s">
        <v>36</v>
      </c>
      <c r="CP12" s="14" t="s">
        <v>37</v>
      </c>
      <c r="CQ12" s="20"/>
      <c r="CR12" s="20"/>
      <c r="CS12" s="37" t="s">
        <v>38</v>
      </c>
      <c r="CT12" s="37" t="s">
        <v>39</v>
      </c>
      <c r="CU12" s="37" t="s">
        <v>39</v>
      </c>
      <c r="CV12" s="37"/>
      <c r="CW12" s="37"/>
      <c r="CX12" s="37"/>
      <c r="CY12" s="37"/>
      <c r="CZ12" s="22"/>
      <c r="DA12" s="37" t="s">
        <v>38</v>
      </c>
      <c r="DB12" s="37" t="s">
        <v>39</v>
      </c>
      <c r="DC12" s="37" t="s">
        <v>39</v>
      </c>
      <c r="DD12" s="22"/>
      <c r="DE12" s="37" t="s">
        <v>38</v>
      </c>
      <c r="DF12" s="37" t="s">
        <v>39</v>
      </c>
      <c r="DG12" s="37" t="s">
        <v>39</v>
      </c>
      <c r="DH12" s="22"/>
      <c r="DI12" s="37" t="s">
        <v>38</v>
      </c>
      <c r="DJ12" s="37" t="s">
        <v>39</v>
      </c>
      <c r="DK12" s="37" t="s">
        <v>39</v>
      </c>
      <c r="DO12" s="2" t="s">
        <v>68</v>
      </c>
      <c r="DP12" s="34" t="s">
        <v>651</v>
      </c>
      <c r="DQ12" s="196"/>
      <c r="DR12" s="2" t="s">
        <v>68</v>
      </c>
      <c r="DS12" s="34" t="s">
        <v>651</v>
      </c>
      <c r="DT12" s="196" t="s">
        <v>656</v>
      </c>
      <c r="DU12" s="313"/>
      <c r="DV12" s="2" t="s">
        <v>68</v>
      </c>
      <c r="DW12" s="34" t="s">
        <v>651</v>
      </c>
      <c r="DY12" s="2" t="s">
        <v>68</v>
      </c>
      <c r="DZ12" s="34" t="s">
        <v>659</v>
      </c>
      <c r="EA12" s="34"/>
      <c r="EB12" s="34"/>
      <c r="EC12" s="34"/>
      <c r="ED12" s="34"/>
      <c r="EE12" s="34" t="s">
        <v>68</v>
      </c>
      <c r="EF12" s="34" t="s">
        <v>71</v>
      </c>
      <c r="EG12" s="34"/>
      <c r="EH12" s="34" t="s">
        <v>68</v>
      </c>
      <c r="EI12" s="34" t="s">
        <v>71</v>
      </c>
      <c r="EK12" s="2" t="s">
        <v>68</v>
      </c>
      <c r="EL12" s="34" t="s">
        <v>659</v>
      </c>
      <c r="ES12" s="37" t="s">
        <v>38</v>
      </c>
      <c r="ET12" s="37" t="s">
        <v>39</v>
      </c>
      <c r="EU12" s="37" t="s">
        <v>39</v>
      </c>
      <c r="EW12" s="37" t="s">
        <v>38</v>
      </c>
      <c r="EX12" s="37" t="s">
        <v>39</v>
      </c>
      <c r="EY12" s="37" t="s">
        <v>39</v>
      </c>
      <c r="FA12" s="37" t="s">
        <v>38</v>
      </c>
      <c r="FB12" s="37" t="s">
        <v>39</v>
      </c>
      <c r="FC12" s="37" t="s">
        <v>39</v>
      </c>
      <c r="FG12" s="37" t="s">
        <v>38</v>
      </c>
      <c r="FH12" s="37" t="s">
        <v>39</v>
      </c>
      <c r="FI12" s="37" t="s">
        <v>39</v>
      </c>
      <c r="FK12" s="37" t="s">
        <v>38</v>
      </c>
      <c r="FL12" s="37" t="s">
        <v>39</v>
      </c>
      <c r="FM12" s="37" t="s">
        <v>39</v>
      </c>
    </row>
    <row r="13" spans="1:169" ht="51.75" customHeight="1" x14ac:dyDescent="0.2">
      <c r="A13" s="24" t="s">
        <v>40</v>
      </c>
      <c r="B13" s="1"/>
      <c r="D13" s="38" t="s">
        <v>68</v>
      </c>
      <c r="E13" s="38" t="s">
        <v>650</v>
      </c>
      <c r="F13" s="38" t="s">
        <v>651</v>
      </c>
      <c r="G13" s="38" t="s">
        <v>653</v>
      </c>
      <c r="H13" s="38" t="s">
        <v>665</v>
      </c>
      <c r="I13" s="34"/>
      <c r="J13" s="34"/>
      <c r="K13" s="38" t="str">
        <f>Commercial_Total!F13</f>
        <v>Source</v>
      </c>
      <c r="L13" s="34"/>
      <c r="M13" s="38" t="s">
        <v>658</v>
      </c>
      <c r="N13" s="38" t="s">
        <v>650</v>
      </c>
      <c r="O13" s="38"/>
      <c r="P13" s="34"/>
      <c r="Q13" s="38" t="s">
        <v>52</v>
      </c>
      <c r="R13" s="34"/>
      <c r="S13" s="34"/>
      <c r="T13" s="34"/>
      <c r="U13" s="34"/>
      <c r="V13" s="34"/>
      <c r="W13" s="39"/>
      <c r="X13" s="34"/>
      <c r="Y13" s="34"/>
      <c r="Z13" s="38" t="s">
        <v>52</v>
      </c>
      <c r="AA13" s="13"/>
      <c r="AB13" s="34"/>
      <c r="AC13" s="25"/>
      <c r="AD13" s="15"/>
      <c r="AE13" s="25"/>
      <c r="AF13" s="25"/>
      <c r="AG13" s="25"/>
      <c r="AH13" s="26" t="s">
        <v>668</v>
      </c>
      <c r="AI13" s="27" t="s">
        <v>41</v>
      </c>
      <c r="AJ13" s="28"/>
      <c r="AK13" s="237" t="s">
        <v>42</v>
      </c>
      <c r="AL13" s="316" t="s">
        <v>669</v>
      </c>
      <c r="AM13" s="373"/>
      <c r="AN13" s="375" t="s">
        <v>719</v>
      </c>
      <c r="AO13" s="375" t="s">
        <v>719</v>
      </c>
      <c r="AP13" s="375"/>
      <c r="AQ13" s="375" t="s">
        <v>720</v>
      </c>
      <c r="AR13" s="375" t="s">
        <v>1353</v>
      </c>
      <c r="AT13" s="5"/>
      <c r="CS13" s="2" t="s">
        <v>43</v>
      </c>
      <c r="CT13" s="2" t="s">
        <v>43</v>
      </c>
      <c r="CU13" s="2" t="str">
        <f>index_label</f>
        <v>1985 = 1</v>
      </c>
      <c r="DA13" s="2" t="s">
        <v>43</v>
      </c>
      <c r="DB13" s="2" t="s">
        <v>43</v>
      </c>
      <c r="DC13" s="2" t="str">
        <f>index_label</f>
        <v>1985 = 1</v>
      </c>
      <c r="DE13" s="2" t="s">
        <v>43</v>
      </c>
      <c r="DF13" s="2" t="s">
        <v>43</v>
      </c>
      <c r="DG13" s="2" t="str">
        <f>index_label</f>
        <v>1985 = 1</v>
      </c>
      <c r="DI13" s="2" t="s">
        <v>43</v>
      </c>
      <c r="DJ13" s="2" t="s">
        <v>43</v>
      </c>
      <c r="DK13" s="2" t="str">
        <f>index_label</f>
        <v>1985 = 1</v>
      </c>
      <c r="DQ13" s="46"/>
      <c r="DR13" s="46"/>
      <c r="DS13" s="46"/>
      <c r="DT13" s="46"/>
      <c r="DU13" s="52"/>
      <c r="ES13" s="2" t="s">
        <v>43</v>
      </c>
      <c r="ET13" s="2" t="s">
        <v>43</v>
      </c>
      <c r="EU13" s="2" t="str">
        <f>index_label</f>
        <v>1985 = 1</v>
      </c>
      <c r="EW13" s="2" t="s">
        <v>43</v>
      </c>
      <c r="EX13" s="2" t="s">
        <v>43</v>
      </c>
      <c r="EY13" s="2" t="str">
        <f>index_label</f>
        <v>1985 = 1</v>
      </c>
      <c r="FA13" s="2" t="s">
        <v>43</v>
      </c>
      <c r="FB13" s="2" t="s">
        <v>43</v>
      </c>
      <c r="FC13" s="2" t="str">
        <f>index_label</f>
        <v>1985 = 1</v>
      </c>
      <c r="FG13" s="2" t="s">
        <v>43</v>
      </c>
      <c r="FH13" s="2" t="s">
        <v>43</v>
      </c>
      <c r="FI13" s="2" t="str">
        <f>index_label</f>
        <v>1985 = 1</v>
      </c>
      <c r="FK13" s="2" t="s">
        <v>43</v>
      </c>
      <c r="FL13" s="2" t="s">
        <v>43</v>
      </c>
      <c r="FM13" s="2" t="str">
        <f>index_label</f>
        <v>1985 = 1</v>
      </c>
    </row>
    <row r="14" spans="1:169" ht="31.5" customHeight="1" thickBot="1" x14ac:dyDescent="0.25">
      <c r="A14" s="33"/>
      <c r="B14" s="1"/>
      <c r="D14" s="29" t="s">
        <v>53</v>
      </c>
      <c r="E14" s="29"/>
      <c r="F14" s="29"/>
      <c r="G14" s="29"/>
      <c r="H14" s="29"/>
      <c r="I14" s="34"/>
      <c r="J14" s="34"/>
      <c r="K14" s="29" t="str">
        <f>Commercial_Total!F14</f>
        <v>Billion SF</v>
      </c>
      <c r="L14" s="34"/>
      <c r="M14" s="38" t="s">
        <v>657</v>
      </c>
      <c r="N14" s="38"/>
      <c r="O14" s="38"/>
      <c r="P14" s="34"/>
      <c r="Q14" s="38" t="s">
        <v>119</v>
      </c>
      <c r="R14" s="34"/>
      <c r="S14" s="34"/>
      <c r="T14" s="34"/>
      <c r="U14" s="34"/>
      <c r="V14" s="34"/>
      <c r="W14" s="38" t="s">
        <v>56</v>
      </c>
      <c r="X14" s="34"/>
      <c r="Y14" s="34"/>
      <c r="Z14" s="38" t="s">
        <v>56</v>
      </c>
      <c r="AA14" s="36"/>
      <c r="AB14" s="34"/>
      <c r="AC14" s="31"/>
      <c r="AD14" s="117" t="s">
        <v>211</v>
      </c>
      <c r="AE14" s="31"/>
      <c r="AF14" s="31"/>
      <c r="AG14" s="117" t="s">
        <v>212</v>
      </c>
      <c r="AH14" s="195" t="s">
        <v>311</v>
      </c>
      <c r="AI14" s="31"/>
      <c r="AJ14" s="32"/>
      <c r="AK14" s="32"/>
      <c r="AL14" s="315"/>
      <c r="AM14" s="353"/>
      <c r="AN14" s="371"/>
      <c r="AO14" s="371"/>
      <c r="AP14" s="371"/>
      <c r="AQ14" s="371"/>
      <c r="AR14" s="371"/>
      <c r="AT14" s="5"/>
      <c r="CS14" s="41"/>
      <c r="CT14" s="41"/>
      <c r="CU14" s="41"/>
      <c r="CV14" s="42"/>
      <c r="CW14" s="42"/>
      <c r="CX14" s="42"/>
      <c r="CY14" s="42"/>
      <c r="DA14" s="41"/>
      <c r="DB14" s="41"/>
      <c r="DC14" s="41"/>
      <c r="DE14" s="41"/>
      <c r="DF14" s="41"/>
      <c r="DG14" s="41"/>
      <c r="DQ14" s="46"/>
      <c r="DR14" s="46"/>
      <c r="DS14" s="46"/>
      <c r="DT14" s="46"/>
      <c r="DU14" s="52"/>
      <c r="ES14" s="41"/>
      <c r="ET14" s="41"/>
      <c r="EU14" s="41"/>
      <c r="EW14" s="41"/>
      <c r="EX14" s="41"/>
      <c r="EY14" s="41"/>
      <c r="FA14" s="41"/>
      <c r="FB14" s="41"/>
      <c r="FC14" s="41"/>
      <c r="FG14" s="41"/>
      <c r="FH14" s="41"/>
      <c r="FI14" s="41"/>
      <c r="FK14" s="41"/>
      <c r="FL14" s="41"/>
      <c r="FM14" s="41"/>
    </row>
    <row r="15" spans="1:169" x14ac:dyDescent="0.2">
      <c r="A15" s="33" t="s">
        <v>52</v>
      </c>
      <c r="B15" s="1">
        <v>1949</v>
      </c>
      <c r="D15" s="43">
        <f>Commercial_Total!D257</f>
        <v>2668.8690000000001</v>
      </c>
      <c r="E15" s="43">
        <f>Commercial_Total!D175</f>
        <v>200.10400000000001</v>
      </c>
      <c r="F15" s="43">
        <f>Conversion_Factors!$O11*E15</f>
        <v>999.947</v>
      </c>
      <c r="G15" s="43">
        <f t="shared" ref="G15:G46" si="1">D15+F15</f>
        <v>3668.8160000000003</v>
      </c>
      <c r="H15" s="49">
        <f t="shared" ref="H15:H46" si="2">F15/E15</f>
        <v>4.9971364890257064</v>
      </c>
      <c r="K15" s="51">
        <f>Commercial_Total!F15</f>
        <v>27.235148729606166</v>
      </c>
      <c r="M15" s="49">
        <f>Commercial_Total!Y257</f>
        <v>1.5903918684175757</v>
      </c>
      <c r="N15" s="49">
        <f>Commercial_Total!Y175</f>
        <v>0.17916203905308942</v>
      </c>
      <c r="O15" s="354">
        <f>Commercial_Total!$H95</f>
        <v>105.34082367177463</v>
      </c>
      <c r="Q15" s="50">
        <f>G15/K15</f>
        <v>134.70886597405607</v>
      </c>
      <c r="S15" s="52">
        <f>Commercial_Total!Y257</f>
        <v>1.5903918684175757</v>
      </c>
      <c r="T15" s="52">
        <f>Commercial_Total!Y175</f>
        <v>0.17916203905308942</v>
      </c>
      <c r="W15" s="52">
        <f>Commercial_Total!X257</f>
        <v>0.96035138063768799</v>
      </c>
      <c r="Z15" s="116">
        <f>Commercial_Total!X175</f>
        <v>1.0106199951936661</v>
      </c>
      <c r="AA15" s="47"/>
      <c r="AB15" s="22">
        <f>B15</f>
        <v>1949</v>
      </c>
      <c r="AC15" s="48">
        <f t="shared" ref="AC15:AC46" si="3">K15/K$86</f>
        <v>0.4681863288183763</v>
      </c>
      <c r="AD15" s="48">
        <f t="shared" ref="AD15:AD46" si="4">Q15/Q$86</f>
        <v>0.68250318356943829</v>
      </c>
      <c r="AE15" s="48">
        <f>EY15</f>
        <v>0.98340533945781095</v>
      </c>
      <c r="AF15" s="357">
        <f>FC15</f>
        <v>1.1614962447138155</v>
      </c>
      <c r="AG15" s="48">
        <f>EU15</f>
        <v>0.59752256331364395</v>
      </c>
      <c r="AH15" s="48">
        <f>AC15*AE15*AF15*AG15</f>
        <v>0.31953865992222974</v>
      </c>
      <c r="AI15" s="48">
        <f>AC15*AD15</f>
        <v>0.31953865992222968</v>
      </c>
      <c r="AJ15" s="48"/>
      <c r="AK15" s="48"/>
      <c r="AL15" s="48">
        <f>AE15*AF15</f>
        <v>1.1422216088117625</v>
      </c>
      <c r="AM15" s="47"/>
      <c r="AN15" s="48">
        <f>Commercial_Total!Y95</f>
        <v>1.0339472308728175</v>
      </c>
      <c r="AO15" s="48">
        <f>Commercial_Total!X95</f>
        <v>0.97273420946595512</v>
      </c>
      <c r="AP15" s="48">
        <f>FM15</f>
        <v>0.58424406254811967</v>
      </c>
      <c r="AQ15" s="48">
        <f>FC15</f>
        <v>1.1614962447138155</v>
      </c>
      <c r="AR15" s="48">
        <f>AN15*AO15*AP15*AQ15</f>
        <v>0.68250318356943829</v>
      </c>
      <c r="AT15" s="5"/>
      <c r="AV15" s="46" t="e">
        <f>D15/#REF!</f>
        <v>#REF!</v>
      </c>
      <c r="AW15" s="46" t="e">
        <f>#REF!/#REF!</f>
        <v>#REF!</v>
      </c>
      <c r="AX15" s="46" t="e">
        <f>#REF!/#REF!</f>
        <v>#REF!</v>
      </c>
      <c r="AY15" s="46" t="e">
        <f>#REF!/#REF!</f>
        <v>#REF!</v>
      </c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R15" s="46" t="e">
        <f>M15/#REF!</f>
        <v>#REF!</v>
      </c>
      <c r="BS15" s="46" t="e">
        <f>#REF!/#REF!</f>
        <v>#REF!</v>
      </c>
      <c r="BT15" s="46" t="e">
        <f>#REF!/#REF!</f>
        <v>#REF!</v>
      </c>
      <c r="BU15" s="46" t="e">
        <f>#REF!/#REF!</f>
        <v>#REF!</v>
      </c>
      <c r="BV15" s="46"/>
      <c r="BX15" s="46"/>
      <c r="BY15" s="46"/>
      <c r="BZ15" s="46"/>
      <c r="CA15" s="46"/>
      <c r="CS15" s="46"/>
      <c r="CT15" s="46">
        <v>1</v>
      </c>
      <c r="CU15" s="46">
        <f t="shared" ref="CU15:CU46" si="5">CT15/CT$86</f>
        <v>1</v>
      </c>
      <c r="CV15" s="46"/>
      <c r="CW15" s="46"/>
      <c r="CX15" s="46">
        <v>1</v>
      </c>
      <c r="CY15" s="46">
        <f t="shared" ref="CY15:CY46" si="6">CX15/CX$86</f>
        <v>1</v>
      </c>
      <c r="CZ15" s="46"/>
      <c r="DA15" s="46"/>
      <c r="DB15" s="46">
        <v>1</v>
      </c>
      <c r="DC15" s="46">
        <f t="shared" ref="DC15:DC46" si="7">DB15/DB$86</f>
        <v>1</v>
      </c>
      <c r="DD15" s="46"/>
      <c r="DE15" s="46"/>
      <c r="DF15" s="46">
        <v>1</v>
      </c>
      <c r="DG15" s="46">
        <f t="shared" ref="DG15:DG46" si="8">DF15/DF$86</f>
        <v>1</v>
      </c>
      <c r="DI15" s="46"/>
      <c r="DJ15" s="46">
        <v>1</v>
      </c>
      <c r="DK15" s="46">
        <f t="shared" ref="DK15:DK46" si="9">DJ15/DJ$86</f>
        <v>1</v>
      </c>
      <c r="DO15" s="52">
        <f t="shared" ref="DO15:DO46" si="10">D15/G15</f>
        <v>0.7274469474620695</v>
      </c>
      <c r="DP15" s="52">
        <f t="shared" ref="DP15:DP46" si="11">F15/G15</f>
        <v>0.2725530525379305</v>
      </c>
      <c r="DQ15" s="46"/>
      <c r="DR15" s="46"/>
      <c r="DS15" s="46"/>
      <c r="DT15" s="46"/>
      <c r="DU15" s="52"/>
      <c r="EE15" s="52">
        <f>D15/(D15+E15)</f>
        <v>0.93025239345229116</v>
      </c>
      <c r="EF15" s="52">
        <f>E15/(D15+E15)</f>
        <v>6.9747606547708896E-2</v>
      </c>
      <c r="EG15" s="52"/>
      <c r="EH15" s="52"/>
      <c r="EI15" s="52"/>
      <c r="ES15" s="46"/>
      <c r="ET15" s="46">
        <v>1</v>
      </c>
      <c r="EU15" s="46">
        <f t="shared" ref="EU15:EU46" si="12">ET15/ET$86</f>
        <v>0.59752256331364395</v>
      </c>
      <c r="EW15" s="46"/>
      <c r="EX15" s="46">
        <v>1</v>
      </c>
      <c r="EY15" s="46">
        <f t="shared" ref="EY15:EY46" si="13">EX15/EX$86</f>
        <v>0.98340533945781095</v>
      </c>
      <c r="FA15" s="46"/>
      <c r="FB15" s="46">
        <v>1</v>
      </c>
      <c r="FC15" s="46">
        <f t="shared" ref="FC15:FC46" si="14">FB15/FB$86</f>
        <v>1.1614962447138155</v>
      </c>
      <c r="FG15" s="46"/>
      <c r="FH15" s="46">
        <v>1</v>
      </c>
      <c r="FI15" s="46">
        <f t="shared" ref="FI15:FI46" si="15">FH15/FH$86</f>
        <v>1.0057558422525832</v>
      </c>
      <c r="FK15" s="46"/>
      <c r="FL15" s="46">
        <v>1</v>
      </c>
      <c r="FM15" s="46">
        <f t="shared" ref="FM15:FM46" si="16">FL15/FL$86</f>
        <v>0.58424406254811967</v>
      </c>
    </row>
    <row r="16" spans="1:169" x14ac:dyDescent="0.2">
      <c r="A16" s="33" t="s">
        <v>52</v>
      </c>
      <c r="B16" s="1">
        <f t="shared" ref="B16:B78" si="17">B15+1</f>
        <v>1950</v>
      </c>
      <c r="D16" s="43">
        <f>Commercial_Total!D258</f>
        <v>2834.0940000000001</v>
      </c>
      <c r="E16" s="43">
        <f>Commercial_Total!D176</f>
        <v>225.09399999999999</v>
      </c>
      <c r="F16" s="43">
        <f>Conversion_Factors!$O12*E16</f>
        <v>1059.204</v>
      </c>
      <c r="G16" s="43">
        <f t="shared" si="1"/>
        <v>3893.2979999999998</v>
      </c>
      <c r="H16" s="49">
        <f t="shared" si="2"/>
        <v>4.7056074351159962</v>
      </c>
      <c r="K16" s="51">
        <f>Commercial_Total!F16</f>
        <v>27.788637079656915</v>
      </c>
      <c r="M16" s="49">
        <f>Commercial_Total!Y258</f>
        <v>1.5812274367734236</v>
      </c>
      <c r="N16" s="49">
        <f>Commercial_Total!Y176</f>
        <v>0.20344391932320205</v>
      </c>
      <c r="O16" s="354">
        <f>Commercial_Total!$H96</f>
        <v>110.08773086750354</v>
      </c>
      <c r="Q16" s="50">
        <f t="shared" ref="Q16:Q76" si="18">G16/K16</f>
        <v>140.10395647831706</v>
      </c>
      <c r="S16" s="52">
        <f>Commercial_Total!Y258</f>
        <v>1.5812274367734236</v>
      </c>
      <c r="T16" s="52">
        <f>Commercial_Total!Y176</f>
        <v>0.20344391932320205</v>
      </c>
      <c r="W16" s="52">
        <f>Commercial_Total!X258</f>
        <v>1.0052856146890694</v>
      </c>
      <c r="Z16" s="116">
        <f>Commercial_Total!X176</f>
        <v>0.98120515735838465</v>
      </c>
      <c r="AA16" s="46"/>
      <c r="AB16" s="22">
        <f t="shared" ref="AB16:AB78" si="19">B16</f>
        <v>1950</v>
      </c>
      <c r="AC16" s="48">
        <f t="shared" si="3"/>
        <v>0.47770108055433086</v>
      </c>
      <c r="AD16" s="48">
        <f t="shared" si="4"/>
        <v>0.70983743820945977</v>
      </c>
      <c r="AE16" s="48">
        <f t="shared" ref="AE16:AE76" si="20">EY16</f>
        <v>1.008534852475798</v>
      </c>
      <c r="AF16" s="357">
        <f t="shared" ref="AF16:AF76" si="21">FC16</f>
        <v>1.1426392300018373</v>
      </c>
      <c r="AG16" s="48">
        <f t="shared" ref="AG16:AG76" si="22">EU16</f>
        <v>0.61596900537280974</v>
      </c>
      <c r="AH16" s="48">
        <f t="shared" ref="AH16:AH76" si="23">AC16*AE16*AF16*AG16</f>
        <v>0.33909011125057703</v>
      </c>
      <c r="AI16" s="48">
        <f t="shared" ref="AI16:AI73" si="24">AC16*AD16</f>
        <v>0.33909011125057698</v>
      </c>
      <c r="AJ16" s="48"/>
      <c r="AK16" s="48"/>
      <c r="AL16" s="48">
        <f t="shared" ref="AL16:AL76" si="25">AE16*AF16</f>
        <v>1.1523914872629624</v>
      </c>
      <c r="AM16" s="47"/>
      <c r="AN16" s="48">
        <f>Commercial_Total!Y96</f>
        <v>1.0379706021811601</v>
      </c>
      <c r="AO16" s="48">
        <f>Commercial_Total!X96</f>
        <v>1.0126275081007523</v>
      </c>
      <c r="AP16" s="48">
        <f t="shared" ref="AP16:AP76" si="26">FM16</f>
        <v>0.59103744500130673</v>
      </c>
      <c r="AQ16" s="48">
        <f t="shared" ref="AQ16:AQ76" si="27">FC16</f>
        <v>1.1426392300018373</v>
      </c>
      <c r="AR16" s="48">
        <f t="shared" ref="AR16:AR76" si="28">AN16*AO16*AP16*AQ16</f>
        <v>0.70983743820945966</v>
      </c>
      <c r="AT16" s="5"/>
      <c r="AV16" s="46" t="e">
        <f>D16/#REF!</f>
        <v>#REF!</v>
      </c>
      <c r="AW16" s="46" t="e">
        <f>#REF!/#REF!</f>
        <v>#REF!</v>
      </c>
      <c r="AX16" s="46" t="e">
        <f>#REF!/#REF!</f>
        <v>#REF!</v>
      </c>
      <c r="AY16" s="46" t="e">
        <f>#REF!/#REF!</f>
        <v>#REF!</v>
      </c>
      <c r="BA16" s="46" t="e">
        <f t="shared" ref="BA16:BD47" si="29">(AV16-AV15)/LN(AV16/AV15)</f>
        <v>#REF!</v>
      </c>
      <c r="BB16" s="46" t="e">
        <f t="shared" si="29"/>
        <v>#REF!</v>
      </c>
      <c r="BC16" s="46" t="e">
        <f t="shared" si="29"/>
        <v>#REF!</v>
      </c>
      <c r="BD16" s="46" t="e">
        <f t="shared" si="29"/>
        <v>#REF!</v>
      </c>
      <c r="BE16" s="46" t="e">
        <f t="shared" ref="BE16:BE76" si="30">SUM(BA16:BD16)</f>
        <v>#REF!</v>
      </c>
      <c r="BF16" s="46"/>
      <c r="BG16" s="46" t="e">
        <f t="shared" ref="BG16:BJ47" si="31">BA16/$BE16</f>
        <v>#REF!</v>
      </c>
      <c r="BH16" s="46" t="e">
        <f t="shared" si="31"/>
        <v>#REF!</v>
      </c>
      <c r="BI16" s="46" t="e">
        <f t="shared" si="31"/>
        <v>#REF!</v>
      </c>
      <c r="BJ16" s="46" t="e">
        <f t="shared" si="31"/>
        <v>#REF!</v>
      </c>
      <c r="BM16" s="46" t="e">
        <f>LN(#REF!/#REF!)</f>
        <v>#REF!</v>
      </c>
      <c r="BN16" s="46" t="e">
        <f>LN(#REF!/#REF!)</f>
        <v>#REF!</v>
      </c>
      <c r="BO16" s="46" t="e">
        <f>LN(#REF!/#REF!)</f>
        <v>#REF!</v>
      </c>
      <c r="BP16" s="46" t="e">
        <f>LN(#REF!/#REF!)</f>
        <v>#REF!</v>
      </c>
      <c r="BR16" s="46" t="e">
        <f>M16/#REF!</f>
        <v>#REF!</v>
      </c>
      <c r="BS16" s="46" t="e">
        <f>#REF!/#REF!</f>
        <v>#REF!</v>
      </c>
      <c r="BT16" s="46" t="e">
        <f>#REF!/#REF!</f>
        <v>#REF!</v>
      </c>
      <c r="BU16" s="46" t="e">
        <f>#REF!/#REF!</f>
        <v>#REF!</v>
      </c>
      <c r="BV16" s="46"/>
      <c r="BX16" s="46" t="e">
        <f t="shared" ref="BX16:CA47" si="32">LN(BR16/BR15)</f>
        <v>#REF!</v>
      </c>
      <c r="BY16" s="46" t="e">
        <f t="shared" si="32"/>
        <v>#REF!</v>
      </c>
      <c r="BZ16" s="46" t="e">
        <f t="shared" si="32"/>
        <v>#REF!</v>
      </c>
      <c r="CA16" s="46" t="e">
        <f t="shared" si="32"/>
        <v>#REF!</v>
      </c>
      <c r="CC16" s="46" t="e">
        <f>LN(#REF!/#REF!)</f>
        <v>#REF!</v>
      </c>
      <c r="CD16" s="46" t="e">
        <f>LN(#REF!/#REF!)</f>
        <v>#REF!</v>
      </c>
      <c r="CE16" s="46" t="e">
        <f>LN(#REF!/#REF!)</f>
        <v>#REF!</v>
      </c>
      <c r="CF16" s="46" t="e">
        <f>LN(#REF!/#REF!)</f>
        <v>#REF!</v>
      </c>
      <c r="CH16" s="46" t="e">
        <f>LN(#REF!/#REF!)</f>
        <v>#REF!</v>
      </c>
      <c r="CI16" s="46" t="e">
        <f>LN(#REF!/#REF!)</f>
        <v>#REF!</v>
      </c>
      <c r="CJ16" s="46" t="e">
        <f>LN(#REF!/#REF!)</f>
        <v>#REF!</v>
      </c>
      <c r="CK16" s="46" t="e">
        <f>LN(#REF!/#REF!)</f>
        <v>#REF!</v>
      </c>
      <c r="CM16" s="46" t="e">
        <f>LN(#REF!/#REF!)</f>
        <v>#REF!</v>
      </c>
      <c r="CN16" s="46" t="e">
        <f>LN(#REF!/#REF!)</f>
        <v>#REF!</v>
      </c>
      <c r="CO16" s="46" t="e">
        <f>LN(#REF!/#REF!)</f>
        <v>#REF!</v>
      </c>
      <c r="CP16" s="46" t="e">
        <f>LN(#REF!/#REF!)</f>
        <v>#REF!</v>
      </c>
      <c r="CS16" s="46" t="e">
        <f t="shared" ref="CS16:CS76" si="33">EXP(SUMPRODUCT($BG16:$BJ16,BM16:BP16))</f>
        <v>#REF!</v>
      </c>
      <c r="CT16" s="46">
        <f t="shared" ref="CT16:CT76" si="34">IF(ISERR(CS16),CT15,CS16*CT15)</f>
        <v>1</v>
      </c>
      <c r="CU16" s="46">
        <f t="shared" si="5"/>
        <v>1</v>
      </c>
      <c r="CV16" s="46"/>
      <c r="CW16" s="46" t="e">
        <f t="shared" ref="CW16:CW67" si="35">EXP(SUMPRODUCT($BG16:$BJ16,BX16:CA16))</f>
        <v>#REF!</v>
      </c>
      <c r="CX16" s="46">
        <f t="shared" ref="CX16:CX67" si="36">IF(ISERR(CW16),CX15,CW16*CX15)</f>
        <v>1</v>
      </c>
      <c r="CY16" s="46">
        <f t="shared" si="6"/>
        <v>1</v>
      </c>
      <c r="CZ16" s="46"/>
      <c r="DA16" s="46" t="e">
        <f t="shared" ref="DA16:DA67" si="37">EXP(SUMPRODUCT($BG16:$BJ16,CC16:CF16))</f>
        <v>#REF!</v>
      </c>
      <c r="DB16" s="46">
        <f t="shared" ref="DB16:DB76" si="38">IF(ISERR(DA16),DB15,DA16*DB15)</f>
        <v>1</v>
      </c>
      <c r="DC16" s="46">
        <f t="shared" si="7"/>
        <v>1</v>
      </c>
      <c r="DD16" s="46"/>
      <c r="DE16" s="46" t="e">
        <f t="shared" ref="DE16:DE67" si="39">EXP(SUMPRODUCT($BG16:$BJ16,CH16:CK16))</f>
        <v>#REF!</v>
      </c>
      <c r="DF16" s="46">
        <f t="shared" ref="DF16:DF76" si="40">IF(ISERR(DE16),DF15,DE16*DF15)</f>
        <v>1</v>
      </c>
      <c r="DG16" s="46">
        <f t="shared" si="8"/>
        <v>1</v>
      </c>
      <c r="DI16" s="46" t="e">
        <f t="shared" ref="DI16:DI67" si="41">EXP(SUMPRODUCT($BG16:$BJ16,CM16:CP16))</f>
        <v>#REF!</v>
      </c>
      <c r="DJ16" s="46">
        <f t="shared" ref="DJ16:DJ67" si="42">IF(ISERR(DI16),DJ15,DI16*DJ15)</f>
        <v>1</v>
      </c>
      <c r="DK16" s="46">
        <f t="shared" si="9"/>
        <v>1</v>
      </c>
      <c r="DO16" s="52">
        <f t="shared" si="10"/>
        <v>0.72794170906003086</v>
      </c>
      <c r="DP16" s="52">
        <f t="shared" si="11"/>
        <v>0.27205829093996914</v>
      </c>
      <c r="DQ16" s="46"/>
      <c r="DR16" s="46">
        <f>(DO16-DO15)/LN(DO16/DO15)</f>
        <v>0.72769430022847126</v>
      </c>
      <c r="DS16" s="46">
        <f>(DP16-DP15)/LN(DP16/DP15)</f>
        <v>0.27230559682648081</v>
      </c>
      <c r="DT16" s="46">
        <f>SUM(DR16:DS16)</f>
        <v>0.99999989705495207</v>
      </c>
      <c r="DU16" s="52"/>
      <c r="DV16" s="46">
        <f>DR16/DT16</f>
        <v>0.72769437514100355</v>
      </c>
      <c r="DW16" s="46">
        <f>DS16/DT16</f>
        <v>0.2723056248589964</v>
      </c>
      <c r="DY16" s="46">
        <f t="shared" ref="DY16:DY47" si="43">LN(M16/M15)</f>
        <v>-5.7790398328989648E-3</v>
      </c>
      <c r="DZ16" s="46">
        <f t="shared" ref="DZ16:DZ47" si="44">LN(N16/N15)</f>
        <v>0.12709974372268967</v>
      </c>
      <c r="EA16" s="46"/>
      <c r="EB16" s="46">
        <f>LN(O16/O15)</f>
        <v>4.4076568058160355E-2</v>
      </c>
      <c r="EC16" s="46">
        <f>EB16</f>
        <v>4.4076568058160355E-2</v>
      </c>
      <c r="ED16" s="46"/>
      <c r="EE16" s="52">
        <f t="shared" ref="EE16:EE76" si="45">D16/(D16+E16)</f>
        <v>0.92642034422206154</v>
      </c>
      <c r="EF16" s="52">
        <f t="shared" ref="EF16:EF76" si="46">E16/(D16+E16)</f>
        <v>7.3579655777938457E-2</v>
      </c>
      <c r="EG16" s="52"/>
      <c r="EH16" s="52">
        <f>LN(EE16/EE15)</f>
        <v>-4.1278730427483428E-3</v>
      </c>
      <c r="EI16" s="52">
        <f>LN(EF16/EF15)</f>
        <v>5.3485466079727692E-2</v>
      </c>
      <c r="EK16" s="46">
        <f t="shared" ref="EK16:EK47" si="47">LN(W16/W15)</f>
        <v>4.5727734848310914E-2</v>
      </c>
      <c r="EL16" s="46">
        <f t="shared" ref="EL16:EL47" si="48">LN(Z16/Z15)</f>
        <v>-2.9537709584801602E-2</v>
      </c>
      <c r="EM16" s="46"/>
      <c r="EN16" s="46">
        <v>0</v>
      </c>
      <c r="EO16" s="46">
        <f t="shared" ref="EO16:EO47" si="49">LN(H16/H15)</f>
        <v>-6.0110177309401783E-2</v>
      </c>
      <c r="ES16" s="46">
        <f t="shared" ref="ES16:ES47" si="50">EXP(SUMPRODUCT($DV16:$DW16,DY16:DZ16))</f>
        <v>1.0308715405772604</v>
      </c>
      <c r="ET16" s="46">
        <f t="shared" ref="ET16:ET76" si="51">IF(ISERR(ES16),ET15,ES16*ET15)</f>
        <v>1.0308715405772604</v>
      </c>
      <c r="EU16" s="46">
        <f t="shared" si="12"/>
        <v>0.61596900537280974</v>
      </c>
      <c r="EW16" s="46">
        <f>EXP(SUMPRODUCT($DV16:$DW16,EK16:EL16))</f>
        <v>1.0255535657675419</v>
      </c>
      <c r="EX16" s="46">
        <f t="shared" ref="EX16:EX72" si="52">IF(ISERR(EW16),EX15,EW16*EX15)</f>
        <v>1.0255535657675419</v>
      </c>
      <c r="EY16" s="46">
        <f t="shared" si="13"/>
        <v>1.008534852475798</v>
      </c>
      <c r="FA16" s="46">
        <f>EXP(SUMPRODUCT($DV16:$DW16,EN16:EO16))</f>
        <v>0.9837648939479573</v>
      </c>
      <c r="FB16" s="46">
        <f t="shared" ref="FB16:FB72" si="53">IF(ISERR(FA16),FB15,FA16*FB15)</f>
        <v>0.9837648939479573</v>
      </c>
      <c r="FC16" s="46">
        <f t="shared" si="14"/>
        <v>1.1426392300018373</v>
      </c>
      <c r="FE16" s="46">
        <f>EU16*EY16</f>
        <v>0.62122620996333067</v>
      </c>
      <c r="FF16" s="2">
        <f>EU16</f>
        <v>0.61596900537280974</v>
      </c>
      <c r="FG16" s="46">
        <f>EXP(SUMPRODUCT($DV16:$DW16,EB16:EC16))</f>
        <v>1.0450623702214397</v>
      </c>
      <c r="FH16" s="46">
        <f t="shared" ref="FH16:FH72" si="54">IF(ISERR(FG16),FH15,FG16*FH15)</f>
        <v>1.0450623702214397</v>
      </c>
      <c r="FI16" s="46">
        <f t="shared" si="15"/>
        <v>1.0510775843685451</v>
      </c>
      <c r="FK16" s="46">
        <f>EXP(SUMPRODUCT($DV16:$DW16,EH16:EI16))</f>
        <v>1.0116276448297283</v>
      </c>
      <c r="FL16" s="46">
        <f t="shared" ref="FL16:FL72" si="55">IF(ISERR(FK16),FL15,FK16*FL15)</f>
        <v>1.0116276448297283</v>
      </c>
      <c r="FM16" s="46">
        <f t="shared" si="16"/>
        <v>0.59103744500130673</v>
      </c>
    </row>
    <row r="17" spans="1:169" x14ac:dyDescent="0.2">
      <c r="A17" s="33" t="s">
        <v>52</v>
      </c>
      <c r="B17" s="1">
        <f t="shared" si="17"/>
        <v>1951</v>
      </c>
      <c r="D17" s="43">
        <f>Commercial_Total!D259</f>
        <v>2737.6840000000002</v>
      </c>
      <c r="E17" s="43">
        <f>Commercial_Total!D177</f>
        <v>252.36</v>
      </c>
      <c r="F17" s="43">
        <f>Conversion_Factors!$O13*E17</f>
        <v>1135.5409999999999</v>
      </c>
      <c r="G17" s="43">
        <f t="shared" si="1"/>
        <v>3873.2250000000004</v>
      </c>
      <c r="H17" s="49">
        <f t="shared" si="2"/>
        <v>4.4996869551434457</v>
      </c>
      <c r="K17" s="51">
        <f>Commercial_Total!F17</f>
        <v>28.246642791733045</v>
      </c>
      <c r="M17" s="49">
        <f>Commercial_Total!Y259</f>
        <v>1.5025620650530067</v>
      </c>
      <c r="N17" s="49">
        <f>Commercial_Total!Y177</f>
        <v>0.22073081971575892</v>
      </c>
      <c r="O17" s="354">
        <f>Commercial_Total!$H97</f>
        <v>105.85484519509333</v>
      </c>
      <c r="Q17" s="50">
        <f t="shared" si="18"/>
        <v>137.12160516058137</v>
      </c>
      <c r="S17" s="52">
        <f>Commercial_Total!Y259</f>
        <v>1.5025620650530067</v>
      </c>
      <c r="T17" s="52">
        <f>Commercial_Total!Y177</f>
        <v>0.22073081971575892</v>
      </c>
      <c r="W17" s="52">
        <f>Commercial_Total!X259</f>
        <v>1.0053582949804589</v>
      </c>
      <c r="Z17" s="116">
        <f>Commercial_Total!X177</f>
        <v>0.99746707468688189</v>
      </c>
      <c r="AA17" s="46"/>
      <c r="AB17" s="22">
        <f t="shared" si="19"/>
        <v>1951</v>
      </c>
      <c r="AC17" s="48">
        <f t="shared" si="3"/>
        <v>0.48557443623318819</v>
      </c>
      <c r="AD17" s="48">
        <f t="shared" si="4"/>
        <v>0.69472733944826071</v>
      </c>
      <c r="AE17" s="48">
        <f t="shared" si="20"/>
        <v>1.0132821786644799</v>
      </c>
      <c r="AF17" s="357">
        <f t="shared" si="21"/>
        <v>1.1282840775794534</v>
      </c>
      <c r="AG17" s="48">
        <f t="shared" si="22"/>
        <v>0.60766682353435042</v>
      </c>
      <c r="AH17" s="48">
        <f t="shared" si="23"/>
        <v>0.33734183618837199</v>
      </c>
      <c r="AI17" s="48">
        <f t="shared" si="24"/>
        <v>0.33734183618837194</v>
      </c>
      <c r="AJ17" s="48"/>
      <c r="AK17" s="48"/>
      <c r="AL17" s="48">
        <f t="shared" si="25"/>
        <v>1.1432701482821515</v>
      </c>
      <c r="AM17" s="47"/>
      <c r="AN17" s="48">
        <f>Commercial_Total!Y97</f>
        <v>0.99713898805750811</v>
      </c>
      <c r="AO17" s="48">
        <f>Commercial_Total!X97</f>
        <v>1.0135633495100598</v>
      </c>
      <c r="AP17" s="48">
        <f t="shared" si="26"/>
        <v>0.60924129836842977</v>
      </c>
      <c r="AQ17" s="48">
        <f t="shared" si="27"/>
        <v>1.1282840775794534</v>
      </c>
      <c r="AR17" s="48">
        <f t="shared" si="28"/>
        <v>0.69472733944826059</v>
      </c>
      <c r="AT17" s="5"/>
      <c r="AV17" s="46" t="e">
        <f>D17/#REF!</f>
        <v>#REF!</v>
      </c>
      <c r="AW17" s="46" t="e">
        <f>#REF!/#REF!</f>
        <v>#REF!</v>
      </c>
      <c r="AX17" s="46" t="e">
        <f>#REF!/#REF!</f>
        <v>#REF!</v>
      </c>
      <c r="AY17" s="46" t="e">
        <f>#REF!/#REF!</f>
        <v>#REF!</v>
      </c>
      <c r="BA17" s="46" t="e">
        <f t="shared" si="29"/>
        <v>#REF!</v>
      </c>
      <c r="BB17" s="46" t="e">
        <f t="shared" si="29"/>
        <v>#REF!</v>
      </c>
      <c r="BC17" s="46" t="e">
        <f t="shared" si="29"/>
        <v>#REF!</v>
      </c>
      <c r="BD17" s="46" t="e">
        <f t="shared" si="29"/>
        <v>#REF!</v>
      </c>
      <c r="BE17" s="46" t="e">
        <f t="shared" si="30"/>
        <v>#REF!</v>
      </c>
      <c r="BF17" s="46"/>
      <c r="BG17" s="46" t="e">
        <f t="shared" si="31"/>
        <v>#REF!</v>
      </c>
      <c r="BH17" s="46" t="e">
        <f t="shared" si="31"/>
        <v>#REF!</v>
      </c>
      <c r="BI17" s="46" t="e">
        <f t="shared" si="31"/>
        <v>#REF!</v>
      </c>
      <c r="BJ17" s="46" t="e">
        <f t="shared" si="31"/>
        <v>#REF!</v>
      </c>
      <c r="BM17" s="46" t="e">
        <f>LN(#REF!/#REF!)</f>
        <v>#REF!</v>
      </c>
      <c r="BN17" s="46" t="e">
        <f>LN(#REF!/#REF!)</f>
        <v>#REF!</v>
      </c>
      <c r="BO17" s="46" t="e">
        <f>LN(#REF!/#REF!)</f>
        <v>#REF!</v>
      </c>
      <c r="BP17" s="46" t="e">
        <f>LN(#REF!/#REF!)</f>
        <v>#REF!</v>
      </c>
      <c r="BR17" s="46" t="e">
        <f>M17/#REF!</f>
        <v>#REF!</v>
      </c>
      <c r="BS17" s="46" t="e">
        <f>#REF!/#REF!</f>
        <v>#REF!</v>
      </c>
      <c r="BT17" s="46" t="e">
        <f>#REF!/#REF!</f>
        <v>#REF!</v>
      </c>
      <c r="BU17" s="46" t="e">
        <f>#REF!/#REF!</f>
        <v>#REF!</v>
      </c>
      <c r="BV17" s="46"/>
      <c r="BX17" s="46" t="e">
        <f t="shared" si="32"/>
        <v>#REF!</v>
      </c>
      <c r="BY17" s="46" t="e">
        <f t="shared" si="32"/>
        <v>#REF!</v>
      </c>
      <c r="BZ17" s="46" t="e">
        <f t="shared" si="32"/>
        <v>#REF!</v>
      </c>
      <c r="CA17" s="46" t="e">
        <f t="shared" si="32"/>
        <v>#REF!</v>
      </c>
      <c r="CC17" s="46" t="e">
        <f>LN(#REF!/#REF!)</f>
        <v>#REF!</v>
      </c>
      <c r="CD17" s="46" t="e">
        <f>LN(#REF!/#REF!)</f>
        <v>#REF!</v>
      </c>
      <c r="CE17" s="46" t="e">
        <f>LN(#REF!/#REF!)</f>
        <v>#REF!</v>
      </c>
      <c r="CF17" s="46" t="e">
        <f>LN(#REF!/#REF!)</f>
        <v>#REF!</v>
      </c>
      <c r="CH17" s="46" t="e">
        <f>LN(#REF!/#REF!)</f>
        <v>#REF!</v>
      </c>
      <c r="CI17" s="46" t="e">
        <f>LN(#REF!/#REF!)</f>
        <v>#REF!</v>
      </c>
      <c r="CJ17" s="46" t="e">
        <f>LN(#REF!/#REF!)</f>
        <v>#REF!</v>
      </c>
      <c r="CK17" s="46" t="e">
        <f>LN(#REF!/#REF!)</f>
        <v>#REF!</v>
      </c>
      <c r="CM17" s="46" t="e">
        <f>LN(#REF!/#REF!)</f>
        <v>#REF!</v>
      </c>
      <c r="CN17" s="46" t="e">
        <f>LN(#REF!/#REF!)</f>
        <v>#REF!</v>
      </c>
      <c r="CO17" s="46" t="e">
        <f>LN(#REF!/#REF!)</f>
        <v>#REF!</v>
      </c>
      <c r="CP17" s="46" t="e">
        <f>LN(#REF!/#REF!)</f>
        <v>#REF!</v>
      </c>
      <c r="CS17" s="46" t="e">
        <f t="shared" si="33"/>
        <v>#REF!</v>
      </c>
      <c r="CT17" s="46">
        <f t="shared" si="34"/>
        <v>1</v>
      </c>
      <c r="CU17" s="46">
        <f t="shared" si="5"/>
        <v>1</v>
      </c>
      <c r="CV17" s="46"/>
      <c r="CW17" s="46" t="e">
        <f t="shared" si="35"/>
        <v>#REF!</v>
      </c>
      <c r="CX17" s="46">
        <f t="shared" si="36"/>
        <v>1</v>
      </c>
      <c r="CY17" s="46">
        <f t="shared" si="6"/>
        <v>1</v>
      </c>
      <c r="CZ17" s="46"/>
      <c r="DA17" s="46" t="e">
        <f t="shared" si="37"/>
        <v>#REF!</v>
      </c>
      <c r="DB17" s="46">
        <f t="shared" si="38"/>
        <v>1</v>
      </c>
      <c r="DC17" s="46">
        <f t="shared" si="7"/>
        <v>1</v>
      </c>
      <c r="DD17" s="46"/>
      <c r="DE17" s="46" t="e">
        <f t="shared" si="39"/>
        <v>#REF!</v>
      </c>
      <c r="DF17" s="46">
        <f t="shared" si="40"/>
        <v>1</v>
      </c>
      <c r="DG17" s="46">
        <f t="shared" si="8"/>
        <v>1</v>
      </c>
      <c r="DI17" s="46" t="e">
        <f t="shared" si="41"/>
        <v>#REF!</v>
      </c>
      <c r="DJ17" s="46">
        <f t="shared" si="42"/>
        <v>1</v>
      </c>
      <c r="DK17" s="46">
        <f t="shared" si="9"/>
        <v>1</v>
      </c>
      <c r="DO17" s="52">
        <f t="shared" si="10"/>
        <v>0.70682286724886878</v>
      </c>
      <c r="DP17" s="52">
        <f t="shared" si="11"/>
        <v>0.29317713275113111</v>
      </c>
      <c r="DQ17" s="46"/>
      <c r="DR17" s="46">
        <f t="shared" ref="DR17:DR76" si="56">(DO17-DO16)/LN(DO17/DO16)</f>
        <v>0.71733047579231968</v>
      </c>
      <c r="DS17" s="46">
        <f t="shared" ref="DS17:DS76" si="57">(DP17-DP16)/LN(DP17/DP16)</f>
        <v>0.28248615261267151</v>
      </c>
      <c r="DT17" s="46">
        <f t="shared" ref="DT17:DT76" si="58">SUM(DR17:DS17)</f>
        <v>0.99981662840499119</v>
      </c>
      <c r="DU17" s="52"/>
      <c r="DV17" s="46">
        <f t="shared" ref="DV17:DV76" si="59">DR17/DT17</f>
        <v>0.71746203795057695</v>
      </c>
      <c r="DW17" s="46">
        <f t="shared" ref="DW17:DW76" si="60">DS17/DT17</f>
        <v>0.28253796204942305</v>
      </c>
      <c r="DY17" s="46">
        <f t="shared" si="43"/>
        <v>-5.1029709728030129E-2</v>
      </c>
      <c r="DZ17" s="46">
        <f t="shared" si="44"/>
        <v>8.1553562622415254E-2</v>
      </c>
      <c r="EA17" s="46"/>
      <c r="EB17" s="46">
        <f t="shared" ref="EB17:EB76" si="61">LN(O17/O16)</f>
        <v>-3.920883056099593E-2</v>
      </c>
      <c r="EC17" s="46">
        <f t="shared" ref="EC17:EC76" si="62">EB17</f>
        <v>-3.920883056099593E-2</v>
      </c>
      <c r="ED17" s="46"/>
      <c r="EE17" s="52">
        <f t="shared" si="45"/>
        <v>0.91559990421545634</v>
      </c>
      <c r="EF17" s="52">
        <f t="shared" si="46"/>
        <v>8.4400095784543633E-2</v>
      </c>
      <c r="EG17" s="52"/>
      <c r="EH17" s="52">
        <f t="shared" ref="EH17:EH76" si="63">LN(EE17/EE16)</f>
        <v>-1.1748583629200299E-2</v>
      </c>
      <c r="EI17" s="52">
        <f t="shared" ref="EI17:EI76" si="64">LN(EF17/EF16)</f>
        <v>0.137199965024974</v>
      </c>
      <c r="EK17" s="46">
        <f t="shared" si="47"/>
        <v>7.2295537833967356E-5</v>
      </c>
      <c r="EL17" s="46">
        <f t="shared" si="48"/>
        <v>1.6437571841563012E-2</v>
      </c>
      <c r="EN17" s="46">
        <v>0</v>
      </c>
      <c r="EO17" s="46">
        <f t="shared" si="49"/>
        <v>-4.4747040040495761E-2</v>
      </c>
      <c r="ES17" s="46">
        <f t="shared" si="50"/>
        <v>0.98652175390962327</v>
      </c>
      <c r="ET17" s="46">
        <f t="shared" si="51"/>
        <v>1.0169772002657942</v>
      </c>
      <c r="EU17" s="46">
        <f t="shared" si="12"/>
        <v>0.60766682353435042</v>
      </c>
      <c r="EW17" s="46">
        <f t="shared" ref="EW17:EW76" si="65">EXP(SUMPRODUCT($DV17:$DW17,EK17:EL17))</f>
        <v>1.0047071513463595</v>
      </c>
      <c r="EX17" s="46">
        <f t="shared" si="52"/>
        <v>1.0303810016154082</v>
      </c>
      <c r="EY17" s="46">
        <f t="shared" si="13"/>
        <v>1.0132821786644799</v>
      </c>
      <c r="FA17" s="46">
        <f t="shared" ref="FA17:FA76" si="66">EXP(SUMPRODUCT($DV17:$DW17,EN17:EO17))</f>
        <v>0.98743684616678107</v>
      </c>
      <c r="FB17" s="46">
        <f t="shared" si="53"/>
        <v>0.97140570424956885</v>
      </c>
      <c r="FC17" s="46">
        <f t="shared" si="14"/>
        <v>1.1282840775794534</v>
      </c>
      <c r="FE17" s="46">
        <f t="shared" ref="FE17:FE76" si="67">EU17*EY17</f>
        <v>0.61573796285301063</v>
      </c>
      <c r="FG17" s="46">
        <f t="shared" ref="FG17:FG76" si="68">EXP(SUMPRODUCT($DV17:$DW17,EB17:EC17))</f>
        <v>0.96154988717584966</v>
      </c>
      <c r="FH17" s="46">
        <f t="shared" si="54"/>
        <v>1.0048796041781514</v>
      </c>
      <c r="FI17" s="46">
        <f t="shared" si="15"/>
        <v>1.0106635326626392</v>
      </c>
      <c r="FK17" s="46">
        <f t="shared" ref="FK17:FK76" si="69">EXP(SUMPRODUCT($DV17:$DW17,EH17:EI17))</f>
        <v>1.0307998309093307</v>
      </c>
      <c r="FL17" s="46">
        <f t="shared" si="55"/>
        <v>1.0427856052336884</v>
      </c>
      <c r="FM17" s="46">
        <f t="shared" si="16"/>
        <v>0.60924129836842977</v>
      </c>
    </row>
    <row r="18" spans="1:169" x14ac:dyDescent="0.2">
      <c r="A18" s="33" t="s">
        <v>52</v>
      </c>
      <c r="B18" s="1">
        <f t="shared" si="17"/>
        <v>1952</v>
      </c>
      <c r="D18" s="43">
        <f>Commercial_Total!D260</f>
        <v>2672.9110000000001</v>
      </c>
      <c r="E18" s="43">
        <f>Commercial_Total!D178</f>
        <v>273.28699999999998</v>
      </c>
      <c r="F18" s="43">
        <f>Conversion_Factors!$O14*E18</f>
        <v>1200.4750000000001</v>
      </c>
      <c r="G18" s="43">
        <f t="shared" si="1"/>
        <v>3873.3860000000004</v>
      </c>
      <c r="H18" s="49">
        <f t="shared" si="2"/>
        <v>4.3927263279995028</v>
      </c>
      <c r="K18" s="51">
        <f>Commercial_Total!F18</f>
        <v>28.701498970601175</v>
      </c>
      <c r="M18" s="49">
        <f>Commercial_Total!Y260</f>
        <v>1.4845195121059063</v>
      </c>
      <c r="N18" s="49">
        <f>Commercial_Total!Y178</f>
        <v>0.23088793080568989</v>
      </c>
      <c r="O18" s="354">
        <f>Commercial_Total!$H98</f>
        <v>102.64962129740255</v>
      </c>
      <c r="Q18" s="50">
        <f t="shared" si="18"/>
        <v>134.95413615740046</v>
      </c>
      <c r="S18" s="52">
        <f>Commercial_Total!Y260</f>
        <v>1.4845195121059063</v>
      </c>
      <c r="T18" s="52">
        <f>Commercial_Total!Y178</f>
        <v>0.23088793080568989</v>
      </c>
      <c r="W18" s="52">
        <f>Commercial_Total!X260</f>
        <v>0.97775673211148983</v>
      </c>
      <c r="Z18" s="116">
        <f>Commercial_Total!X178</f>
        <v>1.0162978970295484</v>
      </c>
      <c r="AA18" s="46"/>
      <c r="AB18" s="22">
        <f t="shared" si="19"/>
        <v>1952</v>
      </c>
      <c r="AC18" s="48">
        <f t="shared" si="3"/>
        <v>0.49339364980308242</v>
      </c>
      <c r="AD18" s="48">
        <f t="shared" si="4"/>
        <v>0.6837458462535666</v>
      </c>
      <c r="AE18" s="48">
        <f t="shared" si="20"/>
        <v>0.99938909809142007</v>
      </c>
      <c r="AF18" s="357">
        <f t="shared" si="21"/>
        <v>1.1201295300446839</v>
      </c>
      <c r="AG18" s="48">
        <f t="shared" si="22"/>
        <v>0.6107898996283464</v>
      </c>
      <c r="AH18" s="48">
        <f t="shared" si="23"/>
        <v>0.33735585862074452</v>
      </c>
      <c r="AI18" s="48">
        <f t="shared" si="24"/>
        <v>0.33735585862074446</v>
      </c>
      <c r="AJ18" s="48"/>
      <c r="AK18" s="48"/>
      <c r="AL18" s="48">
        <f t="shared" si="25"/>
        <v>1.1194452407769229</v>
      </c>
      <c r="AM18" s="47"/>
      <c r="AN18" s="48">
        <f>Commercial_Total!Y98</f>
        <v>0.99021549701475842</v>
      </c>
      <c r="AO18" s="48">
        <f>Commercial_Total!X98</f>
        <v>0.98974538823718439</v>
      </c>
      <c r="AP18" s="48">
        <f t="shared" si="26"/>
        <v>0.62283534283617903</v>
      </c>
      <c r="AQ18" s="48">
        <f t="shared" si="27"/>
        <v>1.1201295300446839</v>
      </c>
      <c r="AR18" s="48">
        <f t="shared" si="28"/>
        <v>0.68374584625356649</v>
      </c>
      <c r="AT18" s="5"/>
      <c r="AV18" s="46" t="e">
        <f>D18/#REF!</f>
        <v>#REF!</v>
      </c>
      <c r="AW18" s="46" t="e">
        <f>#REF!/#REF!</f>
        <v>#REF!</v>
      </c>
      <c r="AX18" s="46" t="e">
        <f>#REF!/#REF!</f>
        <v>#REF!</v>
      </c>
      <c r="AY18" s="46" t="e">
        <f>#REF!/#REF!</f>
        <v>#REF!</v>
      </c>
      <c r="BA18" s="46" t="e">
        <f t="shared" si="29"/>
        <v>#REF!</v>
      </c>
      <c r="BB18" s="46" t="e">
        <f t="shared" si="29"/>
        <v>#REF!</v>
      </c>
      <c r="BC18" s="46" t="e">
        <f t="shared" si="29"/>
        <v>#REF!</v>
      </c>
      <c r="BD18" s="46" t="e">
        <f t="shared" si="29"/>
        <v>#REF!</v>
      </c>
      <c r="BE18" s="46" t="e">
        <f t="shared" si="30"/>
        <v>#REF!</v>
      </c>
      <c r="BF18" s="46"/>
      <c r="BG18" s="46" t="e">
        <f t="shared" si="31"/>
        <v>#REF!</v>
      </c>
      <c r="BH18" s="46" t="e">
        <f t="shared" si="31"/>
        <v>#REF!</v>
      </c>
      <c r="BI18" s="46" t="e">
        <f t="shared" si="31"/>
        <v>#REF!</v>
      </c>
      <c r="BJ18" s="46" t="e">
        <f t="shared" si="31"/>
        <v>#REF!</v>
      </c>
      <c r="BM18" s="46" t="e">
        <f>LN(#REF!/#REF!)</f>
        <v>#REF!</v>
      </c>
      <c r="BN18" s="46" t="e">
        <f>LN(#REF!/#REF!)</f>
        <v>#REF!</v>
      </c>
      <c r="BO18" s="46" t="e">
        <f>LN(#REF!/#REF!)</f>
        <v>#REF!</v>
      </c>
      <c r="BP18" s="46" t="e">
        <f>LN(#REF!/#REF!)</f>
        <v>#REF!</v>
      </c>
      <c r="BR18" s="46" t="e">
        <f>M18/#REF!</f>
        <v>#REF!</v>
      </c>
      <c r="BS18" s="46" t="e">
        <f>#REF!/#REF!</f>
        <v>#REF!</v>
      </c>
      <c r="BT18" s="46" t="e">
        <f>#REF!/#REF!</f>
        <v>#REF!</v>
      </c>
      <c r="BU18" s="46" t="e">
        <f>#REF!/#REF!</f>
        <v>#REF!</v>
      </c>
      <c r="BV18" s="46"/>
      <c r="BX18" s="46" t="e">
        <f t="shared" si="32"/>
        <v>#REF!</v>
      </c>
      <c r="BY18" s="46" t="e">
        <f t="shared" si="32"/>
        <v>#REF!</v>
      </c>
      <c r="BZ18" s="46" t="e">
        <f t="shared" si="32"/>
        <v>#REF!</v>
      </c>
      <c r="CA18" s="46" t="e">
        <f t="shared" si="32"/>
        <v>#REF!</v>
      </c>
      <c r="CC18" s="46" t="e">
        <f>LN(#REF!/#REF!)</f>
        <v>#REF!</v>
      </c>
      <c r="CD18" s="46" t="e">
        <f>LN(#REF!/#REF!)</f>
        <v>#REF!</v>
      </c>
      <c r="CE18" s="46" t="e">
        <f>LN(#REF!/#REF!)</f>
        <v>#REF!</v>
      </c>
      <c r="CF18" s="46" t="e">
        <f>LN(#REF!/#REF!)</f>
        <v>#REF!</v>
      </c>
      <c r="CH18" s="46" t="e">
        <f>LN(#REF!/#REF!)</f>
        <v>#REF!</v>
      </c>
      <c r="CI18" s="46" t="e">
        <f>LN(#REF!/#REF!)</f>
        <v>#REF!</v>
      </c>
      <c r="CJ18" s="46" t="e">
        <f>LN(#REF!/#REF!)</f>
        <v>#REF!</v>
      </c>
      <c r="CK18" s="46" t="e">
        <f>LN(#REF!/#REF!)</f>
        <v>#REF!</v>
      </c>
      <c r="CM18" s="46" t="e">
        <f>LN(#REF!/#REF!)</f>
        <v>#REF!</v>
      </c>
      <c r="CN18" s="46" t="e">
        <f>LN(#REF!/#REF!)</f>
        <v>#REF!</v>
      </c>
      <c r="CO18" s="46" t="e">
        <f>LN(#REF!/#REF!)</f>
        <v>#REF!</v>
      </c>
      <c r="CP18" s="46" t="e">
        <f>LN(#REF!/#REF!)</f>
        <v>#REF!</v>
      </c>
      <c r="CS18" s="46" t="e">
        <f t="shared" si="33"/>
        <v>#REF!</v>
      </c>
      <c r="CT18" s="46">
        <f t="shared" si="34"/>
        <v>1</v>
      </c>
      <c r="CU18" s="46">
        <f t="shared" si="5"/>
        <v>1</v>
      </c>
      <c r="CV18" s="46"/>
      <c r="CW18" s="46" t="e">
        <f t="shared" si="35"/>
        <v>#REF!</v>
      </c>
      <c r="CX18" s="46">
        <f t="shared" si="36"/>
        <v>1</v>
      </c>
      <c r="CY18" s="46">
        <f t="shared" si="6"/>
        <v>1</v>
      </c>
      <c r="CZ18" s="46"/>
      <c r="DA18" s="46" t="e">
        <f t="shared" si="37"/>
        <v>#REF!</v>
      </c>
      <c r="DB18" s="46">
        <f t="shared" si="38"/>
        <v>1</v>
      </c>
      <c r="DC18" s="46">
        <f t="shared" si="7"/>
        <v>1</v>
      </c>
      <c r="DD18" s="46"/>
      <c r="DE18" s="46" t="e">
        <f t="shared" si="39"/>
        <v>#REF!</v>
      </c>
      <c r="DF18" s="46">
        <f t="shared" si="40"/>
        <v>1</v>
      </c>
      <c r="DG18" s="46">
        <f t="shared" si="8"/>
        <v>1</v>
      </c>
      <c r="DI18" s="46" t="e">
        <f t="shared" si="41"/>
        <v>#REF!</v>
      </c>
      <c r="DJ18" s="46">
        <f t="shared" si="42"/>
        <v>1</v>
      </c>
      <c r="DK18" s="46">
        <f t="shared" si="9"/>
        <v>1</v>
      </c>
      <c r="DO18" s="52">
        <f t="shared" si="10"/>
        <v>0.69007090953496497</v>
      </c>
      <c r="DP18" s="52">
        <f t="shared" si="11"/>
        <v>0.30992909046503497</v>
      </c>
      <c r="DQ18" s="46"/>
      <c r="DR18" s="46">
        <f t="shared" si="56"/>
        <v>0.69841340471370095</v>
      </c>
      <c r="DS18" s="46">
        <f t="shared" si="57"/>
        <v>0.30147554488341965</v>
      </c>
      <c r="DT18" s="46">
        <f t="shared" si="58"/>
        <v>0.9998889495971206</v>
      </c>
      <c r="DU18" s="52"/>
      <c r="DV18" s="46">
        <f t="shared" si="59"/>
        <v>0.6984909724175955</v>
      </c>
      <c r="DW18" s="46">
        <f t="shared" si="60"/>
        <v>0.30150902758240444</v>
      </c>
      <c r="DY18" s="46">
        <f t="shared" si="43"/>
        <v>-1.2080535403551701E-2</v>
      </c>
      <c r="DZ18" s="46">
        <f t="shared" si="44"/>
        <v>4.4988495967741973E-2</v>
      </c>
      <c r="EA18" s="46"/>
      <c r="EB18" s="46">
        <f t="shared" si="61"/>
        <v>-3.0747316498132456E-2</v>
      </c>
      <c r="EC18" s="46">
        <f t="shared" si="62"/>
        <v>-3.0747316498132456E-2</v>
      </c>
      <c r="ED18" s="46"/>
      <c r="EE18" s="52">
        <f t="shared" si="45"/>
        <v>0.90724078965500632</v>
      </c>
      <c r="EF18" s="52">
        <f t="shared" si="46"/>
        <v>9.2759210344993778E-2</v>
      </c>
      <c r="EG18" s="52"/>
      <c r="EH18" s="52">
        <f t="shared" si="63"/>
        <v>-9.1715893599614347E-3</v>
      </c>
      <c r="EI18" s="52">
        <f t="shared" si="64"/>
        <v>9.4438462979095736E-2</v>
      </c>
      <c r="EK18" s="46">
        <f t="shared" si="47"/>
        <v>-2.7838370454542391E-2</v>
      </c>
      <c r="EL18" s="46">
        <f t="shared" si="48"/>
        <v>1.8702650513221709E-2</v>
      </c>
      <c r="EN18" s="46">
        <v>0</v>
      </c>
      <c r="EO18" s="46">
        <f t="shared" si="49"/>
        <v>-2.4057763070974611E-2</v>
      </c>
      <c r="ES18" s="46">
        <f t="shared" si="50"/>
        <v>1.0051394546699643</v>
      </c>
      <c r="ET18" s="46">
        <f t="shared" si="51"/>
        <v>1.0222039084869474</v>
      </c>
      <c r="EU18" s="46">
        <f t="shared" si="12"/>
        <v>0.6107898996283464</v>
      </c>
      <c r="EW18" s="46">
        <f t="shared" si="65"/>
        <v>0.9862890309672957</v>
      </c>
      <c r="EX18" s="46">
        <f t="shared" si="52"/>
        <v>1.0162534796103726</v>
      </c>
      <c r="EY18" s="46">
        <f t="shared" si="13"/>
        <v>0.99938909809142007</v>
      </c>
      <c r="FA18" s="46">
        <f t="shared" si="66"/>
        <v>0.99277261135133299</v>
      </c>
      <c r="FB18" s="46">
        <f t="shared" si="53"/>
        <v>0.9643849776894251</v>
      </c>
      <c r="FC18" s="46">
        <f t="shared" si="14"/>
        <v>1.1201295300446839</v>
      </c>
      <c r="FE18" s="46">
        <f t="shared" si="67"/>
        <v>0.61041676691292213</v>
      </c>
      <c r="FG18" s="46">
        <f t="shared" si="68"/>
        <v>0.96972057451141258</v>
      </c>
      <c r="FH18" s="46">
        <f t="shared" si="54"/>
        <v>0.97445242707843782</v>
      </c>
      <c r="FI18" s="46">
        <f t="shared" si="15"/>
        <v>0.98006122153134823</v>
      </c>
      <c r="FK18" s="46">
        <f t="shared" si="69"/>
        <v>1.0223130711988084</v>
      </c>
      <c r="FL18" s="46">
        <f t="shared" si="55"/>
        <v>1.0660533546883602</v>
      </c>
      <c r="FM18" s="46">
        <f t="shared" si="16"/>
        <v>0.62283534283617903</v>
      </c>
    </row>
    <row r="19" spans="1:169" x14ac:dyDescent="0.2">
      <c r="A19" s="33" t="s">
        <v>52</v>
      </c>
      <c r="B19" s="1">
        <f t="shared" si="17"/>
        <v>1953</v>
      </c>
      <c r="D19" s="43">
        <f>Commercial_Total!D261</f>
        <v>2512.3760000000002</v>
      </c>
      <c r="E19" s="43">
        <f>Commercial_Total!D179</f>
        <v>296.928</v>
      </c>
      <c r="F19" s="43">
        <f>Conversion_Factors!$O15*E19</f>
        <v>1258.607</v>
      </c>
      <c r="G19" s="43">
        <f t="shared" si="1"/>
        <v>3770.9830000000002</v>
      </c>
      <c r="H19" s="49">
        <f t="shared" si="2"/>
        <v>4.2387615853001401</v>
      </c>
      <c r="K19" s="51">
        <f>Commercial_Total!F19</f>
        <v>29.253228242721686</v>
      </c>
      <c r="M19" s="49">
        <f>Commercial_Total!Y261</f>
        <v>1.4265168895953837</v>
      </c>
      <c r="N19" s="49">
        <f>Commercial_Total!Y179</f>
        <v>0.24755123204957649</v>
      </c>
      <c r="O19" s="354">
        <f>Commercial_Total!$H99</f>
        <v>96.033982187896328</v>
      </c>
      <c r="Q19" s="50">
        <f t="shared" si="18"/>
        <v>128.90826847249704</v>
      </c>
      <c r="S19" s="52">
        <f>Commercial_Total!Y261</f>
        <v>1.4265168895953837</v>
      </c>
      <c r="T19" s="52">
        <f>Commercial_Total!Y179</f>
        <v>0.24755123204957649</v>
      </c>
      <c r="W19" s="52">
        <f>Commercial_Total!X261</f>
        <v>0.93836267387208594</v>
      </c>
      <c r="Z19" s="116">
        <f>Commercial_Total!X179</f>
        <v>1.0104623249042042</v>
      </c>
      <c r="AA19" s="46"/>
      <c r="AB19" s="22">
        <f t="shared" si="19"/>
        <v>1953</v>
      </c>
      <c r="AC19" s="48">
        <f t="shared" si="3"/>
        <v>0.50287816207728697</v>
      </c>
      <c r="AD19" s="48">
        <f t="shared" si="4"/>
        <v>0.65311442557795296</v>
      </c>
      <c r="AE19" s="48">
        <f t="shared" si="20"/>
        <v>0.97010023140193147</v>
      </c>
      <c r="AF19" s="357">
        <f t="shared" si="21"/>
        <v>1.1073436136146182</v>
      </c>
      <c r="AG19" s="48">
        <f t="shared" si="22"/>
        <v>0.60798135762934369</v>
      </c>
      <c r="AH19" s="48">
        <f t="shared" si="23"/>
        <v>0.32843698196080401</v>
      </c>
      <c r="AI19" s="48">
        <f t="shared" si="24"/>
        <v>0.32843698196080401</v>
      </c>
      <c r="AJ19" s="48"/>
      <c r="AK19" s="48"/>
      <c r="AL19" s="48">
        <f t="shared" si="25"/>
        <v>1.0742342958089921</v>
      </c>
      <c r="AM19" s="47"/>
      <c r="AN19" s="48">
        <f>Commercial_Total!Y99</f>
        <v>0.961653474480199</v>
      </c>
      <c r="AO19" s="48">
        <f>Commercial_Total!X99</f>
        <v>0.95345936100637718</v>
      </c>
      <c r="AP19" s="48">
        <f t="shared" si="26"/>
        <v>0.64325930765059858</v>
      </c>
      <c r="AQ19" s="48">
        <f t="shared" si="27"/>
        <v>1.1073436136146182</v>
      </c>
      <c r="AR19" s="48">
        <f t="shared" si="28"/>
        <v>0.65311442557795296</v>
      </c>
      <c r="AT19" s="5"/>
      <c r="AV19" s="46" t="e">
        <f>D19/#REF!</f>
        <v>#REF!</v>
      </c>
      <c r="AW19" s="46" t="e">
        <f>#REF!/#REF!</f>
        <v>#REF!</v>
      </c>
      <c r="AX19" s="46" t="e">
        <f>#REF!/#REF!</f>
        <v>#REF!</v>
      </c>
      <c r="AY19" s="46" t="e">
        <f>#REF!/#REF!</f>
        <v>#REF!</v>
      </c>
      <c r="BA19" s="46" t="e">
        <f t="shared" si="29"/>
        <v>#REF!</v>
      </c>
      <c r="BB19" s="46" t="e">
        <f t="shared" si="29"/>
        <v>#REF!</v>
      </c>
      <c r="BC19" s="46" t="e">
        <f t="shared" si="29"/>
        <v>#REF!</v>
      </c>
      <c r="BD19" s="46" t="e">
        <f t="shared" si="29"/>
        <v>#REF!</v>
      </c>
      <c r="BE19" s="46" t="e">
        <f t="shared" si="30"/>
        <v>#REF!</v>
      </c>
      <c r="BF19" s="46"/>
      <c r="BG19" s="46" t="e">
        <f t="shared" si="31"/>
        <v>#REF!</v>
      </c>
      <c r="BH19" s="46" t="e">
        <f t="shared" si="31"/>
        <v>#REF!</v>
      </c>
      <c r="BI19" s="46" t="e">
        <f t="shared" si="31"/>
        <v>#REF!</v>
      </c>
      <c r="BJ19" s="46" t="e">
        <f t="shared" si="31"/>
        <v>#REF!</v>
      </c>
      <c r="BM19" s="46" t="e">
        <f>LN(#REF!/#REF!)</f>
        <v>#REF!</v>
      </c>
      <c r="BN19" s="46" t="e">
        <f>LN(#REF!/#REF!)</f>
        <v>#REF!</v>
      </c>
      <c r="BO19" s="46" t="e">
        <f>LN(#REF!/#REF!)</f>
        <v>#REF!</v>
      </c>
      <c r="BP19" s="46" t="e">
        <f>LN(#REF!/#REF!)</f>
        <v>#REF!</v>
      </c>
      <c r="BR19" s="46" t="e">
        <f>M19/#REF!</f>
        <v>#REF!</v>
      </c>
      <c r="BS19" s="46" t="e">
        <f>#REF!/#REF!</f>
        <v>#REF!</v>
      </c>
      <c r="BT19" s="46" t="e">
        <f>#REF!/#REF!</f>
        <v>#REF!</v>
      </c>
      <c r="BU19" s="46" t="e">
        <f>#REF!/#REF!</f>
        <v>#REF!</v>
      </c>
      <c r="BV19" s="46"/>
      <c r="BX19" s="46" t="e">
        <f t="shared" si="32"/>
        <v>#REF!</v>
      </c>
      <c r="BY19" s="46" t="e">
        <f t="shared" si="32"/>
        <v>#REF!</v>
      </c>
      <c r="BZ19" s="46" t="e">
        <f t="shared" si="32"/>
        <v>#REF!</v>
      </c>
      <c r="CA19" s="46" t="e">
        <f t="shared" si="32"/>
        <v>#REF!</v>
      </c>
      <c r="CC19" s="46" t="e">
        <f>LN(#REF!/#REF!)</f>
        <v>#REF!</v>
      </c>
      <c r="CD19" s="46" t="e">
        <f>LN(#REF!/#REF!)</f>
        <v>#REF!</v>
      </c>
      <c r="CE19" s="46" t="e">
        <f>LN(#REF!/#REF!)</f>
        <v>#REF!</v>
      </c>
      <c r="CF19" s="46" t="e">
        <f>LN(#REF!/#REF!)</f>
        <v>#REF!</v>
      </c>
      <c r="CH19" s="46" t="e">
        <f>LN(#REF!/#REF!)</f>
        <v>#REF!</v>
      </c>
      <c r="CI19" s="46" t="e">
        <f>LN(#REF!/#REF!)</f>
        <v>#REF!</v>
      </c>
      <c r="CJ19" s="46" t="e">
        <f>LN(#REF!/#REF!)</f>
        <v>#REF!</v>
      </c>
      <c r="CK19" s="46" t="e">
        <f>LN(#REF!/#REF!)</f>
        <v>#REF!</v>
      </c>
      <c r="CM19" s="46" t="e">
        <f>LN(#REF!/#REF!)</f>
        <v>#REF!</v>
      </c>
      <c r="CN19" s="46" t="e">
        <f>LN(#REF!/#REF!)</f>
        <v>#REF!</v>
      </c>
      <c r="CO19" s="46" t="e">
        <f>LN(#REF!/#REF!)</f>
        <v>#REF!</v>
      </c>
      <c r="CP19" s="46" t="e">
        <f>LN(#REF!/#REF!)</f>
        <v>#REF!</v>
      </c>
      <c r="CS19" s="46" t="e">
        <f t="shared" si="33"/>
        <v>#REF!</v>
      </c>
      <c r="CT19" s="46">
        <f t="shared" si="34"/>
        <v>1</v>
      </c>
      <c r="CU19" s="46">
        <f t="shared" si="5"/>
        <v>1</v>
      </c>
      <c r="CV19" s="46"/>
      <c r="CW19" s="46" t="e">
        <f t="shared" si="35"/>
        <v>#REF!</v>
      </c>
      <c r="CX19" s="46">
        <f t="shared" si="36"/>
        <v>1</v>
      </c>
      <c r="CY19" s="46">
        <f t="shared" si="6"/>
        <v>1</v>
      </c>
      <c r="CZ19" s="46"/>
      <c r="DA19" s="46" t="e">
        <f t="shared" si="37"/>
        <v>#REF!</v>
      </c>
      <c r="DB19" s="46">
        <f t="shared" si="38"/>
        <v>1</v>
      </c>
      <c r="DC19" s="46">
        <f t="shared" si="7"/>
        <v>1</v>
      </c>
      <c r="DD19" s="46"/>
      <c r="DE19" s="46" t="e">
        <f t="shared" si="39"/>
        <v>#REF!</v>
      </c>
      <c r="DF19" s="46">
        <f t="shared" si="40"/>
        <v>1</v>
      </c>
      <c r="DG19" s="46">
        <f t="shared" si="8"/>
        <v>1</v>
      </c>
      <c r="DI19" s="46" t="e">
        <f t="shared" si="41"/>
        <v>#REF!</v>
      </c>
      <c r="DJ19" s="46">
        <f t="shared" si="42"/>
        <v>1</v>
      </c>
      <c r="DK19" s="46">
        <f t="shared" si="9"/>
        <v>1</v>
      </c>
      <c r="DO19" s="52">
        <f t="shared" si="10"/>
        <v>0.66623901513212869</v>
      </c>
      <c r="DP19" s="52">
        <f t="shared" si="11"/>
        <v>0.33376098486787131</v>
      </c>
      <c r="DQ19" s="46"/>
      <c r="DR19" s="46">
        <f t="shared" si="56"/>
        <v>0.67808516437793076</v>
      </c>
      <c r="DS19" s="46">
        <f t="shared" si="57"/>
        <v>0.32169792573263906</v>
      </c>
      <c r="DT19" s="46">
        <f t="shared" si="58"/>
        <v>0.99978309011056976</v>
      </c>
      <c r="DU19" s="52"/>
      <c r="DV19" s="46">
        <f t="shared" si="59"/>
        <v>0.67823227966672128</v>
      </c>
      <c r="DW19" s="46">
        <f t="shared" si="60"/>
        <v>0.32176772033327877</v>
      </c>
      <c r="DY19" s="46">
        <f t="shared" si="43"/>
        <v>-3.9855427540178491E-2</v>
      </c>
      <c r="DZ19" s="46">
        <f t="shared" si="44"/>
        <v>6.9685113995588646E-2</v>
      </c>
      <c r="EA19" s="46"/>
      <c r="EB19" s="46">
        <f t="shared" si="61"/>
        <v>-6.6619344242348472E-2</v>
      </c>
      <c r="EC19" s="46">
        <f t="shared" si="62"/>
        <v>-6.6619344242348472E-2</v>
      </c>
      <c r="ED19" s="46"/>
      <c r="EE19" s="52">
        <f t="shared" si="45"/>
        <v>0.89430549346030197</v>
      </c>
      <c r="EF19" s="52">
        <f t="shared" si="46"/>
        <v>0.10569450653969809</v>
      </c>
      <c r="EG19" s="52"/>
      <c r="EH19" s="52">
        <f t="shared" si="63"/>
        <v>-1.4360462022357762E-2</v>
      </c>
      <c r="EI19" s="52">
        <f t="shared" si="64"/>
        <v>0.1305459198689832</v>
      </c>
      <c r="EK19" s="46">
        <f t="shared" si="47"/>
        <v>-4.1124378724527885E-2</v>
      </c>
      <c r="EL19" s="46">
        <f t="shared" si="48"/>
        <v>-5.7585383689543199E-3</v>
      </c>
      <c r="EN19" s="46">
        <v>0</v>
      </c>
      <c r="EO19" s="46">
        <f t="shared" si="49"/>
        <v>-3.5678918119968046E-2</v>
      </c>
      <c r="ES19" s="46">
        <f t="shared" si="50"/>
        <v>0.99540178709452853</v>
      </c>
      <c r="ET19" s="46">
        <f t="shared" si="51"/>
        <v>1.0175035972829194</v>
      </c>
      <c r="EU19" s="46">
        <f t="shared" si="12"/>
        <v>0.60798135762934369</v>
      </c>
      <c r="EW19" s="46">
        <f t="shared" si="65"/>
        <v>0.97069322974863059</v>
      </c>
      <c r="EX19" s="46">
        <f t="shared" si="52"/>
        <v>0.98647037236627666</v>
      </c>
      <c r="EY19" s="46">
        <f t="shared" si="13"/>
        <v>0.97010023140193147</v>
      </c>
      <c r="FA19" s="46">
        <f t="shared" si="66"/>
        <v>0.98858532331563864</v>
      </c>
      <c r="FB19" s="46">
        <f t="shared" si="53"/>
        <v>0.95337683496984527</v>
      </c>
      <c r="FC19" s="46">
        <f t="shared" si="14"/>
        <v>1.1073436136146182</v>
      </c>
      <c r="FE19" s="46">
        <f t="shared" si="67"/>
        <v>0.58980285572428681</v>
      </c>
      <c r="FG19" s="46">
        <f t="shared" si="68"/>
        <v>0.93555125653762528</v>
      </c>
      <c r="FH19" s="46">
        <f t="shared" si="54"/>
        <v>0.91165019258937119</v>
      </c>
      <c r="FI19" s="46">
        <f t="shared" si="15"/>
        <v>0.91689750728745278</v>
      </c>
      <c r="FK19" s="46">
        <f t="shared" si="69"/>
        <v>1.0327919169156583</v>
      </c>
      <c r="FL19" s="46">
        <f t="shared" si="55"/>
        <v>1.1010112877229596</v>
      </c>
      <c r="FM19" s="46">
        <f t="shared" si="16"/>
        <v>0.64325930765059858</v>
      </c>
    </row>
    <row r="20" spans="1:169" x14ac:dyDescent="0.2">
      <c r="A20" s="33" t="s">
        <v>52</v>
      </c>
      <c r="B20" s="1">
        <f t="shared" si="17"/>
        <v>1954</v>
      </c>
      <c r="D20" s="43">
        <f>Commercial_Total!D262</f>
        <v>2457.578</v>
      </c>
      <c r="E20" s="43">
        <f>Commercial_Total!D180</f>
        <v>319.346</v>
      </c>
      <c r="F20" s="43">
        <f>Conversion_Factors!$O16*E20</f>
        <v>1275.3440000000001</v>
      </c>
      <c r="G20" s="43">
        <f t="shared" si="1"/>
        <v>3732.922</v>
      </c>
      <c r="H20" s="49">
        <f t="shared" si="2"/>
        <v>3.9936119444113909</v>
      </c>
      <c r="K20" s="51">
        <f>Commercial_Total!F20</f>
        <v>29.913833099802616</v>
      </c>
      <c r="M20" s="49">
        <f>Commercial_Total!Y262</f>
        <v>1.336114642375658</v>
      </c>
      <c r="N20" s="49">
        <f>Commercial_Total!Y180</f>
        <v>0.26074188260295639</v>
      </c>
      <c r="O20" s="354">
        <f>Commercial_Total!$H100</f>
        <v>92.830764641069123</v>
      </c>
      <c r="Q20" s="50">
        <f t="shared" si="18"/>
        <v>124.78915649310858</v>
      </c>
      <c r="S20" s="52">
        <f>Commercial_Total!Y262</f>
        <v>1.336114642375658</v>
      </c>
      <c r="T20" s="52">
        <f>Commercial_Total!Y180</f>
        <v>0.26074188260295639</v>
      </c>
      <c r="W20" s="52">
        <f>Commercial_Total!X262</f>
        <v>0.95835922274447116</v>
      </c>
      <c r="Z20" s="116">
        <f>Commercial_Total!X180</f>
        <v>1.0089891167773519</v>
      </c>
      <c r="AA20" s="46"/>
      <c r="AB20" s="22">
        <f t="shared" si="19"/>
        <v>1954</v>
      </c>
      <c r="AC20" s="48">
        <f t="shared" si="3"/>
        <v>0.51423430211187759</v>
      </c>
      <c r="AD20" s="48">
        <f t="shared" si="4"/>
        <v>0.63224492289835155</v>
      </c>
      <c r="AE20" s="48">
        <f t="shared" si="20"/>
        <v>0.98325856529274058</v>
      </c>
      <c r="AF20" s="357">
        <f t="shared" si="21"/>
        <v>1.0852883303941085</v>
      </c>
      <c r="AG20" s="48">
        <f t="shared" si="22"/>
        <v>0.59247834144649814</v>
      </c>
      <c r="AH20" s="48">
        <f t="shared" si="23"/>
        <v>0.32512202669041179</v>
      </c>
      <c r="AI20" s="48">
        <f t="shared" si="24"/>
        <v>0.32512202669041168</v>
      </c>
      <c r="AJ20" s="48"/>
      <c r="AK20" s="48"/>
      <c r="AL20" s="48">
        <f t="shared" si="25"/>
        <v>1.0671190466722651</v>
      </c>
      <c r="AM20" s="47"/>
      <c r="AN20" s="48">
        <f>Commercial_Total!Y100</f>
        <v>0.91209766577398277</v>
      </c>
      <c r="AO20" s="48">
        <f>Commercial_Total!X100</f>
        <v>0.97173184991305528</v>
      </c>
      <c r="AP20" s="48">
        <f t="shared" si="26"/>
        <v>0.65728305382973706</v>
      </c>
      <c r="AQ20" s="48">
        <f t="shared" si="27"/>
        <v>1.0852883303941085</v>
      </c>
      <c r="AR20" s="48">
        <f t="shared" si="28"/>
        <v>0.63224492289835132</v>
      </c>
      <c r="AT20" s="5"/>
      <c r="AV20" s="46" t="e">
        <f>D20/#REF!</f>
        <v>#REF!</v>
      </c>
      <c r="AW20" s="46" t="e">
        <f>#REF!/#REF!</f>
        <v>#REF!</v>
      </c>
      <c r="AX20" s="46" t="e">
        <f>#REF!/#REF!</f>
        <v>#REF!</v>
      </c>
      <c r="AY20" s="46" t="e">
        <f>#REF!/#REF!</f>
        <v>#REF!</v>
      </c>
      <c r="BA20" s="46" t="e">
        <f t="shared" si="29"/>
        <v>#REF!</v>
      </c>
      <c r="BB20" s="46" t="e">
        <f t="shared" si="29"/>
        <v>#REF!</v>
      </c>
      <c r="BC20" s="46" t="e">
        <f t="shared" si="29"/>
        <v>#REF!</v>
      </c>
      <c r="BD20" s="46" t="e">
        <f t="shared" si="29"/>
        <v>#REF!</v>
      </c>
      <c r="BE20" s="46" t="e">
        <f t="shared" si="30"/>
        <v>#REF!</v>
      </c>
      <c r="BF20" s="46"/>
      <c r="BG20" s="46" t="e">
        <f t="shared" si="31"/>
        <v>#REF!</v>
      </c>
      <c r="BH20" s="46" t="e">
        <f t="shared" si="31"/>
        <v>#REF!</v>
      </c>
      <c r="BI20" s="46" t="e">
        <f t="shared" si="31"/>
        <v>#REF!</v>
      </c>
      <c r="BJ20" s="46" t="e">
        <f t="shared" si="31"/>
        <v>#REF!</v>
      </c>
      <c r="BM20" s="46" t="e">
        <f>LN(#REF!/#REF!)</f>
        <v>#REF!</v>
      </c>
      <c r="BN20" s="46" t="e">
        <f>LN(#REF!/#REF!)</f>
        <v>#REF!</v>
      </c>
      <c r="BO20" s="46" t="e">
        <f>LN(#REF!/#REF!)</f>
        <v>#REF!</v>
      </c>
      <c r="BP20" s="46" t="e">
        <f>LN(#REF!/#REF!)</f>
        <v>#REF!</v>
      </c>
      <c r="BR20" s="46" t="e">
        <f>M20/#REF!</f>
        <v>#REF!</v>
      </c>
      <c r="BS20" s="46" t="e">
        <f>#REF!/#REF!</f>
        <v>#REF!</v>
      </c>
      <c r="BT20" s="46" t="e">
        <f>#REF!/#REF!</f>
        <v>#REF!</v>
      </c>
      <c r="BU20" s="46" t="e">
        <f>#REF!/#REF!</f>
        <v>#REF!</v>
      </c>
      <c r="BV20" s="46"/>
      <c r="BX20" s="46" t="e">
        <f t="shared" si="32"/>
        <v>#REF!</v>
      </c>
      <c r="BY20" s="46" t="e">
        <f t="shared" si="32"/>
        <v>#REF!</v>
      </c>
      <c r="BZ20" s="46" t="e">
        <f t="shared" si="32"/>
        <v>#REF!</v>
      </c>
      <c r="CA20" s="46" t="e">
        <f t="shared" si="32"/>
        <v>#REF!</v>
      </c>
      <c r="CC20" s="46" t="e">
        <f>LN(#REF!/#REF!)</f>
        <v>#REF!</v>
      </c>
      <c r="CD20" s="46" t="e">
        <f>LN(#REF!/#REF!)</f>
        <v>#REF!</v>
      </c>
      <c r="CE20" s="46" t="e">
        <f>LN(#REF!/#REF!)</f>
        <v>#REF!</v>
      </c>
      <c r="CF20" s="46" t="e">
        <f>LN(#REF!/#REF!)</f>
        <v>#REF!</v>
      </c>
      <c r="CH20" s="46" t="e">
        <f>LN(#REF!/#REF!)</f>
        <v>#REF!</v>
      </c>
      <c r="CI20" s="46" t="e">
        <f>LN(#REF!/#REF!)</f>
        <v>#REF!</v>
      </c>
      <c r="CJ20" s="46" t="e">
        <f>LN(#REF!/#REF!)</f>
        <v>#REF!</v>
      </c>
      <c r="CK20" s="46" t="e">
        <f>LN(#REF!/#REF!)</f>
        <v>#REF!</v>
      </c>
      <c r="CM20" s="46" t="e">
        <f>LN(#REF!/#REF!)</f>
        <v>#REF!</v>
      </c>
      <c r="CN20" s="46" t="e">
        <f>LN(#REF!/#REF!)</f>
        <v>#REF!</v>
      </c>
      <c r="CO20" s="46" t="e">
        <f>LN(#REF!/#REF!)</f>
        <v>#REF!</v>
      </c>
      <c r="CP20" s="46" t="e">
        <f>LN(#REF!/#REF!)</f>
        <v>#REF!</v>
      </c>
      <c r="CS20" s="46" t="e">
        <f t="shared" si="33"/>
        <v>#REF!</v>
      </c>
      <c r="CT20" s="46">
        <f t="shared" si="34"/>
        <v>1</v>
      </c>
      <c r="CU20" s="46">
        <f t="shared" si="5"/>
        <v>1</v>
      </c>
      <c r="CV20" s="46"/>
      <c r="CW20" s="46" t="e">
        <f t="shared" si="35"/>
        <v>#REF!</v>
      </c>
      <c r="CX20" s="46">
        <f t="shared" si="36"/>
        <v>1</v>
      </c>
      <c r="CY20" s="46">
        <f t="shared" si="6"/>
        <v>1</v>
      </c>
      <c r="CZ20" s="46"/>
      <c r="DA20" s="46" t="e">
        <f t="shared" si="37"/>
        <v>#REF!</v>
      </c>
      <c r="DB20" s="46">
        <f t="shared" si="38"/>
        <v>1</v>
      </c>
      <c r="DC20" s="46">
        <f t="shared" si="7"/>
        <v>1</v>
      </c>
      <c r="DD20" s="46"/>
      <c r="DE20" s="46" t="e">
        <f t="shared" si="39"/>
        <v>#REF!</v>
      </c>
      <c r="DF20" s="46">
        <f t="shared" si="40"/>
        <v>1</v>
      </c>
      <c r="DG20" s="46">
        <f t="shared" si="8"/>
        <v>1</v>
      </c>
      <c r="DI20" s="46" t="e">
        <f t="shared" si="41"/>
        <v>#REF!</v>
      </c>
      <c r="DJ20" s="46">
        <f t="shared" si="42"/>
        <v>1</v>
      </c>
      <c r="DK20" s="46">
        <f t="shared" si="9"/>
        <v>1</v>
      </c>
      <c r="DO20" s="52">
        <f t="shared" si="10"/>
        <v>0.658352357750845</v>
      </c>
      <c r="DP20" s="52">
        <f t="shared" si="11"/>
        <v>0.34164764224915495</v>
      </c>
      <c r="DQ20" s="46"/>
      <c r="DR20" s="46">
        <f t="shared" si="56"/>
        <v>0.6622878601344514</v>
      </c>
      <c r="DS20" s="46">
        <f t="shared" si="57"/>
        <v>0.33768896442420826</v>
      </c>
      <c r="DT20" s="46">
        <f t="shared" si="58"/>
        <v>0.99997682455865966</v>
      </c>
      <c r="DU20" s="52"/>
      <c r="DV20" s="46">
        <f t="shared" si="59"/>
        <v>0.66230320930362818</v>
      </c>
      <c r="DW20" s="46">
        <f t="shared" si="60"/>
        <v>0.33769679069637187</v>
      </c>
      <c r="DY20" s="46">
        <f t="shared" si="43"/>
        <v>-6.5469849891534662E-2</v>
      </c>
      <c r="DZ20" s="46">
        <f t="shared" si="44"/>
        <v>5.1913403671596185E-2</v>
      </c>
      <c r="EA20" s="46"/>
      <c r="EB20" s="46">
        <f t="shared" si="61"/>
        <v>-3.3924009573433403E-2</v>
      </c>
      <c r="EC20" s="46">
        <f t="shared" si="62"/>
        <v>-3.3924009573433403E-2</v>
      </c>
      <c r="ED20" s="46"/>
      <c r="EE20" s="52">
        <f t="shared" si="45"/>
        <v>0.88500009362877774</v>
      </c>
      <c r="EF20" s="52">
        <f t="shared" si="46"/>
        <v>0.11499990637122226</v>
      </c>
      <c r="EG20" s="52"/>
      <c r="EH20" s="52">
        <f t="shared" si="63"/>
        <v>-1.0459681278971861E-2</v>
      </c>
      <c r="EI20" s="52">
        <f t="shared" si="64"/>
        <v>8.4378394862329703E-2</v>
      </c>
      <c r="EK20" s="46">
        <f t="shared" si="47"/>
        <v>2.1086159039129578E-2</v>
      </c>
      <c r="EL20" s="46">
        <f t="shared" si="48"/>
        <v>-1.459018382699606E-3</v>
      </c>
      <c r="EN20" s="46">
        <v>0</v>
      </c>
      <c r="EO20" s="46">
        <f t="shared" si="49"/>
        <v>-5.9575077005146387E-2</v>
      </c>
      <c r="ES20" s="46">
        <f t="shared" si="50"/>
        <v>0.97450083627021822</v>
      </c>
      <c r="ET20" s="46">
        <f t="shared" si="51"/>
        <v>0.99155810646016029</v>
      </c>
      <c r="EU20" s="46">
        <f t="shared" si="12"/>
        <v>0.59247834144649814</v>
      </c>
      <c r="EW20" s="46">
        <f t="shared" si="65"/>
        <v>1.0135638910958649</v>
      </c>
      <c r="EX20" s="46">
        <f t="shared" si="52"/>
        <v>0.99985074906635008</v>
      </c>
      <c r="EY20" s="46">
        <f t="shared" si="13"/>
        <v>0.98325856529274058</v>
      </c>
      <c r="FA20" s="46">
        <f t="shared" si="66"/>
        <v>0.98008271059737606</v>
      </c>
      <c r="FB20" s="46">
        <f t="shared" si="53"/>
        <v>0.93438815263799324</v>
      </c>
      <c r="FC20" s="46">
        <f t="shared" si="14"/>
        <v>1.0852883303941085</v>
      </c>
      <c r="FE20" s="46">
        <f t="shared" si="67"/>
        <v>0.58255940397770622</v>
      </c>
      <c r="FG20" s="46">
        <f t="shared" si="68"/>
        <v>0.96664495760927716</v>
      </c>
      <c r="FH20" s="46">
        <f t="shared" si="54"/>
        <v>0.88124206177004205</v>
      </c>
      <c r="FI20" s="46">
        <f t="shared" si="15"/>
        <v>0.88631435206393161</v>
      </c>
      <c r="FK20" s="46">
        <f t="shared" si="69"/>
        <v>1.0218010777494351</v>
      </c>
      <c r="FL20" s="46">
        <f t="shared" si="55"/>
        <v>1.1250145204096136</v>
      </c>
      <c r="FM20" s="46">
        <f t="shared" si="16"/>
        <v>0.65728305382973706</v>
      </c>
    </row>
    <row r="21" spans="1:169" x14ac:dyDescent="0.2">
      <c r="A21" s="33" t="s">
        <v>52</v>
      </c>
      <c r="B21" s="1">
        <f t="shared" si="17"/>
        <v>1955</v>
      </c>
      <c r="D21" s="43">
        <f>Commercial_Total!D263</f>
        <v>2561.252</v>
      </c>
      <c r="E21" s="43">
        <f>Commercial_Total!D181</f>
        <v>349.89100000000002</v>
      </c>
      <c r="F21" s="43">
        <f>Conversion_Factors!$O17*E21</f>
        <v>1333.8879999999999</v>
      </c>
      <c r="G21" s="43">
        <f t="shared" si="1"/>
        <v>3895.14</v>
      </c>
      <c r="H21" s="49">
        <f t="shared" si="2"/>
        <v>3.8122958292725446</v>
      </c>
      <c r="K21" s="51">
        <f>Commercial_Total!F21</f>
        <v>30.679715723217608</v>
      </c>
      <c r="M21" s="49">
        <f>Commercial_Total!Y263</f>
        <v>1.3111651024819122</v>
      </c>
      <c r="N21" s="49">
        <f>Commercial_Total!Y181</f>
        <v>0.27653234222680595</v>
      </c>
      <c r="O21" s="354">
        <f>Commercial_Total!$H101</f>
        <v>94.888199951504859</v>
      </c>
      <c r="Q21" s="50">
        <f t="shared" si="18"/>
        <v>126.96141108805189</v>
      </c>
      <c r="S21" s="52">
        <f>Commercial_Total!Y263</f>
        <v>1.3111651024819122</v>
      </c>
      <c r="T21" s="52">
        <f>Commercial_Total!Y181</f>
        <v>0.27653234222680595</v>
      </c>
      <c r="W21" s="52">
        <f>Commercial_Total!X263</f>
        <v>0.99238548476290178</v>
      </c>
      <c r="Z21" s="116">
        <f>Commercial_Total!X181</f>
        <v>1.0163501896516918</v>
      </c>
      <c r="AA21" s="46"/>
      <c r="AB21" s="22">
        <f t="shared" si="19"/>
        <v>1955</v>
      </c>
      <c r="AC21" s="48">
        <f t="shared" si="3"/>
        <v>0.52740022153910138</v>
      </c>
      <c r="AD21" s="48">
        <f t="shared" si="4"/>
        <v>0.6432506623190789</v>
      </c>
      <c r="AE21" s="48">
        <f t="shared" si="20"/>
        <v>1.008595162541758</v>
      </c>
      <c r="AF21" s="357">
        <f t="shared" si="21"/>
        <v>1.0681760757347838</v>
      </c>
      <c r="AG21" s="48">
        <f t="shared" si="22"/>
        <v>0.59706348901595307</v>
      </c>
      <c r="AH21" s="48">
        <f t="shared" si="23"/>
        <v>0.339250541812256</v>
      </c>
      <c r="AI21" s="48">
        <f t="shared" si="24"/>
        <v>0.33925054181225589</v>
      </c>
      <c r="AJ21" s="48"/>
      <c r="AK21" s="48"/>
      <c r="AL21" s="48">
        <f t="shared" si="25"/>
        <v>1.0773572227289414</v>
      </c>
      <c r="AM21" s="47"/>
      <c r="AN21" s="48">
        <f>Commercial_Total!Y101</f>
        <v>0.90321181288106422</v>
      </c>
      <c r="AO21" s="48">
        <f>Commercial_Total!X101</f>
        <v>1.0030404636191517</v>
      </c>
      <c r="AP21" s="48">
        <f t="shared" si="26"/>
        <v>0.66470559310405863</v>
      </c>
      <c r="AQ21" s="48">
        <f t="shared" si="27"/>
        <v>1.0681760757347838</v>
      </c>
      <c r="AR21" s="48">
        <f t="shared" si="28"/>
        <v>0.64325066231907879</v>
      </c>
      <c r="AT21" s="5"/>
      <c r="AV21" s="46" t="e">
        <f>D21/#REF!</f>
        <v>#REF!</v>
      </c>
      <c r="AW21" s="46" t="e">
        <f>#REF!/#REF!</f>
        <v>#REF!</v>
      </c>
      <c r="AX21" s="46" t="e">
        <f>#REF!/#REF!</f>
        <v>#REF!</v>
      </c>
      <c r="AY21" s="46" t="e">
        <f>#REF!/#REF!</f>
        <v>#REF!</v>
      </c>
      <c r="BA21" s="46" t="e">
        <f t="shared" si="29"/>
        <v>#REF!</v>
      </c>
      <c r="BB21" s="46" t="e">
        <f t="shared" si="29"/>
        <v>#REF!</v>
      </c>
      <c r="BC21" s="46" t="e">
        <f t="shared" si="29"/>
        <v>#REF!</v>
      </c>
      <c r="BD21" s="46" t="e">
        <f t="shared" si="29"/>
        <v>#REF!</v>
      </c>
      <c r="BE21" s="46" t="e">
        <f t="shared" si="30"/>
        <v>#REF!</v>
      </c>
      <c r="BF21" s="46"/>
      <c r="BG21" s="46" t="e">
        <f t="shared" si="31"/>
        <v>#REF!</v>
      </c>
      <c r="BH21" s="46" t="e">
        <f t="shared" si="31"/>
        <v>#REF!</v>
      </c>
      <c r="BI21" s="46" t="e">
        <f t="shared" si="31"/>
        <v>#REF!</v>
      </c>
      <c r="BJ21" s="46" t="e">
        <f t="shared" si="31"/>
        <v>#REF!</v>
      </c>
      <c r="BM21" s="46" t="e">
        <f>LN(#REF!/#REF!)</f>
        <v>#REF!</v>
      </c>
      <c r="BN21" s="46" t="e">
        <f>LN(#REF!/#REF!)</f>
        <v>#REF!</v>
      </c>
      <c r="BO21" s="46" t="e">
        <f>LN(#REF!/#REF!)</f>
        <v>#REF!</v>
      </c>
      <c r="BP21" s="46" t="e">
        <f>LN(#REF!/#REF!)</f>
        <v>#REF!</v>
      </c>
      <c r="BR21" s="46" t="e">
        <f>M21/#REF!</f>
        <v>#REF!</v>
      </c>
      <c r="BS21" s="46" t="e">
        <f>#REF!/#REF!</f>
        <v>#REF!</v>
      </c>
      <c r="BT21" s="46" t="e">
        <f>#REF!/#REF!</f>
        <v>#REF!</v>
      </c>
      <c r="BU21" s="46" t="e">
        <f>#REF!/#REF!</f>
        <v>#REF!</v>
      </c>
      <c r="BV21" s="46"/>
      <c r="BX21" s="46" t="e">
        <f t="shared" si="32"/>
        <v>#REF!</v>
      </c>
      <c r="BY21" s="46" t="e">
        <f t="shared" si="32"/>
        <v>#REF!</v>
      </c>
      <c r="BZ21" s="46" t="e">
        <f t="shared" si="32"/>
        <v>#REF!</v>
      </c>
      <c r="CA21" s="46" t="e">
        <f t="shared" si="32"/>
        <v>#REF!</v>
      </c>
      <c r="CC21" s="46" t="e">
        <f>LN(#REF!/#REF!)</f>
        <v>#REF!</v>
      </c>
      <c r="CD21" s="46" t="e">
        <f>LN(#REF!/#REF!)</f>
        <v>#REF!</v>
      </c>
      <c r="CE21" s="46" t="e">
        <f>LN(#REF!/#REF!)</f>
        <v>#REF!</v>
      </c>
      <c r="CF21" s="46" t="e">
        <f>LN(#REF!/#REF!)</f>
        <v>#REF!</v>
      </c>
      <c r="CH21" s="46" t="e">
        <f>LN(#REF!/#REF!)</f>
        <v>#REF!</v>
      </c>
      <c r="CI21" s="46" t="e">
        <f>LN(#REF!/#REF!)</f>
        <v>#REF!</v>
      </c>
      <c r="CJ21" s="46" t="e">
        <f>LN(#REF!/#REF!)</f>
        <v>#REF!</v>
      </c>
      <c r="CK21" s="46" t="e">
        <f>LN(#REF!/#REF!)</f>
        <v>#REF!</v>
      </c>
      <c r="CM21" s="46" t="e">
        <f>LN(#REF!/#REF!)</f>
        <v>#REF!</v>
      </c>
      <c r="CN21" s="46" t="e">
        <f>LN(#REF!/#REF!)</f>
        <v>#REF!</v>
      </c>
      <c r="CO21" s="46" t="e">
        <f>LN(#REF!/#REF!)</f>
        <v>#REF!</v>
      </c>
      <c r="CP21" s="46" t="e">
        <f>LN(#REF!/#REF!)</f>
        <v>#REF!</v>
      </c>
      <c r="CS21" s="46" t="e">
        <f t="shared" si="33"/>
        <v>#REF!</v>
      </c>
      <c r="CT21" s="46">
        <f t="shared" si="34"/>
        <v>1</v>
      </c>
      <c r="CU21" s="46">
        <f t="shared" si="5"/>
        <v>1</v>
      </c>
      <c r="CV21" s="46"/>
      <c r="CW21" s="46" t="e">
        <f t="shared" si="35"/>
        <v>#REF!</v>
      </c>
      <c r="CX21" s="46">
        <f t="shared" si="36"/>
        <v>1</v>
      </c>
      <c r="CY21" s="46">
        <f t="shared" si="6"/>
        <v>1</v>
      </c>
      <c r="CZ21" s="46"/>
      <c r="DA21" s="46" t="e">
        <f t="shared" si="37"/>
        <v>#REF!</v>
      </c>
      <c r="DB21" s="46">
        <f t="shared" si="38"/>
        <v>1</v>
      </c>
      <c r="DC21" s="46">
        <f t="shared" si="7"/>
        <v>1</v>
      </c>
      <c r="DD21" s="46"/>
      <c r="DE21" s="46" t="e">
        <f t="shared" si="39"/>
        <v>#REF!</v>
      </c>
      <c r="DF21" s="46">
        <f t="shared" si="40"/>
        <v>1</v>
      </c>
      <c r="DG21" s="46">
        <f t="shared" si="8"/>
        <v>1</v>
      </c>
      <c r="DI21" s="46" t="e">
        <f t="shared" si="41"/>
        <v>#REF!</v>
      </c>
      <c r="DJ21" s="46">
        <f t="shared" si="42"/>
        <v>1</v>
      </c>
      <c r="DK21" s="46">
        <f t="shared" si="9"/>
        <v>1</v>
      </c>
      <c r="DO21" s="52">
        <f t="shared" si="10"/>
        <v>0.65755069137437938</v>
      </c>
      <c r="DP21" s="52">
        <f t="shared" si="11"/>
        <v>0.34244930862562062</v>
      </c>
      <c r="DQ21" s="46"/>
      <c r="DR21" s="46">
        <f t="shared" si="56"/>
        <v>0.65795144316488574</v>
      </c>
      <c r="DS21" s="46">
        <f t="shared" si="57"/>
        <v>0.3420483188637824</v>
      </c>
      <c r="DT21" s="46">
        <f t="shared" si="58"/>
        <v>0.99999976202866814</v>
      </c>
      <c r="DU21" s="52"/>
      <c r="DV21" s="46">
        <f t="shared" si="59"/>
        <v>0.65795159973850426</v>
      </c>
      <c r="DW21" s="46">
        <f t="shared" si="60"/>
        <v>0.34204840026149574</v>
      </c>
      <c r="DY21" s="46">
        <f t="shared" si="43"/>
        <v>-1.8849748447775164E-2</v>
      </c>
      <c r="DZ21" s="46">
        <f t="shared" si="44"/>
        <v>5.8796821761506392E-2</v>
      </c>
      <c r="EA21" s="46"/>
      <c r="EB21" s="46">
        <f t="shared" si="61"/>
        <v>2.1921255579972831E-2</v>
      </c>
      <c r="EC21" s="46">
        <f t="shared" si="62"/>
        <v>2.1921255579972831E-2</v>
      </c>
      <c r="ED21" s="46"/>
      <c r="EE21" s="52">
        <f t="shared" si="45"/>
        <v>0.87980975170233822</v>
      </c>
      <c r="EF21" s="52">
        <f t="shared" si="46"/>
        <v>0.12019024829766178</v>
      </c>
      <c r="EG21" s="52"/>
      <c r="EH21" s="52">
        <f t="shared" si="63"/>
        <v>-5.8820579509402341E-3</v>
      </c>
      <c r="EI21" s="52">
        <f t="shared" si="64"/>
        <v>4.4144575639140496E-2</v>
      </c>
      <c r="EK21" s="46">
        <f t="shared" si="47"/>
        <v>3.4888946076807724E-2</v>
      </c>
      <c r="EL21" s="46">
        <f t="shared" si="48"/>
        <v>7.2690094576068785E-3</v>
      </c>
      <c r="EN21" s="46">
        <v>0</v>
      </c>
      <c r="EO21" s="46">
        <f t="shared" si="49"/>
        <v>-4.646448311488819E-2</v>
      </c>
      <c r="ES21" s="46">
        <f t="shared" si="50"/>
        <v>1.0077389285796687</v>
      </c>
      <c r="ET21" s="46">
        <f t="shared" si="51"/>
        <v>0.99923170382864701</v>
      </c>
      <c r="EU21" s="46">
        <f t="shared" si="12"/>
        <v>0.59706348901595307</v>
      </c>
      <c r="EW21" s="46">
        <f t="shared" si="65"/>
        <v>1.025767990377459</v>
      </c>
      <c r="EX21" s="46">
        <f t="shared" si="52"/>
        <v>1.0256148935471869</v>
      </c>
      <c r="EY21" s="46">
        <f t="shared" si="13"/>
        <v>1.008595162541758</v>
      </c>
      <c r="FA21" s="46">
        <f t="shared" si="66"/>
        <v>0.98423252680408846</v>
      </c>
      <c r="FB21" s="46">
        <f t="shared" si="53"/>
        <v>0.91965521248669635</v>
      </c>
      <c r="FC21" s="46">
        <f t="shared" si="14"/>
        <v>1.0681760757347838</v>
      </c>
      <c r="FE21" s="46">
        <f t="shared" si="67"/>
        <v>0.60219534675179431</v>
      </c>
      <c r="FG21" s="46">
        <f t="shared" si="68"/>
        <v>1.0221632916457257</v>
      </c>
      <c r="FH21" s="46">
        <f t="shared" si="54"/>
        <v>0.90077328659553213</v>
      </c>
      <c r="FI21" s="46">
        <f t="shared" si="15"/>
        <v>0.90595799553851697</v>
      </c>
      <c r="FK21" s="46">
        <f t="shared" si="69"/>
        <v>1.0112927592322261</v>
      </c>
      <c r="FL21" s="46">
        <f t="shared" si="55"/>
        <v>1.1377190385213576</v>
      </c>
      <c r="FM21" s="46">
        <f t="shared" si="16"/>
        <v>0.66470559310405863</v>
      </c>
    </row>
    <row r="22" spans="1:169" x14ac:dyDescent="0.2">
      <c r="A22" s="33" t="s">
        <v>52</v>
      </c>
      <c r="B22" s="1">
        <f t="shared" si="17"/>
        <v>1956</v>
      </c>
      <c r="D22" s="43">
        <f>Commercial_Total!D264</f>
        <v>2606.8540000000003</v>
      </c>
      <c r="E22" s="43">
        <f>Commercial_Total!D182</f>
        <v>380.17700000000002</v>
      </c>
      <c r="F22" s="43">
        <f>Conversion_Factors!$O18*E22</f>
        <v>1416.0050000000001</v>
      </c>
      <c r="G22" s="43">
        <f t="shared" si="1"/>
        <v>4022.8590000000004</v>
      </c>
      <c r="H22" s="49">
        <f t="shared" si="2"/>
        <v>3.7245940706565626</v>
      </c>
      <c r="K22" s="51">
        <f>Commercial_Total!F22</f>
        <v>31.51261913231259</v>
      </c>
      <c r="M22" s="49">
        <f>Commercial_Total!Y264</f>
        <v>1.3192202304505269</v>
      </c>
      <c r="N22" s="49">
        <f>Commercial_Total!Y182</f>
        <v>0.29814852937551861</v>
      </c>
      <c r="O22" s="354">
        <f>Commercial_Total!$H102</f>
        <v>94.788408017064555</v>
      </c>
      <c r="Q22" s="50">
        <f t="shared" si="18"/>
        <v>127.65866851971749</v>
      </c>
      <c r="S22" s="52">
        <f>Commercial_Total!Y264</f>
        <v>1.3192202304505269</v>
      </c>
      <c r="T22" s="52">
        <f>Commercial_Total!Y182</f>
        <v>0.29814852937551861</v>
      </c>
      <c r="W22" s="52">
        <f>Commercial_Total!X264</f>
        <v>0.97735358688275664</v>
      </c>
      <c r="Z22" s="116">
        <f>Commercial_Total!X182</f>
        <v>0.99718682412675863</v>
      </c>
      <c r="AA22" s="46"/>
      <c r="AB22" s="22">
        <f t="shared" si="19"/>
        <v>1956</v>
      </c>
      <c r="AC22" s="48">
        <f t="shared" si="3"/>
        <v>0.54171826302424253</v>
      </c>
      <c r="AD22" s="48">
        <f t="shared" si="4"/>
        <v>0.64678332079287881</v>
      </c>
      <c r="AE22" s="48">
        <f t="shared" si="20"/>
        <v>0.99201767043592959</v>
      </c>
      <c r="AF22" s="357">
        <f t="shared" si="21"/>
        <v>1.0595790870392205</v>
      </c>
      <c r="AG22" s="48">
        <f t="shared" si="22"/>
        <v>0.61532707607490089</v>
      </c>
      <c r="AH22" s="48">
        <f t="shared" si="23"/>
        <v>0.35037433709296983</v>
      </c>
      <c r="AI22" s="48">
        <f t="shared" si="24"/>
        <v>0.35037433709296978</v>
      </c>
      <c r="AJ22" s="48"/>
      <c r="AK22" s="48"/>
      <c r="AL22" s="48">
        <f t="shared" si="25"/>
        <v>1.0511211775672766</v>
      </c>
      <c r="AM22" s="47"/>
      <c r="AN22" s="48">
        <f>Commercial_Total!Y102</f>
        <v>0.91661403492548299</v>
      </c>
      <c r="AO22" s="48">
        <f>Commercial_Total!X102</f>
        <v>0.98733510942206348</v>
      </c>
      <c r="AP22" s="48">
        <f t="shared" si="26"/>
        <v>0.67448819090270073</v>
      </c>
      <c r="AQ22" s="48">
        <f t="shared" si="27"/>
        <v>1.0595790870392205</v>
      </c>
      <c r="AR22" s="48">
        <f t="shared" si="28"/>
        <v>0.64678332079287892</v>
      </c>
      <c r="AT22" s="5"/>
      <c r="AV22" s="46" t="e">
        <f>D22/#REF!</f>
        <v>#REF!</v>
      </c>
      <c r="AW22" s="46" t="e">
        <f>#REF!/#REF!</f>
        <v>#REF!</v>
      </c>
      <c r="AX22" s="46" t="e">
        <f>#REF!/#REF!</f>
        <v>#REF!</v>
      </c>
      <c r="AY22" s="46" t="e">
        <f>#REF!/#REF!</f>
        <v>#REF!</v>
      </c>
      <c r="BA22" s="46" t="e">
        <f t="shared" si="29"/>
        <v>#REF!</v>
      </c>
      <c r="BB22" s="46" t="e">
        <f t="shared" si="29"/>
        <v>#REF!</v>
      </c>
      <c r="BC22" s="46" t="e">
        <f t="shared" si="29"/>
        <v>#REF!</v>
      </c>
      <c r="BD22" s="46" t="e">
        <f t="shared" si="29"/>
        <v>#REF!</v>
      </c>
      <c r="BE22" s="46" t="e">
        <f t="shared" si="30"/>
        <v>#REF!</v>
      </c>
      <c r="BF22" s="46"/>
      <c r="BG22" s="46" t="e">
        <f t="shared" si="31"/>
        <v>#REF!</v>
      </c>
      <c r="BH22" s="46" t="e">
        <f t="shared" si="31"/>
        <v>#REF!</v>
      </c>
      <c r="BI22" s="46" t="e">
        <f t="shared" si="31"/>
        <v>#REF!</v>
      </c>
      <c r="BJ22" s="46" t="e">
        <f t="shared" si="31"/>
        <v>#REF!</v>
      </c>
      <c r="BM22" s="46" t="e">
        <f>LN(#REF!/#REF!)</f>
        <v>#REF!</v>
      </c>
      <c r="BN22" s="46" t="e">
        <f>LN(#REF!/#REF!)</f>
        <v>#REF!</v>
      </c>
      <c r="BO22" s="46" t="e">
        <f>LN(#REF!/#REF!)</f>
        <v>#REF!</v>
      </c>
      <c r="BP22" s="46" t="e">
        <f>LN(#REF!/#REF!)</f>
        <v>#REF!</v>
      </c>
      <c r="BR22" s="46" t="e">
        <f>M22/#REF!</f>
        <v>#REF!</v>
      </c>
      <c r="BS22" s="46" t="e">
        <f>#REF!/#REF!</f>
        <v>#REF!</v>
      </c>
      <c r="BT22" s="46" t="e">
        <f>#REF!/#REF!</f>
        <v>#REF!</v>
      </c>
      <c r="BU22" s="46" t="e">
        <f>#REF!/#REF!</f>
        <v>#REF!</v>
      </c>
      <c r="BV22" s="46"/>
      <c r="BX22" s="46" t="e">
        <f t="shared" si="32"/>
        <v>#REF!</v>
      </c>
      <c r="BY22" s="46" t="e">
        <f t="shared" si="32"/>
        <v>#REF!</v>
      </c>
      <c r="BZ22" s="46" t="e">
        <f t="shared" si="32"/>
        <v>#REF!</v>
      </c>
      <c r="CA22" s="46" t="e">
        <f t="shared" si="32"/>
        <v>#REF!</v>
      </c>
      <c r="CC22" s="46" t="e">
        <f>LN(#REF!/#REF!)</f>
        <v>#REF!</v>
      </c>
      <c r="CD22" s="46" t="e">
        <f>LN(#REF!/#REF!)</f>
        <v>#REF!</v>
      </c>
      <c r="CE22" s="46" t="e">
        <f>LN(#REF!/#REF!)</f>
        <v>#REF!</v>
      </c>
      <c r="CF22" s="46" t="e">
        <f>LN(#REF!/#REF!)</f>
        <v>#REF!</v>
      </c>
      <c r="CH22" s="46" t="e">
        <f>LN(#REF!/#REF!)</f>
        <v>#REF!</v>
      </c>
      <c r="CI22" s="46" t="e">
        <f>LN(#REF!/#REF!)</f>
        <v>#REF!</v>
      </c>
      <c r="CJ22" s="46" t="e">
        <f>LN(#REF!/#REF!)</f>
        <v>#REF!</v>
      </c>
      <c r="CK22" s="46" t="e">
        <f>LN(#REF!/#REF!)</f>
        <v>#REF!</v>
      </c>
      <c r="CM22" s="46" t="e">
        <f>LN(#REF!/#REF!)</f>
        <v>#REF!</v>
      </c>
      <c r="CN22" s="46" t="e">
        <f>LN(#REF!/#REF!)</f>
        <v>#REF!</v>
      </c>
      <c r="CO22" s="46" t="e">
        <f>LN(#REF!/#REF!)</f>
        <v>#REF!</v>
      </c>
      <c r="CP22" s="46" t="e">
        <f>LN(#REF!/#REF!)</f>
        <v>#REF!</v>
      </c>
      <c r="CS22" s="46" t="e">
        <f t="shared" si="33"/>
        <v>#REF!</v>
      </c>
      <c r="CT22" s="46">
        <f t="shared" si="34"/>
        <v>1</v>
      </c>
      <c r="CU22" s="46">
        <f t="shared" si="5"/>
        <v>1</v>
      </c>
      <c r="CV22" s="46"/>
      <c r="CW22" s="46" t="e">
        <f t="shared" si="35"/>
        <v>#REF!</v>
      </c>
      <c r="CX22" s="46">
        <f t="shared" si="36"/>
        <v>1</v>
      </c>
      <c r="CY22" s="46">
        <f t="shared" si="6"/>
        <v>1</v>
      </c>
      <c r="CZ22" s="46"/>
      <c r="DA22" s="46" t="e">
        <f t="shared" si="37"/>
        <v>#REF!</v>
      </c>
      <c r="DB22" s="46">
        <f t="shared" si="38"/>
        <v>1</v>
      </c>
      <c r="DC22" s="46">
        <f t="shared" si="7"/>
        <v>1</v>
      </c>
      <c r="DD22" s="46"/>
      <c r="DE22" s="46" t="e">
        <f t="shared" si="39"/>
        <v>#REF!</v>
      </c>
      <c r="DF22" s="46">
        <f t="shared" si="40"/>
        <v>1</v>
      </c>
      <c r="DG22" s="46">
        <f t="shared" si="8"/>
        <v>1</v>
      </c>
      <c r="DI22" s="46" t="e">
        <f t="shared" si="41"/>
        <v>#REF!</v>
      </c>
      <c r="DJ22" s="46">
        <f t="shared" si="42"/>
        <v>1</v>
      </c>
      <c r="DK22" s="46">
        <f t="shared" si="9"/>
        <v>1</v>
      </c>
      <c r="DO22" s="52">
        <f t="shared" si="10"/>
        <v>0.6480102832338891</v>
      </c>
      <c r="DP22" s="52">
        <f t="shared" si="11"/>
        <v>0.35198971676611085</v>
      </c>
      <c r="DQ22" s="46"/>
      <c r="DR22" s="46">
        <f t="shared" si="56"/>
        <v>0.65276886769062248</v>
      </c>
      <c r="DS22" s="46">
        <f t="shared" si="57"/>
        <v>0.3471976667728266</v>
      </c>
      <c r="DT22" s="46">
        <f t="shared" si="58"/>
        <v>0.99996653446344907</v>
      </c>
      <c r="DU22" s="52"/>
      <c r="DV22" s="46">
        <f t="shared" si="59"/>
        <v>0.65279071368211128</v>
      </c>
      <c r="DW22" s="46">
        <f t="shared" si="60"/>
        <v>0.34720928631788867</v>
      </c>
      <c r="DY22" s="46">
        <f t="shared" si="43"/>
        <v>6.1246943921095627E-3</v>
      </c>
      <c r="DZ22" s="46">
        <f t="shared" si="44"/>
        <v>7.5263998857482917E-2</v>
      </c>
      <c r="EA22" s="46"/>
      <c r="EB22" s="46">
        <f t="shared" si="61"/>
        <v>-1.0522324783903308E-3</v>
      </c>
      <c r="EC22" s="46">
        <f t="shared" si="62"/>
        <v>-1.0522324783903308E-3</v>
      </c>
      <c r="ED22" s="46"/>
      <c r="EE22" s="52">
        <f t="shared" si="45"/>
        <v>0.8727241197028085</v>
      </c>
      <c r="EF22" s="52">
        <f t="shared" si="46"/>
        <v>0.12727588029719142</v>
      </c>
      <c r="EG22" s="52"/>
      <c r="EH22" s="52">
        <f t="shared" si="63"/>
        <v>-8.0862010417139842E-3</v>
      </c>
      <c r="EI22" s="52">
        <f t="shared" si="64"/>
        <v>5.728112642298723E-2</v>
      </c>
      <c r="EK22" s="46">
        <f t="shared" si="47"/>
        <v>-1.5263127912213846E-2</v>
      </c>
      <c r="EL22" s="46">
        <f t="shared" si="48"/>
        <v>-1.9035104912886004E-2</v>
      </c>
      <c r="EN22" s="46">
        <v>0</v>
      </c>
      <c r="EO22" s="46">
        <f t="shared" si="49"/>
        <v>-2.3273715948820582E-2</v>
      </c>
      <c r="ES22" s="46">
        <f t="shared" si="50"/>
        <v>1.030589020087376</v>
      </c>
      <c r="ET22" s="46">
        <f t="shared" si="51"/>
        <v>1.0297972224890044</v>
      </c>
      <c r="EU22" s="46">
        <f t="shared" si="12"/>
        <v>0.61532707607490089</v>
      </c>
      <c r="EW22" s="46">
        <f t="shared" si="65"/>
        <v>0.98356377987769494</v>
      </c>
      <c r="EX22" s="46">
        <f t="shared" si="52"/>
        <v>1.0087576613961309</v>
      </c>
      <c r="EY22" s="46">
        <f t="shared" si="13"/>
        <v>0.99201767043592959</v>
      </c>
      <c r="FA22" s="46">
        <f t="shared" si="66"/>
        <v>0.99195171199687326</v>
      </c>
      <c r="FB22" s="46">
        <f t="shared" si="53"/>
        <v>0.91225356247302669</v>
      </c>
      <c r="FC22" s="46">
        <f t="shared" si="14"/>
        <v>1.0595790870392205</v>
      </c>
      <c r="FE22" s="46">
        <f t="shared" si="67"/>
        <v>0.61041533256397518</v>
      </c>
      <c r="FG22" s="46">
        <f t="shared" si="68"/>
        <v>0.99894832092408425</v>
      </c>
      <c r="FH22" s="46">
        <f t="shared" si="54"/>
        <v>0.8998259621778758</v>
      </c>
      <c r="FI22" s="46">
        <f t="shared" si="15"/>
        <v>0.90500521847095061</v>
      </c>
      <c r="FK22" s="46">
        <f t="shared" si="69"/>
        <v>1.0147171889331623</v>
      </c>
      <c r="FL22" s="46">
        <f t="shared" si="55"/>
        <v>1.1544630645641323</v>
      </c>
      <c r="FM22" s="46">
        <f t="shared" si="16"/>
        <v>0.67448819090270073</v>
      </c>
    </row>
    <row r="23" spans="1:169" x14ac:dyDescent="0.2">
      <c r="A23" s="33" t="s">
        <v>52</v>
      </c>
      <c r="B23" s="1">
        <f t="shared" si="17"/>
        <v>1957</v>
      </c>
      <c r="D23" s="43">
        <f>Commercial_Total!D265</f>
        <v>2449.2910000000002</v>
      </c>
      <c r="E23" s="43">
        <f>Commercial_Total!D183</f>
        <v>410.67900000000003</v>
      </c>
      <c r="F23" s="43">
        <f>Conversion_Factors!$O19*E23</f>
        <v>1511.4960000000003</v>
      </c>
      <c r="G23" s="43">
        <f t="shared" si="1"/>
        <v>3960.7870000000003</v>
      </c>
      <c r="H23" s="49">
        <f t="shared" si="2"/>
        <v>3.6804803751835382</v>
      </c>
      <c r="K23" s="51">
        <f>Commercial_Total!F23</f>
        <v>32.345382764320952</v>
      </c>
      <c r="M23" s="49">
        <f>Commercial_Total!Y265</f>
        <v>1.213501324757053</v>
      </c>
      <c r="N23" s="49">
        <f>Commercial_Total!Y183</f>
        <v>0.31107699258794047</v>
      </c>
      <c r="O23" s="354">
        <f>Commercial_Total!$H103</f>
        <v>88.419729667095851</v>
      </c>
      <c r="Q23" s="50">
        <f t="shared" si="18"/>
        <v>122.45293335557631</v>
      </c>
      <c r="S23" s="52">
        <f>Commercial_Total!Y265</f>
        <v>1.213501324757053</v>
      </c>
      <c r="T23" s="52">
        <f>Commercial_Total!Y183</f>
        <v>0.31107699258794047</v>
      </c>
      <c r="W23" s="52">
        <f>Commercial_Total!X265</f>
        <v>0.97257845079427074</v>
      </c>
      <c r="Z23" s="116">
        <f>Commercial_Total!X183</f>
        <v>1.0058429438824381</v>
      </c>
      <c r="AA23" s="46"/>
      <c r="AB23" s="22">
        <f t="shared" si="19"/>
        <v>1957</v>
      </c>
      <c r="AC23" s="48">
        <f t="shared" si="3"/>
        <v>0.55603390166878652</v>
      </c>
      <c r="AD23" s="48">
        <f t="shared" si="4"/>
        <v>0.62040843598737538</v>
      </c>
      <c r="AE23" s="48">
        <f t="shared" si="20"/>
        <v>0.99208504884355453</v>
      </c>
      <c r="AF23" s="357">
        <f t="shared" si="21"/>
        <v>1.0549595673502252</v>
      </c>
      <c r="AG23" s="48">
        <f t="shared" si="22"/>
        <v>0.59277922517258508</v>
      </c>
      <c r="AH23" s="48">
        <f t="shared" si="23"/>
        <v>0.34496812329028997</v>
      </c>
      <c r="AI23" s="48">
        <f t="shared" si="24"/>
        <v>0.34496812329028992</v>
      </c>
      <c r="AJ23" s="48"/>
      <c r="AK23" s="48"/>
      <c r="AL23" s="48">
        <f t="shared" si="25"/>
        <v>1.0466096139026233</v>
      </c>
      <c r="AM23" s="47"/>
      <c r="AN23" s="48">
        <f>Commercial_Total!Y103</f>
        <v>0.85767751067884335</v>
      </c>
      <c r="AO23" s="48">
        <f>Commercial_Total!X103</f>
        <v>0.98428533470776036</v>
      </c>
      <c r="AP23" s="48">
        <f t="shared" si="26"/>
        <v>0.69662144935813508</v>
      </c>
      <c r="AQ23" s="48">
        <f t="shared" si="27"/>
        <v>1.0549595673502252</v>
      </c>
      <c r="AR23" s="48">
        <f t="shared" si="28"/>
        <v>0.6204084359873755</v>
      </c>
      <c r="AT23" s="5"/>
      <c r="AV23" s="46" t="e">
        <f>D23/#REF!</f>
        <v>#REF!</v>
      </c>
      <c r="AW23" s="46" t="e">
        <f>#REF!/#REF!</f>
        <v>#REF!</v>
      </c>
      <c r="AX23" s="46" t="e">
        <f>#REF!/#REF!</f>
        <v>#REF!</v>
      </c>
      <c r="AY23" s="46" t="e">
        <f>#REF!/#REF!</f>
        <v>#REF!</v>
      </c>
      <c r="BA23" s="46" t="e">
        <f t="shared" si="29"/>
        <v>#REF!</v>
      </c>
      <c r="BB23" s="46" t="e">
        <f t="shared" si="29"/>
        <v>#REF!</v>
      </c>
      <c r="BC23" s="46" t="e">
        <f t="shared" si="29"/>
        <v>#REF!</v>
      </c>
      <c r="BD23" s="46" t="e">
        <f t="shared" si="29"/>
        <v>#REF!</v>
      </c>
      <c r="BE23" s="46" t="e">
        <f t="shared" si="30"/>
        <v>#REF!</v>
      </c>
      <c r="BF23" s="46"/>
      <c r="BG23" s="46" t="e">
        <f t="shared" si="31"/>
        <v>#REF!</v>
      </c>
      <c r="BH23" s="46" t="e">
        <f t="shared" si="31"/>
        <v>#REF!</v>
      </c>
      <c r="BI23" s="46" t="e">
        <f t="shared" si="31"/>
        <v>#REF!</v>
      </c>
      <c r="BJ23" s="46" t="e">
        <f t="shared" si="31"/>
        <v>#REF!</v>
      </c>
      <c r="BM23" s="46" t="e">
        <f>LN(#REF!/#REF!)</f>
        <v>#REF!</v>
      </c>
      <c r="BN23" s="46" t="e">
        <f>LN(#REF!/#REF!)</f>
        <v>#REF!</v>
      </c>
      <c r="BO23" s="46" t="e">
        <f>LN(#REF!/#REF!)</f>
        <v>#REF!</v>
      </c>
      <c r="BP23" s="46" t="e">
        <f>LN(#REF!/#REF!)</f>
        <v>#REF!</v>
      </c>
      <c r="BR23" s="46" t="e">
        <f>M23/#REF!</f>
        <v>#REF!</v>
      </c>
      <c r="BS23" s="46" t="e">
        <f>#REF!/#REF!</f>
        <v>#REF!</v>
      </c>
      <c r="BT23" s="46" t="e">
        <f>#REF!/#REF!</f>
        <v>#REF!</v>
      </c>
      <c r="BU23" s="46" t="e">
        <f>#REF!/#REF!</f>
        <v>#REF!</v>
      </c>
      <c r="BV23" s="46"/>
      <c r="BX23" s="46" t="e">
        <f t="shared" si="32"/>
        <v>#REF!</v>
      </c>
      <c r="BY23" s="46" t="e">
        <f t="shared" si="32"/>
        <v>#REF!</v>
      </c>
      <c r="BZ23" s="46" t="e">
        <f t="shared" si="32"/>
        <v>#REF!</v>
      </c>
      <c r="CA23" s="46" t="e">
        <f t="shared" si="32"/>
        <v>#REF!</v>
      </c>
      <c r="CC23" s="46" t="e">
        <f>LN(#REF!/#REF!)</f>
        <v>#REF!</v>
      </c>
      <c r="CD23" s="46" t="e">
        <f>LN(#REF!/#REF!)</f>
        <v>#REF!</v>
      </c>
      <c r="CE23" s="46" t="e">
        <f>LN(#REF!/#REF!)</f>
        <v>#REF!</v>
      </c>
      <c r="CF23" s="46" t="e">
        <f>LN(#REF!/#REF!)</f>
        <v>#REF!</v>
      </c>
      <c r="CH23" s="46" t="e">
        <f>LN(#REF!/#REF!)</f>
        <v>#REF!</v>
      </c>
      <c r="CI23" s="46" t="e">
        <f>LN(#REF!/#REF!)</f>
        <v>#REF!</v>
      </c>
      <c r="CJ23" s="46" t="e">
        <f>LN(#REF!/#REF!)</f>
        <v>#REF!</v>
      </c>
      <c r="CK23" s="46" t="e">
        <f>LN(#REF!/#REF!)</f>
        <v>#REF!</v>
      </c>
      <c r="CM23" s="46" t="e">
        <f>LN(#REF!/#REF!)</f>
        <v>#REF!</v>
      </c>
      <c r="CN23" s="46" t="e">
        <f>LN(#REF!/#REF!)</f>
        <v>#REF!</v>
      </c>
      <c r="CO23" s="46" t="e">
        <f>LN(#REF!/#REF!)</f>
        <v>#REF!</v>
      </c>
      <c r="CP23" s="46" t="e">
        <f>LN(#REF!/#REF!)</f>
        <v>#REF!</v>
      </c>
      <c r="CS23" s="46" t="e">
        <f t="shared" si="33"/>
        <v>#REF!</v>
      </c>
      <c r="CT23" s="46">
        <f t="shared" si="34"/>
        <v>1</v>
      </c>
      <c r="CU23" s="46">
        <f t="shared" si="5"/>
        <v>1</v>
      </c>
      <c r="CV23" s="46"/>
      <c r="CW23" s="46" t="e">
        <f t="shared" si="35"/>
        <v>#REF!</v>
      </c>
      <c r="CX23" s="46">
        <f t="shared" si="36"/>
        <v>1</v>
      </c>
      <c r="CY23" s="46">
        <f t="shared" si="6"/>
        <v>1</v>
      </c>
      <c r="CZ23" s="46"/>
      <c r="DA23" s="46" t="e">
        <f t="shared" si="37"/>
        <v>#REF!</v>
      </c>
      <c r="DB23" s="46">
        <f t="shared" si="38"/>
        <v>1</v>
      </c>
      <c r="DC23" s="46">
        <f t="shared" si="7"/>
        <v>1</v>
      </c>
      <c r="DD23" s="46"/>
      <c r="DE23" s="46" t="e">
        <f t="shared" si="39"/>
        <v>#REF!</v>
      </c>
      <c r="DF23" s="46">
        <f t="shared" si="40"/>
        <v>1</v>
      </c>
      <c r="DG23" s="46">
        <f t="shared" si="8"/>
        <v>1</v>
      </c>
      <c r="DI23" s="46" t="e">
        <f t="shared" si="41"/>
        <v>#REF!</v>
      </c>
      <c r="DJ23" s="46">
        <f t="shared" si="42"/>
        <v>1</v>
      </c>
      <c r="DK23" s="46">
        <f t="shared" si="9"/>
        <v>1</v>
      </c>
      <c r="DO23" s="52">
        <f t="shared" si="10"/>
        <v>0.61838493208546685</v>
      </c>
      <c r="DP23" s="52">
        <f t="shared" si="11"/>
        <v>0.3816150679145332</v>
      </c>
      <c r="DQ23" s="46"/>
      <c r="DR23" s="46">
        <f t="shared" si="56"/>
        <v>0.63308208427781976</v>
      </c>
      <c r="DS23" s="46">
        <f t="shared" si="57"/>
        <v>0.36660291085416097</v>
      </c>
      <c r="DT23" s="46">
        <f t="shared" si="58"/>
        <v>0.99968499513198072</v>
      </c>
      <c r="DU23" s="52"/>
      <c r="DV23" s="46">
        <f t="shared" si="59"/>
        <v>0.63328157105552918</v>
      </c>
      <c r="DW23" s="46">
        <f t="shared" si="60"/>
        <v>0.36671842894447088</v>
      </c>
      <c r="DY23" s="46">
        <f t="shared" si="43"/>
        <v>-8.353098967202513E-2</v>
      </c>
      <c r="DZ23" s="46">
        <f t="shared" si="44"/>
        <v>4.2448663073355465E-2</v>
      </c>
      <c r="EA23" s="46"/>
      <c r="EB23" s="46">
        <f t="shared" si="61"/>
        <v>-6.9551992462758297E-2</v>
      </c>
      <c r="EC23" s="46">
        <f t="shared" si="62"/>
        <v>-6.9551992462758297E-2</v>
      </c>
      <c r="ED23" s="46"/>
      <c r="EE23" s="52">
        <f t="shared" si="45"/>
        <v>0.85640443780878817</v>
      </c>
      <c r="EF23" s="52">
        <f t="shared" si="46"/>
        <v>0.14359556219121181</v>
      </c>
      <c r="EG23" s="52"/>
      <c r="EH23" s="52">
        <f t="shared" si="63"/>
        <v>-1.8876753173801105E-2</v>
      </c>
      <c r="EI23" s="52">
        <f t="shared" si="64"/>
        <v>0.12064373591390429</v>
      </c>
      <c r="EK23" s="46">
        <f t="shared" si="47"/>
        <v>-4.8977559645341784E-3</v>
      </c>
      <c r="EL23" s="46">
        <f t="shared" si="48"/>
        <v>8.643080377790522E-3</v>
      </c>
      <c r="EN23" s="46">
        <v>0</v>
      </c>
      <c r="EO23" s="46">
        <f t="shared" si="49"/>
        <v>-1.1914591176685788E-2</v>
      </c>
      <c r="ES23" s="46">
        <f t="shared" si="50"/>
        <v>0.96335631604878202</v>
      </c>
      <c r="ET23" s="46">
        <f t="shared" si="51"/>
        <v>0.99206165853427519</v>
      </c>
      <c r="EU23" s="46">
        <f t="shared" si="12"/>
        <v>0.59277922517258508</v>
      </c>
      <c r="EW23" s="46">
        <f t="shared" si="65"/>
        <v>1.0000679205720149</v>
      </c>
      <c r="EX23" s="46">
        <f t="shared" si="52"/>
        <v>1.0088261767935174</v>
      </c>
      <c r="EY23" s="46">
        <f t="shared" si="13"/>
        <v>0.99208504884355453</v>
      </c>
      <c r="FA23" s="46">
        <f t="shared" si="66"/>
        <v>0.99564023134704971</v>
      </c>
      <c r="FB23" s="46">
        <f t="shared" si="53"/>
        <v>0.90827634798781454</v>
      </c>
      <c r="FC23" s="46">
        <f t="shared" si="14"/>
        <v>1.0549595673502252</v>
      </c>
      <c r="FE23" s="46">
        <f t="shared" si="67"/>
        <v>0.58808740655878844</v>
      </c>
      <c r="FG23" s="46">
        <f t="shared" si="68"/>
        <v>0.93281163294965175</v>
      </c>
      <c r="FH23" s="46">
        <f t="shared" si="54"/>
        <v>0.83936812514963588</v>
      </c>
      <c r="FI23" s="46">
        <f t="shared" si="15"/>
        <v>0.84419939566984381</v>
      </c>
      <c r="FK23" s="46">
        <f t="shared" si="69"/>
        <v>1.0328148939506445</v>
      </c>
      <c r="FL23" s="46">
        <f t="shared" si="55"/>
        <v>1.1923466475977404</v>
      </c>
      <c r="FM23" s="46">
        <f t="shared" si="16"/>
        <v>0.69662144935813508</v>
      </c>
    </row>
    <row r="24" spans="1:169" x14ac:dyDescent="0.2">
      <c r="A24" s="33" t="s">
        <v>52</v>
      </c>
      <c r="B24" s="1">
        <f t="shared" si="17"/>
        <v>1958</v>
      </c>
      <c r="D24" s="43">
        <f>Commercial_Total!D266</f>
        <v>2557.2049999999999</v>
      </c>
      <c r="E24" s="43">
        <f>Commercial_Total!D184</f>
        <v>435.25600000000003</v>
      </c>
      <c r="F24" s="43">
        <f>Conversion_Factors!$O20*E24</f>
        <v>1561.951</v>
      </c>
      <c r="G24" s="43">
        <f t="shared" si="1"/>
        <v>4119.1559999999999</v>
      </c>
      <c r="H24" s="49">
        <f t="shared" si="2"/>
        <v>3.588580054037164</v>
      </c>
      <c r="K24" s="51">
        <f>Commercial_Total!F24</f>
        <v>33.206848339272774</v>
      </c>
      <c r="M24" s="49">
        <f>Commercial_Total!Y266</f>
        <v>1.1818285021263477</v>
      </c>
      <c r="N24" s="49">
        <f>Commercial_Total!Y184</f>
        <v>0.32255619850734346</v>
      </c>
      <c r="O24" s="354">
        <f>Commercial_Total!$H104</f>
        <v>90.115778812435607</v>
      </c>
      <c r="Q24" s="50">
        <f t="shared" si="18"/>
        <v>124.04537636076694</v>
      </c>
      <c r="S24" s="52">
        <f>Commercial_Total!Y266</f>
        <v>1.1818285021263477</v>
      </c>
      <c r="T24" s="52">
        <f>Commercial_Total!Y184</f>
        <v>0.32255619850734346</v>
      </c>
      <c r="W24" s="52">
        <f>Commercial_Total!X266</f>
        <v>1.0155942474832489</v>
      </c>
      <c r="Z24" s="116">
        <f>Commercial_Total!X184</f>
        <v>1.0014276539472549</v>
      </c>
      <c r="AA24" s="46"/>
      <c r="AB24" s="22">
        <f t="shared" si="19"/>
        <v>1958</v>
      </c>
      <c r="AC24" s="48">
        <f t="shared" si="3"/>
        <v>0.57084294159525717</v>
      </c>
      <c r="AD24" s="48">
        <f t="shared" si="4"/>
        <v>0.62847655691495263</v>
      </c>
      <c r="AE24" s="48">
        <f t="shared" si="20"/>
        <v>1.017343932460048</v>
      </c>
      <c r="AF24" s="357">
        <f t="shared" si="21"/>
        <v>1.0448604229214946</v>
      </c>
      <c r="AG24" s="48">
        <f t="shared" si="22"/>
        <v>0.59123890489611786</v>
      </c>
      <c r="AH24" s="48">
        <f t="shared" si="23"/>
        <v>0.35876140647299071</v>
      </c>
      <c r="AI24" s="48">
        <f t="shared" si="24"/>
        <v>0.35876140647299065</v>
      </c>
      <c r="AJ24" s="48"/>
      <c r="AK24" s="48"/>
      <c r="AL24" s="48">
        <f t="shared" si="25"/>
        <v>1.062982411526822</v>
      </c>
      <c r="AM24" s="47"/>
      <c r="AN24" s="48">
        <f>Commercial_Total!Y104</f>
        <v>0.84301943248328037</v>
      </c>
      <c r="AO24" s="48">
        <f>Commercial_Total!X104</f>
        <v>1.0206083305146381</v>
      </c>
      <c r="AP24" s="48">
        <f t="shared" si="26"/>
        <v>0.6990916398817969</v>
      </c>
      <c r="AQ24" s="48">
        <f t="shared" si="27"/>
        <v>1.0448604229214946</v>
      </c>
      <c r="AR24" s="48">
        <f t="shared" si="28"/>
        <v>0.62847655691495286</v>
      </c>
      <c r="AT24" s="5"/>
      <c r="AV24" s="46" t="e">
        <f>D24/#REF!</f>
        <v>#REF!</v>
      </c>
      <c r="AW24" s="46" t="e">
        <f>#REF!/#REF!</f>
        <v>#REF!</v>
      </c>
      <c r="AX24" s="46" t="e">
        <f>#REF!/#REF!</f>
        <v>#REF!</v>
      </c>
      <c r="AY24" s="46" t="e">
        <f>#REF!/#REF!</f>
        <v>#REF!</v>
      </c>
      <c r="BA24" s="46" t="e">
        <f t="shared" si="29"/>
        <v>#REF!</v>
      </c>
      <c r="BB24" s="46" t="e">
        <f t="shared" si="29"/>
        <v>#REF!</v>
      </c>
      <c r="BC24" s="46" t="e">
        <f t="shared" si="29"/>
        <v>#REF!</v>
      </c>
      <c r="BD24" s="46" t="e">
        <f t="shared" si="29"/>
        <v>#REF!</v>
      </c>
      <c r="BE24" s="46" t="e">
        <f t="shared" si="30"/>
        <v>#REF!</v>
      </c>
      <c r="BF24" s="46"/>
      <c r="BG24" s="46" t="e">
        <f t="shared" si="31"/>
        <v>#REF!</v>
      </c>
      <c r="BH24" s="46" t="e">
        <f t="shared" si="31"/>
        <v>#REF!</v>
      </c>
      <c r="BI24" s="46" t="e">
        <f t="shared" si="31"/>
        <v>#REF!</v>
      </c>
      <c r="BJ24" s="46" t="e">
        <f t="shared" si="31"/>
        <v>#REF!</v>
      </c>
      <c r="BM24" s="46" t="e">
        <f>LN(#REF!/#REF!)</f>
        <v>#REF!</v>
      </c>
      <c r="BN24" s="46" t="e">
        <f>LN(#REF!/#REF!)</f>
        <v>#REF!</v>
      </c>
      <c r="BO24" s="46" t="e">
        <f>LN(#REF!/#REF!)</f>
        <v>#REF!</v>
      </c>
      <c r="BP24" s="46" t="e">
        <f>LN(#REF!/#REF!)</f>
        <v>#REF!</v>
      </c>
      <c r="BR24" s="46" t="e">
        <f>M24/#REF!</f>
        <v>#REF!</v>
      </c>
      <c r="BS24" s="46" t="e">
        <f>#REF!/#REF!</f>
        <v>#REF!</v>
      </c>
      <c r="BT24" s="46" t="e">
        <f>#REF!/#REF!</f>
        <v>#REF!</v>
      </c>
      <c r="BU24" s="46" t="e">
        <f>#REF!/#REF!</f>
        <v>#REF!</v>
      </c>
      <c r="BV24" s="46"/>
      <c r="BX24" s="46" t="e">
        <f t="shared" si="32"/>
        <v>#REF!</v>
      </c>
      <c r="BY24" s="46" t="e">
        <f t="shared" si="32"/>
        <v>#REF!</v>
      </c>
      <c r="BZ24" s="46" t="e">
        <f t="shared" si="32"/>
        <v>#REF!</v>
      </c>
      <c r="CA24" s="46" t="e">
        <f t="shared" si="32"/>
        <v>#REF!</v>
      </c>
      <c r="CC24" s="46" t="e">
        <f>LN(#REF!/#REF!)</f>
        <v>#REF!</v>
      </c>
      <c r="CD24" s="46" t="e">
        <f>LN(#REF!/#REF!)</f>
        <v>#REF!</v>
      </c>
      <c r="CE24" s="46" t="e">
        <f>LN(#REF!/#REF!)</f>
        <v>#REF!</v>
      </c>
      <c r="CF24" s="46" t="e">
        <f>LN(#REF!/#REF!)</f>
        <v>#REF!</v>
      </c>
      <c r="CH24" s="46" t="e">
        <f>LN(#REF!/#REF!)</f>
        <v>#REF!</v>
      </c>
      <c r="CI24" s="46" t="e">
        <f>LN(#REF!/#REF!)</f>
        <v>#REF!</v>
      </c>
      <c r="CJ24" s="46" t="e">
        <f>LN(#REF!/#REF!)</f>
        <v>#REF!</v>
      </c>
      <c r="CK24" s="46" t="e">
        <f>LN(#REF!/#REF!)</f>
        <v>#REF!</v>
      </c>
      <c r="CM24" s="46" t="e">
        <f>LN(#REF!/#REF!)</f>
        <v>#REF!</v>
      </c>
      <c r="CN24" s="46" t="e">
        <f>LN(#REF!/#REF!)</f>
        <v>#REF!</v>
      </c>
      <c r="CO24" s="46" t="e">
        <f>LN(#REF!/#REF!)</f>
        <v>#REF!</v>
      </c>
      <c r="CP24" s="46" t="e">
        <f>LN(#REF!/#REF!)</f>
        <v>#REF!</v>
      </c>
      <c r="CS24" s="46" t="e">
        <f t="shared" si="33"/>
        <v>#REF!</v>
      </c>
      <c r="CT24" s="46">
        <f t="shared" si="34"/>
        <v>1</v>
      </c>
      <c r="CU24" s="46">
        <f t="shared" si="5"/>
        <v>1</v>
      </c>
      <c r="CV24" s="46"/>
      <c r="CW24" s="46" t="e">
        <f t="shared" si="35"/>
        <v>#REF!</v>
      </c>
      <c r="CX24" s="46">
        <f t="shared" si="36"/>
        <v>1</v>
      </c>
      <c r="CY24" s="46">
        <f t="shared" si="6"/>
        <v>1</v>
      </c>
      <c r="CZ24" s="46"/>
      <c r="DA24" s="46" t="e">
        <f t="shared" si="37"/>
        <v>#REF!</v>
      </c>
      <c r="DB24" s="46">
        <f t="shared" si="38"/>
        <v>1</v>
      </c>
      <c r="DC24" s="46">
        <f t="shared" si="7"/>
        <v>1</v>
      </c>
      <c r="DD24" s="46"/>
      <c r="DE24" s="46" t="e">
        <f t="shared" si="39"/>
        <v>#REF!</v>
      </c>
      <c r="DF24" s="46">
        <f t="shared" si="40"/>
        <v>1</v>
      </c>
      <c r="DG24" s="46">
        <f t="shared" si="8"/>
        <v>1</v>
      </c>
      <c r="DI24" s="46" t="e">
        <f t="shared" si="41"/>
        <v>#REF!</v>
      </c>
      <c r="DJ24" s="46">
        <f t="shared" si="42"/>
        <v>1</v>
      </c>
      <c r="DK24" s="46">
        <f t="shared" si="9"/>
        <v>1</v>
      </c>
      <c r="DO24" s="52">
        <f t="shared" si="10"/>
        <v>0.62080800047388351</v>
      </c>
      <c r="DP24" s="52">
        <f t="shared" si="11"/>
        <v>0.37919199952611654</v>
      </c>
      <c r="DQ24" s="46"/>
      <c r="DR24" s="46">
        <f t="shared" si="56"/>
        <v>0.61959567661700177</v>
      </c>
      <c r="DS24" s="46">
        <f t="shared" si="57"/>
        <v>0.38040224752558377</v>
      </c>
      <c r="DT24" s="46">
        <f t="shared" si="58"/>
        <v>0.99999792414258559</v>
      </c>
      <c r="DU24" s="52"/>
      <c r="DV24" s="46">
        <f t="shared" si="59"/>
        <v>0.61959696281195098</v>
      </c>
      <c r="DW24" s="46">
        <f t="shared" si="60"/>
        <v>0.38040303718804896</v>
      </c>
      <c r="DY24" s="46">
        <f t="shared" si="43"/>
        <v>-2.6447020673217116E-2</v>
      </c>
      <c r="DZ24" s="46">
        <f t="shared" si="44"/>
        <v>3.6236933860375582E-2</v>
      </c>
      <c r="EA24" s="46"/>
      <c r="EB24" s="46">
        <f t="shared" si="61"/>
        <v>1.9000143815216572E-2</v>
      </c>
      <c r="EC24" s="46">
        <f t="shared" si="62"/>
        <v>1.9000143815216572E-2</v>
      </c>
      <c r="ED24" s="46"/>
      <c r="EE24" s="52">
        <f t="shared" si="45"/>
        <v>0.8545491486772927</v>
      </c>
      <c r="EF24" s="52">
        <f t="shared" si="46"/>
        <v>0.14545085132270733</v>
      </c>
      <c r="EG24" s="52"/>
      <c r="EH24" s="52">
        <f t="shared" si="63"/>
        <v>-2.1687202660806947E-3</v>
      </c>
      <c r="EI24" s="52">
        <f t="shared" si="64"/>
        <v>1.2837485774935636E-2</v>
      </c>
      <c r="EK24" s="46">
        <f t="shared" si="47"/>
        <v>4.3278444222352892E-2</v>
      </c>
      <c r="EL24" s="46">
        <f t="shared" si="48"/>
        <v>-4.399304270223209E-3</v>
      </c>
      <c r="EN24" s="46">
        <v>0</v>
      </c>
      <c r="EO24" s="46">
        <f t="shared" si="49"/>
        <v>-2.5286684261363726E-2</v>
      </c>
      <c r="ES24" s="46">
        <f t="shared" si="50"/>
        <v>0.99740152790270475</v>
      </c>
      <c r="ET24" s="46">
        <f t="shared" si="51"/>
        <v>0.98948381399577745</v>
      </c>
      <c r="EU24" s="46">
        <f t="shared" si="12"/>
        <v>0.59123890489611786</v>
      </c>
      <c r="EW24" s="46">
        <f t="shared" si="65"/>
        <v>1.025460401450397</v>
      </c>
      <c r="EX24" s="46">
        <f t="shared" si="52"/>
        <v>1.0345112962483494</v>
      </c>
      <c r="EY24" s="46">
        <f t="shared" si="13"/>
        <v>1.017343932460048</v>
      </c>
      <c r="FA24" s="46">
        <f t="shared" si="66"/>
        <v>0.99042698436860754</v>
      </c>
      <c r="FB24" s="46">
        <f t="shared" si="53"/>
        <v>0.89958140431090317</v>
      </c>
      <c r="FC24" s="46">
        <f t="shared" si="14"/>
        <v>1.0448604229214946</v>
      </c>
      <c r="FE24" s="46">
        <f t="shared" si="67"/>
        <v>0.60149331253038885</v>
      </c>
      <c r="FG24" s="46">
        <f t="shared" si="68"/>
        <v>1.0191817951912481</v>
      </c>
      <c r="FH24" s="46">
        <f t="shared" si="54"/>
        <v>0.85546871261631807</v>
      </c>
      <c r="FI24" s="46">
        <f t="shared" si="15"/>
        <v>0.86039265557815814</v>
      </c>
      <c r="FK24" s="46">
        <f t="shared" si="69"/>
        <v>1.0035459581756174</v>
      </c>
      <c r="FL24" s="46">
        <f t="shared" si="55"/>
        <v>1.1965746589409596</v>
      </c>
      <c r="FM24" s="46">
        <f t="shared" si="16"/>
        <v>0.6990916398817969</v>
      </c>
    </row>
    <row r="25" spans="1:169" x14ac:dyDescent="0.2">
      <c r="A25" s="33" t="s">
        <v>52</v>
      </c>
      <c r="B25" s="1">
        <f t="shared" si="17"/>
        <v>1959</v>
      </c>
      <c r="D25" s="43">
        <f>Commercial_Total!D267</f>
        <v>2649.39</v>
      </c>
      <c r="E25" s="43">
        <f>Commercial_Total!D185</f>
        <v>487.86</v>
      </c>
      <c r="F25" s="43">
        <f>Conversion_Factors!$O21*E25</f>
        <v>1722.796</v>
      </c>
      <c r="G25" s="43">
        <f t="shared" si="1"/>
        <v>4372.1859999999997</v>
      </c>
      <c r="H25" s="49">
        <f t="shared" si="2"/>
        <v>3.5313327593981878</v>
      </c>
      <c r="K25" s="51">
        <f>Commercial_Total!F25</f>
        <v>34.088664024781636</v>
      </c>
      <c r="M25" s="49">
        <f>Commercial_Total!Y267</f>
        <v>1.2357389994020342</v>
      </c>
      <c r="N25" s="49">
        <f>Commercial_Total!Y185</f>
        <v>0.34501544565822823</v>
      </c>
      <c r="O25" s="354">
        <f>Commercial_Total!$H105</f>
        <v>92.032060796495131</v>
      </c>
      <c r="Q25" s="50">
        <f t="shared" si="18"/>
        <v>128.25923588033623</v>
      </c>
      <c r="S25" s="52">
        <f>Commercial_Total!Y267</f>
        <v>1.2357389994020342</v>
      </c>
      <c r="T25" s="52">
        <f>Commercial_Total!Y185</f>
        <v>0.34501544565822823</v>
      </c>
      <c r="W25" s="52">
        <f>Commercial_Total!X267</f>
        <v>0.98027057009927254</v>
      </c>
      <c r="Z25" s="116">
        <f>Commercial_Total!X185</f>
        <v>1.0222439681373037</v>
      </c>
      <c r="AA25" s="46"/>
      <c r="AB25" s="22">
        <f t="shared" si="19"/>
        <v>1959</v>
      </c>
      <c r="AC25" s="48">
        <f t="shared" si="3"/>
        <v>0.58600181047428257</v>
      </c>
      <c r="AD25" s="48">
        <f t="shared" si="4"/>
        <v>0.6498260985091513</v>
      </c>
      <c r="AE25" s="48">
        <f t="shared" si="20"/>
        <v>1.0034399582831723</v>
      </c>
      <c r="AF25" s="357">
        <f t="shared" si="21"/>
        <v>1.0383847316275923</v>
      </c>
      <c r="AG25" s="48">
        <f t="shared" si="22"/>
        <v>0.6236593888069849</v>
      </c>
      <c r="AH25" s="48">
        <f t="shared" si="23"/>
        <v>0.38079927021980214</v>
      </c>
      <c r="AI25" s="48">
        <f t="shared" si="24"/>
        <v>0.38079927021980214</v>
      </c>
      <c r="AJ25" s="48"/>
      <c r="AK25" s="48"/>
      <c r="AL25" s="48">
        <f t="shared" si="25"/>
        <v>1.0419567317862743</v>
      </c>
      <c r="AM25" s="47"/>
      <c r="AN25" s="48">
        <f>Commercial_Total!Y105</f>
        <v>0.88452877502720662</v>
      </c>
      <c r="AO25" s="48">
        <f>Commercial_Total!X105</f>
        <v>0.99339743745787035</v>
      </c>
      <c r="AP25" s="48">
        <f t="shared" si="26"/>
        <v>0.7122030921229181</v>
      </c>
      <c r="AQ25" s="48">
        <f t="shared" si="27"/>
        <v>1.0383847316275923</v>
      </c>
      <c r="AR25" s="48">
        <f t="shared" si="28"/>
        <v>0.6498260985091513</v>
      </c>
      <c r="AT25" s="5"/>
      <c r="AV25" s="46" t="e">
        <f>D25/#REF!</f>
        <v>#REF!</v>
      </c>
      <c r="AW25" s="46" t="e">
        <f>#REF!/#REF!</f>
        <v>#REF!</v>
      </c>
      <c r="AX25" s="46" t="e">
        <f>#REF!/#REF!</f>
        <v>#REF!</v>
      </c>
      <c r="AY25" s="46" t="e">
        <f>#REF!/#REF!</f>
        <v>#REF!</v>
      </c>
      <c r="BA25" s="46" t="e">
        <f t="shared" si="29"/>
        <v>#REF!</v>
      </c>
      <c r="BB25" s="46" t="e">
        <f t="shared" si="29"/>
        <v>#REF!</v>
      </c>
      <c r="BC25" s="46" t="e">
        <f t="shared" si="29"/>
        <v>#REF!</v>
      </c>
      <c r="BD25" s="46" t="e">
        <f t="shared" si="29"/>
        <v>#REF!</v>
      </c>
      <c r="BE25" s="46" t="e">
        <f t="shared" si="30"/>
        <v>#REF!</v>
      </c>
      <c r="BF25" s="46"/>
      <c r="BG25" s="46" t="e">
        <f t="shared" si="31"/>
        <v>#REF!</v>
      </c>
      <c r="BH25" s="46" t="e">
        <f t="shared" si="31"/>
        <v>#REF!</v>
      </c>
      <c r="BI25" s="46" t="e">
        <f t="shared" si="31"/>
        <v>#REF!</v>
      </c>
      <c r="BJ25" s="46" t="e">
        <f t="shared" si="31"/>
        <v>#REF!</v>
      </c>
      <c r="BM25" s="46" t="e">
        <f>LN(#REF!/#REF!)</f>
        <v>#REF!</v>
      </c>
      <c r="BN25" s="46" t="e">
        <f>LN(#REF!/#REF!)</f>
        <v>#REF!</v>
      </c>
      <c r="BO25" s="46" t="e">
        <f>LN(#REF!/#REF!)</f>
        <v>#REF!</v>
      </c>
      <c r="BP25" s="46" t="e">
        <f>LN(#REF!/#REF!)</f>
        <v>#REF!</v>
      </c>
      <c r="BR25" s="46" t="e">
        <f>M25/#REF!</f>
        <v>#REF!</v>
      </c>
      <c r="BS25" s="46" t="e">
        <f>#REF!/#REF!</f>
        <v>#REF!</v>
      </c>
      <c r="BT25" s="46" t="e">
        <f>#REF!/#REF!</f>
        <v>#REF!</v>
      </c>
      <c r="BU25" s="46" t="e">
        <f>#REF!/#REF!</f>
        <v>#REF!</v>
      </c>
      <c r="BV25" s="46"/>
      <c r="BX25" s="46" t="e">
        <f t="shared" si="32"/>
        <v>#REF!</v>
      </c>
      <c r="BY25" s="46" t="e">
        <f t="shared" si="32"/>
        <v>#REF!</v>
      </c>
      <c r="BZ25" s="46" t="e">
        <f t="shared" si="32"/>
        <v>#REF!</v>
      </c>
      <c r="CA25" s="46" t="e">
        <f t="shared" si="32"/>
        <v>#REF!</v>
      </c>
      <c r="CC25" s="46" t="e">
        <f>LN(#REF!/#REF!)</f>
        <v>#REF!</v>
      </c>
      <c r="CD25" s="46" t="e">
        <f>LN(#REF!/#REF!)</f>
        <v>#REF!</v>
      </c>
      <c r="CE25" s="46" t="e">
        <f>LN(#REF!/#REF!)</f>
        <v>#REF!</v>
      </c>
      <c r="CF25" s="46" t="e">
        <f>LN(#REF!/#REF!)</f>
        <v>#REF!</v>
      </c>
      <c r="CH25" s="46" t="e">
        <f>LN(#REF!/#REF!)</f>
        <v>#REF!</v>
      </c>
      <c r="CI25" s="46" t="e">
        <f>LN(#REF!/#REF!)</f>
        <v>#REF!</v>
      </c>
      <c r="CJ25" s="46" t="e">
        <f>LN(#REF!/#REF!)</f>
        <v>#REF!</v>
      </c>
      <c r="CK25" s="46" t="e">
        <f>LN(#REF!/#REF!)</f>
        <v>#REF!</v>
      </c>
      <c r="CM25" s="46" t="e">
        <f>LN(#REF!/#REF!)</f>
        <v>#REF!</v>
      </c>
      <c r="CN25" s="46" t="e">
        <f>LN(#REF!/#REF!)</f>
        <v>#REF!</v>
      </c>
      <c r="CO25" s="46" t="e">
        <f>LN(#REF!/#REF!)</f>
        <v>#REF!</v>
      </c>
      <c r="CP25" s="46" t="e">
        <f>LN(#REF!/#REF!)</f>
        <v>#REF!</v>
      </c>
      <c r="CS25" s="46" t="e">
        <f t="shared" si="33"/>
        <v>#REF!</v>
      </c>
      <c r="CT25" s="46">
        <f t="shared" si="34"/>
        <v>1</v>
      </c>
      <c r="CU25" s="46">
        <f t="shared" si="5"/>
        <v>1</v>
      </c>
      <c r="CV25" s="46"/>
      <c r="CW25" s="46" t="e">
        <f t="shared" si="35"/>
        <v>#REF!</v>
      </c>
      <c r="CX25" s="46">
        <f t="shared" si="36"/>
        <v>1</v>
      </c>
      <c r="CY25" s="46">
        <f t="shared" si="6"/>
        <v>1</v>
      </c>
      <c r="CZ25" s="46"/>
      <c r="DA25" s="46" t="e">
        <f t="shared" si="37"/>
        <v>#REF!</v>
      </c>
      <c r="DB25" s="46">
        <f t="shared" si="38"/>
        <v>1</v>
      </c>
      <c r="DC25" s="46">
        <f t="shared" si="7"/>
        <v>1</v>
      </c>
      <c r="DD25" s="46"/>
      <c r="DE25" s="46" t="e">
        <f t="shared" si="39"/>
        <v>#REF!</v>
      </c>
      <c r="DF25" s="46">
        <f t="shared" si="40"/>
        <v>1</v>
      </c>
      <c r="DG25" s="46">
        <f t="shared" si="8"/>
        <v>1</v>
      </c>
      <c r="DI25" s="46" t="e">
        <f t="shared" si="41"/>
        <v>#REF!</v>
      </c>
      <c r="DJ25" s="46">
        <f t="shared" si="42"/>
        <v>1</v>
      </c>
      <c r="DK25" s="46">
        <f t="shared" si="9"/>
        <v>1</v>
      </c>
      <c r="DO25" s="52">
        <f t="shared" si="10"/>
        <v>0.60596461358231335</v>
      </c>
      <c r="DP25" s="52">
        <f t="shared" si="11"/>
        <v>0.39403538641768676</v>
      </c>
      <c r="DQ25" s="46"/>
      <c r="DR25" s="46">
        <f t="shared" si="56"/>
        <v>0.61335637282866329</v>
      </c>
      <c r="DS25" s="46">
        <f t="shared" si="57"/>
        <v>0.38656619771716155</v>
      </c>
      <c r="DT25" s="46">
        <f t="shared" si="58"/>
        <v>0.99992257054582478</v>
      </c>
      <c r="DU25" s="52"/>
      <c r="DV25" s="46">
        <f t="shared" si="59"/>
        <v>0.61340386835537897</v>
      </c>
      <c r="DW25" s="46">
        <f t="shared" si="60"/>
        <v>0.38659613164462103</v>
      </c>
      <c r="DY25" s="46">
        <f t="shared" si="43"/>
        <v>4.460635401109854E-2</v>
      </c>
      <c r="DZ25" s="46">
        <f t="shared" si="44"/>
        <v>6.7311806061060867E-2</v>
      </c>
      <c r="EA25" s="46"/>
      <c r="EB25" s="46">
        <f t="shared" si="61"/>
        <v>2.1041728424176249E-2</v>
      </c>
      <c r="EC25" s="46">
        <f t="shared" si="62"/>
        <v>2.1041728424176249E-2</v>
      </c>
      <c r="ED25" s="46"/>
      <c r="EE25" s="52">
        <f t="shared" si="45"/>
        <v>0.84449438202247185</v>
      </c>
      <c r="EF25" s="52">
        <f t="shared" si="46"/>
        <v>0.1555056179775281</v>
      </c>
      <c r="EG25" s="52"/>
      <c r="EH25" s="52">
        <f t="shared" si="63"/>
        <v>-1.18359345753554E-2</v>
      </c>
      <c r="EI25" s="52">
        <f t="shared" si="64"/>
        <v>6.6843621488919119E-2</v>
      </c>
      <c r="EK25" s="46">
        <f t="shared" si="47"/>
        <v>-3.5400560162277793E-2</v>
      </c>
      <c r="EL25" s="46">
        <f t="shared" si="48"/>
        <v>2.0573543852034474E-2</v>
      </c>
      <c r="EN25" s="46">
        <v>0</v>
      </c>
      <c r="EO25" s="46">
        <f t="shared" si="49"/>
        <v>-1.6081244207213956E-2</v>
      </c>
      <c r="ES25" s="46">
        <f t="shared" si="50"/>
        <v>1.0548348284295725</v>
      </c>
      <c r="ET25" s="46">
        <f t="shared" si="51"/>
        <v>1.043741989170075</v>
      </c>
      <c r="EU25" s="46">
        <f t="shared" si="12"/>
        <v>0.6236593888069849</v>
      </c>
      <c r="EW25" s="46">
        <f t="shared" si="65"/>
        <v>0.98633306423398592</v>
      </c>
      <c r="EX25" s="46">
        <f t="shared" si="52"/>
        <v>1.0203726968133071</v>
      </c>
      <c r="EY25" s="46">
        <f t="shared" si="13"/>
        <v>1.0034399582831723</v>
      </c>
      <c r="FA25" s="46">
        <f t="shared" si="66"/>
        <v>0.99380233842545607</v>
      </c>
      <c r="FB25" s="46">
        <f t="shared" si="53"/>
        <v>0.89400610320823126</v>
      </c>
      <c r="FC25" s="46">
        <f t="shared" si="14"/>
        <v>1.0383847316275923</v>
      </c>
      <c r="FE25" s="46">
        <f t="shared" si="67"/>
        <v>0.62580475108738964</v>
      </c>
      <c r="FG25" s="46">
        <f t="shared" si="68"/>
        <v>1.0212646665135972</v>
      </c>
      <c r="FH25" s="46">
        <f t="shared" si="54"/>
        <v>0.87365996950292035</v>
      </c>
      <c r="FI25" s="46">
        <f t="shared" si="15"/>
        <v>0.87868861846977586</v>
      </c>
      <c r="FK25" s="46">
        <f t="shared" si="69"/>
        <v>1.0187549836003447</v>
      </c>
      <c r="FL25" s="46">
        <f t="shared" si="55"/>
        <v>1.2190163970459853</v>
      </c>
      <c r="FM25" s="46">
        <f t="shared" si="16"/>
        <v>0.7122030921229181</v>
      </c>
    </row>
    <row r="26" spans="1:169" x14ac:dyDescent="0.2">
      <c r="A26" s="33" t="s">
        <v>52</v>
      </c>
      <c r="B26" s="1">
        <f t="shared" si="17"/>
        <v>1960</v>
      </c>
      <c r="D26" s="43">
        <f>Commercial_Total!D268</f>
        <v>2722.5650000000001</v>
      </c>
      <c r="E26" s="43">
        <f>Commercial_Total!D186</f>
        <v>542.99900000000002</v>
      </c>
      <c r="F26" s="43">
        <f>Conversion_Factors!$O22*E26</f>
        <v>1886.836</v>
      </c>
      <c r="G26" s="43">
        <f t="shared" si="1"/>
        <v>4609.4009999999998</v>
      </c>
      <c r="H26" s="49">
        <f t="shared" si="2"/>
        <v>3.4748424951058841</v>
      </c>
      <c r="K26" s="51">
        <f>Commercial_Total!F26</f>
        <v>34.69239659623949</v>
      </c>
      <c r="M26" s="49">
        <f>Commercial_Total!Y268</f>
        <v>1.20636127897</v>
      </c>
      <c r="N26" s="49">
        <f>Commercial_Total!Y186</f>
        <v>0.38276600805984279</v>
      </c>
      <c r="O26" s="354">
        <f>Commercial_Total!$H106</f>
        <v>94.129098027029173</v>
      </c>
      <c r="Q26" s="50">
        <f t="shared" si="18"/>
        <v>132.86487680991286</v>
      </c>
      <c r="S26" s="52">
        <f>Commercial_Total!Y268</f>
        <v>1.20636127897</v>
      </c>
      <c r="T26" s="52">
        <f>Commercial_Total!Y186</f>
        <v>0.38276600805984279</v>
      </c>
      <c r="W26" s="52">
        <f>Commercial_Total!X268</f>
        <v>1.013919256389886</v>
      </c>
      <c r="Z26" s="116">
        <f>Commercial_Total!X186</f>
        <v>1.0077184933493286</v>
      </c>
      <c r="AA26" s="46"/>
      <c r="AB26" s="22">
        <f t="shared" si="19"/>
        <v>1960</v>
      </c>
      <c r="AC26" s="48">
        <f t="shared" si="3"/>
        <v>0.59638028642920415</v>
      </c>
      <c r="AD26" s="48">
        <f t="shared" si="4"/>
        <v>0.67316060269404387</v>
      </c>
      <c r="AE26" s="48">
        <f t="shared" si="20"/>
        <v>1.0180398004208944</v>
      </c>
      <c r="AF26" s="357">
        <f t="shared" si="21"/>
        <v>1.0316803529039236</v>
      </c>
      <c r="AG26" s="48">
        <f t="shared" si="22"/>
        <v>0.64092730425917799</v>
      </c>
      <c r="AH26" s="48">
        <f t="shared" si="23"/>
        <v>0.40145971304752964</v>
      </c>
      <c r="AI26" s="48">
        <f t="shared" si="24"/>
        <v>0.40145971304752959</v>
      </c>
      <c r="AJ26" s="48"/>
      <c r="AK26" s="48"/>
      <c r="AL26" s="48">
        <f t="shared" si="25"/>
        <v>1.0502916605684682</v>
      </c>
      <c r="AM26" s="47"/>
      <c r="AN26" s="48">
        <f>Commercial_Total!Y106</f>
        <v>0.88161958029746201</v>
      </c>
      <c r="AO26" s="48">
        <f>Commercial_Total!X106</f>
        <v>1.0193856701320594</v>
      </c>
      <c r="AP26" s="48">
        <f t="shared" si="26"/>
        <v>0.72602868411879984</v>
      </c>
      <c r="AQ26" s="48">
        <f t="shared" si="27"/>
        <v>1.0316803529039236</v>
      </c>
      <c r="AR26" s="48">
        <f t="shared" si="28"/>
        <v>0.67316060269404365</v>
      </c>
      <c r="AT26" s="5"/>
      <c r="AV26" s="46" t="e">
        <f>D26/#REF!</f>
        <v>#REF!</v>
      </c>
      <c r="AW26" s="46" t="e">
        <f>#REF!/#REF!</f>
        <v>#REF!</v>
      </c>
      <c r="AX26" s="46" t="e">
        <f>#REF!/#REF!</f>
        <v>#REF!</v>
      </c>
      <c r="AY26" s="46" t="e">
        <f>#REF!/#REF!</f>
        <v>#REF!</v>
      </c>
      <c r="BA26" s="46" t="e">
        <f t="shared" si="29"/>
        <v>#REF!</v>
      </c>
      <c r="BB26" s="46" t="e">
        <f t="shared" si="29"/>
        <v>#REF!</v>
      </c>
      <c r="BC26" s="46" t="e">
        <f t="shared" si="29"/>
        <v>#REF!</v>
      </c>
      <c r="BD26" s="46" t="e">
        <f t="shared" si="29"/>
        <v>#REF!</v>
      </c>
      <c r="BE26" s="46" t="e">
        <f t="shared" si="30"/>
        <v>#REF!</v>
      </c>
      <c r="BF26" s="46"/>
      <c r="BG26" s="46" t="e">
        <f t="shared" si="31"/>
        <v>#REF!</v>
      </c>
      <c r="BH26" s="46" t="e">
        <f t="shared" si="31"/>
        <v>#REF!</v>
      </c>
      <c r="BI26" s="46" t="e">
        <f t="shared" si="31"/>
        <v>#REF!</v>
      </c>
      <c r="BJ26" s="46" t="e">
        <f t="shared" si="31"/>
        <v>#REF!</v>
      </c>
      <c r="BM26" s="46" t="e">
        <f>LN(#REF!/#REF!)</f>
        <v>#REF!</v>
      </c>
      <c r="BN26" s="46" t="e">
        <f>LN(#REF!/#REF!)</f>
        <v>#REF!</v>
      </c>
      <c r="BO26" s="46" t="e">
        <f>LN(#REF!/#REF!)</f>
        <v>#REF!</v>
      </c>
      <c r="BP26" s="46" t="e">
        <f>LN(#REF!/#REF!)</f>
        <v>#REF!</v>
      </c>
      <c r="BR26" s="46" t="e">
        <f>M26/#REF!</f>
        <v>#REF!</v>
      </c>
      <c r="BS26" s="46" t="e">
        <f>#REF!/#REF!</f>
        <v>#REF!</v>
      </c>
      <c r="BT26" s="46" t="e">
        <f>#REF!/#REF!</f>
        <v>#REF!</v>
      </c>
      <c r="BU26" s="46" t="e">
        <f>#REF!/#REF!</f>
        <v>#REF!</v>
      </c>
      <c r="BV26" s="46"/>
      <c r="BX26" s="46" t="e">
        <f t="shared" si="32"/>
        <v>#REF!</v>
      </c>
      <c r="BY26" s="46" t="e">
        <f t="shared" si="32"/>
        <v>#REF!</v>
      </c>
      <c r="BZ26" s="46" t="e">
        <f t="shared" si="32"/>
        <v>#REF!</v>
      </c>
      <c r="CA26" s="46" t="e">
        <f t="shared" si="32"/>
        <v>#REF!</v>
      </c>
      <c r="CC26" s="46" t="e">
        <f>LN(#REF!/#REF!)</f>
        <v>#REF!</v>
      </c>
      <c r="CD26" s="46" t="e">
        <f>LN(#REF!/#REF!)</f>
        <v>#REF!</v>
      </c>
      <c r="CE26" s="46" t="e">
        <f>LN(#REF!/#REF!)</f>
        <v>#REF!</v>
      </c>
      <c r="CF26" s="46" t="e">
        <f>LN(#REF!/#REF!)</f>
        <v>#REF!</v>
      </c>
      <c r="CH26" s="46" t="e">
        <f>LN(#REF!/#REF!)</f>
        <v>#REF!</v>
      </c>
      <c r="CI26" s="46" t="e">
        <f>LN(#REF!/#REF!)</f>
        <v>#REF!</v>
      </c>
      <c r="CJ26" s="46" t="e">
        <f>LN(#REF!/#REF!)</f>
        <v>#REF!</v>
      </c>
      <c r="CK26" s="46" t="e">
        <f>LN(#REF!/#REF!)</f>
        <v>#REF!</v>
      </c>
      <c r="CM26" s="46" t="e">
        <f>LN(#REF!/#REF!)</f>
        <v>#REF!</v>
      </c>
      <c r="CN26" s="46" t="e">
        <f>LN(#REF!/#REF!)</f>
        <v>#REF!</v>
      </c>
      <c r="CO26" s="46" t="e">
        <f>LN(#REF!/#REF!)</f>
        <v>#REF!</v>
      </c>
      <c r="CP26" s="46" t="e">
        <f>LN(#REF!/#REF!)</f>
        <v>#REF!</v>
      </c>
      <c r="CS26" s="46" t="e">
        <f t="shared" si="33"/>
        <v>#REF!</v>
      </c>
      <c r="CT26" s="46">
        <f t="shared" si="34"/>
        <v>1</v>
      </c>
      <c r="CU26" s="46">
        <f t="shared" si="5"/>
        <v>1</v>
      </c>
      <c r="CV26" s="46"/>
      <c r="CW26" s="46" t="e">
        <f t="shared" si="35"/>
        <v>#REF!</v>
      </c>
      <c r="CX26" s="46">
        <f t="shared" si="36"/>
        <v>1</v>
      </c>
      <c r="CY26" s="46">
        <f t="shared" si="6"/>
        <v>1</v>
      </c>
      <c r="CZ26" s="46"/>
      <c r="DA26" s="46" t="e">
        <f t="shared" si="37"/>
        <v>#REF!</v>
      </c>
      <c r="DB26" s="46">
        <f t="shared" si="38"/>
        <v>1</v>
      </c>
      <c r="DC26" s="46">
        <f t="shared" si="7"/>
        <v>1</v>
      </c>
      <c r="DD26" s="46"/>
      <c r="DE26" s="46" t="e">
        <f t="shared" si="39"/>
        <v>#REF!</v>
      </c>
      <c r="DF26" s="46">
        <f t="shared" si="40"/>
        <v>1</v>
      </c>
      <c r="DG26" s="46">
        <f t="shared" si="8"/>
        <v>1</v>
      </c>
      <c r="DI26" s="46" t="e">
        <f t="shared" si="41"/>
        <v>#REF!</v>
      </c>
      <c r="DJ26" s="46">
        <f t="shared" si="42"/>
        <v>1</v>
      </c>
      <c r="DK26" s="46">
        <f t="shared" si="9"/>
        <v>1</v>
      </c>
      <c r="DO26" s="52">
        <f t="shared" si="10"/>
        <v>0.59065483779779637</v>
      </c>
      <c r="DP26" s="52">
        <f t="shared" si="11"/>
        <v>0.40934516220220374</v>
      </c>
      <c r="DQ26" s="46"/>
      <c r="DR26" s="46">
        <f t="shared" si="56"/>
        <v>0.59827707823663778</v>
      </c>
      <c r="DS26" s="46">
        <f t="shared" si="57"/>
        <v>0.40164164398607632</v>
      </c>
      <c r="DT26" s="46">
        <f t="shared" si="58"/>
        <v>0.99991872222271416</v>
      </c>
      <c r="DU26" s="52"/>
      <c r="DV26" s="46">
        <f t="shared" si="59"/>
        <v>0.59832570882034364</v>
      </c>
      <c r="DW26" s="46">
        <f t="shared" si="60"/>
        <v>0.40167429117965625</v>
      </c>
      <c r="DY26" s="46">
        <f t="shared" si="43"/>
        <v>-2.4060549792624158E-2</v>
      </c>
      <c r="DZ26" s="46">
        <f t="shared" si="44"/>
        <v>0.10383467141116641</v>
      </c>
      <c r="EA26" s="46"/>
      <c r="EB26" s="46">
        <f t="shared" si="61"/>
        <v>2.253022004806577E-2</v>
      </c>
      <c r="EC26" s="46">
        <f t="shared" si="62"/>
        <v>2.253022004806577E-2</v>
      </c>
      <c r="ED26" s="46"/>
      <c r="EE26" s="52">
        <f t="shared" si="45"/>
        <v>0.83371968823762133</v>
      </c>
      <c r="EF26" s="52">
        <f t="shared" si="46"/>
        <v>0.16628031176237856</v>
      </c>
      <c r="EG26" s="52"/>
      <c r="EH26" s="52">
        <f t="shared" si="63"/>
        <v>-1.2840843163207293E-2</v>
      </c>
      <c r="EI26" s="52">
        <f t="shared" si="64"/>
        <v>6.6993129867253531E-2</v>
      </c>
      <c r="EK26" s="46">
        <f t="shared" si="47"/>
        <v>3.3749926677482667E-2</v>
      </c>
      <c r="EL26" s="46">
        <f t="shared" si="48"/>
        <v>-1.4311321495847176E-2</v>
      </c>
      <c r="EN26" s="46">
        <v>0</v>
      </c>
      <c r="EO26" s="46">
        <f t="shared" si="49"/>
        <v>-1.6126199087586866E-2</v>
      </c>
      <c r="ES26" s="46">
        <f t="shared" si="50"/>
        <v>1.0276880549898004</v>
      </c>
      <c r="ET26" s="46">
        <f t="shared" si="51"/>
        <v>1.0726411747613798</v>
      </c>
      <c r="EU26" s="46">
        <f t="shared" si="12"/>
        <v>0.64092730425917799</v>
      </c>
      <c r="EW26" s="46">
        <f t="shared" si="65"/>
        <v>1.0145497914620636</v>
      </c>
      <c r="EX26" s="46">
        <f t="shared" si="52"/>
        <v>1.0352189067655242</v>
      </c>
      <c r="EY26" s="46">
        <f t="shared" si="13"/>
        <v>1.0180398004208944</v>
      </c>
      <c r="FA26" s="46">
        <f t="shared" si="66"/>
        <v>0.99354345405949873</v>
      </c>
      <c r="FB26" s="46">
        <f t="shared" si="53"/>
        <v>0.88823391173177879</v>
      </c>
      <c r="FC26" s="46">
        <f t="shared" si="14"/>
        <v>1.0316803529039236</v>
      </c>
      <c r="FE26" s="46">
        <f t="shared" si="67"/>
        <v>0.65248950491231539</v>
      </c>
      <c r="FG26" s="46">
        <f t="shared" si="68"/>
        <v>1.0227859423377588</v>
      </c>
      <c r="FH26" s="46">
        <f t="shared" si="54"/>
        <v>0.89356713519082198</v>
      </c>
      <c r="FI26" s="46">
        <f t="shared" si="15"/>
        <v>0.89871036666307313</v>
      </c>
      <c r="FK26" s="46">
        <f t="shared" si="69"/>
        <v>1.0194124290512006</v>
      </c>
      <c r="FL26" s="46">
        <f t="shared" si="55"/>
        <v>1.2426804663658906</v>
      </c>
      <c r="FM26" s="46">
        <f t="shared" si="16"/>
        <v>0.72602868411879984</v>
      </c>
    </row>
    <row r="27" spans="1:169" x14ac:dyDescent="0.2">
      <c r="A27" s="33" t="s">
        <v>52</v>
      </c>
      <c r="B27" s="1">
        <f t="shared" si="17"/>
        <v>1961</v>
      </c>
      <c r="D27" s="43">
        <f>Commercial_Total!D269</f>
        <v>2764.9859999999999</v>
      </c>
      <c r="E27" s="43">
        <f>Commercial_Total!D187</f>
        <v>572.04200000000003</v>
      </c>
      <c r="F27" s="43">
        <f>Conversion_Factors!$O23*E27</f>
        <v>1962.6769999999999</v>
      </c>
      <c r="G27" s="43">
        <f t="shared" si="1"/>
        <v>4727.6629999999996</v>
      </c>
      <c r="H27" s="49">
        <f t="shared" si="2"/>
        <v>3.4310015698148035</v>
      </c>
      <c r="K27" s="51">
        <f>Commercial_Total!F27</f>
        <v>35.344195837661651</v>
      </c>
      <c r="M27" s="49">
        <f>Commercial_Total!Y269</f>
        <v>1.231370365389334</v>
      </c>
      <c r="N27" s="49">
        <f>Commercial_Total!Y187</f>
        <v>0.39733828641902585</v>
      </c>
      <c r="O27" s="354">
        <f>Commercial_Total!$H107</f>
        <v>94.415162685471799</v>
      </c>
      <c r="Q27" s="50">
        <f t="shared" si="18"/>
        <v>133.76066106340301</v>
      </c>
      <c r="S27" s="52">
        <f>Commercial_Total!Y269</f>
        <v>1.231370365389334</v>
      </c>
      <c r="T27" s="52">
        <f>Commercial_Total!Y187</f>
        <v>0.39733828641902585</v>
      </c>
      <c r="W27" s="52">
        <f>Commercial_Total!X269</f>
        <v>0.99020004096452019</v>
      </c>
      <c r="Z27" s="116">
        <f>Commercial_Total!X187</f>
        <v>1.0038232751402349</v>
      </c>
      <c r="AA27" s="46"/>
      <c r="AB27" s="22">
        <f t="shared" si="19"/>
        <v>1961</v>
      </c>
      <c r="AC27" s="48">
        <f t="shared" si="3"/>
        <v>0.60758505336467206</v>
      </c>
      <c r="AD27" s="48">
        <f t="shared" si="4"/>
        <v>0.67769909836303832</v>
      </c>
      <c r="AE27" s="48">
        <f t="shared" si="20"/>
        <v>1.0023721533034178</v>
      </c>
      <c r="AF27" s="357">
        <f t="shared" si="21"/>
        <v>1.0262944014443562</v>
      </c>
      <c r="AG27" s="48">
        <f t="shared" si="22"/>
        <v>0.6587732484169363</v>
      </c>
      <c r="AH27" s="48">
        <f t="shared" si="23"/>
        <v>0.41175984284409695</v>
      </c>
      <c r="AI27" s="48">
        <f t="shared" si="24"/>
        <v>0.41175984284409678</v>
      </c>
      <c r="AJ27" s="48"/>
      <c r="AK27" s="48"/>
      <c r="AL27" s="48">
        <f t="shared" si="25"/>
        <v>1.0287289290990216</v>
      </c>
      <c r="AM27" s="47"/>
      <c r="AN27" s="48">
        <f>Commercial_Total!Y107</f>
        <v>0.90251345758691914</v>
      </c>
      <c r="AO27" s="48">
        <f>Commercial_Total!X107</f>
        <v>0.99881237262622868</v>
      </c>
      <c r="AP27" s="48">
        <f t="shared" si="26"/>
        <v>0.73253325980044748</v>
      </c>
      <c r="AQ27" s="48">
        <f t="shared" si="27"/>
        <v>1.0262944014443562</v>
      </c>
      <c r="AR27" s="48">
        <f t="shared" si="28"/>
        <v>0.67769909836303843</v>
      </c>
      <c r="AT27" s="5"/>
      <c r="AV27" s="46" t="e">
        <f>D27/#REF!</f>
        <v>#REF!</v>
      </c>
      <c r="AW27" s="46" t="e">
        <f>#REF!/#REF!</f>
        <v>#REF!</v>
      </c>
      <c r="AX27" s="46" t="e">
        <f>#REF!/#REF!</f>
        <v>#REF!</v>
      </c>
      <c r="AY27" s="46" t="e">
        <f>#REF!/#REF!</f>
        <v>#REF!</v>
      </c>
      <c r="BA27" s="46" t="e">
        <f t="shared" si="29"/>
        <v>#REF!</v>
      </c>
      <c r="BB27" s="46" t="e">
        <f t="shared" si="29"/>
        <v>#REF!</v>
      </c>
      <c r="BC27" s="46" t="e">
        <f t="shared" si="29"/>
        <v>#REF!</v>
      </c>
      <c r="BD27" s="46" t="e">
        <f t="shared" si="29"/>
        <v>#REF!</v>
      </c>
      <c r="BE27" s="46" t="e">
        <f t="shared" si="30"/>
        <v>#REF!</v>
      </c>
      <c r="BF27" s="46"/>
      <c r="BG27" s="46" t="e">
        <f t="shared" si="31"/>
        <v>#REF!</v>
      </c>
      <c r="BH27" s="46" t="e">
        <f t="shared" si="31"/>
        <v>#REF!</v>
      </c>
      <c r="BI27" s="46" t="e">
        <f t="shared" si="31"/>
        <v>#REF!</v>
      </c>
      <c r="BJ27" s="46" t="e">
        <f t="shared" si="31"/>
        <v>#REF!</v>
      </c>
      <c r="BM27" s="46" t="e">
        <f>LN(#REF!/#REF!)</f>
        <v>#REF!</v>
      </c>
      <c r="BN27" s="46" t="e">
        <f>LN(#REF!/#REF!)</f>
        <v>#REF!</v>
      </c>
      <c r="BO27" s="46" t="e">
        <f>LN(#REF!/#REF!)</f>
        <v>#REF!</v>
      </c>
      <c r="BP27" s="46" t="e">
        <f>LN(#REF!/#REF!)</f>
        <v>#REF!</v>
      </c>
      <c r="BR27" s="46" t="e">
        <f>M27/#REF!</f>
        <v>#REF!</v>
      </c>
      <c r="BS27" s="46" t="e">
        <f>#REF!/#REF!</f>
        <v>#REF!</v>
      </c>
      <c r="BT27" s="46" t="e">
        <f>#REF!/#REF!</f>
        <v>#REF!</v>
      </c>
      <c r="BU27" s="46" t="e">
        <f>#REF!/#REF!</f>
        <v>#REF!</v>
      </c>
      <c r="BV27" s="46"/>
      <c r="BX27" s="46" t="e">
        <f t="shared" si="32"/>
        <v>#REF!</v>
      </c>
      <c r="BY27" s="46" t="e">
        <f t="shared" si="32"/>
        <v>#REF!</v>
      </c>
      <c r="BZ27" s="46" t="e">
        <f t="shared" si="32"/>
        <v>#REF!</v>
      </c>
      <c r="CA27" s="46" t="e">
        <f t="shared" si="32"/>
        <v>#REF!</v>
      </c>
      <c r="CC27" s="46" t="e">
        <f>LN(#REF!/#REF!)</f>
        <v>#REF!</v>
      </c>
      <c r="CD27" s="46" t="e">
        <f>LN(#REF!/#REF!)</f>
        <v>#REF!</v>
      </c>
      <c r="CE27" s="46" t="e">
        <f>LN(#REF!/#REF!)</f>
        <v>#REF!</v>
      </c>
      <c r="CF27" s="46" t="e">
        <f>LN(#REF!/#REF!)</f>
        <v>#REF!</v>
      </c>
      <c r="CH27" s="46" t="e">
        <f>LN(#REF!/#REF!)</f>
        <v>#REF!</v>
      </c>
      <c r="CI27" s="46" t="e">
        <f>LN(#REF!/#REF!)</f>
        <v>#REF!</v>
      </c>
      <c r="CJ27" s="46" t="e">
        <f>LN(#REF!/#REF!)</f>
        <v>#REF!</v>
      </c>
      <c r="CK27" s="46" t="e">
        <f>LN(#REF!/#REF!)</f>
        <v>#REF!</v>
      </c>
      <c r="CM27" s="46" t="e">
        <f>LN(#REF!/#REF!)</f>
        <v>#REF!</v>
      </c>
      <c r="CN27" s="46" t="e">
        <f>LN(#REF!/#REF!)</f>
        <v>#REF!</v>
      </c>
      <c r="CO27" s="46" t="e">
        <f>LN(#REF!/#REF!)</f>
        <v>#REF!</v>
      </c>
      <c r="CP27" s="46" t="e">
        <f>LN(#REF!/#REF!)</f>
        <v>#REF!</v>
      </c>
      <c r="CS27" s="46" t="e">
        <f t="shared" si="33"/>
        <v>#REF!</v>
      </c>
      <c r="CT27" s="46">
        <f t="shared" si="34"/>
        <v>1</v>
      </c>
      <c r="CU27" s="46">
        <f t="shared" si="5"/>
        <v>1</v>
      </c>
      <c r="CV27" s="46"/>
      <c r="CW27" s="46" t="e">
        <f t="shared" si="35"/>
        <v>#REF!</v>
      </c>
      <c r="CX27" s="46">
        <f t="shared" si="36"/>
        <v>1</v>
      </c>
      <c r="CY27" s="46">
        <f t="shared" si="6"/>
        <v>1</v>
      </c>
      <c r="CZ27" s="46"/>
      <c r="DA27" s="46" t="e">
        <f t="shared" si="37"/>
        <v>#REF!</v>
      </c>
      <c r="DB27" s="46">
        <f t="shared" si="38"/>
        <v>1</v>
      </c>
      <c r="DC27" s="46">
        <f t="shared" si="7"/>
        <v>1</v>
      </c>
      <c r="DD27" s="46"/>
      <c r="DE27" s="46" t="e">
        <f t="shared" si="39"/>
        <v>#REF!</v>
      </c>
      <c r="DF27" s="46">
        <f t="shared" si="40"/>
        <v>1</v>
      </c>
      <c r="DG27" s="46">
        <f t="shared" si="8"/>
        <v>1</v>
      </c>
      <c r="DI27" s="46" t="e">
        <f t="shared" si="41"/>
        <v>#REF!</v>
      </c>
      <c r="DJ27" s="46">
        <f t="shared" si="42"/>
        <v>1</v>
      </c>
      <c r="DK27" s="46">
        <f t="shared" si="9"/>
        <v>1</v>
      </c>
      <c r="DO27" s="52">
        <f t="shared" si="10"/>
        <v>0.5848526005343444</v>
      </c>
      <c r="DP27" s="52">
        <f t="shared" si="11"/>
        <v>0.41514739946565565</v>
      </c>
      <c r="DQ27" s="46"/>
      <c r="DR27" s="46">
        <f t="shared" si="56"/>
        <v>0.58774894588335846</v>
      </c>
      <c r="DS27" s="46">
        <f t="shared" si="57"/>
        <v>0.41223947535472638</v>
      </c>
      <c r="DT27" s="46">
        <f t="shared" si="58"/>
        <v>0.99998842123808485</v>
      </c>
      <c r="DU27" s="52"/>
      <c r="DV27" s="46">
        <f t="shared" si="59"/>
        <v>0.58775575136726776</v>
      </c>
      <c r="DW27" s="46">
        <f t="shared" si="60"/>
        <v>0.41224424863273218</v>
      </c>
      <c r="DY27" s="46">
        <f t="shared" si="43"/>
        <v>2.0519046005977107E-2</v>
      </c>
      <c r="DZ27" s="46">
        <f t="shared" si="44"/>
        <v>3.7364167234955011E-2</v>
      </c>
      <c r="EA27" s="46"/>
      <c r="EB27" s="46">
        <f t="shared" si="61"/>
        <v>3.0344586132407406E-3</v>
      </c>
      <c r="EC27" s="46">
        <f t="shared" si="62"/>
        <v>3.0344586132407406E-3</v>
      </c>
      <c r="ED27" s="46"/>
      <c r="EE27" s="52">
        <f t="shared" si="45"/>
        <v>0.82857740480451469</v>
      </c>
      <c r="EF27" s="52">
        <f t="shared" si="46"/>
        <v>0.17142259519548533</v>
      </c>
      <c r="EG27" s="52"/>
      <c r="EH27" s="52">
        <f t="shared" si="63"/>
        <v>-6.1869804837643974E-3</v>
      </c>
      <c r="EI27" s="52">
        <f t="shared" si="64"/>
        <v>3.0456835446663864E-2</v>
      </c>
      <c r="EK27" s="46">
        <f t="shared" si="47"/>
        <v>-2.3671567876500654E-2</v>
      </c>
      <c r="EL27" s="46">
        <f t="shared" si="48"/>
        <v>-3.8728731750502393E-3</v>
      </c>
      <c r="EN27" s="46">
        <v>0</v>
      </c>
      <c r="EO27" s="46">
        <f t="shared" si="49"/>
        <v>-1.2696931425384703E-2</v>
      </c>
      <c r="ES27" s="46">
        <f t="shared" si="50"/>
        <v>1.0278439442962812</v>
      </c>
      <c r="ET27" s="46">
        <f t="shared" si="51"/>
        <v>1.1025077358813333</v>
      </c>
      <c r="EU27" s="46">
        <f t="shared" si="12"/>
        <v>0.6587732484169363</v>
      </c>
      <c r="EW27" s="46">
        <f t="shared" si="65"/>
        <v>0.98460998566951996</v>
      </c>
      <c r="EX27" s="46">
        <f t="shared" si="52"/>
        <v>1.0192868729552189</v>
      </c>
      <c r="EY27" s="46">
        <f t="shared" si="13"/>
        <v>1.0023721533034178</v>
      </c>
      <c r="FA27" s="46">
        <f t="shared" si="66"/>
        <v>0.99477943779349165</v>
      </c>
      <c r="FB27" s="46">
        <f t="shared" si="53"/>
        <v>0.88359683134165279</v>
      </c>
      <c r="FC27" s="46">
        <f t="shared" si="14"/>
        <v>1.0262944014443562</v>
      </c>
      <c r="FE27" s="46">
        <f t="shared" si="67"/>
        <v>0.66033595955437174</v>
      </c>
      <c r="FG27" s="46">
        <f t="shared" si="68"/>
        <v>1.0030390672431651</v>
      </c>
      <c r="FH27" s="46">
        <f t="shared" si="54"/>
        <v>0.89628274580094924</v>
      </c>
      <c r="FI27" s="46">
        <f t="shared" si="15"/>
        <v>0.90144160789949168</v>
      </c>
      <c r="FK27" s="46">
        <f t="shared" si="69"/>
        <v>1.0089591166629213</v>
      </c>
      <c r="FL27" s="46">
        <f t="shared" si="55"/>
        <v>1.2538137856387961</v>
      </c>
      <c r="FM27" s="46">
        <f t="shared" si="16"/>
        <v>0.73253325980044748</v>
      </c>
    </row>
    <row r="28" spans="1:169" x14ac:dyDescent="0.2">
      <c r="A28" s="33" t="s">
        <v>52</v>
      </c>
      <c r="B28" s="1">
        <f t="shared" si="17"/>
        <v>1962</v>
      </c>
      <c r="D28" s="43">
        <f>Commercial_Total!D270</f>
        <v>2923.873</v>
      </c>
      <c r="E28" s="43">
        <f>Commercial_Total!D188</f>
        <v>620.86300000000006</v>
      </c>
      <c r="F28" s="43">
        <f>Conversion_Factors!$O24*E28</f>
        <v>2112.5130000000004</v>
      </c>
      <c r="G28" s="43">
        <f t="shared" si="1"/>
        <v>5036.3860000000004</v>
      </c>
      <c r="H28" s="49">
        <f t="shared" si="2"/>
        <v>3.4025429120433981</v>
      </c>
      <c r="K28" s="51">
        <f>Commercial_Total!F28</f>
        <v>36.019174273443198</v>
      </c>
      <c r="M28" s="49">
        <f>Commercial_Total!Y270</f>
        <v>1.257850474695597</v>
      </c>
      <c r="N28" s="49">
        <f>Commercial_Total!Y188</f>
        <v>0.42432833475478127</v>
      </c>
      <c r="O28" s="354">
        <f>Commercial_Total!$H108</f>
        <v>98.412472565022696</v>
      </c>
      <c r="Q28" s="50">
        <f t="shared" si="18"/>
        <v>139.82513762713626</v>
      </c>
      <c r="S28" s="52">
        <f>Commercial_Total!Y270</f>
        <v>1.257850474695597</v>
      </c>
      <c r="T28" s="52">
        <f>Commercial_Total!Y188</f>
        <v>0.42432833475478127</v>
      </c>
      <c r="W28" s="52">
        <f>Commercial_Total!X270</f>
        <v>1.0058484245220052</v>
      </c>
      <c r="Z28" s="116">
        <f>Commercial_Total!X188</f>
        <v>1.0010778628095403</v>
      </c>
      <c r="AA28" s="46">
        <v>0</v>
      </c>
      <c r="AB28" s="22">
        <f t="shared" si="19"/>
        <v>1962</v>
      </c>
      <c r="AC28" s="48">
        <f t="shared" si="3"/>
        <v>0.61918828267021309</v>
      </c>
      <c r="AD28" s="48">
        <f t="shared" si="4"/>
        <v>0.70842480102189176</v>
      </c>
      <c r="AE28" s="48">
        <f t="shared" si="20"/>
        <v>1.0104169594741297</v>
      </c>
      <c r="AF28" s="357">
        <f t="shared" si="21"/>
        <v>1.0227334638976058</v>
      </c>
      <c r="AG28" s="48">
        <f t="shared" si="22"/>
        <v>0.68553662721535602</v>
      </c>
      <c r="AH28" s="48">
        <f t="shared" si="23"/>
        <v>0.43864833594573283</v>
      </c>
      <c r="AI28" s="48">
        <f t="shared" si="24"/>
        <v>0.43864833594573255</v>
      </c>
      <c r="AJ28" s="48"/>
      <c r="AK28" s="48"/>
      <c r="AL28" s="48">
        <f t="shared" si="25"/>
        <v>1.0333872369438635</v>
      </c>
      <c r="AM28" s="47"/>
      <c r="AN28" s="48">
        <f>Commercial_Total!Y108</f>
        <v>0.92919463466579566</v>
      </c>
      <c r="AO28" s="48">
        <f>Commercial_Total!X108</f>
        <v>1.0112052229170252</v>
      </c>
      <c r="AP28" s="48">
        <f t="shared" si="26"/>
        <v>0.73719994306659375</v>
      </c>
      <c r="AQ28" s="48">
        <f t="shared" si="27"/>
        <v>1.0227334638976058</v>
      </c>
      <c r="AR28" s="48">
        <f t="shared" si="28"/>
        <v>0.70842480102189187</v>
      </c>
      <c r="AT28" s="5"/>
      <c r="AV28" s="46" t="e">
        <f>D28/#REF!</f>
        <v>#REF!</v>
      </c>
      <c r="AW28" s="46" t="e">
        <f>#REF!/#REF!</f>
        <v>#REF!</v>
      </c>
      <c r="AX28" s="46" t="e">
        <f>#REF!/#REF!</f>
        <v>#REF!</v>
      </c>
      <c r="AY28" s="46" t="e">
        <f>#REF!/#REF!</f>
        <v>#REF!</v>
      </c>
      <c r="BA28" s="46" t="e">
        <f t="shared" si="29"/>
        <v>#REF!</v>
      </c>
      <c r="BB28" s="46" t="e">
        <f t="shared" si="29"/>
        <v>#REF!</v>
      </c>
      <c r="BC28" s="46" t="e">
        <f t="shared" si="29"/>
        <v>#REF!</v>
      </c>
      <c r="BD28" s="46" t="e">
        <f t="shared" si="29"/>
        <v>#REF!</v>
      </c>
      <c r="BE28" s="46" t="e">
        <f t="shared" si="30"/>
        <v>#REF!</v>
      </c>
      <c r="BF28" s="46"/>
      <c r="BG28" s="46" t="e">
        <f t="shared" si="31"/>
        <v>#REF!</v>
      </c>
      <c r="BH28" s="46" t="e">
        <f t="shared" si="31"/>
        <v>#REF!</v>
      </c>
      <c r="BI28" s="46" t="e">
        <f t="shared" si="31"/>
        <v>#REF!</v>
      </c>
      <c r="BJ28" s="46" t="e">
        <f t="shared" si="31"/>
        <v>#REF!</v>
      </c>
      <c r="BM28" s="46" t="e">
        <f>LN(#REF!/#REF!)</f>
        <v>#REF!</v>
      </c>
      <c r="BN28" s="46" t="e">
        <f>LN(#REF!/#REF!)</f>
        <v>#REF!</v>
      </c>
      <c r="BO28" s="46" t="e">
        <f>LN(#REF!/#REF!)</f>
        <v>#REF!</v>
      </c>
      <c r="BP28" s="46" t="e">
        <f>LN(#REF!/#REF!)</f>
        <v>#REF!</v>
      </c>
      <c r="BR28" s="46" t="e">
        <f>M28/#REF!</f>
        <v>#REF!</v>
      </c>
      <c r="BS28" s="46" t="e">
        <f>#REF!/#REF!</f>
        <v>#REF!</v>
      </c>
      <c r="BT28" s="46" t="e">
        <f>#REF!/#REF!</f>
        <v>#REF!</v>
      </c>
      <c r="BU28" s="46" t="e">
        <f>#REF!/#REF!</f>
        <v>#REF!</v>
      </c>
      <c r="BV28" s="46"/>
      <c r="BX28" s="46" t="e">
        <f t="shared" si="32"/>
        <v>#REF!</v>
      </c>
      <c r="BY28" s="46" t="e">
        <f t="shared" si="32"/>
        <v>#REF!</v>
      </c>
      <c r="BZ28" s="46" t="e">
        <f t="shared" si="32"/>
        <v>#REF!</v>
      </c>
      <c r="CA28" s="46" t="e">
        <f t="shared" si="32"/>
        <v>#REF!</v>
      </c>
      <c r="CC28" s="46" t="e">
        <f>LN(#REF!/#REF!)</f>
        <v>#REF!</v>
      </c>
      <c r="CD28" s="46" t="e">
        <f>LN(#REF!/#REF!)</f>
        <v>#REF!</v>
      </c>
      <c r="CE28" s="46" t="e">
        <f>LN(#REF!/#REF!)</f>
        <v>#REF!</v>
      </c>
      <c r="CF28" s="46" t="e">
        <f>LN(#REF!/#REF!)</f>
        <v>#REF!</v>
      </c>
      <c r="CH28" s="46" t="e">
        <f>LN(#REF!/#REF!)</f>
        <v>#REF!</v>
      </c>
      <c r="CI28" s="46" t="e">
        <f>LN(#REF!/#REF!)</f>
        <v>#REF!</v>
      </c>
      <c r="CJ28" s="46" t="e">
        <f>LN(#REF!/#REF!)</f>
        <v>#REF!</v>
      </c>
      <c r="CK28" s="46" t="e">
        <f>LN(#REF!/#REF!)</f>
        <v>#REF!</v>
      </c>
      <c r="CM28" s="46" t="e">
        <f>LN(#REF!/#REF!)</f>
        <v>#REF!</v>
      </c>
      <c r="CN28" s="46" t="e">
        <f>LN(#REF!/#REF!)</f>
        <v>#REF!</v>
      </c>
      <c r="CO28" s="46" t="e">
        <f>LN(#REF!/#REF!)</f>
        <v>#REF!</v>
      </c>
      <c r="CP28" s="46" t="e">
        <f>LN(#REF!/#REF!)</f>
        <v>#REF!</v>
      </c>
      <c r="CS28" s="46" t="e">
        <f t="shared" si="33"/>
        <v>#REF!</v>
      </c>
      <c r="CT28" s="46">
        <f t="shared" si="34"/>
        <v>1</v>
      </c>
      <c r="CU28" s="46">
        <f t="shared" si="5"/>
        <v>1</v>
      </c>
      <c r="CV28" s="46"/>
      <c r="CW28" s="46" t="e">
        <f t="shared" si="35"/>
        <v>#REF!</v>
      </c>
      <c r="CX28" s="46">
        <f t="shared" si="36"/>
        <v>1</v>
      </c>
      <c r="CY28" s="46">
        <f t="shared" si="6"/>
        <v>1</v>
      </c>
      <c r="CZ28" s="46"/>
      <c r="DA28" s="46" t="e">
        <f t="shared" si="37"/>
        <v>#REF!</v>
      </c>
      <c r="DB28" s="46">
        <f t="shared" si="38"/>
        <v>1</v>
      </c>
      <c r="DC28" s="46">
        <f t="shared" si="7"/>
        <v>1</v>
      </c>
      <c r="DD28" s="46"/>
      <c r="DE28" s="46" t="e">
        <f t="shared" si="39"/>
        <v>#REF!</v>
      </c>
      <c r="DF28" s="46">
        <f t="shared" si="40"/>
        <v>1</v>
      </c>
      <c r="DG28" s="46">
        <f t="shared" si="8"/>
        <v>1</v>
      </c>
      <c r="DI28" s="46" t="e">
        <f t="shared" si="41"/>
        <v>#REF!</v>
      </c>
      <c r="DJ28" s="46">
        <f t="shared" si="42"/>
        <v>1</v>
      </c>
      <c r="DK28" s="46">
        <f t="shared" si="9"/>
        <v>1</v>
      </c>
      <c r="DO28" s="52">
        <f t="shared" si="10"/>
        <v>0.58054982282930656</v>
      </c>
      <c r="DP28" s="52">
        <f t="shared" si="11"/>
        <v>0.41945017717069349</v>
      </c>
      <c r="DQ28" s="46"/>
      <c r="DR28" s="46">
        <f t="shared" si="56"/>
        <v>0.58269856396076225</v>
      </c>
      <c r="DS28" s="46">
        <f t="shared" si="57"/>
        <v>0.41729509112171814</v>
      </c>
      <c r="DT28" s="46">
        <f t="shared" si="58"/>
        <v>0.99999365508248039</v>
      </c>
      <c r="DU28" s="52"/>
      <c r="DV28" s="46">
        <f t="shared" si="59"/>
        <v>0.58270226115854784</v>
      </c>
      <c r="DW28" s="46">
        <f t="shared" si="60"/>
        <v>0.41729773884145221</v>
      </c>
      <c r="DY28" s="46">
        <f t="shared" si="43"/>
        <v>2.127662425350586E-2</v>
      </c>
      <c r="DZ28" s="46">
        <f t="shared" si="44"/>
        <v>6.5719505281251742E-2</v>
      </c>
      <c r="EA28" s="46"/>
      <c r="EB28" s="46">
        <f t="shared" si="61"/>
        <v>4.14658678139058E-2</v>
      </c>
      <c r="EC28" s="46">
        <f t="shared" si="62"/>
        <v>4.14658678139058E-2</v>
      </c>
      <c r="ED28" s="46"/>
      <c r="EE28" s="52">
        <f t="shared" si="45"/>
        <v>0.82484929766278792</v>
      </c>
      <c r="EF28" s="52">
        <f t="shared" si="46"/>
        <v>0.17515070233721217</v>
      </c>
      <c r="EG28" s="52"/>
      <c r="EH28" s="52">
        <f t="shared" si="63"/>
        <v>-4.5095599993651E-3</v>
      </c>
      <c r="EI28" s="52">
        <f t="shared" si="64"/>
        <v>2.1514934800443052E-2</v>
      </c>
      <c r="EK28" s="46">
        <f t="shared" si="47"/>
        <v>1.5679683561034972E-2</v>
      </c>
      <c r="EL28" s="46">
        <f t="shared" si="48"/>
        <v>-2.7387026669029122E-3</v>
      </c>
      <c r="EN28" s="46">
        <v>0</v>
      </c>
      <c r="EO28" s="46">
        <f t="shared" si="49"/>
        <v>-8.3291540350473731E-3</v>
      </c>
      <c r="ES28" s="46">
        <f t="shared" si="50"/>
        <v>1.0406260862333638</v>
      </c>
      <c r="ET28" s="46">
        <f t="shared" si="51"/>
        <v>1.1472983102321992</v>
      </c>
      <c r="EU28" s="46">
        <f t="shared" si="12"/>
        <v>0.68553662721535602</v>
      </c>
      <c r="EW28" s="46">
        <f t="shared" si="65"/>
        <v>1.0080257678190676</v>
      </c>
      <c r="EX28" s="46">
        <f t="shared" si="52"/>
        <v>1.0274674327385809</v>
      </c>
      <c r="EY28" s="46">
        <f t="shared" si="13"/>
        <v>1.0104169594741297</v>
      </c>
      <c r="FA28" s="46">
        <f t="shared" si="66"/>
        <v>0.99653029623688971</v>
      </c>
      <c r="FB28" s="46">
        <f t="shared" si="53"/>
        <v>0.88053101209087437</v>
      </c>
      <c r="FC28" s="46">
        <f t="shared" si="14"/>
        <v>1.0227334638976058</v>
      </c>
      <c r="FE28" s="46">
        <f t="shared" si="67"/>
        <v>0.69267783447908993</v>
      </c>
      <c r="FG28" s="46">
        <f t="shared" si="68"/>
        <v>1.0423375839839122</v>
      </c>
      <c r="FH28" s="46">
        <f t="shared" si="54"/>
        <v>0.93422919182462838</v>
      </c>
      <c r="FI28" s="46">
        <f t="shared" si="15"/>
        <v>0.93960646768052936</v>
      </c>
      <c r="FK28" s="46">
        <f t="shared" si="69"/>
        <v>1.0063706093937872</v>
      </c>
      <c r="FL28" s="46">
        <f t="shared" si="55"/>
        <v>1.2618013435196465</v>
      </c>
      <c r="FM28" s="46">
        <f t="shared" si="16"/>
        <v>0.73719994306659375</v>
      </c>
    </row>
    <row r="29" spans="1:169" x14ac:dyDescent="0.2">
      <c r="A29" s="33" t="s">
        <v>52</v>
      </c>
      <c r="B29" s="1">
        <f t="shared" si="17"/>
        <v>1963</v>
      </c>
      <c r="D29" s="43">
        <f>Commercial_Total!D271</f>
        <v>2921.18</v>
      </c>
      <c r="E29" s="43">
        <f>Commercial_Total!D189</f>
        <v>687.56299999999999</v>
      </c>
      <c r="F29" s="43">
        <f>Conversion_Factors!$O25*E29</f>
        <v>2329.4659999999999</v>
      </c>
      <c r="G29" s="43">
        <f t="shared" si="1"/>
        <v>5250.6459999999997</v>
      </c>
      <c r="H29" s="49">
        <f t="shared" si="2"/>
        <v>3.3880037174775257</v>
      </c>
      <c r="K29" s="51">
        <f>Commercial_Total!F29</f>
        <v>36.743103932126672</v>
      </c>
      <c r="M29" s="49">
        <f>Commercial_Total!Y271</f>
        <v>1.228999804598909</v>
      </c>
      <c r="N29" s="49">
        <f>Commercial_Total!Y189</f>
        <v>0.46050624277658753</v>
      </c>
      <c r="O29" s="354">
        <f>Commercial_Total!$H109</f>
        <v>98.215518391320828</v>
      </c>
      <c r="Q29" s="50">
        <f t="shared" si="18"/>
        <v>142.90153629097864</v>
      </c>
      <c r="S29" s="52">
        <f>Commercial_Total!Y271</f>
        <v>1.228999804598909</v>
      </c>
      <c r="T29" s="52">
        <f>Commercial_Total!Y189</f>
        <v>0.46050624277658753</v>
      </c>
      <c r="W29" s="52">
        <f>Commercial_Total!X271</f>
        <v>1.0082482320937096</v>
      </c>
      <c r="Z29" s="116">
        <f>Commercial_Total!X189</f>
        <v>1.0014032552876737</v>
      </c>
      <c r="AA29" s="46"/>
      <c r="AB29" s="22">
        <f t="shared" si="19"/>
        <v>1963</v>
      </c>
      <c r="AC29" s="48">
        <f t="shared" si="3"/>
        <v>0.63163300887996254</v>
      </c>
      <c r="AD29" s="48">
        <f t="shared" si="4"/>
        <v>0.72401139116069946</v>
      </c>
      <c r="AE29" s="48">
        <f t="shared" si="20"/>
        <v>1.0119285868173691</v>
      </c>
      <c r="AF29" s="357">
        <f t="shared" si="21"/>
        <v>1.0208453293445063</v>
      </c>
      <c r="AG29" s="48">
        <f t="shared" si="22"/>
        <v>0.70086696181432473</v>
      </c>
      <c r="AH29" s="48">
        <f t="shared" si="23"/>
        <v>0.45730949346220023</v>
      </c>
      <c r="AI29" s="48">
        <f t="shared" si="24"/>
        <v>0.45730949346220012</v>
      </c>
      <c r="AJ29" s="48"/>
      <c r="AK29" s="48"/>
      <c r="AL29" s="48">
        <f t="shared" si="25"/>
        <v>1.0330225714826979</v>
      </c>
      <c r="AM29" s="47"/>
      <c r="AN29" s="48">
        <f>Commercial_Total!Y109</f>
        <v>0.92598458158858432</v>
      </c>
      <c r="AO29" s="48">
        <f>Commercial_Total!X109</f>
        <v>1.0126799512245377</v>
      </c>
      <c r="AP29" s="48">
        <f t="shared" si="26"/>
        <v>0.75632679310913686</v>
      </c>
      <c r="AQ29" s="48">
        <f t="shared" si="27"/>
        <v>1.0208453293445063</v>
      </c>
      <c r="AR29" s="48">
        <f t="shared" si="28"/>
        <v>0.72401139116069924</v>
      </c>
      <c r="AT29" s="5"/>
      <c r="AV29" s="46" t="e">
        <f>D29/#REF!</f>
        <v>#REF!</v>
      </c>
      <c r="AW29" s="46" t="e">
        <f>#REF!/#REF!</f>
        <v>#REF!</v>
      </c>
      <c r="AX29" s="46" t="e">
        <f>#REF!/#REF!</f>
        <v>#REF!</v>
      </c>
      <c r="AY29" s="46" t="e">
        <f>#REF!/#REF!</f>
        <v>#REF!</v>
      </c>
      <c r="BA29" s="46" t="e">
        <f t="shared" si="29"/>
        <v>#REF!</v>
      </c>
      <c r="BB29" s="46" t="e">
        <f t="shared" si="29"/>
        <v>#REF!</v>
      </c>
      <c r="BC29" s="46" t="e">
        <f t="shared" si="29"/>
        <v>#REF!</v>
      </c>
      <c r="BD29" s="46" t="e">
        <f t="shared" si="29"/>
        <v>#REF!</v>
      </c>
      <c r="BE29" s="46" t="e">
        <f t="shared" si="30"/>
        <v>#REF!</v>
      </c>
      <c r="BF29" s="46"/>
      <c r="BG29" s="46" t="e">
        <f t="shared" si="31"/>
        <v>#REF!</v>
      </c>
      <c r="BH29" s="46" t="e">
        <f t="shared" si="31"/>
        <v>#REF!</v>
      </c>
      <c r="BI29" s="46" t="e">
        <f t="shared" si="31"/>
        <v>#REF!</v>
      </c>
      <c r="BJ29" s="46" t="e">
        <f t="shared" si="31"/>
        <v>#REF!</v>
      </c>
      <c r="BM29" s="46" t="e">
        <f>LN(#REF!/#REF!)</f>
        <v>#REF!</v>
      </c>
      <c r="BN29" s="46" t="e">
        <f>LN(#REF!/#REF!)</f>
        <v>#REF!</v>
      </c>
      <c r="BO29" s="46" t="e">
        <f>LN(#REF!/#REF!)</f>
        <v>#REF!</v>
      </c>
      <c r="BP29" s="46" t="e">
        <f>LN(#REF!/#REF!)</f>
        <v>#REF!</v>
      </c>
      <c r="BR29" s="46" t="e">
        <f>M29/#REF!</f>
        <v>#REF!</v>
      </c>
      <c r="BS29" s="46" t="e">
        <f>#REF!/#REF!</f>
        <v>#REF!</v>
      </c>
      <c r="BT29" s="46" t="e">
        <f>#REF!/#REF!</f>
        <v>#REF!</v>
      </c>
      <c r="BU29" s="46" t="e">
        <f>#REF!/#REF!</f>
        <v>#REF!</v>
      </c>
      <c r="BV29" s="46"/>
      <c r="BX29" s="46" t="e">
        <f t="shared" si="32"/>
        <v>#REF!</v>
      </c>
      <c r="BY29" s="46" t="e">
        <f t="shared" si="32"/>
        <v>#REF!</v>
      </c>
      <c r="BZ29" s="46" t="e">
        <f t="shared" si="32"/>
        <v>#REF!</v>
      </c>
      <c r="CA29" s="46" t="e">
        <f t="shared" si="32"/>
        <v>#REF!</v>
      </c>
      <c r="CC29" s="46" t="e">
        <f>LN(#REF!/#REF!)</f>
        <v>#REF!</v>
      </c>
      <c r="CD29" s="46" t="e">
        <f>LN(#REF!/#REF!)</f>
        <v>#REF!</v>
      </c>
      <c r="CE29" s="46" t="e">
        <f>LN(#REF!/#REF!)</f>
        <v>#REF!</v>
      </c>
      <c r="CF29" s="46" t="e">
        <f>LN(#REF!/#REF!)</f>
        <v>#REF!</v>
      </c>
      <c r="CH29" s="46" t="e">
        <f>LN(#REF!/#REF!)</f>
        <v>#REF!</v>
      </c>
      <c r="CI29" s="46" t="e">
        <f>LN(#REF!/#REF!)</f>
        <v>#REF!</v>
      </c>
      <c r="CJ29" s="46" t="e">
        <f>LN(#REF!/#REF!)</f>
        <v>#REF!</v>
      </c>
      <c r="CK29" s="46" t="e">
        <f>LN(#REF!/#REF!)</f>
        <v>#REF!</v>
      </c>
      <c r="CM29" s="46" t="e">
        <f>LN(#REF!/#REF!)</f>
        <v>#REF!</v>
      </c>
      <c r="CN29" s="46" t="e">
        <f>LN(#REF!/#REF!)</f>
        <v>#REF!</v>
      </c>
      <c r="CO29" s="46" t="e">
        <f>LN(#REF!/#REF!)</f>
        <v>#REF!</v>
      </c>
      <c r="CP29" s="46" t="e">
        <f>LN(#REF!/#REF!)</f>
        <v>#REF!</v>
      </c>
      <c r="CS29" s="46" t="e">
        <f t="shared" si="33"/>
        <v>#REF!</v>
      </c>
      <c r="CT29" s="46">
        <f t="shared" si="34"/>
        <v>1</v>
      </c>
      <c r="CU29" s="46">
        <f t="shared" si="5"/>
        <v>1</v>
      </c>
      <c r="CV29" s="46"/>
      <c r="CW29" s="46" t="e">
        <f t="shared" si="35"/>
        <v>#REF!</v>
      </c>
      <c r="CX29" s="46">
        <f t="shared" si="36"/>
        <v>1</v>
      </c>
      <c r="CY29" s="46">
        <f t="shared" si="6"/>
        <v>1</v>
      </c>
      <c r="CZ29" s="46"/>
      <c r="DA29" s="46" t="e">
        <f t="shared" si="37"/>
        <v>#REF!</v>
      </c>
      <c r="DB29" s="46">
        <f t="shared" si="38"/>
        <v>1</v>
      </c>
      <c r="DC29" s="46">
        <f t="shared" si="7"/>
        <v>1</v>
      </c>
      <c r="DD29" s="46"/>
      <c r="DE29" s="46" t="e">
        <f t="shared" si="39"/>
        <v>#REF!</v>
      </c>
      <c r="DF29" s="46">
        <f t="shared" si="40"/>
        <v>1</v>
      </c>
      <c r="DG29" s="46">
        <f t="shared" si="8"/>
        <v>1</v>
      </c>
      <c r="DI29" s="46" t="e">
        <f t="shared" si="41"/>
        <v>#REF!</v>
      </c>
      <c r="DJ29" s="46">
        <f t="shared" si="42"/>
        <v>1</v>
      </c>
      <c r="DK29" s="46">
        <f t="shared" si="9"/>
        <v>1</v>
      </c>
      <c r="DO29" s="52">
        <f t="shared" si="10"/>
        <v>0.55634678094847756</v>
      </c>
      <c r="DP29" s="52">
        <f t="shared" si="11"/>
        <v>0.44365321905152244</v>
      </c>
      <c r="DQ29" s="46"/>
      <c r="DR29" s="46">
        <f t="shared" si="56"/>
        <v>0.56836241632304507</v>
      </c>
      <c r="DS29" s="46">
        <f t="shared" si="57"/>
        <v>0.4314385579155669</v>
      </c>
      <c r="DT29" s="46">
        <f t="shared" si="58"/>
        <v>0.99980097423861203</v>
      </c>
      <c r="DU29" s="52"/>
      <c r="DV29" s="46">
        <f t="shared" si="59"/>
        <v>0.56847555760372759</v>
      </c>
      <c r="DW29" s="46">
        <f t="shared" si="60"/>
        <v>0.43152444239627236</v>
      </c>
      <c r="DY29" s="46">
        <f t="shared" si="43"/>
        <v>-2.3203620079495061E-2</v>
      </c>
      <c r="DZ29" s="46">
        <f t="shared" si="44"/>
        <v>8.1818882141142704E-2</v>
      </c>
      <c r="EA29" s="46"/>
      <c r="EB29" s="46">
        <f t="shared" si="61"/>
        <v>-2.0033184351156133E-3</v>
      </c>
      <c r="EC29" s="46">
        <f t="shared" si="62"/>
        <v>-2.0033184351156133E-3</v>
      </c>
      <c r="ED29" s="46"/>
      <c r="EE29" s="52">
        <f t="shared" si="45"/>
        <v>0.8094729937820454</v>
      </c>
      <c r="EF29" s="52">
        <f t="shared" si="46"/>
        <v>0.19052700621795457</v>
      </c>
      <c r="EG29" s="52"/>
      <c r="EH29" s="52">
        <f t="shared" si="63"/>
        <v>-1.8817289191148574E-2</v>
      </c>
      <c r="EI29" s="52">
        <f t="shared" si="64"/>
        <v>8.4147189888823276E-2</v>
      </c>
      <c r="EK29" s="46">
        <f t="shared" si="47"/>
        <v>2.3830124532307965E-3</v>
      </c>
      <c r="EL29" s="46">
        <f t="shared" si="48"/>
        <v>3.2498931256498477E-4</v>
      </c>
      <c r="EN29" s="46">
        <v>0</v>
      </c>
      <c r="EO29" s="46">
        <f t="shared" si="49"/>
        <v>-4.2821933421316252E-3</v>
      </c>
      <c r="ES29" s="46">
        <f t="shared" si="50"/>
        <v>1.022362531760324</v>
      </c>
      <c r="ET29" s="46">
        <f t="shared" si="51"/>
        <v>1.1729548051333327</v>
      </c>
      <c r="EU29" s="46">
        <f t="shared" si="12"/>
        <v>0.70086696181432473</v>
      </c>
      <c r="EW29" s="46">
        <f t="shared" si="65"/>
        <v>1.0014960431226592</v>
      </c>
      <c r="EX29" s="46">
        <f t="shared" si="52"/>
        <v>1.0290045683250857</v>
      </c>
      <c r="EY29" s="46">
        <f t="shared" si="13"/>
        <v>1.0119285868173691</v>
      </c>
      <c r="FA29" s="46">
        <f t="shared" si="66"/>
        <v>0.99815383516844769</v>
      </c>
      <c r="FB29" s="46">
        <f t="shared" si="53"/>
        <v>0.87890540670326101</v>
      </c>
      <c r="FC29" s="46">
        <f t="shared" si="14"/>
        <v>1.0208453293445063</v>
      </c>
      <c r="FE29" s="46">
        <f t="shared" si="67"/>
        <v>0.70922731421575258</v>
      </c>
      <c r="FG29" s="46">
        <f t="shared" si="68"/>
        <v>0.99799868686795024</v>
      </c>
      <c r="FH29" s="46">
        <f t="shared" si="54"/>
        <v>0.93235950667468548</v>
      </c>
      <c r="FI29" s="46">
        <f t="shared" si="15"/>
        <v>0.93772602091780133</v>
      </c>
      <c r="FK29" s="46">
        <f t="shared" si="69"/>
        <v>1.0259452679323056</v>
      </c>
      <c r="FL29" s="46">
        <f t="shared" si="55"/>
        <v>1.2945391174546068</v>
      </c>
      <c r="FM29" s="46">
        <f t="shared" si="16"/>
        <v>0.75632679310913686</v>
      </c>
    </row>
    <row r="30" spans="1:169" x14ac:dyDescent="0.2">
      <c r="A30" s="33" t="s">
        <v>52</v>
      </c>
      <c r="B30" s="1">
        <f t="shared" si="17"/>
        <v>1964</v>
      </c>
      <c r="D30" s="43">
        <f>Commercial_Total!D272</f>
        <v>2977.2040000000002</v>
      </c>
      <c r="E30" s="43">
        <f>Commercial_Total!D190</f>
        <v>737.79</v>
      </c>
      <c r="F30" s="43">
        <f>Conversion_Factors!$O26*E30</f>
        <v>2488.7889999999998</v>
      </c>
      <c r="G30" s="43">
        <f t="shared" si="1"/>
        <v>5465.9930000000004</v>
      </c>
      <c r="H30" s="49">
        <f t="shared" si="2"/>
        <v>3.3733027013106711</v>
      </c>
      <c r="K30" s="51">
        <f>Commercial_Total!F30</f>
        <v>37.509906313800414</v>
      </c>
      <c r="M30" s="49">
        <f>Commercial_Total!Y272</f>
        <v>1.2624959765120549</v>
      </c>
      <c r="N30" s="49">
        <f>Commercial_Total!Y190</f>
        <v>0.48331007573067591</v>
      </c>
      <c r="O30" s="354">
        <f>Commercial_Total!$H110</f>
        <v>99.040343340799083</v>
      </c>
      <c r="Q30" s="50">
        <f t="shared" si="18"/>
        <v>145.72131837047499</v>
      </c>
      <c r="S30" s="52">
        <f>Commercial_Total!Y272</f>
        <v>1.2624959765120549</v>
      </c>
      <c r="T30" s="52">
        <f>Commercial_Total!Y190</f>
        <v>0.48331007573067591</v>
      </c>
      <c r="W30" s="52">
        <f>Commercial_Total!X272</f>
        <v>0.97987215684661044</v>
      </c>
      <c r="Z30" s="116">
        <f>Commercial_Total!X190</f>
        <v>1.0029257921989465</v>
      </c>
      <c r="AA30" s="46"/>
      <c r="AB30" s="22">
        <f t="shared" si="19"/>
        <v>1964</v>
      </c>
      <c r="AC30" s="48">
        <f t="shared" si="3"/>
        <v>0.6448147394285737</v>
      </c>
      <c r="AD30" s="48">
        <f t="shared" si="4"/>
        <v>0.73829783201455501</v>
      </c>
      <c r="AE30" s="48">
        <f t="shared" si="20"/>
        <v>0.99682999650106119</v>
      </c>
      <c r="AF30" s="357">
        <f t="shared" si="21"/>
        <v>1.0188519202754738</v>
      </c>
      <c r="AG30" s="48">
        <f t="shared" si="22"/>
        <v>0.72694143935643241</v>
      </c>
      <c r="AH30" s="48">
        <f t="shared" si="23"/>
        <v>0.47606532417114616</v>
      </c>
      <c r="AI30" s="48">
        <f t="shared" si="24"/>
        <v>0.47606532417114616</v>
      </c>
      <c r="AJ30" s="48"/>
      <c r="AK30" s="48"/>
      <c r="AL30" s="48">
        <f t="shared" si="25"/>
        <v>1.0156221561233001</v>
      </c>
      <c r="AM30" s="47"/>
      <c r="AN30" s="48">
        <f>Commercial_Total!Y110</f>
        <v>0.95526478913307922</v>
      </c>
      <c r="AO30" s="48">
        <f>Commercial_Total!X110</f>
        <v>0.98988381030156225</v>
      </c>
      <c r="AP30" s="48">
        <f t="shared" si="26"/>
        <v>0.7663241875032295</v>
      </c>
      <c r="AQ30" s="48">
        <f t="shared" si="27"/>
        <v>1.0188519202754738</v>
      </c>
      <c r="AR30" s="48">
        <f t="shared" si="28"/>
        <v>0.7382978320145549</v>
      </c>
      <c r="AT30" s="5"/>
      <c r="AV30" s="46" t="e">
        <f>D30/#REF!</f>
        <v>#REF!</v>
      </c>
      <c r="AW30" s="46" t="e">
        <f>#REF!/#REF!</f>
        <v>#REF!</v>
      </c>
      <c r="AX30" s="46" t="e">
        <f>#REF!/#REF!</f>
        <v>#REF!</v>
      </c>
      <c r="AY30" s="46" t="e">
        <f>#REF!/#REF!</f>
        <v>#REF!</v>
      </c>
      <c r="BA30" s="46" t="e">
        <f t="shared" si="29"/>
        <v>#REF!</v>
      </c>
      <c r="BB30" s="46" t="e">
        <f t="shared" si="29"/>
        <v>#REF!</v>
      </c>
      <c r="BC30" s="46" t="e">
        <f t="shared" si="29"/>
        <v>#REF!</v>
      </c>
      <c r="BD30" s="46" t="e">
        <f t="shared" si="29"/>
        <v>#REF!</v>
      </c>
      <c r="BE30" s="46" t="e">
        <f t="shared" si="30"/>
        <v>#REF!</v>
      </c>
      <c r="BF30" s="46"/>
      <c r="BG30" s="46" t="e">
        <f t="shared" si="31"/>
        <v>#REF!</v>
      </c>
      <c r="BH30" s="46" t="e">
        <f t="shared" si="31"/>
        <v>#REF!</v>
      </c>
      <c r="BI30" s="46" t="e">
        <f t="shared" si="31"/>
        <v>#REF!</v>
      </c>
      <c r="BJ30" s="46" t="e">
        <f t="shared" si="31"/>
        <v>#REF!</v>
      </c>
      <c r="BM30" s="46" t="e">
        <f>LN(#REF!/#REF!)</f>
        <v>#REF!</v>
      </c>
      <c r="BN30" s="46" t="e">
        <f>LN(#REF!/#REF!)</f>
        <v>#REF!</v>
      </c>
      <c r="BO30" s="46" t="e">
        <f>LN(#REF!/#REF!)</f>
        <v>#REF!</v>
      </c>
      <c r="BP30" s="46" t="e">
        <f>LN(#REF!/#REF!)</f>
        <v>#REF!</v>
      </c>
      <c r="BR30" s="46" t="e">
        <f>M30/#REF!</f>
        <v>#REF!</v>
      </c>
      <c r="BS30" s="46" t="e">
        <f>#REF!/#REF!</f>
        <v>#REF!</v>
      </c>
      <c r="BT30" s="46" t="e">
        <f>#REF!/#REF!</f>
        <v>#REF!</v>
      </c>
      <c r="BU30" s="46" t="e">
        <f>#REF!/#REF!</f>
        <v>#REF!</v>
      </c>
      <c r="BV30" s="46"/>
      <c r="BX30" s="46" t="e">
        <f t="shared" si="32"/>
        <v>#REF!</v>
      </c>
      <c r="BY30" s="46" t="e">
        <f t="shared" si="32"/>
        <v>#REF!</v>
      </c>
      <c r="BZ30" s="46" t="e">
        <f t="shared" si="32"/>
        <v>#REF!</v>
      </c>
      <c r="CA30" s="46" t="e">
        <f t="shared" si="32"/>
        <v>#REF!</v>
      </c>
      <c r="CC30" s="46" t="e">
        <f>LN(#REF!/#REF!)</f>
        <v>#REF!</v>
      </c>
      <c r="CD30" s="46" t="e">
        <f>LN(#REF!/#REF!)</f>
        <v>#REF!</v>
      </c>
      <c r="CE30" s="46" t="e">
        <f>LN(#REF!/#REF!)</f>
        <v>#REF!</v>
      </c>
      <c r="CF30" s="46" t="e">
        <f>LN(#REF!/#REF!)</f>
        <v>#REF!</v>
      </c>
      <c r="CH30" s="46" t="e">
        <f>LN(#REF!/#REF!)</f>
        <v>#REF!</v>
      </c>
      <c r="CI30" s="46" t="e">
        <f>LN(#REF!/#REF!)</f>
        <v>#REF!</v>
      </c>
      <c r="CJ30" s="46" t="e">
        <f>LN(#REF!/#REF!)</f>
        <v>#REF!</v>
      </c>
      <c r="CK30" s="46" t="e">
        <f>LN(#REF!/#REF!)</f>
        <v>#REF!</v>
      </c>
      <c r="CM30" s="46" t="e">
        <f>LN(#REF!/#REF!)</f>
        <v>#REF!</v>
      </c>
      <c r="CN30" s="46" t="e">
        <f>LN(#REF!/#REF!)</f>
        <v>#REF!</v>
      </c>
      <c r="CO30" s="46" t="e">
        <f>LN(#REF!/#REF!)</f>
        <v>#REF!</v>
      </c>
      <c r="CP30" s="46" t="e">
        <f>LN(#REF!/#REF!)</f>
        <v>#REF!</v>
      </c>
      <c r="CS30" s="46" t="e">
        <f t="shared" si="33"/>
        <v>#REF!</v>
      </c>
      <c r="CT30" s="46">
        <f t="shared" si="34"/>
        <v>1</v>
      </c>
      <c r="CU30" s="46">
        <f t="shared" si="5"/>
        <v>1</v>
      </c>
      <c r="CV30" s="46"/>
      <c r="CW30" s="46" t="e">
        <f t="shared" si="35"/>
        <v>#REF!</v>
      </c>
      <c r="CX30" s="46">
        <f t="shared" si="36"/>
        <v>1</v>
      </c>
      <c r="CY30" s="46">
        <f t="shared" si="6"/>
        <v>1</v>
      </c>
      <c r="CZ30" s="46"/>
      <c r="DA30" s="46" t="e">
        <f t="shared" si="37"/>
        <v>#REF!</v>
      </c>
      <c r="DB30" s="46">
        <f t="shared" si="38"/>
        <v>1</v>
      </c>
      <c r="DC30" s="46">
        <f t="shared" si="7"/>
        <v>1</v>
      </c>
      <c r="DD30" s="46"/>
      <c r="DE30" s="46" t="e">
        <f t="shared" si="39"/>
        <v>#REF!</v>
      </c>
      <c r="DF30" s="46">
        <f t="shared" si="40"/>
        <v>1</v>
      </c>
      <c r="DG30" s="46">
        <f t="shared" si="8"/>
        <v>1</v>
      </c>
      <c r="DI30" s="46" t="e">
        <f t="shared" si="41"/>
        <v>#REF!</v>
      </c>
      <c r="DJ30" s="46">
        <f t="shared" si="42"/>
        <v>1</v>
      </c>
      <c r="DK30" s="46">
        <f t="shared" si="9"/>
        <v>1</v>
      </c>
      <c r="DO30" s="52">
        <f t="shared" si="10"/>
        <v>0.54467760935661647</v>
      </c>
      <c r="DP30" s="52">
        <f t="shared" si="11"/>
        <v>0.45532239064338348</v>
      </c>
      <c r="DQ30" s="46"/>
      <c r="DR30" s="46">
        <f t="shared" si="56"/>
        <v>0.55049158197844383</v>
      </c>
      <c r="DS30" s="46">
        <f t="shared" si="57"/>
        <v>0.44946255839229293</v>
      </c>
      <c r="DT30" s="46">
        <f t="shared" si="58"/>
        <v>0.99995414037073682</v>
      </c>
      <c r="DU30" s="52"/>
      <c r="DV30" s="46">
        <f t="shared" si="59"/>
        <v>0.55051682847610084</v>
      </c>
      <c r="DW30" s="46">
        <f t="shared" si="60"/>
        <v>0.44948317152389905</v>
      </c>
      <c r="DY30" s="46">
        <f t="shared" si="43"/>
        <v>2.6890023649207208E-2</v>
      </c>
      <c r="DZ30" s="46">
        <f t="shared" si="44"/>
        <v>4.8332014289255543E-2</v>
      </c>
      <c r="EA30" s="46"/>
      <c r="EB30" s="46">
        <f t="shared" si="61"/>
        <v>8.3630443183748612E-3</v>
      </c>
      <c r="EC30" s="46">
        <f t="shared" si="62"/>
        <v>8.3630443183748612E-3</v>
      </c>
      <c r="ED30" s="46"/>
      <c r="EE30" s="52">
        <f t="shared" si="45"/>
        <v>0.8014021018607298</v>
      </c>
      <c r="EF30" s="52">
        <f t="shared" si="46"/>
        <v>0.1985978981392702</v>
      </c>
      <c r="EG30" s="52"/>
      <c r="EH30" s="52">
        <f t="shared" si="63"/>
        <v>-1.0020590023047506E-2</v>
      </c>
      <c r="EI30" s="52">
        <f t="shared" si="64"/>
        <v>4.1488218725002787E-2</v>
      </c>
      <c r="EK30" s="46">
        <f t="shared" si="47"/>
        <v>-2.854756935387983E-2</v>
      </c>
      <c r="EL30" s="46">
        <f t="shared" si="48"/>
        <v>1.5192487541218873E-3</v>
      </c>
      <c r="EN30" s="46">
        <v>0</v>
      </c>
      <c r="EO30" s="46">
        <f t="shared" si="49"/>
        <v>-4.3485795267387299E-3</v>
      </c>
      <c r="ES30" s="46">
        <f t="shared" si="50"/>
        <v>1.0372031768691294</v>
      </c>
      <c r="ET30" s="46">
        <f t="shared" si="51"/>
        <v>1.2165924502082033</v>
      </c>
      <c r="EU30" s="46">
        <f t="shared" si="12"/>
        <v>0.72694143935643241</v>
      </c>
      <c r="EW30" s="46">
        <f t="shared" si="65"/>
        <v>0.98507939145805268</v>
      </c>
      <c r="EX30" s="46">
        <f t="shared" si="52"/>
        <v>1.0136511939732316</v>
      </c>
      <c r="EY30" s="46">
        <f t="shared" si="13"/>
        <v>0.99682999650106119</v>
      </c>
      <c r="FA30" s="46">
        <f t="shared" si="66"/>
        <v>0.99804729569531125</v>
      </c>
      <c r="FB30" s="46">
        <f t="shared" si="53"/>
        <v>0.87718916433217731</v>
      </c>
      <c r="FC30" s="46">
        <f t="shared" si="14"/>
        <v>1.0188519202754738</v>
      </c>
      <c r="FE30" s="46">
        <f t="shared" si="67"/>
        <v>0.72463703245014888</v>
      </c>
      <c r="FG30" s="46">
        <f t="shared" si="68"/>
        <v>1.0083981122636028</v>
      </c>
      <c r="FH30" s="46">
        <f t="shared" si="54"/>
        <v>0.94018956648177676</v>
      </c>
      <c r="FI30" s="46">
        <f t="shared" si="15"/>
        <v>0.94560114931397055</v>
      </c>
      <c r="FK30" s="46">
        <f t="shared" si="69"/>
        <v>1.0132183528141254</v>
      </c>
      <c r="FL30" s="46">
        <f t="shared" si="55"/>
        <v>1.3116507922408083</v>
      </c>
      <c r="FM30" s="46">
        <f t="shared" si="16"/>
        <v>0.7663241875032295</v>
      </c>
    </row>
    <row r="31" spans="1:169" x14ac:dyDescent="0.2">
      <c r="A31" s="33" t="s">
        <v>52</v>
      </c>
      <c r="B31" s="1">
        <f t="shared" si="17"/>
        <v>1965</v>
      </c>
      <c r="D31" s="43">
        <f>Commercial_Total!D273</f>
        <v>3176.893</v>
      </c>
      <c r="E31" s="43">
        <f>Commercial_Total!D191</f>
        <v>788.60300000000007</v>
      </c>
      <c r="F31" s="43">
        <f>Conversion_Factors!$O27*E31</f>
        <v>2668.53</v>
      </c>
      <c r="G31" s="43">
        <f t="shared" si="1"/>
        <v>5845.4230000000007</v>
      </c>
      <c r="H31" s="49">
        <f t="shared" si="2"/>
        <v>3.3838699573803295</v>
      </c>
      <c r="K31" s="51">
        <f>Commercial_Total!F31</f>
        <v>38.329005933125394</v>
      </c>
      <c r="M31" s="49">
        <f>Commercial_Total!Y273</f>
        <v>1.311159120118119</v>
      </c>
      <c r="N31" s="49">
        <f>Commercial_Total!Y191</f>
        <v>0.50785684032663458</v>
      </c>
      <c r="O31" s="354">
        <f>Commercial_Total!$H111</f>
        <v>103.45940113653892</v>
      </c>
      <c r="Q31" s="50">
        <f t="shared" si="18"/>
        <v>152.50651191420965</v>
      </c>
      <c r="S31" s="52">
        <f>Commercial_Total!Y273</f>
        <v>1.311159120118119</v>
      </c>
      <c r="T31" s="52">
        <f>Commercial_Total!Y191</f>
        <v>0.50785684032663458</v>
      </c>
      <c r="W31" s="52">
        <f>Commercial_Total!X273</f>
        <v>0.98527267239753691</v>
      </c>
      <c r="Z31" s="116">
        <f>Commercial_Total!X191</f>
        <v>0.99838357337581474</v>
      </c>
      <c r="AA31" s="46"/>
      <c r="AB31" s="22">
        <f t="shared" si="19"/>
        <v>1965</v>
      </c>
      <c r="AC31" s="48">
        <f t="shared" si="3"/>
        <v>0.65889548660993258</v>
      </c>
      <c r="AD31" s="48">
        <f t="shared" si="4"/>
        <v>0.77267505107321433</v>
      </c>
      <c r="AE31" s="48">
        <f t="shared" si="20"/>
        <v>0.9977484066977369</v>
      </c>
      <c r="AF31" s="357">
        <f t="shared" si="21"/>
        <v>1.0203058259372018</v>
      </c>
      <c r="AG31" s="48">
        <f t="shared" si="22"/>
        <v>0.75900647375108377</v>
      </c>
      <c r="AH31" s="48">
        <f t="shared" si="23"/>
        <v>0.50911210376824012</v>
      </c>
      <c r="AI31" s="48">
        <f t="shared" si="24"/>
        <v>0.50911210376824001</v>
      </c>
      <c r="AJ31" s="48"/>
      <c r="AK31" s="48"/>
      <c r="AL31" s="48">
        <f t="shared" si="25"/>
        <v>1.0180085121732616</v>
      </c>
      <c r="AM31" s="47"/>
      <c r="AN31" s="48">
        <f>Commercial_Total!Y111</f>
        <v>0.99441890061840543</v>
      </c>
      <c r="AO31" s="48">
        <f>Commercial_Total!X111</f>
        <v>0.99333661505813919</v>
      </c>
      <c r="AP31" s="48">
        <f t="shared" si="26"/>
        <v>0.76665629971015048</v>
      </c>
      <c r="AQ31" s="48">
        <f t="shared" si="27"/>
        <v>1.0203058259372018</v>
      </c>
      <c r="AR31" s="48">
        <f t="shared" si="28"/>
        <v>0.77267505107321399</v>
      </c>
      <c r="AT31" s="5"/>
      <c r="AV31" s="46" t="e">
        <f>D31/#REF!</f>
        <v>#REF!</v>
      </c>
      <c r="AW31" s="46" t="e">
        <f>#REF!/#REF!</f>
        <v>#REF!</v>
      </c>
      <c r="AX31" s="46" t="e">
        <f>#REF!/#REF!</f>
        <v>#REF!</v>
      </c>
      <c r="AY31" s="46" t="e">
        <f>#REF!/#REF!</f>
        <v>#REF!</v>
      </c>
      <c r="BA31" s="46" t="e">
        <f t="shared" si="29"/>
        <v>#REF!</v>
      </c>
      <c r="BB31" s="46" t="e">
        <f t="shared" si="29"/>
        <v>#REF!</v>
      </c>
      <c r="BC31" s="46" t="e">
        <f t="shared" si="29"/>
        <v>#REF!</v>
      </c>
      <c r="BD31" s="46" t="e">
        <f t="shared" si="29"/>
        <v>#REF!</v>
      </c>
      <c r="BE31" s="46" t="e">
        <f t="shared" si="30"/>
        <v>#REF!</v>
      </c>
      <c r="BF31" s="46"/>
      <c r="BG31" s="46" t="e">
        <f t="shared" si="31"/>
        <v>#REF!</v>
      </c>
      <c r="BH31" s="46" t="e">
        <f t="shared" si="31"/>
        <v>#REF!</v>
      </c>
      <c r="BI31" s="46" t="e">
        <f t="shared" si="31"/>
        <v>#REF!</v>
      </c>
      <c r="BJ31" s="46" t="e">
        <f t="shared" si="31"/>
        <v>#REF!</v>
      </c>
      <c r="BM31" s="46" t="e">
        <f>LN(#REF!/#REF!)</f>
        <v>#REF!</v>
      </c>
      <c r="BN31" s="46" t="e">
        <f>LN(#REF!/#REF!)</f>
        <v>#REF!</v>
      </c>
      <c r="BO31" s="46" t="e">
        <f>LN(#REF!/#REF!)</f>
        <v>#REF!</v>
      </c>
      <c r="BP31" s="46" t="e">
        <f>LN(#REF!/#REF!)</f>
        <v>#REF!</v>
      </c>
      <c r="BR31" s="46" t="e">
        <f>M31/#REF!</f>
        <v>#REF!</v>
      </c>
      <c r="BS31" s="46" t="e">
        <f>#REF!/#REF!</f>
        <v>#REF!</v>
      </c>
      <c r="BT31" s="46" t="e">
        <f>#REF!/#REF!</f>
        <v>#REF!</v>
      </c>
      <c r="BU31" s="46" t="e">
        <f>#REF!/#REF!</f>
        <v>#REF!</v>
      </c>
      <c r="BV31" s="46"/>
      <c r="BX31" s="46" t="e">
        <f t="shared" si="32"/>
        <v>#REF!</v>
      </c>
      <c r="BY31" s="46" t="e">
        <f t="shared" si="32"/>
        <v>#REF!</v>
      </c>
      <c r="BZ31" s="46" t="e">
        <f t="shared" si="32"/>
        <v>#REF!</v>
      </c>
      <c r="CA31" s="46" t="e">
        <f t="shared" si="32"/>
        <v>#REF!</v>
      </c>
      <c r="CC31" s="46" t="e">
        <f>LN(#REF!/#REF!)</f>
        <v>#REF!</v>
      </c>
      <c r="CD31" s="46" t="e">
        <f>LN(#REF!/#REF!)</f>
        <v>#REF!</v>
      </c>
      <c r="CE31" s="46" t="e">
        <f>LN(#REF!/#REF!)</f>
        <v>#REF!</v>
      </c>
      <c r="CF31" s="46" t="e">
        <f>LN(#REF!/#REF!)</f>
        <v>#REF!</v>
      </c>
      <c r="CH31" s="46" t="e">
        <f>LN(#REF!/#REF!)</f>
        <v>#REF!</v>
      </c>
      <c r="CI31" s="46" t="e">
        <f>LN(#REF!/#REF!)</f>
        <v>#REF!</v>
      </c>
      <c r="CJ31" s="46" t="e">
        <f>LN(#REF!/#REF!)</f>
        <v>#REF!</v>
      </c>
      <c r="CK31" s="46" t="e">
        <f>LN(#REF!/#REF!)</f>
        <v>#REF!</v>
      </c>
      <c r="CM31" s="46" t="e">
        <f>LN(#REF!/#REF!)</f>
        <v>#REF!</v>
      </c>
      <c r="CN31" s="46" t="e">
        <f>LN(#REF!/#REF!)</f>
        <v>#REF!</v>
      </c>
      <c r="CO31" s="46" t="e">
        <f>LN(#REF!/#REF!)</f>
        <v>#REF!</v>
      </c>
      <c r="CP31" s="46" t="e">
        <f>LN(#REF!/#REF!)</f>
        <v>#REF!</v>
      </c>
      <c r="CS31" s="46" t="e">
        <f t="shared" si="33"/>
        <v>#REF!</v>
      </c>
      <c r="CT31" s="46">
        <f t="shared" si="34"/>
        <v>1</v>
      </c>
      <c r="CU31" s="46">
        <f t="shared" si="5"/>
        <v>1</v>
      </c>
      <c r="CV31" s="46"/>
      <c r="CW31" s="46" t="e">
        <f t="shared" si="35"/>
        <v>#REF!</v>
      </c>
      <c r="CX31" s="46">
        <f t="shared" si="36"/>
        <v>1</v>
      </c>
      <c r="CY31" s="46">
        <f t="shared" si="6"/>
        <v>1</v>
      </c>
      <c r="CZ31" s="46"/>
      <c r="DA31" s="46" t="e">
        <f t="shared" si="37"/>
        <v>#REF!</v>
      </c>
      <c r="DB31" s="46">
        <f t="shared" si="38"/>
        <v>1</v>
      </c>
      <c r="DC31" s="46">
        <f t="shared" si="7"/>
        <v>1</v>
      </c>
      <c r="DD31" s="46"/>
      <c r="DE31" s="46" t="e">
        <f t="shared" si="39"/>
        <v>#REF!</v>
      </c>
      <c r="DF31" s="46">
        <f t="shared" si="40"/>
        <v>1</v>
      </c>
      <c r="DG31" s="46">
        <f t="shared" si="8"/>
        <v>1</v>
      </c>
      <c r="DI31" s="46" t="e">
        <f t="shared" si="41"/>
        <v>#REF!</v>
      </c>
      <c r="DJ31" s="46">
        <f t="shared" si="42"/>
        <v>1</v>
      </c>
      <c r="DK31" s="46">
        <f t="shared" si="9"/>
        <v>1</v>
      </c>
      <c r="DO31" s="52">
        <f t="shared" si="10"/>
        <v>0.54348385052715598</v>
      </c>
      <c r="DP31" s="52">
        <f t="shared" si="11"/>
        <v>0.45651614947284397</v>
      </c>
      <c r="DQ31" s="46"/>
      <c r="DR31" s="46">
        <f t="shared" si="56"/>
        <v>0.54408051167453919</v>
      </c>
      <c r="DS31" s="46">
        <f t="shared" si="57"/>
        <v>0.45591900958421211</v>
      </c>
      <c r="DT31" s="46">
        <f t="shared" si="58"/>
        <v>0.99999952125875136</v>
      </c>
      <c r="DU31" s="52"/>
      <c r="DV31" s="46">
        <f t="shared" si="59"/>
        <v>0.54408077214844741</v>
      </c>
      <c r="DW31" s="46">
        <f t="shared" si="60"/>
        <v>0.45591922785155253</v>
      </c>
      <c r="DY31" s="46">
        <f t="shared" si="43"/>
        <v>3.7820875263100649E-2</v>
      </c>
      <c r="DZ31" s="46">
        <f t="shared" si="44"/>
        <v>4.9541171071000513E-2</v>
      </c>
      <c r="EA31" s="46"/>
      <c r="EB31" s="46">
        <f t="shared" si="61"/>
        <v>4.365200058269865E-2</v>
      </c>
      <c r="EC31" s="46">
        <f t="shared" si="62"/>
        <v>4.365200058269865E-2</v>
      </c>
      <c r="ED31" s="46"/>
      <c r="EE31" s="52">
        <f t="shared" si="45"/>
        <v>0.80113383042121333</v>
      </c>
      <c r="EF31" s="52">
        <f t="shared" si="46"/>
        <v>0.19886616957878661</v>
      </c>
      <c r="EG31" s="52"/>
      <c r="EH31" s="52">
        <f t="shared" si="63"/>
        <v>-3.3480864499618219E-4</v>
      </c>
      <c r="EI31" s="52">
        <f t="shared" si="64"/>
        <v>1.3499156378853159E-3</v>
      </c>
      <c r="EK31" s="46">
        <f t="shared" si="47"/>
        <v>5.4963166746017878E-3</v>
      </c>
      <c r="EL31" s="46">
        <f t="shared" si="48"/>
        <v>-4.5392548504165691E-3</v>
      </c>
      <c r="EN31" s="46">
        <v>0</v>
      </c>
      <c r="EO31" s="46">
        <f t="shared" si="49"/>
        <v>3.127717824609712E-3</v>
      </c>
      <c r="ES31" s="46">
        <f t="shared" si="50"/>
        <v>1.0441095150979958</v>
      </c>
      <c r="ET31" s="46">
        <f t="shared" si="51"/>
        <v>1.2702557532587697</v>
      </c>
      <c r="EU31" s="46">
        <f t="shared" si="12"/>
        <v>0.75900647375108377</v>
      </c>
      <c r="EW31" s="46">
        <f t="shared" si="65"/>
        <v>1.0009213308185942</v>
      </c>
      <c r="EX31" s="46">
        <f t="shared" si="52"/>
        <v>1.014585102057544</v>
      </c>
      <c r="EY31" s="46">
        <f t="shared" si="13"/>
        <v>0.9977484066977369</v>
      </c>
      <c r="FA31" s="46">
        <f t="shared" si="66"/>
        <v>1.0014270038980098</v>
      </c>
      <c r="FB31" s="46">
        <f t="shared" si="53"/>
        <v>0.87844091668897128</v>
      </c>
      <c r="FC31" s="46">
        <f t="shared" si="14"/>
        <v>1.0203058259372018</v>
      </c>
      <c r="FE31" s="46">
        <f t="shared" si="67"/>
        <v>0.75729749985841144</v>
      </c>
      <c r="FG31" s="46">
        <f t="shared" si="68"/>
        <v>1.0446187649060727</v>
      </c>
      <c r="FH31" s="46">
        <f t="shared" si="54"/>
        <v>0.98213966371576966</v>
      </c>
      <c r="FI31" s="46">
        <f t="shared" si="15"/>
        <v>0.98779270469012281</v>
      </c>
      <c r="FK31" s="46">
        <f t="shared" si="69"/>
        <v>1.0004333834326737</v>
      </c>
      <c r="FL31" s="46">
        <f t="shared" si="55"/>
        <v>1.3122192399636188</v>
      </c>
      <c r="FM31" s="46">
        <f t="shared" si="16"/>
        <v>0.76665629971015048</v>
      </c>
    </row>
    <row r="32" spans="1:169" x14ac:dyDescent="0.2">
      <c r="A32" s="33" t="s">
        <v>52</v>
      </c>
      <c r="B32" s="1">
        <f t="shared" si="17"/>
        <v>1966</v>
      </c>
      <c r="D32" s="43">
        <f>Commercial_Total!D274</f>
        <v>3408.944</v>
      </c>
      <c r="E32" s="43">
        <f>Commercial_Total!D192</f>
        <v>859.23300000000006</v>
      </c>
      <c r="F32" s="43">
        <f>Conversion_Factors!$O28*E32</f>
        <v>2915.1030000000001</v>
      </c>
      <c r="G32" s="43">
        <f t="shared" si="1"/>
        <v>6324.0470000000005</v>
      </c>
      <c r="H32" s="49">
        <f t="shared" si="2"/>
        <v>3.3926804487257822</v>
      </c>
      <c r="K32" s="51">
        <f>Commercial_Total!F32</f>
        <v>39.236168078555281</v>
      </c>
      <c r="M32" s="49">
        <f>Commercial_Total!Y274</f>
        <v>1.3463207051561346</v>
      </c>
      <c r="N32" s="49">
        <f>Commercial_Total!Y192</f>
        <v>0.53738323827349055</v>
      </c>
      <c r="O32" s="354">
        <f>Commercial_Total!$H112</f>
        <v>108.78169834155626</v>
      </c>
      <c r="Q32" s="50">
        <f t="shared" si="18"/>
        <v>161.17901695544114</v>
      </c>
      <c r="S32" s="52">
        <f>Commercial_Total!Y274</f>
        <v>1.3463207051561346</v>
      </c>
      <c r="T32" s="52">
        <f>Commercial_Total!Y192</f>
        <v>0.53738323827349055</v>
      </c>
      <c r="W32" s="52">
        <f>Commercial_Total!X274</f>
        <v>1.0058229980035489</v>
      </c>
      <c r="Z32" s="116">
        <f>Commercial_Total!X192</f>
        <v>1.0042644982864655</v>
      </c>
      <c r="AA32" s="46"/>
      <c r="AB32" s="22">
        <f t="shared" si="19"/>
        <v>1966</v>
      </c>
      <c r="AC32" s="48">
        <f t="shared" si="3"/>
        <v>0.67449007427782093</v>
      </c>
      <c r="AD32" s="48">
        <f t="shared" si="4"/>
        <v>0.81661434383886244</v>
      </c>
      <c r="AE32" s="48">
        <f t="shared" si="20"/>
        <v>1.0116811017800076</v>
      </c>
      <c r="AF32" s="357">
        <f t="shared" si="21"/>
        <v>1.0215236180547052</v>
      </c>
      <c r="AG32" s="48">
        <f t="shared" si="22"/>
        <v>0.79017803726700953</v>
      </c>
      <c r="AH32" s="48">
        <f t="shared" si="23"/>
        <v>0.55079826943220844</v>
      </c>
      <c r="AI32" s="48">
        <f t="shared" si="24"/>
        <v>0.55079826943220833</v>
      </c>
      <c r="AJ32" s="48"/>
      <c r="AK32" s="48"/>
      <c r="AL32" s="48">
        <f t="shared" si="25"/>
        <v>1.0334561394078838</v>
      </c>
      <c r="AM32" s="47"/>
      <c r="AN32" s="48">
        <f>Commercial_Total!Y112</f>
        <v>1.027358544500423</v>
      </c>
      <c r="AO32" s="48">
        <f>Commercial_Total!X112</f>
        <v>1.0109499422017285</v>
      </c>
      <c r="AP32" s="48">
        <f t="shared" si="26"/>
        <v>0.76969187629257119</v>
      </c>
      <c r="AQ32" s="48">
        <f t="shared" si="27"/>
        <v>1.0215236180547052</v>
      </c>
      <c r="AR32" s="48">
        <f t="shared" si="28"/>
        <v>0.81661434383886222</v>
      </c>
      <c r="AT32" s="5"/>
      <c r="AV32" s="46" t="e">
        <f>D32/#REF!</f>
        <v>#REF!</v>
      </c>
      <c r="AW32" s="46" t="e">
        <f>#REF!/#REF!</f>
        <v>#REF!</v>
      </c>
      <c r="AX32" s="46" t="e">
        <f>#REF!/#REF!</f>
        <v>#REF!</v>
      </c>
      <c r="AY32" s="46" t="e">
        <f>#REF!/#REF!</f>
        <v>#REF!</v>
      </c>
      <c r="BA32" s="46" t="e">
        <f t="shared" si="29"/>
        <v>#REF!</v>
      </c>
      <c r="BB32" s="46" t="e">
        <f t="shared" si="29"/>
        <v>#REF!</v>
      </c>
      <c r="BC32" s="46" t="e">
        <f t="shared" si="29"/>
        <v>#REF!</v>
      </c>
      <c r="BD32" s="46" t="e">
        <f t="shared" si="29"/>
        <v>#REF!</v>
      </c>
      <c r="BE32" s="46" t="e">
        <f t="shared" si="30"/>
        <v>#REF!</v>
      </c>
      <c r="BF32" s="46"/>
      <c r="BG32" s="46" t="e">
        <f t="shared" si="31"/>
        <v>#REF!</v>
      </c>
      <c r="BH32" s="46" t="e">
        <f t="shared" si="31"/>
        <v>#REF!</v>
      </c>
      <c r="BI32" s="46" t="e">
        <f t="shared" si="31"/>
        <v>#REF!</v>
      </c>
      <c r="BJ32" s="46" t="e">
        <f t="shared" si="31"/>
        <v>#REF!</v>
      </c>
      <c r="BM32" s="46" t="e">
        <f>LN(#REF!/#REF!)</f>
        <v>#REF!</v>
      </c>
      <c r="BN32" s="46" t="e">
        <f>LN(#REF!/#REF!)</f>
        <v>#REF!</v>
      </c>
      <c r="BO32" s="46" t="e">
        <f>LN(#REF!/#REF!)</f>
        <v>#REF!</v>
      </c>
      <c r="BP32" s="46" t="e">
        <f>LN(#REF!/#REF!)</f>
        <v>#REF!</v>
      </c>
      <c r="BR32" s="46" t="e">
        <f>M32/#REF!</f>
        <v>#REF!</v>
      </c>
      <c r="BS32" s="46" t="e">
        <f>#REF!/#REF!</f>
        <v>#REF!</v>
      </c>
      <c r="BT32" s="46" t="e">
        <f>#REF!/#REF!</f>
        <v>#REF!</v>
      </c>
      <c r="BU32" s="46" t="e">
        <f>#REF!/#REF!</f>
        <v>#REF!</v>
      </c>
      <c r="BV32" s="46"/>
      <c r="BX32" s="46" t="e">
        <f t="shared" si="32"/>
        <v>#REF!</v>
      </c>
      <c r="BY32" s="46" t="e">
        <f t="shared" si="32"/>
        <v>#REF!</v>
      </c>
      <c r="BZ32" s="46" t="e">
        <f t="shared" si="32"/>
        <v>#REF!</v>
      </c>
      <c r="CA32" s="46" t="e">
        <f t="shared" si="32"/>
        <v>#REF!</v>
      </c>
      <c r="CC32" s="46" t="e">
        <f>LN(#REF!/#REF!)</f>
        <v>#REF!</v>
      </c>
      <c r="CD32" s="46" t="e">
        <f>LN(#REF!/#REF!)</f>
        <v>#REF!</v>
      </c>
      <c r="CE32" s="46" t="e">
        <f>LN(#REF!/#REF!)</f>
        <v>#REF!</v>
      </c>
      <c r="CF32" s="46" t="e">
        <f>LN(#REF!/#REF!)</f>
        <v>#REF!</v>
      </c>
      <c r="CH32" s="46" t="e">
        <f>LN(#REF!/#REF!)</f>
        <v>#REF!</v>
      </c>
      <c r="CI32" s="46" t="e">
        <f>LN(#REF!/#REF!)</f>
        <v>#REF!</v>
      </c>
      <c r="CJ32" s="46" t="e">
        <f>LN(#REF!/#REF!)</f>
        <v>#REF!</v>
      </c>
      <c r="CK32" s="46" t="e">
        <f>LN(#REF!/#REF!)</f>
        <v>#REF!</v>
      </c>
      <c r="CM32" s="46" t="e">
        <f>LN(#REF!/#REF!)</f>
        <v>#REF!</v>
      </c>
      <c r="CN32" s="46" t="e">
        <f>LN(#REF!/#REF!)</f>
        <v>#REF!</v>
      </c>
      <c r="CO32" s="46" t="e">
        <f>LN(#REF!/#REF!)</f>
        <v>#REF!</v>
      </c>
      <c r="CP32" s="46" t="e">
        <f>LN(#REF!/#REF!)</f>
        <v>#REF!</v>
      </c>
      <c r="CS32" s="46" t="e">
        <f t="shared" si="33"/>
        <v>#REF!</v>
      </c>
      <c r="CT32" s="46">
        <f t="shared" si="34"/>
        <v>1</v>
      </c>
      <c r="CU32" s="46">
        <f t="shared" si="5"/>
        <v>1</v>
      </c>
      <c r="CV32" s="46"/>
      <c r="CW32" s="46" t="e">
        <f t="shared" si="35"/>
        <v>#REF!</v>
      </c>
      <c r="CX32" s="46">
        <f t="shared" si="36"/>
        <v>1</v>
      </c>
      <c r="CY32" s="46">
        <f t="shared" si="6"/>
        <v>1</v>
      </c>
      <c r="CZ32" s="46"/>
      <c r="DA32" s="46" t="e">
        <f t="shared" si="37"/>
        <v>#REF!</v>
      </c>
      <c r="DB32" s="46">
        <f t="shared" si="38"/>
        <v>1</v>
      </c>
      <c r="DC32" s="46">
        <f t="shared" si="7"/>
        <v>1</v>
      </c>
      <c r="DD32" s="46"/>
      <c r="DE32" s="46" t="e">
        <f t="shared" si="39"/>
        <v>#REF!</v>
      </c>
      <c r="DF32" s="46">
        <f t="shared" si="40"/>
        <v>1</v>
      </c>
      <c r="DG32" s="46">
        <f t="shared" si="8"/>
        <v>1</v>
      </c>
      <c r="DI32" s="46" t="e">
        <f t="shared" si="41"/>
        <v>#REF!</v>
      </c>
      <c r="DJ32" s="46">
        <f t="shared" si="42"/>
        <v>1</v>
      </c>
      <c r="DK32" s="46">
        <f t="shared" si="9"/>
        <v>1</v>
      </c>
      <c r="DO32" s="52">
        <f t="shared" si="10"/>
        <v>0.53904469716939163</v>
      </c>
      <c r="DP32" s="52">
        <f t="shared" si="11"/>
        <v>0.46095530283060826</v>
      </c>
      <c r="DQ32" s="46"/>
      <c r="DR32" s="46">
        <f t="shared" si="56"/>
        <v>0.54126123987579633</v>
      </c>
      <c r="DS32" s="46">
        <f t="shared" si="57"/>
        <v>0.45873214634814458</v>
      </c>
      <c r="DT32" s="46">
        <f t="shared" si="58"/>
        <v>0.99999338622394096</v>
      </c>
      <c r="DU32" s="52"/>
      <c r="DV32" s="46">
        <f t="shared" si="59"/>
        <v>0.54126481968010232</v>
      </c>
      <c r="DW32" s="46">
        <f t="shared" si="60"/>
        <v>0.45873518031989763</v>
      </c>
      <c r="DY32" s="46">
        <f t="shared" si="43"/>
        <v>2.6463897683911775E-2</v>
      </c>
      <c r="DZ32" s="46">
        <f t="shared" si="44"/>
        <v>5.651190780279914E-2</v>
      </c>
      <c r="EA32" s="46"/>
      <c r="EB32" s="46">
        <f t="shared" si="61"/>
        <v>5.016383029868484E-2</v>
      </c>
      <c r="EC32" s="46">
        <f t="shared" si="62"/>
        <v>5.016383029868484E-2</v>
      </c>
      <c r="ED32" s="46"/>
      <c r="EE32" s="52">
        <f t="shared" si="45"/>
        <v>0.79868852674104196</v>
      </c>
      <c r="EF32" s="52">
        <f t="shared" si="46"/>
        <v>0.20131147325895812</v>
      </c>
      <c r="EG32" s="52"/>
      <c r="EH32" s="52">
        <f t="shared" si="63"/>
        <v>-3.056971386252993E-3</v>
      </c>
      <c r="EI32" s="52">
        <f t="shared" si="64"/>
        <v>1.2221243037901017E-2</v>
      </c>
      <c r="EK32" s="46">
        <f t="shared" si="47"/>
        <v>2.0642961228520065E-2</v>
      </c>
      <c r="EL32" s="46">
        <f t="shared" si="48"/>
        <v>5.8731655337866673E-3</v>
      </c>
      <c r="EN32" s="46">
        <v>0</v>
      </c>
      <c r="EO32" s="46">
        <f t="shared" si="49"/>
        <v>2.6002894634597016E-3</v>
      </c>
      <c r="ES32" s="46">
        <f t="shared" si="50"/>
        <v>1.0410689033545035</v>
      </c>
      <c r="ET32" s="46">
        <f t="shared" si="51"/>
        <v>1.3224237640248562</v>
      </c>
      <c r="EU32" s="46">
        <f t="shared" si="12"/>
        <v>0.79017803726700953</v>
      </c>
      <c r="EW32" s="46">
        <f t="shared" si="65"/>
        <v>1.0139641366387984</v>
      </c>
      <c r="EX32" s="46">
        <f t="shared" si="52"/>
        <v>1.0287529070543648</v>
      </c>
      <c r="EY32" s="46">
        <f t="shared" si="13"/>
        <v>1.0116811017800076</v>
      </c>
      <c r="FA32" s="46">
        <f t="shared" si="66"/>
        <v>1.0011935559775764</v>
      </c>
      <c r="FB32" s="46">
        <f t="shared" si="53"/>
        <v>0.87948938509603314</v>
      </c>
      <c r="FC32" s="46">
        <f t="shared" si="14"/>
        <v>1.0215236180547052</v>
      </c>
      <c r="FE32" s="46">
        <f t="shared" si="67"/>
        <v>0.79940818734465213</v>
      </c>
      <c r="FG32" s="46">
        <f t="shared" si="68"/>
        <v>1.0514433405427634</v>
      </c>
      <c r="FH32" s="46">
        <f t="shared" si="54"/>
        <v>1.0326642088968552</v>
      </c>
      <c r="FI32" s="46">
        <f t="shared" si="15"/>
        <v>1.0386080611831541</v>
      </c>
      <c r="FK32" s="46">
        <f t="shared" si="69"/>
        <v>1.0039595012570408</v>
      </c>
      <c r="FL32" s="46">
        <f t="shared" si="55"/>
        <v>1.3174149736937679</v>
      </c>
      <c r="FM32" s="46">
        <f t="shared" si="16"/>
        <v>0.76969187629257119</v>
      </c>
    </row>
    <row r="33" spans="1:169" x14ac:dyDescent="0.2">
      <c r="A33" s="33" t="s">
        <v>52</v>
      </c>
      <c r="B33" s="1">
        <f t="shared" si="17"/>
        <v>1967</v>
      </c>
      <c r="D33" s="43">
        <f>Commercial_Total!D275</f>
        <v>3767.6930000000002</v>
      </c>
      <c r="E33" s="43">
        <f>Commercial_Total!D193</f>
        <v>925.178</v>
      </c>
      <c r="F33" s="43">
        <f>Conversion_Factors!$O29*E33</f>
        <v>3131.5119999999997</v>
      </c>
      <c r="G33" s="43">
        <f t="shared" si="1"/>
        <v>6899.2049999999999</v>
      </c>
      <c r="H33" s="49">
        <f t="shared" si="2"/>
        <v>3.3847670394237648</v>
      </c>
      <c r="K33" s="51">
        <f>Commercial_Total!F33</f>
        <v>40.166885890644082</v>
      </c>
      <c r="M33" s="49">
        <f>Commercial_Total!Y275</f>
        <v>1.4731248039879783</v>
      </c>
      <c r="N33" s="49">
        <f>Commercial_Total!Y193</f>
        <v>0.57560490091732675</v>
      </c>
      <c r="O33" s="354">
        <f>Commercial_Total!$H113</f>
        <v>116.83432499040441</v>
      </c>
      <c r="Q33" s="50">
        <f t="shared" si="18"/>
        <v>171.76350237315771</v>
      </c>
      <c r="S33" s="52">
        <f>Commercial_Total!Y275</f>
        <v>1.4731248039879783</v>
      </c>
      <c r="T33" s="52">
        <f>Commercial_Total!Y193</f>
        <v>0.57560490091732675</v>
      </c>
      <c r="W33" s="52">
        <f>Commercial_Total!X275</f>
        <v>0.9924407982512623</v>
      </c>
      <c r="Z33" s="116">
        <f>Commercial_Total!X193</f>
        <v>0.98614440661038438</v>
      </c>
      <c r="AA33" s="46"/>
      <c r="AB33" s="22">
        <f t="shared" si="19"/>
        <v>1967</v>
      </c>
      <c r="AC33" s="48">
        <f t="shared" si="3"/>
        <v>0.69048959606982208</v>
      </c>
      <c r="AD33" s="48">
        <f t="shared" si="4"/>
        <v>0.87024069531766657</v>
      </c>
      <c r="AE33" s="48">
        <f t="shared" si="20"/>
        <v>0.99602531434129382</v>
      </c>
      <c r="AF33" s="357">
        <f t="shared" si="21"/>
        <v>1.0204330252075258</v>
      </c>
      <c r="AG33" s="48">
        <f t="shared" si="22"/>
        <v>0.85621830142770561</v>
      </c>
      <c r="AH33" s="48">
        <f t="shared" si="23"/>
        <v>0.6008921461934168</v>
      </c>
      <c r="AI33" s="48">
        <f t="shared" si="24"/>
        <v>0.60089214619341669</v>
      </c>
      <c r="AJ33" s="48"/>
      <c r="AK33" s="48"/>
      <c r="AL33" s="48">
        <f t="shared" si="25"/>
        <v>1.0163771246965632</v>
      </c>
      <c r="AM33" s="47"/>
      <c r="AN33" s="48">
        <f>Commercial_Total!Y113</f>
        <v>1.1192347948898449</v>
      </c>
      <c r="AO33" s="48">
        <f>Commercial_Total!X113</f>
        <v>0.996655585144536</v>
      </c>
      <c r="AP33" s="48">
        <f t="shared" si="26"/>
        <v>0.76451951375187355</v>
      </c>
      <c r="AQ33" s="48">
        <f t="shared" si="27"/>
        <v>1.0204330252075258</v>
      </c>
      <c r="AR33" s="48">
        <f t="shared" si="28"/>
        <v>0.87024069531766646</v>
      </c>
      <c r="AT33" s="5"/>
      <c r="AV33" s="46" t="e">
        <f>D33/#REF!</f>
        <v>#REF!</v>
      </c>
      <c r="AW33" s="46" t="e">
        <f>#REF!/#REF!</f>
        <v>#REF!</v>
      </c>
      <c r="AX33" s="46" t="e">
        <f>#REF!/#REF!</f>
        <v>#REF!</v>
      </c>
      <c r="AY33" s="46" t="e">
        <f>#REF!/#REF!</f>
        <v>#REF!</v>
      </c>
      <c r="BA33" s="46" t="e">
        <f t="shared" si="29"/>
        <v>#REF!</v>
      </c>
      <c r="BB33" s="46" t="e">
        <f t="shared" si="29"/>
        <v>#REF!</v>
      </c>
      <c r="BC33" s="46" t="e">
        <f t="shared" si="29"/>
        <v>#REF!</v>
      </c>
      <c r="BD33" s="46" t="e">
        <f t="shared" si="29"/>
        <v>#REF!</v>
      </c>
      <c r="BE33" s="46" t="e">
        <f t="shared" si="30"/>
        <v>#REF!</v>
      </c>
      <c r="BF33" s="46"/>
      <c r="BG33" s="46" t="e">
        <f t="shared" si="31"/>
        <v>#REF!</v>
      </c>
      <c r="BH33" s="46" t="e">
        <f t="shared" si="31"/>
        <v>#REF!</v>
      </c>
      <c r="BI33" s="46" t="e">
        <f t="shared" si="31"/>
        <v>#REF!</v>
      </c>
      <c r="BJ33" s="46" t="e">
        <f t="shared" si="31"/>
        <v>#REF!</v>
      </c>
      <c r="BM33" s="46" t="e">
        <f>LN(#REF!/#REF!)</f>
        <v>#REF!</v>
      </c>
      <c r="BN33" s="46" t="e">
        <f>LN(#REF!/#REF!)</f>
        <v>#REF!</v>
      </c>
      <c r="BO33" s="46" t="e">
        <f>LN(#REF!/#REF!)</f>
        <v>#REF!</v>
      </c>
      <c r="BP33" s="46" t="e">
        <f>LN(#REF!/#REF!)</f>
        <v>#REF!</v>
      </c>
      <c r="BR33" s="46" t="e">
        <f>M33/#REF!</f>
        <v>#REF!</v>
      </c>
      <c r="BS33" s="46" t="e">
        <f>#REF!/#REF!</f>
        <v>#REF!</v>
      </c>
      <c r="BT33" s="46" t="e">
        <f>#REF!/#REF!</f>
        <v>#REF!</v>
      </c>
      <c r="BU33" s="46" t="e">
        <f>#REF!/#REF!</f>
        <v>#REF!</v>
      </c>
      <c r="BV33" s="46"/>
      <c r="BX33" s="46" t="e">
        <f t="shared" si="32"/>
        <v>#REF!</v>
      </c>
      <c r="BY33" s="46" t="e">
        <f t="shared" si="32"/>
        <v>#REF!</v>
      </c>
      <c r="BZ33" s="46" t="e">
        <f t="shared" si="32"/>
        <v>#REF!</v>
      </c>
      <c r="CA33" s="46" t="e">
        <f t="shared" si="32"/>
        <v>#REF!</v>
      </c>
      <c r="CC33" s="46" t="e">
        <f>LN(#REF!/#REF!)</f>
        <v>#REF!</v>
      </c>
      <c r="CD33" s="46" t="e">
        <f>LN(#REF!/#REF!)</f>
        <v>#REF!</v>
      </c>
      <c r="CE33" s="46" t="e">
        <f>LN(#REF!/#REF!)</f>
        <v>#REF!</v>
      </c>
      <c r="CF33" s="46" t="e">
        <f>LN(#REF!/#REF!)</f>
        <v>#REF!</v>
      </c>
      <c r="CH33" s="46" t="e">
        <f>LN(#REF!/#REF!)</f>
        <v>#REF!</v>
      </c>
      <c r="CI33" s="46" t="e">
        <f>LN(#REF!/#REF!)</f>
        <v>#REF!</v>
      </c>
      <c r="CJ33" s="46" t="e">
        <f>LN(#REF!/#REF!)</f>
        <v>#REF!</v>
      </c>
      <c r="CK33" s="46" t="e">
        <f>LN(#REF!/#REF!)</f>
        <v>#REF!</v>
      </c>
      <c r="CM33" s="46" t="e">
        <f>LN(#REF!/#REF!)</f>
        <v>#REF!</v>
      </c>
      <c r="CN33" s="46" t="e">
        <f>LN(#REF!/#REF!)</f>
        <v>#REF!</v>
      </c>
      <c r="CO33" s="46" t="e">
        <f>LN(#REF!/#REF!)</f>
        <v>#REF!</v>
      </c>
      <c r="CP33" s="46" t="e">
        <f>LN(#REF!/#REF!)</f>
        <v>#REF!</v>
      </c>
      <c r="CS33" s="46" t="e">
        <f t="shared" si="33"/>
        <v>#REF!</v>
      </c>
      <c r="CT33" s="46">
        <f t="shared" si="34"/>
        <v>1</v>
      </c>
      <c r="CU33" s="46">
        <f t="shared" si="5"/>
        <v>1</v>
      </c>
      <c r="CV33" s="46"/>
      <c r="CW33" s="46" t="e">
        <f t="shared" si="35"/>
        <v>#REF!</v>
      </c>
      <c r="CX33" s="46">
        <f t="shared" si="36"/>
        <v>1</v>
      </c>
      <c r="CY33" s="46">
        <f t="shared" si="6"/>
        <v>1</v>
      </c>
      <c r="CZ33" s="46"/>
      <c r="DA33" s="46" t="e">
        <f t="shared" si="37"/>
        <v>#REF!</v>
      </c>
      <c r="DB33" s="46">
        <f t="shared" si="38"/>
        <v>1</v>
      </c>
      <c r="DC33" s="46">
        <f t="shared" si="7"/>
        <v>1</v>
      </c>
      <c r="DD33" s="46"/>
      <c r="DE33" s="46" t="e">
        <f t="shared" si="39"/>
        <v>#REF!</v>
      </c>
      <c r="DF33" s="46">
        <f t="shared" si="40"/>
        <v>1</v>
      </c>
      <c r="DG33" s="46">
        <f t="shared" si="8"/>
        <v>1</v>
      </c>
      <c r="DI33" s="46" t="e">
        <f t="shared" si="41"/>
        <v>#REF!</v>
      </c>
      <c r="DJ33" s="46">
        <f t="shared" si="42"/>
        <v>1</v>
      </c>
      <c r="DK33" s="46">
        <f t="shared" si="9"/>
        <v>1</v>
      </c>
      <c r="DO33" s="52">
        <f t="shared" si="10"/>
        <v>0.54610538460590752</v>
      </c>
      <c r="DP33" s="52">
        <f t="shared" si="11"/>
        <v>0.45389461539409248</v>
      </c>
      <c r="DQ33" s="46"/>
      <c r="DR33" s="46">
        <f t="shared" si="56"/>
        <v>0.54256738390225723</v>
      </c>
      <c r="DS33" s="46">
        <f t="shared" si="57"/>
        <v>0.45741587673027695</v>
      </c>
      <c r="DT33" s="46">
        <f t="shared" si="58"/>
        <v>0.99998326063253418</v>
      </c>
      <c r="DU33" s="52"/>
      <c r="DV33" s="46">
        <f t="shared" si="59"/>
        <v>0.54257646628910472</v>
      </c>
      <c r="DW33" s="46">
        <f t="shared" si="60"/>
        <v>0.45742353371089522</v>
      </c>
      <c r="DY33" s="46">
        <f t="shared" si="43"/>
        <v>9.0010393461433635E-2</v>
      </c>
      <c r="DZ33" s="46">
        <f t="shared" si="44"/>
        <v>6.8709984142169708E-2</v>
      </c>
      <c r="EA33" s="46"/>
      <c r="EB33" s="46">
        <f t="shared" si="61"/>
        <v>7.1413799062990349E-2</v>
      </c>
      <c r="EC33" s="46">
        <f t="shared" si="62"/>
        <v>7.1413799062990349E-2</v>
      </c>
      <c r="ED33" s="46"/>
      <c r="EE33" s="52">
        <f t="shared" si="45"/>
        <v>0.80285458517824171</v>
      </c>
      <c r="EF33" s="52">
        <f t="shared" si="46"/>
        <v>0.19714541482175835</v>
      </c>
      <c r="EG33" s="52"/>
      <c r="EH33" s="52">
        <f t="shared" si="63"/>
        <v>5.2025672028181546E-3</v>
      </c>
      <c r="EI33" s="52">
        <f t="shared" si="64"/>
        <v>-2.0911724098157815E-2</v>
      </c>
      <c r="EK33" s="46">
        <f t="shared" si="47"/>
        <v>-1.3394027195625215E-2</v>
      </c>
      <c r="EL33" s="46">
        <f t="shared" si="48"/>
        <v>-1.8207909177336973E-2</v>
      </c>
      <c r="EN33" s="46">
        <v>0</v>
      </c>
      <c r="EO33" s="46">
        <f t="shared" si="49"/>
        <v>-2.33521924352875E-3</v>
      </c>
      <c r="ES33" s="46">
        <f t="shared" si="50"/>
        <v>1.0835764360005622</v>
      </c>
      <c r="ET33" s="46">
        <f t="shared" si="51"/>
        <v>1.4329472291045022</v>
      </c>
      <c r="EU33" s="46">
        <f t="shared" si="12"/>
        <v>0.85621830142770561</v>
      </c>
      <c r="EW33" s="46">
        <f t="shared" si="65"/>
        <v>0.98452497786983673</v>
      </c>
      <c r="EX33" s="46">
        <f t="shared" si="52"/>
        <v>1.0128329330512287</v>
      </c>
      <c r="EY33" s="46">
        <f t="shared" si="13"/>
        <v>0.99602531434129382</v>
      </c>
      <c r="FA33" s="46">
        <f t="shared" si="66"/>
        <v>0.99893238606733703</v>
      </c>
      <c r="FB33" s="46">
        <f t="shared" si="53"/>
        <v>0.87855042997487542</v>
      </c>
      <c r="FC33" s="46">
        <f t="shared" si="14"/>
        <v>1.0204330252075258</v>
      </c>
      <c r="FE33" s="46">
        <f t="shared" si="67"/>
        <v>0.85281510282429918</v>
      </c>
      <c r="FG33" s="46">
        <f t="shared" si="68"/>
        <v>1.0740255647008217</v>
      </c>
      <c r="FH33" s="46">
        <f t="shared" si="54"/>
        <v>1.1091077601067723</v>
      </c>
      <c r="FI33" s="46">
        <f t="shared" si="15"/>
        <v>1.1154916094150629</v>
      </c>
      <c r="FK33" s="46">
        <f t="shared" si="69"/>
        <v>0.99327995695418836</v>
      </c>
      <c r="FL33" s="46">
        <f t="shared" si="55"/>
        <v>1.308561888361349</v>
      </c>
      <c r="FM33" s="46">
        <f t="shared" si="16"/>
        <v>0.76451951375187355</v>
      </c>
    </row>
    <row r="34" spans="1:169" x14ac:dyDescent="0.2">
      <c r="A34" s="33" t="s">
        <v>52</v>
      </c>
      <c r="B34" s="1">
        <f t="shared" si="17"/>
        <v>1968</v>
      </c>
      <c r="D34" s="43">
        <f>Commercial_Total!D276</f>
        <v>3899.46</v>
      </c>
      <c r="E34" s="43">
        <f>Commercial_Total!D194</f>
        <v>1013.9590000000001</v>
      </c>
      <c r="F34" s="43">
        <f>Conversion_Factors!$O30*E34</f>
        <v>3429.5710000000004</v>
      </c>
      <c r="G34" s="43">
        <f t="shared" si="1"/>
        <v>7329.0310000000009</v>
      </c>
      <c r="H34" s="49">
        <f t="shared" si="2"/>
        <v>3.3823566830611496</v>
      </c>
      <c r="K34" s="51">
        <f>Commercial_Total!F34</f>
        <v>41.119338763690571</v>
      </c>
      <c r="M34" s="49">
        <f>Commercial_Total!Y276</f>
        <v>1.4787890184638826</v>
      </c>
      <c r="N34" s="49">
        <f>Commercial_Total!Y194</f>
        <v>0.60510002155964115</v>
      </c>
      <c r="O34" s="354">
        <f>Commercial_Total!$H114</f>
        <v>119.49168317703287</v>
      </c>
      <c r="Q34" s="50">
        <f t="shared" si="18"/>
        <v>178.23805587242865</v>
      </c>
      <c r="S34" s="52">
        <f>Commercial_Total!Y276</f>
        <v>1.4787890184638826</v>
      </c>
      <c r="T34" s="52">
        <f>Commercial_Total!Y194</f>
        <v>0.60510002155964115</v>
      </c>
      <c r="W34" s="52">
        <f>Commercial_Total!X276</f>
        <v>0.9995141262701519</v>
      </c>
      <c r="Z34" s="116">
        <f>Commercial_Total!X194</f>
        <v>1.0042803564569109</v>
      </c>
      <c r="AA34" s="46"/>
      <c r="AB34" s="22">
        <f t="shared" si="19"/>
        <v>1968</v>
      </c>
      <c r="AC34" s="48">
        <f t="shared" si="3"/>
        <v>0.70686275482989902</v>
      </c>
      <c r="AD34" s="48">
        <f t="shared" si="4"/>
        <v>0.90304405494430107</v>
      </c>
      <c r="AE34" s="48">
        <f t="shared" si="20"/>
        <v>1.0082795866847749</v>
      </c>
      <c r="AF34" s="357">
        <f t="shared" si="21"/>
        <v>1.0200980288685071</v>
      </c>
      <c r="AG34" s="48">
        <f t="shared" si="22"/>
        <v>0.87798289458500822</v>
      </c>
      <c r="AH34" s="48">
        <f t="shared" si="23"/>
        <v>0.63832820841069116</v>
      </c>
      <c r="AI34" s="48">
        <f t="shared" si="24"/>
        <v>0.63832820841069138</v>
      </c>
      <c r="AJ34" s="48"/>
      <c r="AK34" s="48"/>
      <c r="AL34" s="48">
        <f t="shared" si="25"/>
        <v>1.028544018925492</v>
      </c>
      <c r="AM34" s="47"/>
      <c r="AN34" s="48">
        <f>Commercial_Total!Y114</f>
        <v>1.1342954802085621</v>
      </c>
      <c r="AO34" s="48">
        <f>Commercial_Total!X114</f>
        <v>1.0057900415336472</v>
      </c>
      <c r="AP34" s="48">
        <f t="shared" si="26"/>
        <v>0.77594956967551354</v>
      </c>
      <c r="AQ34" s="48">
        <f t="shared" si="27"/>
        <v>1.0200980288685071</v>
      </c>
      <c r="AR34" s="48">
        <f t="shared" si="28"/>
        <v>0.90304405494430107</v>
      </c>
      <c r="AT34" s="5"/>
      <c r="AV34" s="46" t="e">
        <f>D34/#REF!</f>
        <v>#REF!</v>
      </c>
      <c r="AW34" s="46" t="e">
        <f>#REF!/#REF!</f>
        <v>#REF!</v>
      </c>
      <c r="AX34" s="46" t="e">
        <f>#REF!/#REF!</f>
        <v>#REF!</v>
      </c>
      <c r="AY34" s="46" t="e">
        <f>#REF!/#REF!</f>
        <v>#REF!</v>
      </c>
      <c r="BA34" s="46" t="e">
        <f t="shared" si="29"/>
        <v>#REF!</v>
      </c>
      <c r="BB34" s="46" t="e">
        <f t="shared" si="29"/>
        <v>#REF!</v>
      </c>
      <c r="BC34" s="46" t="e">
        <f t="shared" si="29"/>
        <v>#REF!</v>
      </c>
      <c r="BD34" s="46" t="e">
        <f t="shared" si="29"/>
        <v>#REF!</v>
      </c>
      <c r="BE34" s="46" t="e">
        <f t="shared" si="30"/>
        <v>#REF!</v>
      </c>
      <c r="BF34" s="46"/>
      <c r="BG34" s="46" t="e">
        <f t="shared" si="31"/>
        <v>#REF!</v>
      </c>
      <c r="BH34" s="46" t="e">
        <f t="shared" si="31"/>
        <v>#REF!</v>
      </c>
      <c r="BI34" s="46" t="e">
        <f t="shared" si="31"/>
        <v>#REF!</v>
      </c>
      <c r="BJ34" s="46" t="e">
        <f t="shared" si="31"/>
        <v>#REF!</v>
      </c>
      <c r="BM34" s="46" t="e">
        <f>LN(#REF!/#REF!)</f>
        <v>#REF!</v>
      </c>
      <c r="BN34" s="46" t="e">
        <f>LN(#REF!/#REF!)</f>
        <v>#REF!</v>
      </c>
      <c r="BO34" s="46" t="e">
        <f>LN(#REF!/#REF!)</f>
        <v>#REF!</v>
      </c>
      <c r="BP34" s="46" t="e">
        <f>LN(#REF!/#REF!)</f>
        <v>#REF!</v>
      </c>
      <c r="BR34" s="46" t="e">
        <f>M34/#REF!</f>
        <v>#REF!</v>
      </c>
      <c r="BS34" s="46" t="e">
        <f>#REF!/#REF!</f>
        <v>#REF!</v>
      </c>
      <c r="BT34" s="46" t="e">
        <f>#REF!/#REF!</f>
        <v>#REF!</v>
      </c>
      <c r="BU34" s="46" t="e">
        <f>#REF!/#REF!</f>
        <v>#REF!</v>
      </c>
      <c r="BV34" s="46"/>
      <c r="BX34" s="46" t="e">
        <f t="shared" si="32"/>
        <v>#REF!</v>
      </c>
      <c r="BY34" s="46" t="e">
        <f t="shared" si="32"/>
        <v>#REF!</v>
      </c>
      <c r="BZ34" s="46" t="e">
        <f t="shared" si="32"/>
        <v>#REF!</v>
      </c>
      <c r="CA34" s="46" t="e">
        <f t="shared" si="32"/>
        <v>#REF!</v>
      </c>
      <c r="CC34" s="46" t="e">
        <f>LN(#REF!/#REF!)</f>
        <v>#REF!</v>
      </c>
      <c r="CD34" s="46" t="e">
        <f>LN(#REF!/#REF!)</f>
        <v>#REF!</v>
      </c>
      <c r="CE34" s="46" t="e">
        <f>LN(#REF!/#REF!)</f>
        <v>#REF!</v>
      </c>
      <c r="CF34" s="46" t="e">
        <f>LN(#REF!/#REF!)</f>
        <v>#REF!</v>
      </c>
      <c r="CH34" s="46" t="e">
        <f>LN(#REF!/#REF!)</f>
        <v>#REF!</v>
      </c>
      <c r="CI34" s="46" t="e">
        <f>LN(#REF!/#REF!)</f>
        <v>#REF!</v>
      </c>
      <c r="CJ34" s="46" t="e">
        <f>LN(#REF!/#REF!)</f>
        <v>#REF!</v>
      </c>
      <c r="CK34" s="46" t="e">
        <f>LN(#REF!/#REF!)</f>
        <v>#REF!</v>
      </c>
      <c r="CM34" s="46" t="e">
        <f>LN(#REF!/#REF!)</f>
        <v>#REF!</v>
      </c>
      <c r="CN34" s="46" t="e">
        <f>LN(#REF!/#REF!)</f>
        <v>#REF!</v>
      </c>
      <c r="CO34" s="46" t="e">
        <f>LN(#REF!/#REF!)</f>
        <v>#REF!</v>
      </c>
      <c r="CP34" s="46" t="e">
        <f>LN(#REF!/#REF!)</f>
        <v>#REF!</v>
      </c>
      <c r="CS34" s="46" t="e">
        <f t="shared" si="33"/>
        <v>#REF!</v>
      </c>
      <c r="CT34" s="46">
        <f t="shared" si="34"/>
        <v>1</v>
      </c>
      <c r="CU34" s="46">
        <f t="shared" si="5"/>
        <v>1</v>
      </c>
      <c r="CV34" s="46"/>
      <c r="CW34" s="46" t="e">
        <f t="shared" si="35"/>
        <v>#REF!</v>
      </c>
      <c r="CX34" s="46">
        <f t="shared" si="36"/>
        <v>1</v>
      </c>
      <c r="CY34" s="46">
        <f t="shared" si="6"/>
        <v>1</v>
      </c>
      <c r="CZ34" s="46"/>
      <c r="DA34" s="46" t="e">
        <f t="shared" si="37"/>
        <v>#REF!</v>
      </c>
      <c r="DB34" s="46">
        <f t="shared" si="38"/>
        <v>1</v>
      </c>
      <c r="DC34" s="46">
        <f t="shared" si="7"/>
        <v>1</v>
      </c>
      <c r="DD34" s="46"/>
      <c r="DE34" s="46" t="e">
        <f t="shared" si="39"/>
        <v>#REF!</v>
      </c>
      <c r="DF34" s="46">
        <f t="shared" si="40"/>
        <v>1</v>
      </c>
      <c r="DG34" s="46">
        <f t="shared" si="8"/>
        <v>1</v>
      </c>
      <c r="DI34" s="46" t="e">
        <f t="shared" si="41"/>
        <v>#REF!</v>
      </c>
      <c r="DJ34" s="46">
        <f t="shared" si="42"/>
        <v>1</v>
      </c>
      <c r="DK34" s="46">
        <f t="shared" si="9"/>
        <v>1</v>
      </c>
      <c r="DO34" s="52">
        <f t="shared" si="10"/>
        <v>0.53205669344283024</v>
      </c>
      <c r="DP34" s="52">
        <f t="shared" si="11"/>
        <v>0.4679433065571697</v>
      </c>
      <c r="DQ34" s="46"/>
      <c r="DR34" s="46">
        <f t="shared" si="56"/>
        <v>0.53905052804891218</v>
      </c>
      <c r="DS34" s="46">
        <f t="shared" si="57"/>
        <v>0.46088327539145074</v>
      </c>
      <c r="DT34" s="46">
        <f t="shared" si="58"/>
        <v>0.99993380344036287</v>
      </c>
      <c r="DU34" s="52"/>
      <c r="DV34" s="46">
        <f t="shared" si="59"/>
        <v>0.53908621370160703</v>
      </c>
      <c r="DW34" s="46">
        <f t="shared" si="60"/>
        <v>0.46091378629839302</v>
      </c>
      <c r="DY34" s="46">
        <f t="shared" si="43"/>
        <v>3.8376604252667668E-3</v>
      </c>
      <c r="DZ34" s="46">
        <f t="shared" si="44"/>
        <v>4.9972279831353328E-2</v>
      </c>
      <c r="EA34" s="46"/>
      <c r="EB34" s="46">
        <f t="shared" si="61"/>
        <v>2.2489866541830932E-2</v>
      </c>
      <c r="EC34" s="46">
        <f t="shared" si="62"/>
        <v>2.2489866541830932E-2</v>
      </c>
      <c r="ED34" s="46"/>
      <c r="EE34" s="52">
        <f t="shared" si="45"/>
        <v>0.79363473784751515</v>
      </c>
      <c r="EF34" s="52">
        <f t="shared" si="46"/>
        <v>0.20636526215248488</v>
      </c>
      <c r="EG34" s="52"/>
      <c r="EH34" s="52">
        <f t="shared" si="63"/>
        <v>-1.1550280604313779E-2</v>
      </c>
      <c r="EI34" s="52">
        <f t="shared" si="64"/>
        <v>4.5706113172661864E-2</v>
      </c>
      <c r="EK34" s="46">
        <f t="shared" si="47"/>
        <v>7.10192551225035E-3</v>
      </c>
      <c r="EL34" s="46">
        <f t="shared" si="48"/>
        <v>1.8223699883138982E-2</v>
      </c>
      <c r="EN34" s="46">
        <v>0</v>
      </c>
      <c r="EO34" s="46">
        <f t="shared" si="49"/>
        <v>-7.1237251257560052E-4</v>
      </c>
      <c r="ES34" s="46">
        <f t="shared" si="50"/>
        <v>1.0254194439911073</v>
      </c>
      <c r="ET34" s="46">
        <f t="shared" si="51"/>
        <v>1.4693719509369365</v>
      </c>
      <c r="EU34" s="46">
        <f t="shared" si="12"/>
        <v>0.87798289458500822</v>
      </c>
      <c r="EW34" s="46">
        <f t="shared" si="65"/>
        <v>1.0123031735911101</v>
      </c>
      <c r="EX34" s="46">
        <f t="shared" si="52"/>
        <v>1.0252939924453512</v>
      </c>
      <c r="EY34" s="46">
        <f t="shared" si="13"/>
        <v>1.0082795866847749</v>
      </c>
      <c r="FA34" s="46">
        <f t="shared" si="66"/>
        <v>0.99967171158641166</v>
      </c>
      <c r="FB34" s="46">
        <f t="shared" si="53"/>
        <v>0.87826201204796162</v>
      </c>
      <c r="FC34" s="46">
        <f t="shared" si="14"/>
        <v>1.0200980288685071</v>
      </c>
      <c r="FE34" s="46">
        <f t="shared" si="67"/>
        <v>0.88525223006847442</v>
      </c>
      <c r="FG34" s="46">
        <f t="shared" si="68"/>
        <v>1.0227446701716016</v>
      </c>
      <c r="FH34" s="46">
        <f t="shared" si="54"/>
        <v>1.1343340502951647</v>
      </c>
      <c r="FI34" s="46">
        <f t="shared" si="15"/>
        <v>1.1408630981503975</v>
      </c>
      <c r="FK34" s="46">
        <f t="shared" si="69"/>
        <v>1.0149506398699322</v>
      </c>
      <c r="FL34" s="46">
        <f t="shared" si="55"/>
        <v>1.328125725901758</v>
      </c>
      <c r="FM34" s="46">
        <f t="shared" si="16"/>
        <v>0.77594956967551354</v>
      </c>
    </row>
    <row r="35" spans="1:169" x14ac:dyDescent="0.2">
      <c r="A35" s="33" t="s">
        <v>52</v>
      </c>
      <c r="B35" s="1">
        <f t="shared" si="17"/>
        <v>1969</v>
      </c>
      <c r="D35" s="43">
        <f>Commercial_Total!D277</f>
        <v>4085.279</v>
      </c>
      <c r="E35" s="43">
        <f>Commercial_Total!D195</f>
        <v>1107.7329999999999</v>
      </c>
      <c r="F35" s="43">
        <f>Conversion_Factors!$O31*E35</f>
        <v>3747.94</v>
      </c>
      <c r="G35" s="43">
        <f t="shared" si="1"/>
        <v>7833.2190000000001</v>
      </c>
      <c r="H35" s="49">
        <f t="shared" si="2"/>
        <v>3.3834326502866667</v>
      </c>
      <c r="K35" s="51">
        <f>Commercial_Total!F35</f>
        <v>42.169102376586245</v>
      </c>
      <c r="M35" s="49">
        <f>Commercial_Total!Y277</f>
        <v>1.5003484181015101</v>
      </c>
      <c r="N35" s="49">
        <f>Commercial_Total!Y195</f>
        <v>0.64137723977657424</v>
      </c>
      <c r="O35" s="354">
        <f>Commercial_Total!$H115</f>
        <v>123.14732131655097</v>
      </c>
      <c r="Q35" s="50">
        <f t="shared" si="18"/>
        <v>185.75730946431707</v>
      </c>
      <c r="S35" s="52">
        <f>Commercial_Total!Y277</f>
        <v>1.5003484181015101</v>
      </c>
      <c r="T35" s="52">
        <f>Commercial_Total!Y195</f>
        <v>0.64137723977657424</v>
      </c>
      <c r="W35" s="52">
        <f>Commercial_Total!X277</f>
        <v>1.0064032856238481</v>
      </c>
      <c r="Z35" s="116">
        <f>Commercial_Total!X195</f>
        <v>1.0093343583428629</v>
      </c>
      <c r="AA35" s="46"/>
      <c r="AB35" s="22">
        <f t="shared" si="19"/>
        <v>1969</v>
      </c>
      <c r="AC35" s="48">
        <f t="shared" si="3"/>
        <v>0.72490873566621694</v>
      </c>
      <c r="AD35" s="48">
        <f t="shared" si="4"/>
        <v>0.94114039312829367</v>
      </c>
      <c r="AE35" s="48">
        <f t="shared" si="20"/>
        <v>1.0143412617301573</v>
      </c>
      <c r="AF35" s="357">
        <f t="shared" si="21"/>
        <v>1.0202515729193813</v>
      </c>
      <c r="AG35" s="48">
        <f t="shared" si="22"/>
        <v>0.90941695788348498</v>
      </c>
      <c r="AH35" s="48">
        <f t="shared" si="23"/>
        <v>0.68224089246703767</v>
      </c>
      <c r="AI35" s="48">
        <f t="shared" si="24"/>
        <v>0.68224089246703778</v>
      </c>
      <c r="AJ35" s="48"/>
      <c r="AK35" s="48"/>
      <c r="AL35" s="48">
        <f t="shared" si="25"/>
        <v>1.0348832677572228</v>
      </c>
      <c r="AM35" s="47"/>
      <c r="AN35" s="48">
        <f>Commercial_Total!Y115</f>
        <v>1.1616580814611237</v>
      </c>
      <c r="AO35" s="48">
        <f>Commercial_Total!X115</f>
        <v>1.0121444677086937</v>
      </c>
      <c r="AP35" s="48">
        <f t="shared" si="26"/>
        <v>0.78456027900317082</v>
      </c>
      <c r="AQ35" s="48">
        <f t="shared" si="27"/>
        <v>1.0202515729193813</v>
      </c>
      <c r="AR35" s="48">
        <f t="shared" si="28"/>
        <v>0.94114039312829334</v>
      </c>
      <c r="AT35" s="5"/>
      <c r="AV35" s="46" t="e">
        <f>D35/#REF!</f>
        <v>#REF!</v>
      </c>
      <c r="AW35" s="46" t="e">
        <f>#REF!/#REF!</f>
        <v>#REF!</v>
      </c>
      <c r="AX35" s="46" t="e">
        <f>#REF!/#REF!</f>
        <v>#REF!</v>
      </c>
      <c r="AY35" s="46" t="e">
        <f>#REF!/#REF!</f>
        <v>#REF!</v>
      </c>
      <c r="BA35" s="46" t="e">
        <f t="shared" si="29"/>
        <v>#REF!</v>
      </c>
      <c r="BB35" s="46" t="e">
        <f t="shared" si="29"/>
        <v>#REF!</v>
      </c>
      <c r="BC35" s="46" t="e">
        <f t="shared" si="29"/>
        <v>#REF!</v>
      </c>
      <c r="BD35" s="46" t="e">
        <f t="shared" si="29"/>
        <v>#REF!</v>
      </c>
      <c r="BE35" s="46" t="e">
        <f t="shared" si="30"/>
        <v>#REF!</v>
      </c>
      <c r="BF35" s="46"/>
      <c r="BG35" s="46" t="e">
        <f t="shared" si="31"/>
        <v>#REF!</v>
      </c>
      <c r="BH35" s="46" t="e">
        <f t="shared" si="31"/>
        <v>#REF!</v>
      </c>
      <c r="BI35" s="46" t="e">
        <f t="shared" si="31"/>
        <v>#REF!</v>
      </c>
      <c r="BJ35" s="46" t="e">
        <f t="shared" si="31"/>
        <v>#REF!</v>
      </c>
      <c r="BM35" s="46" t="e">
        <f>LN(#REF!/#REF!)</f>
        <v>#REF!</v>
      </c>
      <c r="BN35" s="46" t="e">
        <f>LN(#REF!/#REF!)</f>
        <v>#REF!</v>
      </c>
      <c r="BO35" s="46" t="e">
        <f>LN(#REF!/#REF!)</f>
        <v>#REF!</v>
      </c>
      <c r="BP35" s="46" t="e">
        <f>LN(#REF!/#REF!)</f>
        <v>#REF!</v>
      </c>
      <c r="BR35" s="46" t="e">
        <f>M35/#REF!</f>
        <v>#REF!</v>
      </c>
      <c r="BS35" s="46" t="e">
        <f>#REF!/#REF!</f>
        <v>#REF!</v>
      </c>
      <c r="BT35" s="46" t="e">
        <f>#REF!/#REF!</f>
        <v>#REF!</v>
      </c>
      <c r="BU35" s="46" t="e">
        <f>#REF!/#REF!</f>
        <v>#REF!</v>
      </c>
      <c r="BV35" s="46"/>
      <c r="BX35" s="46" t="e">
        <f t="shared" si="32"/>
        <v>#REF!</v>
      </c>
      <c r="BY35" s="46" t="e">
        <f t="shared" si="32"/>
        <v>#REF!</v>
      </c>
      <c r="BZ35" s="46" t="e">
        <f t="shared" si="32"/>
        <v>#REF!</v>
      </c>
      <c r="CA35" s="46" t="e">
        <f t="shared" si="32"/>
        <v>#REF!</v>
      </c>
      <c r="CC35" s="46" t="e">
        <f>LN(#REF!/#REF!)</f>
        <v>#REF!</v>
      </c>
      <c r="CD35" s="46" t="e">
        <f>LN(#REF!/#REF!)</f>
        <v>#REF!</v>
      </c>
      <c r="CE35" s="46" t="e">
        <f>LN(#REF!/#REF!)</f>
        <v>#REF!</v>
      </c>
      <c r="CF35" s="46" t="e">
        <f>LN(#REF!/#REF!)</f>
        <v>#REF!</v>
      </c>
      <c r="CH35" s="46" t="e">
        <f>LN(#REF!/#REF!)</f>
        <v>#REF!</v>
      </c>
      <c r="CI35" s="46" t="e">
        <f>LN(#REF!/#REF!)</f>
        <v>#REF!</v>
      </c>
      <c r="CJ35" s="46" t="e">
        <f>LN(#REF!/#REF!)</f>
        <v>#REF!</v>
      </c>
      <c r="CK35" s="46" t="e">
        <f>LN(#REF!/#REF!)</f>
        <v>#REF!</v>
      </c>
      <c r="CM35" s="46" t="e">
        <f>LN(#REF!/#REF!)</f>
        <v>#REF!</v>
      </c>
      <c r="CN35" s="46" t="e">
        <f>LN(#REF!/#REF!)</f>
        <v>#REF!</v>
      </c>
      <c r="CO35" s="46" t="e">
        <f>LN(#REF!/#REF!)</f>
        <v>#REF!</v>
      </c>
      <c r="CP35" s="46" t="e">
        <f>LN(#REF!/#REF!)</f>
        <v>#REF!</v>
      </c>
      <c r="CS35" s="46" t="e">
        <f t="shared" si="33"/>
        <v>#REF!</v>
      </c>
      <c r="CT35" s="46">
        <f t="shared" si="34"/>
        <v>1</v>
      </c>
      <c r="CU35" s="46">
        <f t="shared" si="5"/>
        <v>1</v>
      </c>
      <c r="CV35" s="46"/>
      <c r="CW35" s="46" t="e">
        <f t="shared" si="35"/>
        <v>#REF!</v>
      </c>
      <c r="CX35" s="46">
        <f t="shared" si="36"/>
        <v>1</v>
      </c>
      <c r="CY35" s="46">
        <f t="shared" si="6"/>
        <v>1</v>
      </c>
      <c r="CZ35" s="46"/>
      <c r="DA35" s="46" t="e">
        <f t="shared" si="37"/>
        <v>#REF!</v>
      </c>
      <c r="DB35" s="46">
        <f t="shared" si="38"/>
        <v>1</v>
      </c>
      <c r="DC35" s="46">
        <f t="shared" si="7"/>
        <v>1</v>
      </c>
      <c r="DD35" s="46"/>
      <c r="DE35" s="46" t="e">
        <f t="shared" si="39"/>
        <v>#REF!</v>
      </c>
      <c r="DF35" s="46">
        <f t="shared" si="40"/>
        <v>1</v>
      </c>
      <c r="DG35" s="46">
        <f t="shared" si="8"/>
        <v>1</v>
      </c>
      <c r="DI35" s="46" t="e">
        <f t="shared" si="41"/>
        <v>#REF!</v>
      </c>
      <c r="DJ35" s="46">
        <f t="shared" si="42"/>
        <v>1</v>
      </c>
      <c r="DK35" s="46">
        <f t="shared" si="9"/>
        <v>1</v>
      </c>
      <c r="DO35" s="52">
        <f t="shared" si="10"/>
        <v>0.52153259087994353</v>
      </c>
      <c r="DP35" s="52">
        <f t="shared" si="11"/>
        <v>0.47846740912005653</v>
      </c>
      <c r="DQ35" s="46"/>
      <c r="DR35" s="46">
        <f t="shared" si="56"/>
        <v>0.52677712115273334</v>
      </c>
      <c r="DS35" s="46">
        <f t="shared" si="57"/>
        <v>0.47318585249677864</v>
      </c>
      <c r="DT35" s="46">
        <f t="shared" si="58"/>
        <v>0.99996297364951192</v>
      </c>
      <c r="DU35" s="52"/>
      <c r="DV35" s="46">
        <f t="shared" si="59"/>
        <v>0.5267966265092624</v>
      </c>
      <c r="DW35" s="46">
        <f t="shared" si="60"/>
        <v>0.47320337349073766</v>
      </c>
      <c r="DY35" s="46">
        <f t="shared" si="43"/>
        <v>1.4473837795108068E-2</v>
      </c>
      <c r="DZ35" s="46">
        <f t="shared" si="44"/>
        <v>5.8224032146109918E-2</v>
      </c>
      <c r="EA35" s="46"/>
      <c r="EB35" s="46">
        <f t="shared" si="61"/>
        <v>3.0134600837166146E-2</v>
      </c>
      <c r="EC35" s="46">
        <f t="shared" si="62"/>
        <v>3.0134600837166146E-2</v>
      </c>
      <c r="ED35" s="46"/>
      <c r="EE35" s="52">
        <f t="shared" si="45"/>
        <v>0.78668776424934128</v>
      </c>
      <c r="EF35" s="52">
        <f t="shared" si="46"/>
        <v>0.21331223575065877</v>
      </c>
      <c r="EG35" s="52"/>
      <c r="EH35" s="52">
        <f t="shared" si="63"/>
        <v>-8.7918995490328215E-3</v>
      </c>
      <c r="EI35" s="52">
        <f t="shared" si="64"/>
        <v>3.3109271958398419E-2</v>
      </c>
      <c r="EK35" s="46">
        <f t="shared" si="47"/>
        <v>6.8688634930251747E-3</v>
      </c>
      <c r="EL35" s="46">
        <f t="shared" si="48"/>
        <v>5.0198406494548677E-3</v>
      </c>
      <c r="EN35" s="46">
        <v>0</v>
      </c>
      <c r="EO35" s="46">
        <f t="shared" si="49"/>
        <v>3.1806111055951181E-4</v>
      </c>
      <c r="ES35" s="46">
        <f t="shared" si="50"/>
        <v>1.0358025919324254</v>
      </c>
      <c r="ET35" s="46">
        <f t="shared" si="51"/>
        <v>1.5219792752932835</v>
      </c>
      <c r="EU35" s="46">
        <f t="shared" si="12"/>
        <v>0.90941695788348498</v>
      </c>
      <c r="EW35" s="46">
        <f t="shared" si="65"/>
        <v>1.0060118990064186</v>
      </c>
      <c r="EX35" s="46">
        <f t="shared" si="52"/>
        <v>1.0314579563798205</v>
      </c>
      <c r="EY35" s="46">
        <f t="shared" si="13"/>
        <v>1.0143412617301573</v>
      </c>
      <c r="FA35" s="46">
        <f t="shared" si="66"/>
        <v>1.0001505189173285</v>
      </c>
      <c r="FB35" s="46">
        <f t="shared" si="53"/>
        <v>0.87839420709514582</v>
      </c>
      <c r="FC35" s="46">
        <f t="shared" si="14"/>
        <v>1.0202515729193813</v>
      </c>
      <c r="FE35" s="46">
        <f t="shared" si="67"/>
        <v>0.92245914449833544</v>
      </c>
      <c r="FG35" s="46">
        <f t="shared" si="68"/>
        <v>1.0305932433314384</v>
      </c>
      <c r="FH35" s="46">
        <f t="shared" si="54"/>
        <v>1.1690370079149808</v>
      </c>
      <c r="FI35" s="46">
        <f t="shared" si="15"/>
        <v>1.1757658005199714</v>
      </c>
      <c r="FK35" s="46">
        <f t="shared" si="69"/>
        <v>1.0110969960731573</v>
      </c>
      <c r="FL35" s="46">
        <f t="shared" si="55"/>
        <v>1.342863931866749</v>
      </c>
      <c r="FM35" s="46">
        <f t="shared" si="16"/>
        <v>0.78456027900317082</v>
      </c>
    </row>
    <row r="36" spans="1:169" x14ac:dyDescent="0.2">
      <c r="A36" s="33" t="s">
        <v>52</v>
      </c>
      <c r="B36" s="1">
        <f t="shared" si="17"/>
        <v>1970</v>
      </c>
      <c r="D36" s="43">
        <f>Commercial_Total!D278</f>
        <v>4236.8500000000004</v>
      </c>
      <c r="E36" s="43">
        <f>Commercial_Total!D196</f>
        <v>1201.163</v>
      </c>
      <c r="F36" s="43">
        <f>Conversion_Factors!$O32*E36</f>
        <v>4109.6289999999999</v>
      </c>
      <c r="G36" s="43">
        <f t="shared" si="1"/>
        <v>8346.4789999999994</v>
      </c>
      <c r="H36" s="49">
        <f t="shared" si="2"/>
        <v>3.421374950776872</v>
      </c>
      <c r="K36" s="51">
        <f>Commercial_Total!F36</f>
        <v>43.217587378911084</v>
      </c>
      <c r="M36" s="49">
        <f>Commercial_Total!Y278</f>
        <v>1.5392016687878942</v>
      </c>
      <c r="N36" s="49">
        <f>Commercial_Total!Y196</f>
        <v>0.66734472371556564</v>
      </c>
      <c r="O36" s="354">
        <f>Commercial_Total!$H116</f>
        <v>125.8287037710391</v>
      </c>
      <c r="Q36" s="50">
        <f t="shared" si="18"/>
        <v>193.12690749768313</v>
      </c>
      <c r="S36" s="52">
        <f>Commercial_Total!Y278</f>
        <v>1.5392016687878942</v>
      </c>
      <c r="T36" s="52">
        <f>Commercial_Total!Y196</f>
        <v>0.66734472371556564</v>
      </c>
      <c r="W36" s="52">
        <f>Commercial_Total!X278</f>
        <v>0.99271332197491924</v>
      </c>
      <c r="Z36" s="116">
        <f>Commercial_Total!X196</f>
        <v>1.0263584455701786</v>
      </c>
      <c r="AA36" s="46"/>
      <c r="AB36" s="22">
        <f t="shared" si="19"/>
        <v>1970</v>
      </c>
      <c r="AC36" s="48">
        <f t="shared" si="3"/>
        <v>0.7429327365238283</v>
      </c>
      <c r="AD36" s="48">
        <f t="shared" si="4"/>
        <v>0.97847850063168629</v>
      </c>
      <c r="AE36" s="48">
        <f t="shared" si="20"/>
        <v>1.0154285685822035</v>
      </c>
      <c r="AF36" s="357">
        <f t="shared" si="21"/>
        <v>1.025789462995975</v>
      </c>
      <c r="AG36" s="48">
        <f t="shared" si="22"/>
        <v>0.9393851189633462</v>
      </c>
      <c r="AH36" s="48">
        <f t="shared" si="23"/>
        <v>0.72694371010403114</v>
      </c>
      <c r="AI36" s="48">
        <f t="shared" si="24"/>
        <v>0.72694371010403114</v>
      </c>
      <c r="AJ36" s="48"/>
      <c r="AK36" s="48"/>
      <c r="AL36" s="48">
        <f t="shared" si="25"/>
        <v>1.0416159260767102</v>
      </c>
      <c r="AM36" s="47"/>
      <c r="AN36" s="48">
        <f>Commercial_Total!Y116</f>
        <v>1.1954305043063984</v>
      </c>
      <c r="AO36" s="48">
        <f>Commercial_Total!X116</f>
        <v>1.0049657089162827</v>
      </c>
      <c r="AP36" s="48">
        <f t="shared" si="26"/>
        <v>0.79399446905358317</v>
      </c>
      <c r="AQ36" s="48">
        <f t="shared" si="27"/>
        <v>1.025789462995975</v>
      </c>
      <c r="AR36" s="48">
        <f t="shared" si="28"/>
        <v>0.97847850063168662</v>
      </c>
      <c r="AT36" s="5"/>
      <c r="AV36" s="46" t="e">
        <f>D36/#REF!</f>
        <v>#REF!</v>
      </c>
      <c r="AW36" s="46" t="e">
        <f>#REF!/#REF!</f>
        <v>#REF!</v>
      </c>
      <c r="AX36" s="46" t="e">
        <f>#REF!/#REF!</f>
        <v>#REF!</v>
      </c>
      <c r="AY36" s="46" t="e">
        <f>#REF!/#REF!</f>
        <v>#REF!</v>
      </c>
      <c r="BA36" s="46" t="e">
        <f t="shared" si="29"/>
        <v>#REF!</v>
      </c>
      <c r="BB36" s="46" t="e">
        <f t="shared" si="29"/>
        <v>#REF!</v>
      </c>
      <c r="BC36" s="46" t="e">
        <f t="shared" si="29"/>
        <v>#REF!</v>
      </c>
      <c r="BD36" s="46" t="e">
        <f t="shared" si="29"/>
        <v>#REF!</v>
      </c>
      <c r="BE36" s="46" t="e">
        <f t="shared" si="30"/>
        <v>#REF!</v>
      </c>
      <c r="BF36" s="46"/>
      <c r="BG36" s="46" t="e">
        <f t="shared" si="31"/>
        <v>#REF!</v>
      </c>
      <c r="BH36" s="46" t="e">
        <f t="shared" si="31"/>
        <v>#REF!</v>
      </c>
      <c r="BI36" s="46" t="e">
        <f t="shared" si="31"/>
        <v>#REF!</v>
      </c>
      <c r="BJ36" s="46" t="e">
        <f t="shared" si="31"/>
        <v>#REF!</v>
      </c>
      <c r="BM36" s="46" t="e">
        <f>LN(#REF!/#REF!)</f>
        <v>#REF!</v>
      </c>
      <c r="BN36" s="46" t="e">
        <f>LN(#REF!/#REF!)</f>
        <v>#REF!</v>
      </c>
      <c r="BO36" s="46" t="e">
        <f>LN(#REF!/#REF!)</f>
        <v>#REF!</v>
      </c>
      <c r="BP36" s="46" t="e">
        <f>LN(#REF!/#REF!)</f>
        <v>#REF!</v>
      </c>
      <c r="BR36" s="46" t="e">
        <f>M36/#REF!</f>
        <v>#REF!</v>
      </c>
      <c r="BS36" s="46" t="e">
        <f>#REF!/#REF!</f>
        <v>#REF!</v>
      </c>
      <c r="BT36" s="46" t="e">
        <f>#REF!/#REF!</f>
        <v>#REF!</v>
      </c>
      <c r="BU36" s="46" t="e">
        <f>#REF!/#REF!</f>
        <v>#REF!</v>
      </c>
      <c r="BV36" s="46"/>
      <c r="BX36" s="46" t="e">
        <f t="shared" si="32"/>
        <v>#REF!</v>
      </c>
      <c r="BY36" s="46" t="e">
        <f t="shared" si="32"/>
        <v>#REF!</v>
      </c>
      <c r="BZ36" s="46" t="e">
        <f t="shared" si="32"/>
        <v>#REF!</v>
      </c>
      <c r="CA36" s="46" t="e">
        <f t="shared" si="32"/>
        <v>#REF!</v>
      </c>
      <c r="CC36" s="46" t="e">
        <f>LN(#REF!/#REF!)</f>
        <v>#REF!</v>
      </c>
      <c r="CD36" s="46" t="e">
        <f>LN(#REF!/#REF!)</f>
        <v>#REF!</v>
      </c>
      <c r="CE36" s="46" t="e">
        <f>LN(#REF!/#REF!)</f>
        <v>#REF!</v>
      </c>
      <c r="CF36" s="46" t="e">
        <f>LN(#REF!/#REF!)</f>
        <v>#REF!</v>
      </c>
      <c r="CH36" s="46" t="e">
        <f>LN(#REF!/#REF!)</f>
        <v>#REF!</v>
      </c>
      <c r="CI36" s="46" t="e">
        <f>LN(#REF!/#REF!)</f>
        <v>#REF!</v>
      </c>
      <c r="CJ36" s="46" t="e">
        <f>LN(#REF!/#REF!)</f>
        <v>#REF!</v>
      </c>
      <c r="CK36" s="46" t="e">
        <f>LN(#REF!/#REF!)</f>
        <v>#REF!</v>
      </c>
      <c r="CM36" s="46" t="e">
        <f>LN(#REF!/#REF!)</f>
        <v>#REF!</v>
      </c>
      <c r="CN36" s="46" t="e">
        <f>LN(#REF!/#REF!)</f>
        <v>#REF!</v>
      </c>
      <c r="CO36" s="46" t="e">
        <f>LN(#REF!/#REF!)</f>
        <v>#REF!</v>
      </c>
      <c r="CP36" s="46" t="e">
        <f>LN(#REF!/#REF!)</f>
        <v>#REF!</v>
      </c>
      <c r="CS36" s="46" t="e">
        <f t="shared" si="33"/>
        <v>#REF!</v>
      </c>
      <c r="CT36" s="46">
        <f t="shared" si="34"/>
        <v>1</v>
      </c>
      <c r="CU36" s="46">
        <f t="shared" si="5"/>
        <v>1</v>
      </c>
      <c r="CV36" s="46"/>
      <c r="CW36" s="46" t="e">
        <f t="shared" si="35"/>
        <v>#REF!</v>
      </c>
      <c r="CX36" s="46">
        <f t="shared" si="36"/>
        <v>1</v>
      </c>
      <c r="CY36" s="46">
        <f t="shared" si="6"/>
        <v>1</v>
      </c>
      <c r="CZ36" s="46"/>
      <c r="DA36" s="46" t="e">
        <f t="shared" si="37"/>
        <v>#REF!</v>
      </c>
      <c r="DB36" s="46">
        <f t="shared" si="38"/>
        <v>1</v>
      </c>
      <c r="DC36" s="46">
        <f t="shared" si="7"/>
        <v>1</v>
      </c>
      <c r="DD36" s="46"/>
      <c r="DE36" s="46" t="e">
        <f t="shared" si="39"/>
        <v>#REF!</v>
      </c>
      <c r="DF36" s="46">
        <f t="shared" si="40"/>
        <v>1</v>
      </c>
      <c r="DG36" s="46">
        <f t="shared" si="8"/>
        <v>1</v>
      </c>
      <c r="DI36" s="46" t="e">
        <f t="shared" si="41"/>
        <v>#REF!</v>
      </c>
      <c r="DJ36" s="46">
        <f t="shared" si="42"/>
        <v>1</v>
      </c>
      <c r="DK36" s="46">
        <f t="shared" si="9"/>
        <v>1</v>
      </c>
      <c r="DO36" s="52">
        <f t="shared" si="10"/>
        <v>0.50762123765003186</v>
      </c>
      <c r="DP36" s="52">
        <f t="shared" si="11"/>
        <v>0.49237876234996819</v>
      </c>
      <c r="DQ36" s="46"/>
      <c r="DR36" s="46">
        <f t="shared" si="56"/>
        <v>0.51454557214462082</v>
      </c>
      <c r="DS36" s="46">
        <f t="shared" si="57"/>
        <v>0.48538986105060761</v>
      </c>
      <c r="DT36" s="46">
        <f t="shared" si="58"/>
        <v>0.99993543319522837</v>
      </c>
      <c r="DU36" s="52"/>
      <c r="DV36" s="46">
        <f t="shared" si="59"/>
        <v>0.51457879685333685</v>
      </c>
      <c r="DW36" s="46">
        <f t="shared" si="60"/>
        <v>0.4854212031466632</v>
      </c>
      <c r="DY36" s="46">
        <f t="shared" si="43"/>
        <v>2.5566525250460478E-2</v>
      </c>
      <c r="DZ36" s="46">
        <f t="shared" si="44"/>
        <v>3.968893816196814E-2</v>
      </c>
      <c r="EA36" s="46"/>
      <c r="EB36" s="46">
        <f t="shared" si="61"/>
        <v>2.1540115178780326E-2</v>
      </c>
      <c r="EC36" s="46">
        <f t="shared" si="62"/>
        <v>2.1540115178780326E-2</v>
      </c>
      <c r="ED36" s="46"/>
      <c r="EE36" s="52">
        <f t="shared" si="45"/>
        <v>0.77911729891046599</v>
      </c>
      <c r="EF36" s="52">
        <f t="shared" si="46"/>
        <v>0.22088270108953395</v>
      </c>
      <c r="EG36" s="52"/>
      <c r="EH36" s="52">
        <f t="shared" si="63"/>
        <v>-9.6698171526310907E-3</v>
      </c>
      <c r="EI36" s="52">
        <f t="shared" si="64"/>
        <v>3.4874808435373578E-2</v>
      </c>
      <c r="EK36" s="46">
        <f t="shared" si="47"/>
        <v>-1.3696227224311283E-2</v>
      </c>
      <c r="EL36" s="46">
        <f t="shared" si="48"/>
        <v>1.6725985452185461E-2</v>
      </c>
      <c r="EN36" s="46">
        <v>0</v>
      </c>
      <c r="EO36" s="46">
        <f t="shared" si="49"/>
        <v>1.1151731518668087E-2</v>
      </c>
      <c r="ES36" s="46">
        <f t="shared" si="50"/>
        <v>1.0329531584165828</v>
      </c>
      <c r="ET36" s="46">
        <f t="shared" si="51"/>
        <v>1.5721332994587789</v>
      </c>
      <c r="EU36" s="46">
        <f t="shared" si="12"/>
        <v>0.9393851189633462</v>
      </c>
      <c r="EW36" s="46">
        <f t="shared" si="65"/>
        <v>1.0010719339664755</v>
      </c>
      <c r="EX36" s="46">
        <f t="shared" si="52"/>
        <v>1.0325636111982555</v>
      </c>
      <c r="EY36" s="46">
        <f t="shared" si="13"/>
        <v>1.0154285685822035</v>
      </c>
      <c r="FA36" s="46">
        <f t="shared" si="66"/>
        <v>1.0054279652426776</v>
      </c>
      <c r="FB36" s="46">
        <f t="shared" si="53"/>
        <v>0.8831621003206277</v>
      </c>
      <c r="FC36" s="46">
        <f t="shared" si="14"/>
        <v>1.025789462995975</v>
      </c>
      <c r="FE36" s="46">
        <f t="shared" si="67"/>
        <v>0.95387848669637365</v>
      </c>
      <c r="FG36" s="46">
        <f t="shared" si="68"/>
        <v>1.0217737781530434</v>
      </c>
      <c r="FH36" s="46">
        <f t="shared" si="54"/>
        <v>1.1944913603780192</v>
      </c>
      <c r="FI36" s="46">
        <f t="shared" si="15"/>
        <v>1.2013666642204286</v>
      </c>
      <c r="FK36" s="46">
        <f t="shared" si="69"/>
        <v>1.0120248122456557</v>
      </c>
      <c r="FL36" s="46">
        <f t="shared" si="55"/>
        <v>1.3590116185189096</v>
      </c>
      <c r="FM36" s="46">
        <f t="shared" si="16"/>
        <v>0.79399446905358317</v>
      </c>
    </row>
    <row r="37" spans="1:169" x14ac:dyDescent="0.2">
      <c r="A37" s="33" t="s">
        <v>52</v>
      </c>
      <c r="B37" s="1">
        <f t="shared" si="17"/>
        <v>1971</v>
      </c>
      <c r="D37" s="43">
        <f>Commercial_Total!D279</f>
        <v>4323.9399999999996</v>
      </c>
      <c r="E37" s="43">
        <f>Commercial_Total!D197</f>
        <v>1288.009</v>
      </c>
      <c r="F37" s="43">
        <f>Conversion_Factors!$O33*E37</f>
        <v>4397.2</v>
      </c>
      <c r="G37" s="43">
        <f t="shared" si="1"/>
        <v>8721.14</v>
      </c>
      <c r="H37" s="49">
        <f t="shared" si="2"/>
        <v>3.4139513000297357</v>
      </c>
      <c r="K37" s="51">
        <f>Commercial_Total!F37</f>
        <v>44.196531411053328</v>
      </c>
      <c r="M37" s="49">
        <f>Commercial_Total!Y279</f>
        <v>1.5522445497786748</v>
      </c>
      <c r="N37" s="49">
        <f>Commercial_Total!Y197</f>
        <v>0.70856033792927331</v>
      </c>
      <c r="O37" s="354">
        <f>Commercial_Total!$H117</f>
        <v>126.97713645909506</v>
      </c>
      <c r="Q37" s="50">
        <f t="shared" si="18"/>
        <v>197.32634488639727</v>
      </c>
      <c r="S37" s="52">
        <f>Commercial_Total!Y279</f>
        <v>1.5522445497786748</v>
      </c>
      <c r="T37" s="52">
        <f>Commercial_Total!Y197</f>
        <v>0.70856033792927331</v>
      </c>
      <c r="W37" s="52">
        <f>Commercial_Total!X279</f>
        <v>0.98235426310829455</v>
      </c>
      <c r="Z37" s="116">
        <f>Commercial_Total!X197</f>
        <v>1.0135886443300075</v>
      </c>
      <c r="AA37" s="46"/>
      <c r="AB37" s="22">
        <f t="shared" si="19"/>
        <v>1971</v>
      </c>
      <c r="AC37" s="48">
        <f t="shared" si="3"/>
        <v>0.75976129204513909</v>
      </c>
      <c r="AD37" s="48">
        <f t="shared" si="4"/>
        <v>0.99975497242345324</v>
      </c>
      <c r="AE37" s="48">
        <f t="shared" si="20"/>
        <v>1.0038165834850246</v>
      </c>
      <c r="AF37" s="357">
        <f t="shared" si="21"/>
        <v>1.0246797945721606</v>
      </c>
      <c r="AG37" s="48">
        <f t="shared" si="22"/>
        <v>0.97196591242850761</v>
      </c>
      <c r="AH37" s="48">
        <f t="shared" si="23"/>
        <v>0.75957512957699524</v>
      </c>
      <c r="AI37" s="48">
        <f t="shared" si="24"/>
        <v>0.75957512957699524</v>
      </c>
      <c r="AJ37" s="48"/>
      <c r="AK37" s="48"/>
      <c r="AL37" s="48">
        <f t="shared" si="25"/>
        <v>1.0285905705535632</v>
      </c>
      <c r="AM37" s="47"/>
      <c r="AN37" s="48">
        <f>Commercial_Total!Y117</f>
        <v>1.2195818284442008</v>
      </c>
      <c r="AO37" s="48">
        <f>Commercial_Total!X117</f>
        <v>0.99405505497215418</v>
      </c>
      <c r="AP37" s="48">
        <f t="shared" si="26"/>
        <v>0.80479267952103795</v>
      </c>
      <c r="AQ37" s="48">
        <f t="shared" si="27"/>
        <v>1.0246797945721606</v>
      </c>
      <c r="AR37" s="48">
        <f t="shared" si="28"/>
        <v>0.99975497242345324</v>
      </c>
      <c r="AT37" s="5"/>
      <c r="AV37" s="46" t="e">
        <f>D37/#REF!</f>
        <v>#REF!</v>
      </c>
      <c r="AW37" s="46" t="e">
        <f>#REF!/#REF!</f>
        <v>#REF!</v>
      </c>
      <c r="AX37" s="46" t="e">
        <f>#REF!/#REF!</f>
        <v>#REF!</v>
      </c>
      <c r="AY37" s="46" t="e">
        <f>#REF!/#REF!</f>
        <v>#REF!</v>
      </c>
      <c r="BA37" s="46" t="e">
        <f t="shared" si="29"/>
        <v>#REF!</v>
      </c>
      <c r="BB37" s="46" t="e">
        <f t="shared" si="29"/>
        <v>#REF!</v>
      </c>
      <c r="BC37" s="46" t="e">
        <f t="shared" si="29"/>
        <v>#REF!</v>
      </c>
      <c r="BD37" s="46" t="e">
        <f t="shared" si="29"/>
        <v>#REF!</v>
      </c>
      <c r="BE37" s="46" t="e">
        <f t="shared" si="30"/>
        <v>#REF!</v>
      </c>
      <c r="BF37" s="46"/>
      <c r="BG37" s="46" t="e">
        <f t="shared" si="31"/>
        <v>#REF!</v>
      </c>
      <c r="BH37" s="46" t="e">
        <f t="shared" si="31"/>
        <v>#REF!</v>
      </c>
      <c r="BI37" s="46" t="e">
        <f t="shared" si="31"/>
        <v>#REF!</v>
      </c>
      <c r="BJ37" s="46" t="e">
        <f t="shared" si="31"/>
        <v>#REF!</v>
      </c>
      <c r="BM37" s="46" t="e">
        <f>LN(#REF!/#REF!)</f>
        <v>#REF!</v>
      </c>
      <c r="BN37" s="46" t="e">
        <f>LN(#REF!/#REF!)</f>
        <v>#REF!</v>
      </c>
      <c r="BO37" s="46" t="e">
        <f>LN(#REF!/#REF!)</f>
        <v>#REF!</v>
      </c>
      <c r="BP37" s="46" t="e">
        <f>LN(#REF!/#REF!)</f>
        <v>#REF!</v>
      </c>
      <c r="BR37" s="46" t="e">
        <f>M37/#REF!</f>
        <v>#REF!</v>
      </c>
      <c r="BS37" s="46" t="e">
        <f>#REF!/#REF!</f>
        <v>#REF!</v>
      </c>
      <c r="BT37" s="46" t="e">
        <f>#REF!/#REF!</f>
        <v>#REF!</v>
      </c>
      <c r="BU37" s="46" t="e">
        <f>#REF!/#REF!</f>
        <v>#REF!</v>
      </c>
      <c r="BV37" s="46"/>
      <c r="BX37" s="46" t="e">
        <f t="shared" si="32"/>
        <v>#REF!</v>
      </c>
      <c r="BY37" s="46" t="e">
        <f t="shared" si="32"/>
        <v>#REF!</v>
      </c>
      <c r="BZ37" s="46" t="e">
        <f t="shared" si="32"/>
        <v>#REF!</v>
      </c>
      <c r="CA37" s="46" t="e">
        <f t="shared" si="32"/>
        <v>#REF!</v>
      </c>
      <c r="CC37" s="46" t="e">
        <f>LN(#REF!/#REF!)</f>
        <v>#REF!</v>
      </c>
      <c r="CD37" s="46" t="e">
        <f>LN(#REF!/#REF!)</f>
        <v>#REF!</v>
      </c>
      <c r="CE37" s="46" t="e">
        <f>LN(#REF!/#REF!)</f>
        <v>#REF!</v>
      </c>
      <c r="CF37" s="46" t="e">
        <f>LN(#REF!/#REF!)</f>
        <v>#REF!</v>
      </c>
      <c r="CH37" s="46" t="e">
        <f>LN(#REF!/#REF!)</f>
        <v>#REF!</v>
      </c>
      <c r="CI37" s="46" t="e">
        <f>LN(#REF!/#REF!)</f>
        <v>#REF!</v>
      </c>
      <c r="CJ37" s="46" t="e">
        <f>LN(#REF!/#REF!)</f>
        <v>#REF!</v>
      </c>
      <c r="CK37" s="46" t="e">
        <f>LN(#REF!/#REF!)</f>
        <v>#REF!</v>
      </c>
      <c r="CM37" s="46" t="e">
        <f>LN(#REF!/#REF!)</f>
        <v>#REF!</v>
      </c>
      <c r="CN37" s="46" t="e">
        <f>LN(#REF!/#REF!)</f>
        <v>#REF!</v>
      </c>
      <c r="CO37" s="46" t="e">
        <f>LN(#REF!/#REF!)</f>
        <v>#REF!</v>
      </c>
      <c r="CP37" s="46" t="e">
        <f>LN(#REF!/#REF!)</f>
        <v>#REF!</v>
      </c>
      <c r="CS37" s="46" t="e">
        <f t="shared" si="33"/>
        <v>#REF!</v>
      </c>
      <c r="CT37" s="46">
        <f t="shared" si="34"/>
        <v>1</v>
      </c>
      <c r="CU37" s="46">
        <f t="shared" si="5"/>
        <v>1</v>
      </c>
      <c r="CV37" s="46"/>
      <c r="CW37" s="46" t="e">
        <f t="shared" si="35"/>
        <v>#REF!</v>
      </c>
      <c r="CX37" s="46">
        <f t="shared" si="36"/>
        <v>1</v>
      </c>
      <c r="CY37" s="46">
        <f t="shared" si="6"/>
        <v>1</v>
      </c>
      <c r="CZ37" s="46"/>
      <c r="DA37" s="46" t="e">
        <f t="shared" si="37"/>
        <v>#REF!</v>
      </c>
      <c r="DB37" s="46">
        <f t="shared" si="38"/>
        <v>1</v>
      </c>
      <c r="DC37" s="46">
        <f t="shared" si="7"/>
        <v>1</v>
      </c>
      <c r="DD37" s="46"/>
      <c r="DE37" s="46" t="e">
        <f t="shared" si="39"/>
        <v>#REF!</v>
      </c>
      <c r="DF37" s="46">
        <f t="shared" si="40"/>
        <v>1</v>
      </c>
      <c r="DG37" s="46">
        <f t="shared" si="8"/>
        <v>1</v>
      </c>
      <c r="DI37" s="46" t="e">
        <f t="shared" si="41"/>
        <v>#REF!</v>
      </c>
      <c r="DJ37" s="46">
        <f t="shared" si="42"/>
        <v>1</v>
      </c>
      <c r="DK37" s="46">
        <f t="shared" si="9"/>
        <v>1</v>
      </c>
      <c r="DO37" s="52">
        <f t="shared" si="10"/>
        <v>0.49579986102734275</v>
      </c>
      <c r="DP37" s="52">
        <f t="shared" si="11"/>
        <v>0.50420013897265725</v>
      </c>
      <c r="DQ37" s="46"/>
      <c r="DR37" s="46">
        <f t="shared" si="56"/>
        <v>0.50168733706386626</v>
      </c>
      <c r="DS37" s="46">
        <f t="shared" si="57"/>
        <v>0.49826607900639408</v>
      </c>
      <c r="DT37" s="46">
        <f t="shared" si="58"/>
        <v>0.99995341607026034</v>
      </c>
      <c r="DU37" s="52"/>
      <c r="DV37" s="46">
        <f t="shared" si="59"/>
        <v>0.5017107087202709</v>
      </c>
      <c r="DW37" s="46">
        <f t="shared" si="60"/>
        <v>0.4982892912797291</v>
      </c>
      <c r="DY37" s="46">
        <f t="shared" si="43"/>
        <v>8.4380949613085555E-3</v>
      </c>
      <c r="DZ37" s="46">
        <f t="shared" si="44"/>
        <v>5.9928478858984668E-2</v>
      </c>
      <c r="EA37" s="46"/>
      <c r="EB37" s="46">
        <f t="shared" si="61"/>
        <v>9.0855542498602324E-3</v>
      </c>
      <c r="EC37" s="46">
        <f t="shared" si="62"/>
        <v>9.0855542498602324E-3</v>
      </c>
      <c r="ED37" s="46"/>
      <c r="EE37" s="52">
        <f t="shared" si="45"/>
        <v>0.77048811384422777</v>
      </c>
      <c r="EF37" s="52">
        <f t="shared" si="46"/>
        <v>0.22951188615577228</v>
      </c>
      <c r="EG37" s="52"/>
      <c r="EH37" s="52">
        <f t="shared" si="63"/>
        <v>-1.1137382707838699E-2</v>
      </c>
      <c r="EI37" s="52">
        <f t="shared" si="64"/>
        <v>3.8323023376114929E-2</v>
      </c>
      <c r="EK37" s="46">
        <f t="shared" si="47"/>
        <v>-1.0489923419287155E-2</v>
      </c>
      <c r="EL37" s="46">
        <f t="shared" si="48"/>
        <v>-1.2519901233009756E-2</v>
      </c>
      <c r="EN37" s="46">
        <v>0</v>
      </c>
      <c r="EO37" s="46">
        <f t="shared" si="49"/>
        <v>-2.1721431848610198E-3</v>
      </c>
      <c r="ES37" s="46">
        <f t="shared" si="50"/>
        <v>1.03468310579703</v>
      </c>
      <c r="ET37" s="46">
        <f t="shared" si="51"/>
        <v>1.6266597650109416</v>
      </c>
      <c r="EU37" s="46">
        <f t="shared" si="12"/>
        <v>0.97196591242850761</v>
      </c>
      <c r="EW37" s="46">
        <f t="shared" si="65"/>
        <v>0.98856444908439756</v>
      </c>
      <c r="EX37" s="46">
        <f t="shared" si="52"/>
        <v>1.0207556774487996</v>
      </c>
      <c r="EY37" s="46">
        <f t="shared" si="13"/>
        <v>1.0038165834850246</v>
      </c>
      <c r="FA37" s="46">
        <f t="shared" si="66"/>
        <v>0.99891822984750367</v>
      </c>
      <c r="FB37" s="46">
        <f t="shared" si="53"/>
        <v>0.88220672192068483</v>
      </c>
      <c r="FC37" s="46">
        <f t="shared" si="14"/>
        <v>1.0246797945721606</v>
      </c>
      <c r="FE37" s="46">
        <f t="shared" si="67"/>
        <v>0.97567550147788906</v>
      </c>
      <c r="FG37" s="46">
        <f t="shared" si="68"/>
        <v>1.0091269531802989</v>
      </c>
      <c r="FH37" s="46">
        <f t="shared" si="54"/>
        <v>1.205393427098461</v>
      </c>
      <c r="FI37" s="46">
        <f t="shared" si="15"/>
        <v>1.2123314815171404</v>
      </c>
      <c r="FK37" s="46">
        <f t="shared" si="69"/>
        <v>1.0135998560296344</v>
      </c>
      <c r="FL37" s="46">
        <f t="shared" si="55"/>
        <v>1.3774939808733673</v>
      </c>
      <c r="FM37" s="46">
        <f t="shared" si="16"/>
        <v>0.80479267952103795</v>
      </c>
    </row>
    <row r="38" spans="1:169" x14ac:dyDescent="0.2">
      <c r="A38" s="33" t="s">
        <v>52</v>
      </c>
      <c r="B38" s="1">
        <f t="shared" si="17"/>
        <v>1972</v>
      </c>
      <c r="D38" s="43">
        <f>Commercial_Total!D280</f>
        <v>4412.1610000000001</v>
      </c>
      <c r="E38" s="43">
        <f>Commercial_Total!D198</f>
        <v>1407.566</v>
      </c>
      <c r="F38" s="43">
        <f>Conversion_Factors!$O34*E38</f>
        <v>4771.4549999999999</v>
      </c>
      <c r="G38" s="43">
        <f t="shared" si="1"/>
        <v>9183.616</v>
      </c>
      <c r="H38" s="49">
        <f t="shared" si="2"/>
        <v>3.3898623581416429</v>
      </c>
      <c r="K38" s="51">
        <f>Commercial_Total!F38</f>
        <v>45.23715809396959</v>
      </c>
      <c r="M38" s="49">
        <f>Commercial_Total!Y280</f>
        <v>1.5322031793591413</v>
      </c>
      <c r="N38" s="49">
        <f>Commercial_Total!Y198</f>
        <v>0.76087243955710926</v>
      </c>
      <c r="O38" s="354">
        <f>Commercial_Total!$H118</f>
        <v>128.64926191673848</v>
      </c>
      <c r="Q38" s="50">
        <f t="shared" si="18"/>
        <v>203.01045394857013</v>
      </c>
      <c r="S38" s="52">
        <f>Commercial_Total!Y280</f>
        <v>1.5322031793591413</v>
      </c>
      <c r="T38" s="52">
        <f>Commercial_Total!Y198</f>
        <v>0.76087243955710926</v>
      </c>
      <c r="W38" s="52">
        <f>Commercial_Total!X280</f>
        <v>0.99214805263458783</v>
      </c>
      <c r="Z38" s="116">
        <f>Commercial_Total!X198</f>
        <v>1.0077886550475421</v>
      </c>
      <c r="AA38" s="46"/>
      <c r="AB38" s="22">
        <f t="shared" si="19"/>
        <v>1972</v>
      </c>
      <c r="AC38" s="48">
        <f t="shared" si="3"/>
        <v>0.7776502043173672</v>
      </c>
      <c r="AD38" s="48">
        <f t="shared" si="4"/>
        <v>1.0285535411192659</v>
      </c>
      <c r="AE38" s="48">
        <f t="shared" si="20"/>
        <v>1.0057304407914409</v>
      </c>
      <c r="AF38" s="357">
        <f t="shared" si="21"/>
        <v>1.0209723986310859</v>
      </c>
      <c r="AG38" s="48">
        <f t="shared" si="22"/>
        <v>1.0016853153596688</v>
      </c>
      <c r="AH38" s="48">
        <f t="shared" si="23"/>
        <v>0.79985487140274847</v>
      </c>
      <c r="AI38" s="48">
        <f t="shared" si="24"/>
        <v>0.79985487140274869</v>
      </c>
      <c r="AJ38" s="48"/>
      <c r="AK38" s="48"/>
      <c r="AL38" s="48">
        <f t="shared" si="25"/>
        <v>1.0268230205111368</v>
      </c>
      <c r="AM38" s="47"/>
      <c r="AN38" s="48">
        <f>Commercial_Total!Y118</f>
        <v>1.2280692636740165</v>
      </c>
      <c r="AO38" s="48">
        <f>Commercial_Total!X118</f>
        <v>1.0001848943669729</v>
      </c>
      <c r="AP38" s="48">
        <f t="shared" si="26"/>
        <v>0.82018108480859764</v>
      </c>
      <c r="AQ38" s="48">
        <f t="shared" si="27"/>
        <v>1.0209723986310859</v>
      </c>
      <c r="AR38" s="48">
        <f t="shared" si="28"/>
        <v>1.0285535411192659</v>
      </c>
      <c r="AT38" s="5"/>
      <c r="AV38" s="46" t="e">
        <f>D38/#REF!</f>
        <v>#REF!</v>
      </c>
      <c r="AW38" s="46" t="e">
        <f>#REF!/#REF!</f>
        <v>#REF!</v>
      </c>
      <c r="AX38" s="46" t="e">
        <f>#REF!/#REF!</f>
        <v>#REF!</v>
      </c>
      <c r="AY38" s="46" t="e">
        <f>#REF!/#REF!</f>
        <v>#REF!</v>
      </c>
      <c r="BA38" s="46" t="e">
        <f t="shared" si="29"/>
        <v>#REF!</v>
      </c>
      <c r="BB38" s="46" t="e">
        <f t="shared" si="29"/>
        <v>#REF!</v>
      </c>
      <c r="BC38" s="46" t="e">
        <f t="shared" si="29"/>
        <v>#REF!</v>
      </c>
      <c r="BD38" s="46" t="e">
        <f t="shared" si="29"/>
        <v>#REF!</v>
      </c>
      <c r="BE38" s="46" t="e">
        <f t="shared" si="30"/>
        <v>#REF!</v>
      </c>
      <c r="BF38" s="46"/>
      <c r="BG38" s="46" t="e">
        <f t="shared" si="31"/>
        <v>#REF!</v>
      </c>
      <c r="BH38" s="46" t="e">
        <f t="shared" si="31"/>
        <v>#REF!</v>
      </c>
      <c r="BI38" s="46" t="e">
        <f t="shared" si="31"/>
        <v>#REF!</v>
      </c>
      <c r="BJ38" s="46" t="e">
        <f t="shared" si="31"/>
        <v>#REF!</v>
      </c>
      <c r="BM38" s="46" t="e">
        <f>LN(#REF!/#REF!)</f>
        <v>#REF!</v>
      </c>
      <c r="BN38" s="46" t="e">
        <f>LN(#REF!/#REF!)</f>
        <v>#REF!</v>
      </c>
      <c r="BO38" s="46" t="e">
        <f>LN(#REF!/#REF!)</f>
        <v>#REF!</v>
      </c>
      <c r="BP38" s="46" t="e">
        <f>LN(#REF!/#REF!)</f>
        <v>#REF!</v>
      </c>
      <c r="BR38" s="46" t="e">
        <f>M38/#REF!</f>
        <v>#REF!</v>
      </c>
      <c r="BS38" s="46" t="e">
        <f>#REF!/#REF!</f>
        <v>#REF!</v>
      </c>
      <c r="BT38" s="46" t="e">
        <f>#REF!/#REF!</f>
        <v>#REF!</v>
      </c>
      <c r="BU38" s="46" t="e">
        <f>#REF!/#REF!</f>
        <v>#REF!</v>
      </c>
      <c r="BV38" s="46"/>
      <c r="BX38" s="46" t="e">
        <f t="shared" si="32"/>
        <v>#REF!</v>
      </c>
      <c r="BY38" s="46" t="e">
        <f t="shared" si="32"/>
        <v>#REF!</v>
      </c>
      <c r="BZ38" s="46" t="e">
        <f t="shared" si="32"/>
        <v>#REF!</v>
      </c>
      <c r="CA38" s="46" t="e">
        <f t="shared" si="32"/>
        <v>#REF!</v>
      </c>
      <c r="CC38" s="46" t="e">
        <f>LN(#REF!/#REF!)</f>
        <v>#REF!</v>
      </c>
      <c r="CD38" s="46" t="e">
        <f>LN(#REF!/#REF!)</f>
        <v>#REF!</v>
      </c>
      <c r="CE38" s="46" t="e">
        <f>LN(#REF!/#REF!)</f>
        <v>#REF!</v>
      </c>
      <c r="CF38" s="46" t="e">
        <f>LN(#REF!/#REF!)</f>
        <v>#REF!</v>
      </c>
      <c r="CH38" s="46" t="e">
        <f>LN(#REF!/#REF!)</f>
        <v>#REF!</v>
      </c>
      <c r="CI38" s="46" t="e">
        <f>LN(#REF!/#REF!)</f>
        <v>#REF!</v>
      </c>
      <c r="CJ38" s="46" t="e">
        <f>LN(#REF!/#REF!)</f>
        <v>#REF!</v>
      </c>
      <c r="CK38" s="46" t="e">
        <f>LN(#REF!/#REF!)</f>
        <v>#REF!</v>
      </c>
      <c r="CM38" s="46" t="e">
        <f>LN(#REF!/#REF!)</f>
        <v>#REF!</v>
      </c>
      <c r="CN38" s="46" t="e">
        <f>LN(#REF!/#REF!)</f>
        <v>#REF!</v>
      </c>
      <c r="CO38" s="46" t="e">
        <f>LN(#REF!/#REF!)</f>
        <v>#REF!</v>
      </c>
      <c r="CP38" s="46" t="e">
        <f>LN(#REF!/#REF!)</f>
        <v>#REF!</v>
      </c>
      <c r="CS38" s="46" t="e">
        <f t="shared" si="33"/>
        <v>#REF!</v>
      </c>
      <c r="CT38" s="46">
        <f t="shared" si="34"/>
        <v>1</v>
      </c>
      <c r="CU38" s="46">
        <f t="shared" si="5"/>
        <v>1</v>
      </c>
      <c r="CV38" s="46"/>
      <c r="CW38" s="46" t="e">
        <f t="shared" si="35"/>
        <v>#REF!</v>
      </c>
      <c r="CX38" s="46">
        <f t="shared" si="36"/>
        <v>1</v>
      </c>
      <c r="CY38" s="46">
        <f t="shared" si="6"/>
        <v>1</v>
      </c>
      <c r="CZ38" s="46"/>
      <c r="DA38" s="46" t="e">
        <f t="shared" si="37"/>
        <v>#REF!</v>
      </c>
      <c r="DB38" s="46">
        <f t="shared" si="38"/>
        <v>1</v>
      </c>
      <c r="DC38" s="46">
        <f t="shared" si="7"/>
        <v>1</v>
      </c>
      <c r="DD38" s="46"/>
      <c r="DE38" s="46" t="e">
        <f t="shared" si="39"/>
        <v>#REF!</v>
      </c>
      <c r="DF38" s="46">
        <f t="shared" si="40"/>
        <v>1</v>
      </c>
      <c r="DG38" s="46">
        <f t="shared" si="8"/>
        <v>1</v>
      </c>
      <c r="DI38" s="46" t="e">
        <f t="shared" si="41"/>
        <v>#REF!</v>
      </c>
      <c r="DJ38" s="46">
        <f t="shared" si="42"/>
        <v>1</v>
      </c>
      <c r="DK38" s="46">
        <f t="shared" si="9"/>
        <v>1</v>
      </c>
      <c r="DO38" s="52">
        <f t="shared" si="10"/>
        <v>0.4804383153651024</v>
      </c>
      <c r="DP38" s="52">
        <f t="shared" si="11"/>
        <v>0.5195616846348976</v>
      </c>
      <c r="DQ38" s="46"/>
      <c r="DR38" s="46">
        <f t="shared" si="56"/>
        <v>0.48807879873375376</v>
      </c>
      <c r="DS38" s="46">
        <f t="shared" si="57"/>
        <v>0.5118424928327785</v>
      </c>
      <c r="DT38" s="46">
        <f t="shared" si="58"/>
        <v>0.99992129156653231</v>
      </c>
      <c r="DU38" s="52"/>
      <c r="DV38" s="46">
        <f t="shared" si="59"/>
        <v>0.48811721767530558</v>
      </c>
      <c r="DW38" s="46">
        <f t="shared" si="60"/>
        <v>0.51188278232469431</v>
      </c>
      <c r="DY38" s="46">
        <f t="shared" si="43"/>
        <v>-1.2995293954505374E-2</v>
      </c>
      <c r="DZ38" s="46">
        <f t="shared" si="44"/>
        <v>7.1230503253730343E-2</v>
      </c>
      <c r="EA38" s="46"/>
      <c r="EB38" s="46">
        <f t="shared" si="61"/>
        <v>1.3082759199251247E-2</v>
      </c>
      <c r="EC38" s="46">
        <f t="shared" si="62"/>
        <v>1.3082759199251247E-2</v>
      </c>
      <c r="ED38" s="46"/>
      <c r="EE38" s="52">
        <f t="shared" si="45"/>
        <v>0.75813882678689226</v>
      </c>
      <c r="EF38" s="52">
        <f t="shared" si="46"/>
        <v>0.24186117321310777</v>
      </c>
      <c r="EG38" s="52"/>
      <c r="EH38" s="52">
        <f t="shared" si="63"/>
        <v>-1.61577104244305E-2</v>
      </c>
      <c r="EI38" s="52">
        <f t="shared" si="64"/>
        <v>5.2409077451773166E-2</v>
      </c>
      <c r="EK38" s="46">
        <f t="shared" si="47"/>
        <v>9.9203427293260201E-3</v>
      </c>
      <c r="EL38" s="46">
        <f t="shared" si="48"/>
        <v>-5.7386666027058409E-3</v>
      </c>
      <c r="EN38" s="46">
        <v>0</v>
      </c>
      <c r="EO38" s="46">
        <f t="shared" si="49"/>
        <v>-7.0810412372200177E-3</v>
      </c>
      <c r="ES38" s="46">
        <f t="shared" si="50"/>
        <v>1.0305765897251538</v>
      </c>
      <c r="ET38" s="46">
        <f t="shared" si="51"/>
        <v>1.6763974732680962</v>
      </c>
      <c r="EU38" s="46">
        <f t="shared" si="12"/>
        <v>1.0016853153596688</v>
      </c>
      <c r="EW38" s="46">
        <f t="shared" si="65"/>
        <v>1.0019065806820722</v>
      </c>
      <c r="EX38" s="46">
        <f t="shared" si="52"/>
        <v>1.022701830504539</v>
      </c>
      <c r="EY38" s="46">
        <f t="shared" si="13"/>
        <v>1.0057304407914409</v>
      </c>
      <c r="FA38" s="46">
        <f t="shared" si="66"/>
        <v>0.99638189807126765</v>
      </c>
      <c r="FB38" s="46">
        <f t="shared" si="53"/>
        <v>0.87901480807856291</v>
      </c>
      <c r="FC38" s="46">
        <f t="shared" si="14"/>
        <v>1.0209723986310859</v>
      </c>
      <c r="FE38" s="46">
        <f t="shared" si="67"/>
        <v>1.0074254137509933</v>
      </c>
      <c r="FG38" s="46">
        <f t="shared" si="68"/>
        <v>1.0131687129216533</v>
      </c>
      <c r="FH38" s="46">
        <f t="shared" si="54"/>
        <v>1.2212669070975686</v>
      </c>
      <c r="FI38" s="46">
        <f t="shared" si="15"/>
        <v>1.2282963267631224</v>
      </c>
      <c r="FK38" s="46">
        <f t="shared" si="69"/>
        <v>1.0191209558425878</v>
      </c>
      <c r="FL38" s="46">
        <f t="shared" si="55"/>
        <v>1.4038329824550775</v>
      </c>
      <c r="FM38" s="46">
        <f t="shared" si="16"/>
        <v>0.82018108480859764</v>
      </c>
    </row>
    <row r="39" spans="1:169" x14ac:dyDescent="0.2">
      <c r="A39" s="33" t="s">
        <v>52</v>
      </c>
      <c r="B39" s="1">
        <f t="shared" si="17"/>
        <v>1973</v>
      </c>
      <c r="D39" s="43">
        <f>Commercial_Total!D281</f>
        <v>4422.9840000000004</v>
      </c>
      <c r="E39" s="43">
        <f>Commercial_Total!D199</f>
        <v>1516.653</v>
      </c>
      <c r="F39" s="43">
        <f>Conversion_Factors!$O35*E39</f>
        <v>5120.1639999999998</v>
      </c>
      <c r="G39" s="43">
        <f t="shared" si="1"/>
        <v>9543.148000000001</v>
      </c>
      <c r="H39" s="49">
        <f t="shared" si="2"/>
        <v>3.3759627284553551</v>
      </c>
      <c r="K39" s="51">
        <f>Commercial_Total!F39</f>
        <v>46.382587898653007</v>
      </c>
      <c r="M39" s="49">
        <f>Commercial_Total!Y281</f>
        <v>1.5396104374857471</v>
      </c>
      <c r="N39" s="49">
        <f>Commercial_Total!Y199</f>
        <v>0.79402153869744874</v>
      </c>
      <c r="O39" s="354">
        <f>Commercial_Total!$H119</f>
        <v>128.05747305385893</v>
      </c>
      <c r="Q39" s="50">
        <f t="shared" si="18"/>
        <v>205.74850245208381</v>
      </c>
      <c r="S39" s="52">
        <f>Commercial_Total!Y281</f>
        <v>1.5396104374857471</v>
      </c>
      <c r="T39" s="52">
        <f>Commercial_Total!Y199</f>
        <v>0.79402153869744874</v>
      </c>
      <c r="W39" s="52">
        <f>Commercial_Total!X281</f>
        <v>0.96535344572704773</v>
      </c>
      <c r="Z39" s="116">
        <f>Commercial_Total!X199</f>
        <v>1.0148616304812619</v>
      </c>
      <c r="AA39" s="46"/>
      <c r="AB39" s="22">
        <f t="shared" si="19"/>
        <v>1973</v>
      </c>
      <c r="AC39" s="48">
        <f t="shared" si="3"/>
        <v>0.79734073659600746</v>
      </c>
      <c r="AD39" s="48">
        <f t="shared" si="4"/>
        <v>1.0424258783771234</v>
      </c>
      <c r="AE39" s="48">
        <f t="shared" si="20"/>
        <v>0.99649226301775451</v>
      </c>
      <c r="AF39" s="357">
        <f t="shared" si="21"/>
        <v>1.0187596545863138</v>
      </c>
      <c r="AG39" s="48">
        <f t="shared" si="22"/>
        <v>1.0268322865535953</v>
      </c>
      <c r="AH39" s="48">
        <f t="shared" si="23"/>
        <v>0.8311686177119556</v>
      </c>
      <c r="AI39" s="48">
        <f t="shared" si="24"/>
        <v>0.83116861771195572</v>
      </c>
      <c r="AJ39" s="48"/>
      <c r="AK39" s="48"/>
      <c r="AL39" s="48">
        <f t="shared" si="25"/>
        <v>1.0151861136699016</v>
      </c>
      <c r="AM39" s="47"/>
      <c r="AN39" s="48">
        <f>Commercial_Total!Y119</f>
        <v>1.2456264698066621</v>
      </c>
      <c r="AO39" s="48">
        <f>Commercial_Total!X119</f>
        <v>0.98155118868871161</v>
      </c>
      <c r="AP39" s="48">
        <f t="shared" si="26"/>
        <v>0.83689826003890855</v>
      </c>
      <c r="AQ39" s="48">
        <f t="shared" si="27"/>
        <v>1.0187596545863138</v>
      </c>
      <c r="AR39" s="48">
        <f t="shared" si="28"/>
        <v>1.0424258783771236</v>
      </c>
      <c r="AT39" s="5"/>
      <c r="AV39" s="46" t="e">
        <f>D39/#REF!</f>
        <v>#REF!</v>
      </c>
      <c r="AW39" s="46" t="e">
        <f>#REF!/#REF!</f>
        <v>#REF!</v>
      </c>
      <c r="AX39" s="46" t="e">
        <f>#REF!/#REF!</f>
        <v>#REF!</v>
      </c>
      <c r="AY39" s="46" t="e">
        <f>#REF!/#REF!</f>
        <v>#REF!</v>
      </c>
      <c r="BA39" s="46" t="e">
        <f t="shared" si="29"/>
        <v>#REF!</v>
      </c>
      <c r="BB39" s="46" t="e">
        <f t="shared" si="29"/>
        <v>#REF!</v>
      </c>
      <c r="BC39" s="46" t="e">
        <f t="shared" si="29"/>
        <v>#REF!</v>
      </c>
      <c r="BD39" s="46" t="e">
        <f t="shared" si="29"/>
        <v>#REF!</v>
      </c>
      <c r="BE39" s="46" t="e">
        <f t="shared" si="30"/>
        <v>#REF!</v>
      </c>
      <c r="BF39" s="46"/>
      <c r="BG39" s="46" t="e">
        <f t="shared" si="31"/>
        <v>#REF!</v>
      </c>
      <c r="BH39" s="46" t="e">
        <f t="shared" si="31"/>
        <v>#REF!</v>
      </c>
      <c r="BI39" s="46" t="e">
        <f t="shared" si="31"/>
        <v>#REF!</v>
      </c>
      <c r="BJ39" s="46" t="e">
        <f t="shared" si="31"/>
        <v>#REF!</v>
      </c>
      <c r="BM39" s="46" t="e">
        <f>LN(#REF!/#REF!)</f>
        <v>#REF!</v>
      </c>
      <c r="BN39" s="46" t="e">
        <f>LN(#REF!/#REF!)</f>
        <v>#REF!</v>
      </c>
      <c r="BO39" s="46" t="e">
        <f>LN(#REF!/#REF!)</f>
        <v>#REF!</v>
      </c>
      <c r="BP39" s="46" t="e">
        <f>LN(#REF!/#REF!)</f>
        <v>#REF!</v>
      </c>
      <c r="BR39" s="46" t="e">
        <f>M39/#REF!</f>
        <v>#REF!</v>
      </c>
      <c r="BS39" s="46" t="e">
        <f>#REF!/#REF!</f>
        <v>#REF!</v>
      </c>
      <c r="BT39" s="46" t="e">
        <f>#REF!/#REF!</f>
        <v>#REF!</v>
      </c>
      <c r="BU39" s="46" t="e">
        <f>#REF!/#REF!</f>
        <v>#REF!</v>
      </c>
      <c r="BV39" s="46"/>
      <c r="BX39" s="46" t="e">
        <f t="shared" si="32"/>
        <v>#REF!</v>
      </c>
      <c r="BY39" s="46" t="e">
        <f t="shared" si="32"/>
        <v>#REF!</v>
      </c>
      <c r="BZ39" s="46" t="e">
        <f t="shared" si="32"/>
        <v>#REF!</v>
      </c>
      <c r="CA39" s="46" t="e">
        <f t="shared" si="32"/>
        <v>#REF!</v>
      </c>
      <c r="CC39" s="46" t="e">
        <f>LN(#REF!/#REF!)</f>
        <v>#REF!</v>
      </c>
      <c r="CD39" s="46" t="e">
        <f>LN(#REF!/#REF!)</f>
        <v>#REF!</v>
      </c>
      <c r="CE39" s="46" t="e">
        <f>LN(#REF!/#REF!)</f>
        <v>#REF!</v>
      </c>
      <c r="CF39" s="46" t="e">
        <f>LN(#REF!/#REF!)</f>
        <v>#REF!</v>
      </c>
      <c r="CH39" s="46" t="e">
        <f>LN(#REF!/#REF!)</f>
        <v>#REF!</v>
      </c>
      <c r="CI39" s="46" t="e">
        <f>LN(#REF!/#REF!)</f>
        <v>#REF!</v>
      </c>
      <c r="CJ39" s="46" t="e">
        <f>LN(#REF!/#REF!)</f>
        <v>#REF!</v>
      </c>
      <c r="CK39" s="46" t="e">
        <f>LN(#REF!/#REF!)</f>
        <v>#REF!</v>
      </c>
      <c r="CM39" s="46" t="e">
        <f>LN(#REF!/#REF!)</f>
        <v>#REF!</v>
      </c>
      <c r="CN39" s="46" t="e">
        <f>LN(#REF!/#REF!)</f>
        <v>#REF!</v>
      </c>
      <c r="CO39" s="46" t="e">
        <f>LN(#REF!/#REF!)</f>
        <v>#REF!</v>
      </c>
      <c r="CP39" s="46" t="e">
        <f>LN(#REF!/#REF!)</f>
        <v>#REF!</v>
      </c>
      <c r="CS39" s="46" t="e">
        <f t="shared" si="33"/>
        <v>#REF!</v>
      </c>
      <c r="CT39" s="46">
        <f t="shared" si="34"/>
        <v>1</v>
      </c>
      <c r="CU39" s="46">
        <f t="shared" si="5"/>
        <v>1</v>
      </c>
      <c r="CV39" s="46"/>
      <c r="CW39" s="46" t="e">
        <f t="shared" si="35"/>
        <v>#REF!</v>
      </c>
      <c r="CX39" s="46">
        <f t="shared" si="36"/>
        <v>1</v>
      </c>
      <c r="CY39" s="46">
        <f t="shared" si="6"/>
        <v>1</v>
      </c>
      <c r="CZ39" s="46"/>
      <c r="DA39" s="46" t="e">
        <f t="shared" si="37"/>
        <v>#REF!</v>
      </c>
      <c r="DB39" s="46">
        <f t="shared" si="38"/>
        <v>1</v>
      </c>
      <c r="DC39" s="46">
        <f t="shared" si="7"/>
        <v>1</v>
      </c>
      <c r="DD39" s="46"/>
      <c r="DE39" s="46" t="e">
        <f t="shared" si="39"/>
        <v>#REF!</v>
      </c>
      <c r="DF39" s="46">
        <f t="shared" si="40"/>
        <v>1</v>
      </c>
      <c r="DG39" s="46">
        <f t="shared" si="8"/>
        <v>1</v>
      </c>
      <c r="DI39" s="46" t="e">
        <f t="shared" si="41"/>
        <v>#REF!</v>
      </c>
      <c r="DJ39" s="46">
        <f t="shared" si="42"/>
        <v>1</v>
      </c>
      <c r="DK39" s="46">
        <f t="shared" si="9"/>
        <v>1</v>
      </c>
      <c r="DO39" s="52">
        <f t="shared" si="10"/>
        <v>0.46347222111613484</v>
      </c>
      <c r="DP39" s="52">
        <f t="shared" si="11"/>
        <v>0.53652777888386505</v>
      </c>
      <c r="DQ39" s="46"/>
      <c r="DR39" s="46">
        <f t="shared" si="56"/>
        <v>0.471904438360357</v>
      </c>
      <c r="DS39" s="46">
        <f t="shared" si="57"/>
        <v>0.5279993018696546</v>
      </c>
      <c r="DT39" s="46">
        <f t="shared" si="58"/>
        <v>0.99990374023001161</v>
      </c>
      <c r="DU39" s="52"/>
      <c r="DV39" s="46">
        <f t="shared" si="59"/>
        <v>0.47194986814611078</v>
      </c>
      <c r="DW39" s="46">
        <f t="shared" si="60"/>
        <v>0.52805013185388916</v>
      </c>
      <c r="DY39" s="46">
        <f t="shared" si="43"/>
        <v>4.8227356262519573E-3</v>
      </c>
      <c r="DZ39" s="46">
        <f t="shared" si="44"/>
        <v>4.2644866023243973E-2</v>
      </c>
      <c r="EA39" s="46"/>
      <c r="EB39" s="46">
        <f t="shared" si="61"/>
        <v>-4.610630190879381E-3</v>
      </c>
      <c r="EC39" s="46">
        <f t="shared" si="62"/>
        <v>-4.610630190879381E-3</v>
      </c>
      <c r="ED39" s="46"/>
      <c r="EE39" s="52">
        <f t="shared" si="45"/>
        <v>0.74465560774168515</v>
      </c>
      <c r="EF39" s="52">
        <f t="shared" si="46"/>
        <v>0.25534439225831473</v>
      </c>
      <c r="EG39" s="52"/>
      <c r="EH39" s="52">
        <f t="shared" si="63"/>
        <v>-1.7944677656566294E-2</v>
      </c>
      <c r="EI39" s="52">
        <f t="shared" si="64"/>
        <v>5.4249294711536056E-2</v>
      </c>
      <c r="EK39" s="46">
        <f t="shared" si="47"/>
        <v>-2.7378043473697624E-2</v>
      </c>
      <c r="EL39" s="46">
        <f t="shared" si="48"/>
        <v>6.99379849741299E-3</v>
      </c>
      <c r="EN39" s="46">
        <v>0</v>
      </c>
      <c r="EO39" s="46">
        <f t="shared" si="49"/>
        <v>-4.1087817266753663E-3</v>
      </c>
      <c r="ES39" s="46">
        <f t="shared" si="50"/>
        <v>1.0251046619215907</v>
      </c>
      <c r="ET39" s="46">
        <f t="shared" si="51"/>
        <v>1.7184828650807005</v>
      </c>
      <c r="EU39" s="46">
        <f t="shared" si="12"/>
        <v>1.0268322865535953</v>
      </c>
      <c r="EW39" s="46">
        <f t="shared" si="65"/>
        <v>0.99081445942272917</v>
      </c>
      <c r="EX39" s="46">
        <f t="shared" si="52"/>
        <v>1.0133077613419903</v>
      </c>
      <c r="EY39" s="46">
        <f t="shared" si="13"/>
        <v>0.99649226301775451</v>
      </c>
      <c r="FA39" s="46">
        <f t="shared" si="66"/>
        <v>0.99783270924097545</v>
      </c>
      <c r="FB39" s="46">
        <f t="shared" si="53"/>
        <v>0.87710972740796855</v>
      </c>
      <c r="FC39" s="46">
        <f t="shared" si="14"/>
        <v>1.0187596545863138</v>
      </c>
      <c r="FE39" s="46">
        <f t="shared" si="67"/>
        <v>1.0232304289674876</v>
      </c>
      <c r="FG39" s="46">
        <f t="shared" si="68"/>
        <v>0.99539998244791672</v>
      </c>
      <c r="FH39" s="46">
        <f t="shared" si="54"/>
        <v>1.2156490578891412</v>
      </c>
      <c r="FI39" s="46">
        <f t="shared" si="15"/>
        <v>1.2226461421008525</v>
      </c>
      <c r="FK39" s="46">
        <f t="shared" si="69"/>
        <v>1.0203822979338912</v>
      </c>
      <c r="FL39" s="46">
        <f t="shared" si="55"/>
        <v>1.4324463245529</v>
      </c>
      <c r="FM39" s="46">
        <f t="shared" si="16"/>
        <v>0.83689826003890855</v>
      </c>
    </row>
    <row r="40" spans="1:169" x14ac:dyDescent="0.2">
      <c r="A40" s="33" t="s">
        <v>52</v>
      </c>
      <c r="B40" s="1">
        <f t="shared" si="17"/>
        <v>1974</v>
      </c>
      <c r="D40" s="43">
        <f>Commercial_Total!D282</f>
        <v>4259.259</v>
      </c>
      <c r="E40" s="43">
        <f>Commercial_Total!D200</f>
        <v>1501.3340000000001</v>
      </c>
      <c r="F40" s="43">
        <f>Conversion_Factors!$O36*E40</f>
        <v>5134.24</v>
      </c>
      <c r="G40" s="43">
        <f t="shared" si="1"/>
        <v>9393.4989999999998</v>
      </c>
      <c r="H40" s="49">
        <f t="shared" si="2"/>
        <v>3.419785337573118</v>
      </c>
      <c r="K40" s="51">
        <f>Commercial_Total!F40</f>
        <v>47.542368755172326</v>
      </c>
      <c r="M40" s="49">
        <f>Commercial_Total!Y282</f>
        <v>1.4453742272853469</v>
      </c>
      <c r="N40" s="49">
        <f>Commercial_Total!Y200</f>
        <v>0.7915394412763932</v>
      </c>
      <c r="O40" s="354">
        <f>Commercial_Total!$H120</f>
        <v>121.1675638137673</v>
      </c>
      <c r="Q40" s="50">
        <f t="shared" si="18"/>
        <v>197.58163604286216</v>
      </c>
      <c r="S40" s="52">
        <f>Commercial_Total!Y282</f>
        <v>1.4453742272853469</v>
      </c>
      <c r="T40" s="52">
        <f>Commercial_Total!Y200</f>
        <v>0.7915394412763932</v>
      </c>
      <c r="W40" s="52">
        <f>Commercial_Total!X282</f>
        <v>0.9660725288147457</v>
      </c>
      <c r="Z40" s="116">
        <f>Commercial_Total!X200</f>
        <v>0.98317722103983163</v>
      </c>
      <c r="AA40" s="46"/>
      <c r="AB40" s="22">
        <f t="shared" si="19"/>
        <v>1974</v>
      </c>
      <c r="AC40" s="48">
        <f t="shared" si="3"/>
        <v>0.81727797089711285</v>
      </c>
      <c r="AD40" s="48">
        <f t="shared" si="4"/>
        <v>1.0010484064210192</v>
      </c>
      <c r="AE40" s="48">
        <f t="shared" si="20"/>
        <v>0.97985603089934226</v>
      </c>
      <c r="AF40" s="357">
        <f t="shared" si="21"/>
        <v>1.0259001394759932</v>
      </c>
      <c r="AG40" s="48">
        <f t="shared" si="22"/>
        <v>0.99583576508764671</v>
      </c>
      <c r="AH40" s="48">
        <f t="shared" si="23"/>
        <v>0.81813481036955871</v>
      </c>
      <c r="AI40" s="48">
        <f t="shared" si="24"/>
        <v>0.81813481036955893</v>
      </c>
      <c r="AJ40" s="48"/>
      <c r="AK40" s="48"/>
      <c r="AL40" s="48">
        <f t="shared" si="25"/>
        <v>1.0052344387660284</v>
      </c>
      <c r="AM40" s="47"/>
      <c r="AN40" s="48">
        <f>Commercial_Total!Y120</f>
        <v>1.1875686927476128</v>
      </c>
      <c r="AO40" s="48">
        <f>Commercial_Total!X120</f>
        <v>0.9741447408847993</v>
      </c>
      <c r="AP40" s="48">
        <f t="shared" si="26"/>
        <v>0.84346634683857813</v>
      </c>
      <c r="AQ40" s="48">
        <f t="shared" si="27"/>
        <v>1.0259001394759932</v>
      </c>
      <c r="AR40" s="48">
        <f t="shared" si="28"/>
        <v>1.0010484064210194</v>
      </c>
      <c r="AT40" s="5"/>
      <c r="AV40" s="46" t="e">
        <f>D40/#REF!</f>
        <v>#REF!</v>
      </c>
      <c r="AW40" s="46" t="e">
        <f>#REF!/#REF!</f>
        <v>#REF!</v>
      </c>
      <c r="AX40" s="46" t="e">
        <f>#REF!/#REF!</f>
        <v>#REF!</v>
      </c>
      <c r="AY40" s="46" t="e">
        <f>#REF!/#REF!</f>
        <v>#REF!</v>
      </c>
      <c r="BA40" s="46" t="e">
        <f t="shared" si="29"/>
        <v>#REF!</v>
      </c>
      <c r="BB40" s="46" t="e">
        <f t="shared" si="29"/>
        <v>#REF!</v>
      </c>
      <c r="BC40" s="46" t="e">
        <f t="shared" si="29"/>
        <v>#REF!</v>
      </c>
      <c r="BD40" s="46" t="e">
        <f t="shared" si="29"/>
        <v>#REF!</v>
      </c>
      <c r="BE40" s="46" t="e">
        <f t="shared" si="30"/>
        <v>#REF!</v>
      </c>
      <c r="BF40" s="46"/>
      <c r="BG40" s="46" t="e">
        <f t="shared" si="31"/>
        <v>#REF!</v>
      </c>
      <c r="BH40" s="46" t="e">
        <f t="shared" si="31"/>
        <v>#REF!</v>
      </c>
      <c r="BI40" s="46" t="e">
        <f t="shared" si="31"/>
        <v>#REF!</v>
      </c>
      <c r="BJ40" s="46" t="e">
        <f t="shared" si="31"/>
        <v>#REF!</v>
      </c>
      <c r="BM40" s="46" t="e">
        <f>LN(#REF!/#REF!)</f>
        <v>#REF!</v>
      </c>
      <c r="BN40" s="46" t="e">
        <f>LN(#REF!/#REF!)</f>
        <v>#REF!</v>
      </c>
      <c r="BO40" s="46" t="e">
        <f>LN(#REF!/#REF!)</f>
        <v>#REF!</v>
      </c>
      <c r="BP40" s="46" t="e">
        <f>LN(#REF!/#REF!)</f>
        <v>#REF!</v>
      </c>
      <c r="BR40" s="46" t="e">
        <f>M40/#REF!</f>
        <v>#REF!</v>
      </c>
      <c r="BS40" s="46" t="e">
        <f>#REF!/#REF!</f>
        <v>#REF!</v>
      </c>
      <c r="BT40" s="46" t="e">
        <f>#REF!/#REF!</f>
        <v>#REF!</v>
      </c>
      <c r="BU40" s="46" t="e">
        <f>#REF!/#REF!</f>
        <v>#REF!</v>
      </c>
      <c r="BV40" s="46"/>
      <c r="BX40" s="46" t="e">
        <f t="shared" si="32"/>
        <v>#REF!</v>
      </c>
      <c r="BY40" s="46" t="e">
        <f t="shared" si="32"/>
        <v>#REF!</v>
      </c>
      <c r="BZ40" s="46" t="e">
        <f t="shared" si="32"/>
        <v>#REF!</v>
      </c>
      <c r="CA40" s="46" t="e">
        <f t="shared" si="32"/>
        <v>#REF!</v>
      </c>
      <c r="CC40" s="46" t="e">
        <f>LN(#REF!/#REF!)</f>
        <v>#REF!</v>
      </c>
      <c r="CD40" s="46" t="e">
        <f>LN(#REF!/#REF!)</f>
        <v>#REF!</v>
      </c>
      <c r="CE40" s="46" t="e">
        <f>LN(#REF!/#REF!)</f>
        <v>#REF!</v>
      </c>
      <c r="CF40" s="46" t="e">
        <f>LN(#REF!/#REF!)</f>
        <v>#REF!</v>
      </c>
      <c r="CH40" s="46" t="e">
        <f>LN(#REF!/#REF!)</f>
        <v>#REF!</v>
      </c>
      <c r="CI40" s="46" t="e">
        <f>LN(#REF!/#REF!)</f>
        <v>#REF!</v>
      </c>
      <c r="CJ40" s="46" t="e">
        <f>LN(#REF!/#REF!)</f>
        <v>#REF!</v>
      </c>
      <c r="CK40" s="46" t="e">
        <f>LN(#REF!/#REF!)</f>
        <v>#REF!</v>
      </c>
      <c r="CM40" s="46" t="e">
        <f>LN(#REF!/#REF!)</f>
        <v>#REF!</v>
      </c>
      <c r="CN40" s="46" t="e">
        <f>LN(#REF!/#REF!)</f>
        <v>#REF!</v>
      </c>
      <c r="CO40" s="46" t="e">
        <f>LN(#REF!/#REF!)</f>
        <v>#REF!</v>
      </c>
      <c r="CP40" s="46" t="e">
        <f>LN(#REF!/#REF!)</f>
        <v>#REF!</v>
      </c>
      <c r="CS40" s="46" t="e">
        <f t="shared" si="33"/>
        <v>#REF!</v>
      </c>
      <c r="CT40" s="46">
        <f t="shared" si="34"/>
        <v>1</v>
      </c>
      <c r="CU40" s="46">
        <f t="shared" si="5"/>
        <v>1</v>
      </c>
      <c r="CV40" s="46"/>
      <c r="CW40" s="46" t="e">
        <f t="shared" si="35"/>
        <v>#REF!</v>
      </c>
      <c r="CX40" s="46">
        <f t="shared" si="36"/>
        <v>1</v>
      </c>
      <c r="CY40" s="46">
        <f t="shared" si="6"/>
        <v>1</v>
      </c>
      <c r="CZ40" s="46"/>
      <c r="DA40" s="46" t="e">
        <f t="shared" si="37"/>
        <v>#REF!</v>
      </c>
      <c r="DB40" s="46">
        <f t="shared" si="38"/>
        <v>1</v>
      </c>
      <c r="DC40" s="46">
        <f t="shared" si="7"/>
        <v>1</v>
      </c>
      <c r="DD40" s="46"/>
      <c r="DE40" s="46" t="e">
        <f t="shared" si="39"/>
        <v>#REF!</v>
      </c>
      <c r="DF40" s="46">
        <f t="shared" si="40"/>
        <v>1</v>
      </c>
      <c r="DG40" s="46">
        <f t="shared" si="8"/>
        <v>1</v>
      </c>
      <c r="DI40" s="46" t="e">
        <f t="shared" si="41"/>
        <v>#REF!</v>
      </c>
      <c r="DJ40" s="46">
        <f t="shared" si="42"/>
        <v>1</v>
      </c>
      <c r="DK40" s="46">
        <f t="shared" si="9"/>
        <v>1</v>
      </c>
      <c r="DO40" s="52">
        <f t="shared" si="10"/>
        <v>0.45342624723758423</v>
      </c>
      <c r="DP40" s="52">
        <f t="shared" si="11"/>
        <v>0.54657375276241582</v>
      </c>
      <c r="DQ40" s="46"/>
      <c r="DR40" s="46">
        <f t="shared" si="56"/>
        <v>0.45843088884828048</v>
      </c>
      <c r="DS40" s="46">
        <f t="shared" si="57"/>
        <v>0.54153523574530971</v>
      </c>
      <c r="DT40" s="46">
        <f t="shared" si="58"/>
        <v>0.99996612459359024</v>
      </c>
      <c r="DU40" s="52"/>
      <c r="DV40" s="46">
        <f t="shared" si="59"/>
        <v>0.45844641890703808</v>
      </c>
      <c r="DW40" s="46">
        <f t="shared" si="60"/>
        <v>0.54155358109296192</v>
      </c>
      <c r="DY40" s="46">
        <f t="shared" si="43"/>
        <v>-6.3161152898530568E-2</v>
      </c>
      <c r="DZ40" s="46">
        <f t="shared" si="44"/>
        <v>-3.1308785722501194E-3</v>
      </c>
      <c r="EA40" s="46"/>
      <c r="EB40" s="46">
        <f t="shared" si="61"/>
        <v>-5.5304758860634351E-2</v>
      </c>
      <c r="EC40" s="46">
        <f t="shared" si="62"/>
        <v>-5.5304758860634351E-2</v>
      </c>
      <c r="ED40" s="46"/>
      <c r="EE40" s="52">
        <f t="shared" si="45"/>
        <v>0.73937856744956643</v>
      </c>
      <c r="EF40" s="52">
        <f t="shared" si="46"/>
        <v>0.26062143255043363</v>
      </c>
      <c r="EG40" s="52"/>
      <c r="EH40" s="52">
        <f t="shared" si="63"/>
        <v>-7.1117803375518552E-3</v>
      </c>
      <c r="EI40" s="52">
        <f t="shared" si="64"/>
        <v>2.0455712552299714E-2</v>
      </c>
      <c r="EK40" s="46">
        <f t="shared" si="47"/>
        <v>7.4461370034450687E-4</v>
      </c>
      <c r="EL40" s="46">
        <f t="shared" si="48"/>
        <v>-3.1718167736084511E-2</v>
      </c>
      <c r="EN40" s="46">
        <v>0</v>
      </c>
      <c r="EO40" s="46">
        <f t="shared" si="49"/>
        <v>1.289724578982258E-2</v>
      </c>
      <c r="ES40" s="46">
        <f t="shared" si="50"/>
        <v>0.96981345262332619</v>
      </c>
      <c r="ET40" s="46">
        <f t="shared" si="51"/>
        <v>1.6666078006579397</v>
      </c>
      <c r="EU40" s="46">
        <f t="shared" si="12"/>
        <v>0.99583576508764671</v>
      </c>
      <c r="EW40" s="46">
        <f t="shared" si="65"/>
        <v>0.98330520693855528</v>
      </c>
      <c r="EX40" s="46">
        <f t="shared" si="52"/>
        <v>0.9963907979588299</v>
      </c>
      <c r="EY40" s="46">
        <f t="shared" si="13"/>
        <v>0.97985603089934226</v>
      </c>
      <c r="FA40" s="46">
        <f t="shared" si="66"/>
        <v>1.0070089984988451</v>
      </c>
      <c r="FB40" s="46">
        <f t="shared" si="53"/>
        <v>0.88325738817069344</v>
      </c>
      <c r="FC40" s="46">
        <f t="shared" si="14"/>
        <v>1.0259001394759932</v>
      </c>
      <c r="FE40" s="46">
        <f t="shared" si="67"/>
        <v>0.97577568020639127</v>
      </c>
      <c r="FG40" s="46">
        <f t="shared" si="68"/>
        <v>0.9461967421675278</v>
      </c>
      <c r="FH40" s="46">
        <f t="shared" si="54"/>
        <v>1.1502431781937299</v>
      </c>
      <c r="FI40" s="46">
        <f t="shared" si="15"/>
        <v>1.156863796479523</v>
      </c>
      <c r="FK40" s="46">
        <f t="shared" si="69"/>
        <v>1.0078481305473908</v>
      </c>
      <c r="FL40" s="46">
        <f t="shared" si="55"/>
        <v>1.4436883503101212</v>
      </c>
      <c r="FM40" s="46">
        <f t="shared" si="16"/>
        <v>0.84346634683857813</v>
      </c>
    </row>
    <row r="41" spans="1:169" x14ac:dyDescent="0.2">
      <c r="A41" s="33" t="s">
        <v>52</v>
      </c>
      <c r="B41" s="1">
        <f t="shared" si="17"/>
        <v>1975</v>
      </c>
      <c r="D41" s="43">
        <f>Commercial_Total!D283</f>
        <v>4059.357</v>
      </c>
      <c r="E41" s="43">
        <f>Commercial_Total!D201</f>
        <v>1597.8260000000002</v>
      </c>
      <c r="F41" s="43">
        <f>Conversion_Factors!$O37*E41</f>
        <v>5433.3030000000008</v>
      </c>
      <c r="G41" s="43">
        <f t="shared" si="1"/>
        <v>9492.66</v>
      </c>
      <c r="H41" s="49">
        <f t="shared" si="2"/>
        <v>3.4004347156699164</v>
      </c>
      <c r="K41" s="51">
        <f>Commercial_Total!F41</f>
        <v>48.478406456760915</v>
      </c>
      <c r="M41" s="49">
        <f>Commercial_Total!Y283</f>
        <v>1.3446310486967001</v>
      </c>
      <c r="N41" s="49">
        <f>Commercial_Total!Y201</f>
        <v>0.80360855920109708</v>
      </c>
      <c r="O41" s="354">
        <f>Commercial_Total!$H121</f>
        <v>116.6949042569248</v>
      </c>
      <c r="Q41" s="50">
        <f t="shared" si="18"/>
        <v>195.81212943677795</v>
      </c>
      <c r="S41" s="52">
        <f>Commercial_Total!Y283</f>
        <v>1.3446310486967001</v>
      </c>
      <c r="T41" s="52">
        <f>Commercial_Total!Y201</f>
        <v>0.80360855920109708</v>
      </c>
      <c r="W41" s="52">
        <f>Commercial_Total!X283</f>
        <v>0.97060512869765259</v>
      </c>
      <c r="Z41" s="116">
        <f>Commercial_Total!X201</f>
        <v>1.0107516492392734</v>
      </c>
      <c r="AA41" s="46"/>
      <c r="AB41" s="22">
        <f t="shared" si="19"/>
        <v>1975</v>
      </c>
      <c r="AC41" s="48">
        <f t="shared" si="3"/>
        <v>0.83336894434812103</v>
      </c>
      <c r="AD41" s="48">
        <f t="shared" si="4"/>
        <v>0.99208319182087401</v>
      </c>
      <c r="AE41" s="48">
        <f t="shared" si="20"/>
        <v>0.99719203042539484</v>
      </c>
      <c r="AF41" s="357">
        <f t="shared" si="21"/>
        <v>1.0226482022014656</v>
      </c>
      <c r="AG41" s="48">
        <f t="shared" si="22"/>
        <v>0.97284361659794771</v>
      </c>
      <c r="AH41" s="48">
        <f t="shared" si="23"/>
        <v>0.8267713222732761</v>
      </c>
      <c r="AI41" s="48">
        <f t="shared" si="24"/>
        <v>0.82677132227327621</v>
      </c>
      <c r="AJ41" s="48"/>
      <c r="AK41" s="48"/>
      <c r="AL41" s="48">
        <f t="shared" si="25"/>
        <v>1.0197766371641592</v>
      </c>
      <c r="AM41" s="47"/>
      <c r="AN41" s="48">
        <f>Commercial_Total!Y121</f>
        <v>1.1313071401406334</v>
      </c>
      <c r="AO41" s="48">
        <f>Commercial_Total!X121</f>
        <v>0.98484348897500806</v>
      </c>
      <c r="AP41" s="48">
        <f t="shared" si="26"/>
        <v>0.87071111080824815</v>
      </c>
      <c r="AQ41" s="48">
        <f t="shared" si="27"/>
        <v>1.0226482022014656</v>
      </c>
      <c r="AR41" s="48">
        <f t="shared" si="28"/>
        <v>0.99208319182087434</v>
      </c>
      <c r="AT41" s="5"/>
      <c r="AV41" s="46" t="e">
        <f>D41/#REF!</f>
        <v>#REF!</v>
      </c>
      <c r="AW41" s="46" t="e">
        <f>#REF!/#REF!</f>
        <v>#REF!</v>
      </c>
      <c r="AX41" s="46" t="e">
        <f>#REF!/#REF!</f>
        <v>#REF!</v>
      </c>
      <c r="AY41" s="46" t="e">
        <f>#REF!/#REF!</f>
        <v>#REF!</v>
      </c>
      <c r="BA41" s="46" t="e">
        <f t="shared" si="29"/>
        <v>#REF!</v>
      </c>
      <c r="BB41" s="46" t="e">
        <f t="shared" si="29"/>
        <v>#REF!</v>
      </c>
      <c r="BC41" s="46" t="e">
        <f t="shared" si="29"/>
        <v>#REF!</v>
      </c>
      <c r="BD41" s="46" t="e">
        <f t="shared" si="29"/>
        <v>#REF!</v>
      </c>
      <c r="BE41" s="46" t="e">
        <f t="shared" si="30"/>
        <v>#REF!</v>
      </c>
      <c r="BF41" s="46"/>
      <c r="BG41" s="46" t="e">
        <f t="shared" si="31"/>
        <v>#REF!</v>
      </c>
      <c r="BH41" s="46" t="e">
        <f t="shared" si="31"/>
        <v>#REF!</v>
      </c>
      <c r="BI41" s="46" t="e">
        <f t="shared" si="31"/>
        <v>#REF!</v>
      </c>
      <c r="BJ41" s="46" t="e">
        <f t="shared" si="31"/>
        <v>#REF!</v>
      </c>
      <c r="BM41" s="46" t="e">
        <f>LN(#REF!/#REF!)</f>
        <v>#REF!</v>
      </c>
      <c r="BN41" s="46" t="e">
        <f>LN(#REF!/#REF!)</f>
        <v>#REF!</v>
      </c>
      <c r="BO41" s="46" t="e">
        <f>LN(#REF!/#REF!)</f>
        <v>#REF!</v>
      </c>
      <c r="BP41" s="46" t="e">
        <f>LN(#REF!/#REF!)</f>
        <v>#REF!</v>
      </c>
      <c r="BR41" s="46" t="e">
        <f>M41/#REF!</f>
        <v>#REF!</v>
      </c>
      <c r="BS41" s="46" t="e">
        <f>#REF!/#REF!</f>
        <v>#REF!</v>
      </c>
      <c r="BT41" s="46" t="e">
        <f>#REF!/#REF!</f>
        <v>#REF!</v>
      </c>
      <c r="BU41" s="46" t="e">
        <f>#REF!/#REF!</f>
        <v>#REF!</v>
      </c>
      <c r="BV41" s="46"/>
      <c r="BX41" s="46" t="e">
        <f t="shared" si="32"/>
        <v>#REF!</v>
      </c>
      <c r="BY41" s="46" t="e">
        <f t="shared" si="32"/>
        <v>#REF!</v>
      </c>
      <c r="BZ41" s="46" t="e">
        <f t="shared" si="32"/>
        <v>#REF!</v>
      </c>
      <c r="CA41" s="46" t="e">
        <f t="shared" si="32"/>
        <v>#REF!</v>
      </c>
      <c r="CC41" s="46" t="e">
        <f>LN(#REF!/#REF!)</f>
        <v>#REF!</v>
      </c>
      <c r="CD41" s="46" t="e">
        <f>LN(#REF!/#REF!)</f>
        <v>#REF!</v>
      </c>
      <c r="CE41" s="46" t="e">
        <f>LN(#REF!/#REF!)</f>
        <v>#REF!</v>
      </c>
      <c r="CF41" s="46" t="e">
        <f>LN(#REF!/#REF!)</f>
        <v>#REF!</v>
      </c>
      <c r="CH41" s="46" t="e">
        <f>LN(#REF!/#REF!)</f>
        <v>#REF!</v>
      </c>
      <c r="CI41" s="46" t="e">
        <f>LN(#REF!/#REF!)</f>
        <v>#REF!</v>
      </c>
      <c r="CJ41" s="46" t="e">
        <f>LN(#REF!/#REF!)</f>
        <v>#REF!</v>
      </c>
      <c r="CK41" s="46" t="e">
        <f>LN(#REF!/#REF!)</f>
        <v>#REF!</v>
      </c>
      <c r="CM41" s="46" t="e">
        <f>LN(#REF!/#REF!)</f>
        <v>#REF!</v>
      </c>
      <c r="CN41" s="46" t="e">
        <f>LN(#REF!/#REF!)</f>
        <v>#REF!</v>
      </c>
      <c r="CO41" s="46" t="e">
        <f>LN(#REF!/#REF!)</f>
        <v>#REF!</v>
      </c>
      <c r="CP41" s="46" t="e">
        <f>LN(#REF!/#REF!)</f>
        <v>#REF!</v>
      </c>
      <c r="CS41" s="46" t="e">
        <f t="shared" si="33"/>
        <v>#REF!</v>
      </c>
      <c r="CT41" s="46">
        <f t="shared" si="34"/>
        <v>1</v>
      </c>
      <c r="CU41" s="46">
        <f t="shared" si="5"/>
        <v>1</v>
      </c>
      <c r="CV41" s="46"/>
      <c r="CW41" s="46" t="e">
        <f t="shared" si="35"/>
        <v>#REF!</v>
      </c>
      <c r="CX41" s="46">
        <f t="shared" si="36"/>
        <v>1</v>
      </c>
      <c r="CY41" s="46">
        <f t="shared" si="6"/>
        <v>1</v>
      </c>
      <c r="CZ41" s="46"/>
      <c r="DA41" s="46" t="e">
        <f t="shared" si="37"/>
        <v>#REF!</v>
      </c>
      <c r="DB41" s="46">
        <f t="shared" si="38"/>
        <v>1</v>
      </c>
      <c r="DC41" s="46">
        <f t="shared" si="7"/>
        <v>1</v>
      </c>
      <c r="DD41" s="46"/>
      <c r="DE41" s="46" t="e">
        <f t="shared" si="39"/>
        <v>#REF!</v>
      </c>
      <c r="DF41" s="46">
        <f t="shared" si="40"/>
        <v>1</v>
      </c>
      <c r="DG41" s="46">
        <f t="shared" si="8"/>
        <v>1</v>
      </c>
      <c r="DI41" s="46" t="e">
        <f t="shared" si="41"/>
        <v>#REF!</v>
      </c>
      <c r="DJ41" s="46">
        <f t="shared" si="42"/>
        <v>1</v>
      </c>
      <c r="DK41" s="46">
        <f t="shared" si="9"/>
        <v>1</v>
      </c>
      <c r="DO41" s="52">
        <f t="shared" si="10"/>
        <v>0.42763113816359166</v>
      </c>
      <c r="DP41" s="52">
        <f t="shared" si="11"/>
        <v>0.57236886183640845</v>
      </c>
      <c r="DQ41" s="46"/>
      <c r="DR41" s="46">
        <f t="shared" si="56"/>
        <v>0.44040279476917449</v>
      </c>
      <c r="DS41" s="46">
        <f t="shared" si="57"/>
        <v>0.5593721836613551</v>
      </c>
      <c r="DT41" s="46">
        <f t="shared" si="58"/>
        <v>0.99977497843052965</v>
      </c>
      <c r="DU41" s="52"/>
      <c r="DV41" s="46">
        <f t="shared" si="59"/>
        <v>0.44050191720193799</v>
      </c>
      <c r="DW41" s="46">
        <f t="shared" si="60"/>
        <v>0.55949808279806201</v>
      </c>
      <c r="DY41" s="46">
        <f t="shared" si="43"/>
        <v>-7.2248606668570581E-2</v>
      </c>
      <c r="DZ41" s="46">
        <f t="shared" si="44"/>
        <v>1.5132574825663145E-2</v>
      </c>
      <c r="EA41" s="46"/>
      <c r="EB41" s="46">
        <f t="shared" si="61"/>
        <v>-3.7611539501052157E-2</v>
      </c>
      <c r="EC41" s="46">
        <f t="shared" si="62"/>
        <v>-3.7611539501052157E-2</v>
      </c>
      <c r="ED41" s="46"/>
      <c r="EE41" s="52">
        <f t="shared" si="45"/>
        <v>0.71755801429792887</v>
      </c>
      <c r="EF41" s="52">
        <f t="shared" si="46"/>
        <v>0.28244198570207119</v>
      </c>
      <c r="EG41" s="52"/>
      <c r="EH41" s="52">
        <f t="shared" si="63"/>
        <v>-2.9956259144479278E-2</v>
      </c>
      <c r="EI41" s="52">
        <f t="shared" si="64"/>
        <v>8.0404264747028276E-2</v>
      </c>
      <c r="EK41" s="46">
        <f t="shared" si="47"/>
        <v>4.6808080230389517E-3</v>
      </c>
      <c r="EL41" s="46">
        <f t="shared" si="48"/>
        <v>2.7660150420312793E-2</v>
      </c>
      <c r="EN41" s="46">
        <v>0</v>
      </c>
      <c r="EO41" s="46">
        <f t="shared" si="49"/>
        <v>-5.6745013140990629E-3</v>
      </c>
      <c r="ES41" s="46">
        <f t="shared" si="50"/>
        <v>0.97691170643215908</v>
      </c>
      <c r="ET41" s="46">
        <f t="shared" si="51"/>
        <v>1.6281286704938955</v>
      </c>
      <c r="EU41" s="46">
        <f t="shared" si="12"/>
        <v>0.97284361659794771</v>
      </c>
      <c r="EW41" s="46">
        <f t="shared" si="65"/>
        <v>1.0176923945757022</v>
      </c>
      <c r="EX41" s="46">
        <f t="shared" si="52"/>
        <v>1.0140193371079163</v>
      </c>
      <c r="EY41" s="46">
        <f t="shared" si="13"/>
        <v>0.99719203042539484</v>
      </c>
      <c r="FA41" s="46">
        <f t="shared" si="66"/>
        <v>0.99683016197250096</v>
      </c>
      <c r="FB41" s="46">
        <f t="shared" si="53"/>
        <v>0.88045760531360051</v>
      </c>
      <c r="FC41" s="46">
        <f t="shared" si="14"/>
        <v>1.0226482022014656</v>
      </c>
      <c r="FE41" s="46">
        <f t="shared" si="67"/>
        <v>0.97011190132169178</v>
      </c>
      <c r="FG41" s="46">
        <f t="shared" si="68"/>
        <v>0.96308698948741012</v>
      </c>
      <c r="FH41" s="46">
        <f t="shared" si="54"/>
        <v>1.1077842396650299</v>
      </c>
      <c r="FI41" s="46">
        <f t="shared" si="15"/>
        <v>1.1141604709984398</v>
      </c>
      <c r="FK41" s="46">
        <f t="shared" si="69"/>
        <v>1.0323009496132085</v>
      </c>
      <c r="FL41" s="46">
        <f t="shared" si="55"/>
        <v>1.4903208549706646</v>
      </c>
      <c r="FM41" s="46">
        <f t="shared" si="16"/>
        <v>0.87071111080824815</v>
      </c>
    </row>
    <row r="42" spans="1:169" x14ac:dyDescent="0.2">
      <c r="A42" s="33" t="s">
        <v>52</v>
      </c>
      <c r="B42" s="1">
        <f t="shared" si="17"/>
        <v>1976</v>
      </c>
      <c r="D42" s="43">
        <f>Commercial_Total!D284</f>
        <v>4371.6459999999997</v>
      </c>
      <c r="E42" s="43">
        <f>Commercial_Total!D202</f>
        <v>1677.943</v>
      </c>
      <c r="F42" s="43">
        <f>Conversion_Factors!$O38*E42</f>
        <v>5691.8649999999998</v>
      </c>
      <c r="G42" s="43">
        <f t="shared" si="1"/>
        <v>10063.510999999999</v>
      </c>
      <c r="H42" s="49">
        <f t="shared" si="2"/>
        <v>3.3921682679328202</v>
      </c>
      <c r="K42" s="51">
        <f>Commercial_Total!F42</f>
        <v>49.218818000569165</v>
      </c>
      <c r="M42" s="49">
        <f>Commercial_Total!Y284</f>
        <v>1.3905560254796023</v>
      </c>
      <c r="N42" s="49">
        <f>Commercial_Total!Y202</f>
        <v>0.82563708227147514</v>
      </c>
      <c r="O42" s="354">
        <f>Commercial_Total!$H122</f>
        <v>122.9121146292063</v>
      </c>
      <c r="Q42" s="50">
        <f t="shared" si="18"/>
        <v>204.46470290862379</v>
      </c>
      <c r="S42" s="52">
        <f>Commercial_Total!Y284</f>
        <v>1.3905560254796023</v>
      </c>
      <c r="T42" s="52">
        <f>Commercial_Total!Y202</f>
        <v>0.82563708227147514</v>
      </c>
      <c r="W42" s="52">
        <f>Commercial_Total!X284</f>
        <v>0.99554781082067312</v>
      </c>
      <c r="Z42" s="116">
        <f>Commercial_Total!X202</f>
        <v>1.0175709443968066</v>
      </c>
      <c r="AA42" s="46"/>
      <c r="AB42" s="22">
        <f t="shared" si="19"/>
        <v>1976</v>
      </c>
      <c r="AC42" s="48">
        <f t="shared" si="3"/>
        <v>0.84609700270946586</v>
      </c>
      <c r="AD42" s="48">
        <f t="shared" si="4"/>
        <v>1.0359215011845695</v>
      </c>
      <c r="AE42" s="48">
        <f t="shared" si="20"/>
        <v>1.0120220340660928</v>
      </c>
      <c r="AF42" s="357">
        <f t="shared" si="21"/>
        <v>1.0212329353200331</v>
      </c>
      <c r="AG42" s="48">
        <f t="shared" si="22"/>
        <v>1.0023330864571784</v>
      </c>
      <c r="AH42" s="48">
        <f t="shared" si="23"/>
        <v>0.87649007719455452</v>
      </c>
      <c r="AI42" s="48">
        <f t="shared" si="24"/>
        <v>0.87649007719455463</v>
      </c>
      <c r="AJ42" s="48"/>
      <c r="AK42" s="48"/>
      <c r="AL42" s="48">
        <f t="shared" si="25"/>
        <v>1.0335102324578664</v>
      </c>
      <c r="AM42" s="47"/>
      <c r="AN42" s="48">
        <f>Commercial_Total!Y122</f>
        <v>1.1678098008358297</v>
      </c>
      <c r="AO42" s="48">
        <f>Commercial_Total!X122</f>
        <v>1.0048897790036462</v>
      </c>
      <c r="AP42" s="48">
        <f t="shared" si="26"/>
        <v>0.86439349502371432</v>
      </c>
      <c r="AQ42" s="48">
        <f t="shared" si="27"/>
        <v>1.0212329353200331</v>
      </c>
      <c r="AR42" s="48">
        <f t="shared" si="28"/>
        <v>1.0359215011845695</v>
      </c>
      <c r="AT42" s="5"/>
      <c r="AV42" s="46" t="e">
        <f>D42/#REF!</f>
        <v>#REF!</v>
      </c>
      <c r="AW42" s="46" t="e">
        <f>#REF!/#REF!</f>
        <v>#REF!</v>
      </c>
      <c r="AX42" s="46" t="e">
        <f>#REF!/#REF!</f>
        <v>#REF!</v>
      </c>
      <c r="AY42" s="46" t="e">
        <f>#REF!/#REF!</f>
        <v>#REF!</v>
      </c>
      <c r="BA42" s="46" t="e">
        <f t="shared" si="29"/>
        <v>#REF!</v>
      </c>
      <c r="BB42" s="46" t="e">
        <f t="shared" si="29"/>
        <v>#REF!</v>
      </c>
      <c r="BC42" s="46" t="e">
        <f t="shared" si="29"/>
        <v>#REF!</v>
      </c>
      <c r="BD42" s="46" t="e">
        <f t="shared" si="29"/>
        <v>#REF!</v>
      </c>
      <c r="BE42" s="46" t="e">
        <f t="shared" si="30"/>
        <v>#REF!</v>
      </c>
      <c r="BF42" s="46"/>
      <c r="BG42" s="46" t="e">
        <f t="shared" si="31"/>
        <v>#REF!</v>
      </c>
      <c r="BH42" s="46" t="e">
        <f t="shared" si="31"/>
        <v>#REF!</v>
      </c>
      <c r="BI42" s="46" t="e">
        <f t="shared" si="31"/>
        <v>#REF!</v>
      </c>
      <c r="BJ42" s="46" t="e">
        <f t="shared" si="31"/>
        <v>#REF!</v>
      </c>
      <c r="BM42" s="46" t="e">
        <f>LN(#REF!/#REF!)</f>
        <v>#REF!</v>
      </c>
      <c r="BN42" s="46" t="e">
        <f>LN(#REF!/#REF!)</f>
        <v>#REF!</v>
      </c>
      <c r="BO42" s="46" t="e">
        <f>LN(#REF!/#REF!)</f>
        <v>#REF!</v>
      </c>
      <c r="BP42" s="46" t="e">
        <f>LN(#REF!/#REF!)</f>
        <v>#REF!</v>
      </c>
      <c r="BR42" s="46" t="e">
        <f>M42/#REF!</f>
        <v>#REF!</v>
      </c>
      <c r="BS42" s="46" t="e">
        <f>#REF!/#REF!</f>
        <v>#REF!</v>
      </c>
      <c r="BT42" s="46" t="e">
        <f>#REF!/#REF!</f>
        <v>#REF!</v>
      </c>
      <c r="BU42" s="46" t="e">
        <f>#REF!/#REF!</f>
        <v>#REF!</v>
      </c>
      <c r="BV42" s="46"/>
      <c r="BX42" s="46" t="e">
        <f t="shared" si="32"/>
        <v>#REF!</v>
      </c>
      <c r="BY42" s="46" t="e">
        <f t="shared" si="32"/>
        <v>#REF!</v>
      </c>
      <c r="BZ42" s="46" t="e">
        <f t="shared" si="32"/>
        <v>#REF!</v>
      </c>
      <c r="CA42" s="46" t="e">
        <f t="shared" si="32"/>
        <v>#REF!</v>
      </c>
      <c r="CC42" s="46" t="e">
        <f>LN(#REF!/#REF!)</f>
        <v>#REF!</v>
      </c>
      <c r="CD42" s="46" t="e">
        <f>LN(#REF!/#REF!)</f>
        <v>#REF!</v>
      </c>
      <c r="CE42" s="46" t="e">
        <f>LN(#REF!/#REF!)</f>
        <v>#REF!</v>
      </c>
      <c r="CF42" s="46" t="e">
        <f>LN(#REF!/#REF!)</f>
        <v>#REF!</v>
      </c>
      <c r="CH42" s="46" t="e">
        <f>LN(#REF!/#REF!)</f>
        <v>#REF!</v>
      </c>
      <c r="CI42" s="46" t="e">
        <f>LN(#REF!/#REF!)</f>
        <v>#REF!</v>
      </c>
      <c r="CJ42" s="46" t="e">
        <f>LN(#REF!/#REF!)</f>
        <v>#REF!</v>
      </c>
      <c r="CK42" s="46" t="e">
        <f>LN(#REF!/#REF!)</f>
        <v>#REF!</v>
      </c>
      <c r="CM42" s="46" t="e">
        <f>LN(#REF!/#REF!)</f>
        <v>#REF!</v>
      </c>
      <c r="CN42" s="46" t="e">
        <f>LN(#REF!/#REF!)</f>
        <v>#REF!</v>
      </c>
      <c r="CO42" s="46" t="e">
        <f>LN(#REF!/#REF!)</f>
        <v>#REF!</v>
      </c>
      <c r="CP42" s="46" t="e">
        <f>LN(#REF!/#REF!)</f>
        <v>#REF!</v>
      </c>
      <c r="CS42" s="46" t="e">
        <f t="shared" si="33"/>
        <v>#REF!</v>
      </c>
      <c r="CT42" s="46">
        <f t="shared" si="34"/>
        <v>1</v>
      </c>
      <c r="CU42" s="46">
        <f t="shared" si="5"/>
        <v>1</v>
      </c>
      <c r="CV42" s="46"/>
      <c r="CW42" s="46" t="e">
        <f t="shared" si="35"/>
        <v>#REF!</v>
      </c>
      <c r="CX42" s="46">
        <f t="shared" si="36"/>
        <v>1</v>
      </c>
      <c r="CY42" s="46">
        <f t="shared" si="6"/>
        <v>1</v>
      </c>
      <c r="CZ42" s="46"/>
      <c r="DA42" s="46" t="e">
        <f t="shared" si="37"/>
        <v>#REF!</v>
      </c>
      <c r="DB42" s="46">
        <f t="shared" si="38"/>
        <v>1</v>
      </c>
      <c r="DC42" s="46">
        <f t="shared" si="7"/>
        <v>1</v>
      </c>
      <c r="DD42" s="46"/>
      <c r="DE42" s="46" t="e">
        <f t="shared" si="39"/>
        <v>#REF!</v>
      </c>
      <c r="DF42" s="46">
        <f t="shared" si="40"/>
        <v>1</v>
      </c>
      <c r="DG42" s="46">
        <f t="shared" si="8"/>
        <v>1</v>
      </c>
      <c r="DI42" s="46" t="e">
        <f t="shared" si="41"/>
        <v>#REF!</v>
      </c>
      <c r="DJ42" s="46">
        <f t="shared" si="42"/>
        <v>1</v>
      </c>
      <c r="DK42" s="46">
        <f t="shared" si="9"/>
        <v>1</v>
      </c>
      <c r="DO42" s="52">
        <f t="shared" si="10"/>
        <v>0.43440564629978545</v>
      </c>
      <c r="DP42" s="52">
        <f t="shared" si="11"/>
        <v>0.5655943537002146</v>
      </c>
      <c r="DQ42" s="46"/>
      <c r="DR42" s="46">
        <f t="shared" si="56"/>
        <v>0.43100951892195205</v>
      </c>
      <c r="DS42" s="46">
        <f t="shared" si="57"/>
        <v>0.56897488605217861</v>
      </c>
      <c r="DT42" s="46">
        <f t="shared" si="58"/>
        <v>0.99998440497413066</v>
      </c>
      <c r="DU42" s="52"/>
      <c r="DV42" s="46">
        <f t="shared" si="59"/>
        <v>0.43101624063137478</v>
      </c>
      <c r="DW42" s="46">
        <f t="shared" si="60"/>
        <v>0.56898375936862522</v>
      </c>
      <c r="DY42" s="46">
        <f t="shared" si="43"/>
        <v>3.358402330085649E-2</v>
      </c>
      <c r="DZ42" s="46">
        <f t="shared" si="44"/>
        <v>2.7043025305019033E-2</v>
      </c>
      <c r="EA42" s="46"/>
      <c r="EB42" s="46">
        <f t="shared" si="61"/>
        <v>5.190671175788944E-2</v>
      </c>
      <c r="EC42" s="46">
        <f t="shared" si="62"/>
        <v>5.190671175788944E-2</v>
      </c>
      <c r="ED42" s="46"/>
      <c r="EE42" s="52">
        <f t="shared" si="45"/>
        <v>0.72263520711902907</v>
      </c>
      <c r="EF42" s="52">
        <f t="shared" si="46"/>
        <v>0.27736479288097093</v>
      </c>
      <c r="EG42" s="52"/>
      <c r="EH42" s="52">
        <f t="shared" si="63"/>
        <v>7.0507398300338154E-3</v>
      </c>
      <c r="EI42" s="52">
        <f t="shared" si="64"/>
        <v>-1.8139587561898818E-2</v>
      </c>
      <c r="EK42" s="46">
        <f t="shared" si="47"/>
        <v>2.5373428287066912E-2</v>
      </c>
      <c r="EL42" s="46">
        <f t="shared" si="48"/>
        <v>6.7240988909716909E-3</v>
      </c>
      <c r="EN42" s="46">
        <v>0</v>
      </c>
      <c r="EO42" s="46">
        <f t="shared" si="49"/>
        <v>-2.4339570082401898E-3</v>
      </c>
      <c r="ES42" s="46">
        <f t="shared" si="50"/>
        <v>1.0303126518549364</v>
      </c>
      <c r="ET42" s="46">
        <f t="shared" si="51"/>
        <v>1.6774815680576174</v>
      </c>
      <c r="EU42" s="46">
        <f t="shared" si="12"/>
        <v>1.0023330864571784</v>
      </c>
      <c r="EW42" s="46">
        <f t="shared" si="65"/>
        <v>1.0148717630990007</v>
      </c>
      <c r="EX42" s="46">
        <f t="shared" si="52"/>
        <v>1.0290995924671908</v>
      </c>
      <c r="EY42" s="46">
        <f t="shared" si="13"/>
        <v>1.0120220340660928</v>
      </c>
      <c r="FA42" s="46">
        <f t="shared" si="66"/>
        <v>0.99861607649787498</v>
      </c>
      <c r="FB42" s="46">
        <f t="shared" si="53"/>
        <v>0.87923911934098231</v>
      </c>
      <c r="FC42" s="46">
        <f t="shared" si="14"/>
        <v>1.0212329353200331</v>
      </c>
      <c r="FE42" s="46">
        <f t="shared" si="67"/>
        <v>1.0143831689681386</v>
      </c>
      <c r="FG42" s="46">
        <f t="shared" si="68"/>
        <v>1.0532774795255258</v>
      </c>
      <c r="FH42" s="46">
        <f t="shared" si="54"/>
        <v>1.1668041918124836</v>
      </c>
      <c r="FI42" s="46">
        <f t="shared" si="15"/>
        <v>1.1735201326802092</v>
      </c>
      <c r="FK42" s="46">
        <f t="shared" si="69"/>
        <v>0.9927443032412101</v>
      </c>
      <c r="FL42" s="46">
        <f t="shared" si="55"/>
        <v>1.4795075387736969</v>
      </c>
      <c r="FM42" s="46">
        <f t="shared" si="16"/>
        <v>0.86439349502371432</v>
      </c>
    </row>
    <row r="43" spans="1:169" x14ac:dyDescent="0.2">
      <c r="A43" s="33" t="s">
        <v>52</v>
      </c>
      <c r="B43" s="1">
        <f t="shared" si="17"/>
        <v>1977</v>
      </c>
      <c r="D43" s="43">
        <f>Commercial_Total!D285</f>
        <v>4258.3280000000004</v>
      </c>
      <c r="E43" s="43">
        <f>Commercial_Total!D203</f>
        <v>1763.0794031279995</v>
      </c>
      <c r="F43" s="43">
        <f>Conversion_Factors!$O39*E43</f>
        <v>5980.6996102451749</v>
      </c>
      <c r="G43" s="43">
        <f t="shared" si="1"/>
        <v>10239.027610245175</v>
      </c>
      <c r="H43" s="49">
        <f t="shared" si="2"/>
        <v>3.3921895971528042</v>
      </c>
      <c r="K43" s="51">
        <f>Commercial_Total!F43</f>
        <v>50.022048157018361</v>
      </c>
      <c r="M43" s="49">
        <f>Commercial_Total!Y285</f>
        <v>1.3471655447692041</v>
      </c>
      <c r="N43" s="49">
        <f>Commercial_Total!Y203</f>
        <v>0.84571319623737085</v>
      </c>
      <c r="O43" s="354">
        <f>Commercial_Total!$H123</f>
        <v>120.37506709495189</v>
      </c>
      <c r="Q43" s="50">
        <f t="shared" si="18"/>
        <v>204.69029133123541</v>
      </c>
      <c r="S43" s="52">
        <f>Commercial_Total!Y285</f>
        <v>1.3471655447692041</v>
      </c>
      <c r="T43" s="52">
        <f>Commercial_Total!Y203</f>
        <v>0.84571319623737085</v>
      </c>
      <c r="W43" s="52">
        <f>Commercial_Total!X285</f>
        <v>0.98490304265207507</v>
      </c>
      <c r="Z43" s="116">
        <f>Commercial_Total!X203</f>
        <v>1.0270584473339686</v>
      </c>
      <c r="AA43" s="46"/>
      <c r="AB43" s="22">
        <f t="shared" si="19"/>
        <v>1977</v>
      </c>
      <c r="AC43" s="48">
        <f t="shared" si="3"/>
        <v>0.85990494559524699</v>
      </c>
      <c r="AD43" s="48">
        <f t="shared" si="4"/>
        <v>1.0370644461236094</v>
      </c>
      <c r="AE43" s="48">
        <f t="shared" si="20"/>
        <v>1.0127964458785856</v>
      </c>
      <c r="AF43" s="357">
        <f t="shared" si="21"/>
        <v>1.0212366267150952</v>
      </c>
      <c r="AG43" s="48">
        <f t="shared" si="22"/>
        <v>1.0026680917620412</v>
      </c>
      <c r="AH43" s="48">
        <f t="shared" si="23"/>
        <v>0.89177684612268704</v>
      </c>
      <c r="AI43" s="48">
        <f t="shared" si="24"/>
        <v>0.89177684612268726</v>
      </c>
      <c r="AJ43" s="48"/>
      <c r="AK43" s="48"/>
      <c r="AL43" s="48">
        <f t="shared" si="25"/>
        <v>1.0343048259380843</v>
      </c>
      <c r="AM43" s="47"/>
      <c r="AN43" s="48">
        <f>Commercial_Total!Y123</f>
        <v>1.1494440507086523</v>
      </c>
      <c r="AO43" s="48">
        <f>Commercial_Total!X123</f>
        <v>0.99987235181587664</v>
      </c>
      <c r="AP43" s="48">
        <f t="shared" si="26"/>
        <v>0.88358221717486973</v>
      </c>
      <c r="AQ43" s="48">
        <f t="shared" si="27"/>
        <v>1.0212366267150952</v>
      </c>
      <c r="AR43" s="48">
        <f t="shared" si="28"/>
        <v>1.0370644461236092</v>
      </c>
      <c r="AT43" s="5"/>
      <c r="AV43" s="46" t="e">
        <f>D43/#REF!</f>
        <v>#REF!</v>
      </c>
      <c r="AW43" s="46" t="e">
        <f>#REF!/#REF!</f>
        <v>#REF!</v>
      </c>
      <c r="AX43" s="46" t="e">
        <f>#REF!/#REF!</f>
        <v>#REF!</v>
      </c>
      <c r="AY43" s="46" t="e">
        <f>#REF!/#REF!</f>
        <v>#REF!</v>
      </c>
      <c r="BA43" s="46" t="e">
        <f t="shared" si="29"/>
        <v>#REF!</v>
      </c>
      <c r="BB43" s="46" t="e">
        <f t="shared" si="29"/>
        <v>#REF!</v>
      </c>
      <c r="BC43" s="46" t="e">
        <f t="shared" si="29"/>
        <v>#REF!</v>
      </c>
      <c r="BD43" s="46" t="e">
        <f t="shared" si="29"/>
        <v>#REF!</v>
      </c>
      <c r="BE43" s="46" t="e">
        <f t="shared" si="30"/>
        <v>#REF!</v>
      </c>
      <c r="BF43" s="46"/>
      <c r="BG43" s="46" t="e">
        <f t="shared" si="31"/>
        <v>#REF!</v>
      </c>
      <c r="BH43" s="46" t="e">
        <f t="shared" si="31"/>
        <v>#REF!</v>
      </c>
      <c r="BI43" s="46" t="e">
        <f t="shared" si="31"/>
        <v>#REF!</v>
      </c>
      <c r="BJ43" s="46" t="e">
        <f t="shared" si="31"/>
        <v>#REF!</v>
      </c>
      <c r="BM43" s="46" t="e">
        <f>LN(#REF!/#REF!)</f>
        <v>#REF!</v>
      </c>
      <c r="BN43" s="46" t="e">
        <f>LN(#REF!/#REF!)</f>
        <v>#REF!</v>
      </c>
      <c r="BO43" s="46" t="e">
        <f>LN(#REF!/#REF!)</f>
        <v>#REF!</v>
      </c>
      <c r="BP43" s="46" t="e">
        <f>LN(#REF!/#REF!)</f>
        <v>#REF!</v>
      </c>
      <c r="BR43" s="46" t="e">
        <f>M43/#REF!</f>
        <v>#REF!</v>
      </c>
      <c r="BS43" s="46" t="e">
        <f>#REF!/#REF!</f>
        <v>#REF!</v>
      </c>
      <c r="BT43" s="46" t="e">
        <f>#REF!/#REF!</f>
        <v>#REF!</v>
      </c>
      <c r="BU43" s="46" t="e">
        <f>#REF!/#REF!</f>
        <v>#REF!</v>
      </c>
      <c r="BV43" s="46"/>
      <c r="BX43" s="46" t="e">
        <f t="shared" si="32"/>
        <v>#REF!</v>
      </c>
      <c r="BY43" s="46" t="e">
        <f t="shared" si="32"/>
        <v>#REF!</v>
      </c>
      <c r="BZ43" s="46" t="e">
        <f t="shared" si="32"/>
        <v>#REF!</v>
      </c>
      <c r="CA43" s="46" t="e">
        <f t="shared" si="32"/>
        <v>#REF!</v>
      </c>
      <c r="CC43" s="46" t="e">
        <f>LN(#REF!/#REF!)</f>
        <v>#REF!</v>
      </c>
      <c r="CD43" s="46" t="e">
        <f>LN(#REF!/#REF!)</f>
        <v>#REF!</v>
      </c>
      <c r="CE43" s="46" t="e">
        <f>LN(#REF!/#REF!)</f>
        <v>#REF!</v>
      </c>
      <c r="CF43" s="46" t="e">
        <f>LN(#REF!/#REF!)</f>
        <v>#REF!</v>
      </c>
      <c r="CH43" s="46" t="e">
        <f>LN(#REF!/#REF!)</f>
        <v>#REF!</v>
      </c>
      <c r="CI43" s="46" t="e">
        <f>LN(#REF!/#REF!)</f>
        <v>#REF!</v>
      </c>
      <c r="CJ43" s="46" t="e">
        <f>LN(#REF!/#REF!)</f>
        <v>#REF!</v>
      </c>
      <c r="CK43" s="46" t="e">
        <f>LN(#REF!/#REF!)</f>
        <v>#REF!</v>
      </c>
      <c r="CM43" s="46" t="e">
        <f>LN(#REF!/#REF!)</f>
        <v>#REF!</v>
      </c>
      <c r="CN43" s="46" t="e">
        <f>LN(#REF!/#REF!)</f>
        <v>#REF!</v>
      </c>
      <c r="CO43" s="46" t="e">
        <f>LN(#REF!/#REF!)</f>
        <v>#REF!</v>
      </c>
      <c r="CP43" s="46" t="e">
        <f>LN(#REF!/#REF!)</f>
        <v>#REF!</v>
      </c>
      <c r="CS43" s="46" t="e">
        <f t="shared" si="33"/>
        <v>#REF!</v>
      </c>
      <c r="CT43" s="46">
        <f t="shared" si="34"/>
        <v>1</v>
      </c>
      <c r="CU43" s="46">
        <f t="shared" si="5"/>
        <v>1</v>
      </c>
      <c r="CV43" s="46"/>
      <c r="CW43" s="46" t="e">
        <f t="shared" si="35"/>
        <v>#REF!</v>
      </c>
      <c r="CX43" s="46">
        <f t="shared" si="36"/>
        <v>1</v>
      </c>
      <c r="CY43" s="46">
        <f t="shared" si="6"/>
        <v>1</v>
      </c>
      <c r="CZ43" s="46"/>
      <c r="DA43" s="46" t="e">
        <f t="shared" si="37"/>
        <v>#REF!</v>
      </c>
      <c r="DB43" s="46">
        <f t="shared" si="38"/>
        <v>1</v>
      </c>
      <c r="DC43" s="46">
        <f t="shared" si="7"/>
        <v>1</v>
      </c>
      <c r="DD43" s="46"/>
      <c r="DE43" s="46" t="e">
        <f t="shared" si="39"/>
        <v>#REF!</v>
      </c>
      <c r="DF43" s="46">
        <f t="shared" si="40"/>
        <v>1</v>
      </c>
      <c r="DG43" s="46">
        <f t="shared" si="8"/>
        <v>1</v>
      </c>
      <c r="DI43" s="46" t="e">
        <f t="shared" si="41"/>
        <v>#REF!</v>
      </c>
      <c r="DJ43" s="46">
        <f t="shared" si="42"/>
        <v>1</v>
      </c>
      <c r="DK43" s="46">
        <f t="shared" si="9"/>
        <v>1</v>
      </c>
      <c r="DO43" s="52">
        <f t="shared" si="10"/>
        <v>0.41589183681262032</v>
      </c>
      <c r="DP43" s="52">
        <f t="shared" si="11"/>
        <v>0.58410816318737968</v>
      </c>
      <c r="DQ43" s="46"/>
      <c r="DR43" s="46">
        <f t="shared" si="56"/>
        <v>0.425081548506822</v>
      </c>
      <c r="DS43" s="46">
        <f t="shared" si="57"/>
        <v>0.5748015666261751</v>
      </c>
      <c r="DT43" s="46">
        <f t="shared" si="58"/>
        <v>0.9998831151329971</v>
      </c>
      <c r="DU43" s="52"/>
      <c r="DV43" s="46">
        <f t="shared" si="59"/>
        <v>0.42513123991525825</v>
      </c>
      <c r="DW43" s="46">
        <f t="shared" si="60"/>
        <v>0.57486876008474175</v>
      </c>
      <c r="DY43" s="46">
        <f t="shared" si="43"/>
        <v>-3.170089674691496E-2</v>
      </c>
      <c r="DZ43" s="46">
        <f t="shared" si="44"/>
        <v>2.4024981328444231E-2</v>
      </c>
      <c r="EA43" s="46"/>
      <c r="EB43" s="46">
        <f t="shared" si="61"/>
        <v>-2.0857157274148538E-2</v>
      </c>
      <c r="EC43" s="46">
        <f t="shared" si="62"/>
        <v>-2.0857157274148538E-2</v>
      </c>
      <c r="ED43" s="46"/>
      <c r="EE43" s="52">
        <f t="shared" si="45"/>
        <v>0.70719812078948274</v>
      </c>
      <c r="EF43" s="52">
        <f t="shared" si="46"/>
        <v>0.29280187921051737</v>
      </c>
      <c r="EG43" s="52"/>
      <c r="EH43" s="52">
        <f t="shared" si="63"/>
        <v>-2.1593686294274845E-2</v>
      </c>
      <c r="EI43" s="52">
        <f t="shared" si="64"/>
        <v>5.4162618546644718E-2</v>
      </c>
      <c r="EK43" s="46">
        <f t="shared" si="47"/>
        <v>-1.0749946821508417E-2</v>
      </c>
      <c r="EL43" s="46">
        <f t="shared" si="48"/>
        <v>9.2804799440517321E-3</v>
      </c>
      <c r="EN43" s="46">
        <v>0</v>
      </c>
      <c r="EO43" s="46">
        <f t="shared" si="49"/>
        <v>6.2877638262103615E-6</v>
      </c>
      <c r="ES43" s="46">
        <f t="shared" si="50"/>
        <v>1.00033422552781</v>
      </c>
      <c r="ET43" s="46">
        <f t="shared" si="51"/>
        <v>1.6780422252200931</v>
      </c>
      <c r="EU43" s="46">
        <f t="shared" si="12"/>
        <v>1.0026680917620412</v>
      </c>
      <c r="EW43" s="46">
        <f t="shared" si="65"/>
        <v>1.0007652124029172</v>
      </c>
      <c r="EX43" s="46">
        <f t="shared" si="52"/>
        <v>1.0298870722391837</v>
      </c>
      <c r="EY43" s="46">
        <f t="shared" si="13"/>
        <v>1.0127964458785856</v>
      </c>
      <c r="FA43" s="46">
        <f t="shared" si="66"/>
        <v>1.0000036146455273</v>
      </c>
      <c r="FB43" s="46">
        <f t="shared" si="53"/>
        <v>0.8792422974787325</v>
      </c>
      <c r="FC43" s="46">
        <f t="shared" si="14"/>
        <v>1.0212366267150952</v>
      </c>
      <c r="FE43" s="46">
        <f t="shared" si="67"/>
        <v>1.015498679732459</v>
      </c>
      <c r="FG43" s="46">
        <f t="shared" si="68"/>
        <v>0.9793588488660534</v>
      </c>
      <c r="FH43" s="46">
        <f t="shared" si="54"/>
        <v>1.1427200101455597</v>
      </c>
      <c r="FI43" s="46">
        <f t="shared" si="15"/>
        <v>1.1492973262628279</v>
      </c>
      <c r="FK43" s="46">
        <f t="shared" si="69"/>
        <v>1.0221990589489907</v>
      </c>
      <c r="FL43" s="46">
        <f t="shared" si="55"/>
        <v>1.5123512138424102</v>
      </c>
      <c r="FM43" s="46">
        <f t="shared" si="16"/>
        <v>0.88358221717486973</v>
      </c>
    </row>
    <row r="44" spans="1:169" x14ac:dyDescent="0.2">
      <c r="A44" s="33" t="s">
        <v>52</v>
      </c>
      <c r="B44" s="1">
        <f t="shared" si="17"/>
        <v>1978</v>
      </c>
      <c r="D44" s="43">
        <f>Commercial_Total!D286</f>
        <v>4309.1120000000001</v>
      </c>
      <c r="E44" s="43">
        <f>Commercial_Total!D204</f>
        <v>1822.4834031279997</v>
      </c>
      <c r="F44" s="43">
        <f>Conversion_Factors!$O40*E44</f>
        <v>6234.4567428542859</v>
      </c>
      <c r="G44" s="43">
        <f t="shared" si="1"/>
        <v>10543.568742854286</v>
      </c>
      <c r="H44" s="49">
        <f t="shared" si="2"/>
        <v>3.4208578976103943</v>
      </c>
      <c r="K44" s="51">
        <f>Commercial_Total!F44</f>
        <v>51.004508012970277</v>
      </c>
      <c r="M44" s="49">
        <f>Commercial_Total!Y286</f>
        <v>1.299890433919795</v>
      </c>
      <c r="N44" s="49">
        <f>Commercial_Total!Y204</f>
        <v>0.85271982031204874</v>
      </c>
      <c r="O44" s="354">
        <f>Commercial_Total!$H124</f>
        <v>120.21673459861147</v>
      </c>
      <c r="Q44" s="50">
        <f t="shared" si="18"/>
        <v>206.71836968161895</v>
      </c>
      <c r="S44" s="52">
        <f>Commercial_Total!Y286</f>
        <v>1.299890433919795</v>
      </c>
      <c r="T44" s="52">
        <f>Commercial_Total!Y204</f>
        <v>0.85271982031204874</v>
      </c>
      <c r="W44" s="52">
        <f>Commercial_Total!X286</f>
        <v>1.0129996081940402</v>
      </c>
      <c r="Z44" s="116">
        <f>Commercial_Total!X204</f>
        <v>1.0326580284283069</v>
      </c>
      <c r="AA44" s="46"/>
      <c r="AB44" s="22">
        <f t="shared" si="19"/>
        <v>1978</v>
      </c>
      <c r="AC44" s="48">
        <f t="shared" si="3"/>
        <v>0.87679393995089527</v>
      </c>
      <c r="AD44" s="48">
        <f t="shared" si="4"/>
        <v>1.0473397158369746</v>
      </c>
      <c r="AE44" s="48">
        <f t="shared" si="20"/>
        <v>1.0278894906715486</v>
      </c>
      <c r="AF44" s="357">
        <f t="shared" si="21"/>
        <v>1.0263001930701292</v>
      </c>
      <c r="AG44" s="48">
        <f t="shared" si="22"/>
        <v>0.99281135629765904</v>
      </c>
      <c r="AH44" s="48">
        <f t="shared" si="23"/>
        <v>0.91830111591575203</v>
      </c>
      <c r="AI44" s="48">
        <f t="shared" si="24"/>
        <v>0.91830111591575203</v>
      </c>
      <c r="AJ44" s="48"/>
      <c r="AK44" s="48" t="e">
        <f>#REF!*#REF!*AE44</f>
        <v>#REF!</v>
      </c>
      <c r="AL44" s="48">
        <f t="shared" si="25"/>
        <v>1.0549231827309671</v>
      </c>
      <c r="AM44" s="47"/>
      <c r="AN44" s="48">
        <f>Commercial_Total!Y124</f>
        <v>1.1235721016169113</v>
      </c>
      <c r="AO44" s="48">
        <f>Commercial_Total!X124</f>
        <v>1.0215504848920638</v>
      </c>
      <c r="AP44" s="48">
        <f t="shared" si="26"/>
        <v>0.88910362434966839</v>
      </c>
      <c r="AQ44" s="48">
        <f t="shared" si="27"/>
        <v>1.0263001930701292</v>
      </c>
      <c r="AR44" s="48">
        <f t="shared" si="28"/>
        <v>1.047339715836975</v>
      </c>
      <c r="AT44" s="5"/>
      <c r="AV44" s="46" t="e">
        <f>D44/#REF!</f>
        <v>#REF!</v>
      </c>
      <c r="AW44" s="46" t="e">
        <f>#REF!/#REF!</f>
        <v>#REF!</v>
      </c>
      <c r="AX44" s="46" t="e">
        <f>#REF!/#REF!</f>
        <v>#REF!</v>
      </c>
      <c r="AY44" s="46" t="e">
        <f>#REF!/#REF!</f>
        <v>#REF!</v>
      </c>
      <c r="BA44" s="46" t="e">
        <f t="shared" si="29"/>
        <v>#REF!</v>
      </c>
      <c r="BB44" s="46" t="e">
        <f t="shared" si="29"/>
        <v>#REF!</v>
      </c>
      <c r="BC44" s="46" t="e">
        <f t="shared" si="29"/>
        <v>#REF!</v>
      </c>
      <c r="BD44" s="46" t="e">
        <f t="shared" si="29"/>
        <v>#REF!</v>
      </c>
      <c r="BE44" s="46" t="e">
        <f t="shared" si="30"/>
        <v>#REF!</v>
      </c>
      <c r="BF44" s="46"/>
      <c r="BG44" s="46" t="e">
        <f t="shared" si="31"/>
        <v>#REF!</v>
      </c>
      <c r="BH44" s="46" t="e">
        <f t="shared" si="31"/>
        <v>#REF!</v>
      </c>
      <c r="BI44" s="46" t="e">
        <f t="shared" si="31"/>
        <v>#REF!</v>
      </c>
      <c r="BJ44" s="46" t="e">
        <f t="shared" si="31"/>
        <v>#REF!</v>
      </c>
      <c r="BM44" s="46" t="e">
        <f>LN(#REF!/#REF!)</f>
        <v>#REF!</v>
      </c>
      <c r="BN44" s="46" t="e">
        <f>LN(#REF!/#REF!)</f>
        <v>#REF!</v>
      </c>
      <c r="BO44" s="46" t="e">
        <f>LN(#REF!/#REF!)</f>
        <v>#REF!</v>
      </c>
      <c r="BP44" s="46" t="e">
        <f>LN(#REF!/#REF!)</f>
        <v>#REF!</v>
      </c>
      <c r="BR44" s="46" t="e">
        <f>M44/#REF!</f>
        <v>#REF!</v>
      </c>
      <c r="BS44" s="46" t="e">
        <f>#REF!/#REF!</f>
        <v>#REF!</v>
      </c>
      <c r="BT44" s="46" t="e">
        <f>#REF!/#REF!</f>
        <v>#REF!</v>
      </c>
      <c r="BU44" s="46" t="e">
        <f>#REF!/#REF!</f>
        <v>#REF!</v>
      </c>
      <c r="BV44" s="46"/>
      <c r="BX44" s="46" t="e">
        <f t="shared" si="32"/>
        <v>#REF!</v>
      </c>
      <c r="BY44" s="46" t="e">
        <f t="shared" si="32"/>
        <v>#REF!</v>
      </c>
      <c r="BZ44" s="46" t="e">
        <f t="shared" si="32"/>
        <v>#REF!</v>
      </c>
      <c r="CA44" s="46" t="e">
        <f t="shared" si="32"/>
        <v>#REF!</v>
      </c>
      <c r="CC44" s="46" t="e">
        <f>LN(#REF!/#REF!)</f>
        <v>#REF!</v>
      </c>
      <c r="CD44" s="46" t="e">
        <f>LN(#REF!/#REF!)</f>
        <v>#REF!</v>
      </c>
      <c r="CE44" s="46" t="e">
        <f>LN(#REF!/#REF!)</f>
        <v>#REF!</v>
      </c>
      <c r="CF44" s="46" t="e">
        <f>LN(#REF!/#REF!)</f>
        <v>#REF!</v>
      </c>
      <c r="CH44" s="46" t="e">
        <f>LN(#REF!/#REF!)</f>
        <v>#REF!</v>
      </c>
      <c r="CI44" s="46" t="e">
        <f>LN(#REF!/#REF!)</f>
        <v>#REF!</v>
      </c>
      <c r="CJ44" s="46" t="e">
        <f>LN(#REF!/#REF!)</f>
        <v>#REF!</v>
      </c>
      <c r="CK44" s="46" t="e">
        <f>LN(#REF!/#REF!)</f>
        <v>#REF!</v>
      </c>
      <c r="CM44" s="46" t="e">
        <f>LN(#REF!/#REF!)</f>
        <v>#REF!</v>
      </c>
      <c r="CN44" s="46" t="e">
        <f>LN(#REF!/#REF!)</f>
        <v>#REF!</v>
      </c>
      <c r="CO44" s="46" t="e">
        <f>LN(#REF!/#REF!)</f>
        <v>#REF!</v>
      </c>
      <c r="CP44" s="46" t="e">
        <f>LN(#REF!/#REF!)</f>
        <v>#REF!</v>
      </c>
      <c r="CS44" s="46" t="e">
        <f t="shared" si="33"/>
        <v>#REF!</v>
      </c>
      <c r="CT44" s="46">
        <f t="shared" si="34"/>
        <v>1</v>
      </c>
      <c r="CU44" s="46">
        <f t="shared" si="5"/>
        <v>1</v>
      </c>
      <c r="CV44" s="46"/>
      <c r="CW44" s="46" t="e">
        <f t="shared" si="35"/>
        <v>#REF!</v>
      </c>
      <c r="CX44" s="46">
        <f t="shared" si="36"/>
        <v>1</v>
      </c>
      <c r="CY44" s="46">
        <f t="shared" si="6"/>
        <v>1</v>
      </c>
      <c r="CZ44" s="46"/>
      <c r="DA44" s="46" t="e">
        <f t="shared" si="37"/>
        <v>#REF!</v>
      </c>
      <c r="DB44" s="46">
        <f t="shared" si="38"/>
        <v>1</v>
      </c>
      <c r="DC44" s="46">
        <f t="shared" si="7"/>
        <v>1</v>
      </c>
      <c r="DD44" s="46"/>
      <c r="DE44" s="46" t="e">
        <f t="shared" si="39"/>
        <v>#REF!</v>
      </c>
      <c r="DF44" s="46">
        <f t="shared" si="40"/>
        <v>1</v>
      </c>
      <c r="DG44" s="46">
        <f t="shared" si="8"/>
        <v>1</v>
      </c>
      <c r="DI44" s="46" t="e">
        <f t="shared" si="41"/>
        <v>#REF!</v>
      </c>
      <c r="DJ44" s="46">
        <f t="shared" si="42"/>
        <v>1</v>
      </c>
      <c r="DK44" s="46">
        <f t="shared" si="9"/>
        <v>1</v>
      </c>
      <c r="DO44" s="52">
        <f t="shared" si="10"/>
        <v>0.40869577513025873</v>
      </c>
      <c r="DP44" s="52">
        <f t="shared" si="11"/>
        <v>0.59130422486974121</v>
      </c>
      <c r="DQ44" s="46"/>
      <c r="DR44" s="46">
        <f t="shared" si="56"/>
        <v>0.41228333925355448</v>
      </c>
      <c r="DS44" s="46">
        <f t="shared" si="57"/>
        <v>0.58769885138272038</v>
      </c>
      <c r="DT44" s="46">
        <f t="shared" si="58"/>
        <v>0.99998219063627491</v>
      </c>
      <c r="DU44" s="52"/>
      <c r="DV44" s="46">
        <f t="shared" si="59"/>
        <v>0.41229068188826867</v>
      </c>
      <c r="DW44" s="46">
        <f t="shared" si="60"/>
        <v>0.58770931811173122</v>
      </c>
      <c r="DY44" s="46">
        <f t="shared" si="43"/>
        <v>-3.5722809424892268E-2</v>
      </c>
      <c r="DZ44" s="46">
        <f t="shared" si="44"/>
        <v>8.2507390685141006E-3</v>
      </c>
      <c r="EA44" s="46"/>
      <c r="EB44" s="46">
        <f t="shared" si="61"/>
        <v>-1.3161921402418889E-3</v>
      </c>
      <c r="EC44" s="46">
        <f t="shared" si="62"/>
        <v>-1.3161921402418889E-3</v>
      </c>
      <c r="ED44" s="46"/>
      <c r="EE44" s="52">
        <f t="shared" si="45"/>
        <v>0.70277174482219262</v>
      </c>
      <c r="EF44" s="52">
        <f t="shared" si="46"/>
        <v>0.29722825517780738</v>
      </c>
      <c r="EG44" s="52"/>
      <c r="EH44" s="52">
        <f t="shared" si="63"/>
        <v>-6.2787022852872588E-3</v>
      </c>
      <c r="EI44" s="52">
        <f t="shared" si="64"/>
        <v>1.5004179447114657E-2</v>
      </c>
      <c r="EK44" s="46">
        <f t="shared" si="47"/>
        <v>2.8127914999363297E-2</v>
      </c>
      <c r="EL44" s="46">
        <f t="shared" si="48"/>
        <v>5.4372482383584532E-3</v>
      </c>
      <c r="EN44" s="46">
        <v>0</v>
      </c>
      <c r="EO44" s="46">
        <f t="shared" si="49"/>
        <v>8.4157551175057122E-3</v>
      </c>
      <c r="ES44" s="46">
        <f t="shared" si="50"/>
        <v>0.99016949322974834</v>
      </c>
      <c r="ET44" s="46">
        <f t="shared" si="51"/>
        <v>1.6615462197642987</v>
      </c>
      <c r="EU44" s="46">
        <f t="shared" si="12"/>
        <v>0.99281135629765904</v>
      </c>
      <c r="EW44" s="46">
        <f t="shared" si="65"/>
        <v>1.0149023477070656</v>
      </c>
      <c r="EX44" s="46">
        <f t="shared" si="52"/>
        <v>1.0452348074887039</v>
      </c>
      <c r="EY44" s="46">
        <f t="shared" si="13"/>
        <v>1.0278894906715486</v>
      </c>
      <c r="FA44" s="46">
        <f t="shared" si="66"/>
        <v>1.0049582694378298</v>
      </c>
      <c r="FB44" s="46">
        <f t="shared" si="53"/>
        <v>0.88360181769076862</v>
      </c>
      <c r="FC44" s="46">
        <f t="shared" si="14"/>
        <v>1.0263001930701292</v>
      </c>
      <c r="FE44" s="46">
        <f t="shared" si="67"/>
        <v>1.02050035935773</v>
      </c>
      <c r="FG44" s="46">
        <f t="shared" si="68"/>
        <v>0.99868467366073799</v>
      </c>
      <c r="FH44" s="46">
        <f t="shared" si="54"/>
        <v>1.1412169604178135</v>
      </c>
      <c r="FI44" s="46">
        <f t="shared" si="15"/>
        <v>1.147785625217951</v>
      </c>
      <c r="FK44" s="46">
        <f t="shared" si="69"/>
        <v>1.006248888974308</v>
      </c>
      <c r="FL44" s="46">
        <f t="shared" si="55"/>
        <v>1.5218017286678713</v>
      </c>
      <c r="FM44" s="46">
        <f t="shared" si="16"/>
        <v>0.88910362434966839</v>
      </c>
    </row>
    <row r="45" spans="1:169" x14ac:dyDescent="0.2">
      <c r="A45" s="33" t="s">
        <v>52</v>
      </c>
      <c r="B45" s="1">
        <f t="shared" si="17"/>
        <v>1979</v>
      </c>
      <c r="D45" s="43">
        <f>Commercial_Total!D287</f>
        <v>4365.9679999999998</v>
      </c>
      <c r="E45" s="43">
        <f>Commercial_Total!D205</f>
        <v>1863.3344031279998</v>
      </c>
      <c r="F45" s="43">
        <f>Conversion_Factors!$O41*E45</f>
        <v>6313.3970871602542</v>
      </c>
      <c r="G45" s="43">
        <f t="shared" si="1"/>
        <v>10679.365087160255</v>
      </c>
      <c r="H45" s="49">
        <f t="shared" si="2"/>
        <v>3.3882254718003839</v>
      </c>
      <c r="K45" s="51">
        <f>Commercial_Total!F45</f>
        <v>52.144920365325937</v>
      </c>
      <c r="M45" s="49">
        <f>Commercial_Total!Y287</f>
        <v>1.3185109315104204</v>
      </c>
      <c r="N45" s="49">
        <f>Commercial_Total!Y205</f>
        <v>0.87943565462996687</v>
      </c>
      <c r="O45" s="354">
        <f>Commercial_Total!$H125</f>
        <v>119.46134656042567</v>
      </c>
      <c r="Q45" s="50">
        <f t="shared" si="18"/>
        <v>204.8016376732557</v>
      </c>
      <c r="S45" s="52">
        <f>Commercial_Total!Y287</f>
        <v>1.3185109315104204</v>
      </c>
      <c r="T45" s="52">
        <f>Commercial_Total!Y205</f>
        <v>0.87943565462996687</v>
      </c>
      <c r="W45" s="52">
        <f>Commercial_Total!X287</f>
        <v>0.98974111240286922</v>
      </c>
      <c r="Z45" s="116">
        <f>Commercial_Total!X205</f>
        <v>1.0013423611896335</v>
      </c>
      <c r="AA45" s="46"/>
      <c r="AB45" s="22">
        <f t="shared" si="19"/>
        <v>1979</v>
      </c>
      <c r="AC45" s="48">
        <f t="shared" si="3"/>
        <v>0.89639821962233757</v>
      </c>
      <c r="AD45" s="48">
        <f t="shared" si="4"/>
        <v>1.0376285829557186</v>
      </c>
      <c r="AE45" s="48">
        <f t="shared" si="20"/>
        <v>0.9998061006836062</v>
      </c>
      <c r="AF45" s="357">
        <f t="shared" si="21"/>
        <v>1.0205005300237611</v>
      </c>
      <c r="AG45" s="48">
        <f t="shared" si="22"/>
        <v>1.0169811645503901</v>
      </c>
      <c r="AH45" s="48">
        <f t="shared" si="23"/>
        <v>0.93012841439075511</v>
      </c>
      <c r="AI45" s="48">
        <f t="shared" si="24"/>
        <v>0.93012841439075511</v>
      </c>
      <c r="AJ45" s="48"/>
      <c r="AK45" s="48" t="e">
        <f>#REF!*#REF!*AE45</f>
        <v>#REF!</v>
      </c>
      <c r="AL45" s="48">
        <f t="shared" si="25"/>
        <v>1.0203026556686099</v>
      </c>
      <c r="AM45" s="47"/>
      <c r="AN45" s="48">
        <f>Commercial_Total!Y125</f>
        <v>1.1453845716398723</v>
      </c>
      <c r="AO45" s="48">
        <f>Commercial_Total!X125</f>
        <v>0.99579956236360945</v>
      </c>
      <c r="AP45" s="48">
        <f t="shared" si="26"/>
        <v>0.89146732986171018</v>
      </c>
      <c r="AQ45" s="48">
        <f t="shared" si="27"/>
        <v>1.0205005300237611</v>
      </c>
      <c r="AR45" s="48">
        <f t="shared" si="28"/>
        <v>1.0376285829557188</v>
      </c>
      <c r="AT45" s="5"/>
      <c r="AV45" s="46" t="e">
        <f>D45/#REF!</f>
        <v>#REF!</v>
      </c>
      <c r="AW45" s="46" t="e">
        <f>#REF!/#REF!</f>
        <v>#REF!</v>
      </c>
      <c r="AX45" s="46" t="e">
        <f>#REF!/#REF!</f>
        <v>#REF!</v>
      </c>
      <c r="AY45" s="46" t="e">
        <f>#REF!/#REF!</f>
        <v>#REF!</v>
      </c>
      <c r="BA45" s="46" t="e">
        <f t="shared" si="29"/>
        <v>#REF!</v>
      </c>
      <c r="BB45" s="46" t="e">
        <f t="shared" si="29"/>
        <v>#REF!</v>
      </c>
      <c r="BC45" s="46" t="e">
        <f t="shared" si="29"/>
        <v>#REF!</v>
      </c>
      <c r="BD45" s="46" t="e">
        <f t="shared" si="29"/>
        <v>#REF!</v>
      </c>
      <c r="BE45" s="46" t="e">
        <f t="shared" si="30"/>
        <v>#REF!</v>
      </c>
      <c r="BF45" s="46"/>
      <c r="BG45" s="46" t="e">
        <f t="shared" si="31"/>
        <v>#REF!</v>
      </c>
      <c r="BH45" s="46" t="e">
        <f t="shared" si="31"/>
        <v>#REF!</v>
      </c>
      <c r="BI45" s="46" t="e">
        <f t="shared" si="31"/>
        <v>#REF!</v>
      </c>
      <c r="BJ45" s="46" t="e">
        <f t="shared" si="31"/>
        <v>#REF!</v>
      </c>
      <c r="BM45" s="46" t="e">
        <f>LN(#REF!/#REF!)</f>
        <v>#REF!</v>
      </c>
      <c r="BN45" s="46" t="e">
        <f>LN(#REF!/#REF!)</f>
        <v>#REF!</v>
      </c>
      <c r="BO45" s="46" t="e">
        <f>LN(#REF!/#REF!)</f>
        <v>#REF!</v>
      </c>
      <c r="BP45" s="46" t="e">
        <f>LN(#REF!/#REF!)</f>
        <v>#REF!</v>
      </c>
      <c r="BR45" s="46" t="e">
        <f>M45/#REF!</f>
        <v>#REF!</v>
      </c>
      <c r="BS45" s="46" t="e">
        <f>#REF!/#REF!</f>
        <v>#REF!</v>
      </c>
      <c r="BT45" s="46" t="e">
        <f>#REF!/#REF!</f>
        <v>#REF!</v>
      </c>
      <c r="BU45" s="46" t="e">
        <f>#REF!/#REF!</f>
        <v>#REF!</v>
      </c>
      <c r="BV45" s="46"/>
      <c r="BX45" s="46" t="e">
        <f t="shared" si="32"/>
        <v>#REF!</v>
      </c>
      <c r="BY45" s="46" t="e">
        <f t="shared" si="32"/>
        <v>#REF!</v>
      </c>
      <c r="BZ45" s="46" t="e">
        <f t="shared" si="32"/>
        <v>#REF!</v>
      </c>
      <c r="CA45" s="46" t="e">
        <f t="shared" si="32"/>
        <v>#REF!</v>
      </c>
      <c r="CC45" s="46" t="e">
        <f>LN(#REF!/#REF!)</f>
        <v>#REF!</v>
      </c>
      <c r="CD45" s="46" t="e">
        <f>LN(#REF!/#REF!)</f>
        <v>#REF!</v>
      </c>
      <c r="CE45" s="46" t="e">
        <f>LN(#REF!/#REF!)</f>
        <v>#REF!</v>
      </c>
      <c r="CF45" s="46" t="e">
        <f>LN(#REF!/#REF!)</f>
        <v>#REF!</v>
      </c>
      <c r="CH45" s="46" t="e">
        <f>LN(#REF!/#REF!)</f>
        <v>#REF!</v>
      </c>
      <c r="CI45" s="46" t="e">
        <f>LN(#REF!/#REF!)</f>
        <v>#REF!</v>
      </c>
      <c r="CJ45" s="46" t="e">
        <f>LN(#REF!/#REF!)</f>
        <v>#REF!</v>
      </c>
      <c r="CK45" s="46" t="e">
        <f>LN(#REF!/#REF!)</f>
        <v>#REF!</v>
      </c>
      <c r="CM45" s="46" t="e">
        <f>LN(#REF!/#REF!)</f>
        <v>#REF!</v>
      </c>
      <c r="CN45" s="46" t="e">
        <f>LN(#REF!/#REF!)</f>
        <v>#REF!</v>
      </c>
      <c r="CO45" s="46" t="e">
        <f>LN(#REF!/#REF!)</f>
        <v>#REF!</v>
      </c>
      <c r="CP45" s="46" t="e">
        <f>LN(#REF!/#REF!)</f>
        <v>#REF!</v>
      </c>
      <c r="CS45" s="46" t="e">
        <f t="shared" si="33"/>
        <v>#REF!</v>
      </c>
      <c r="CT45" s="46">
        <f t="shared" si="34"/>
        <v>1</v>
      </c>
      <c r="CU45" s="46">
        <f t="shared" si="5"/>
        <v>1</v>
      </c>
      <c r="CV45" s="46"/>
      <c r="CW45" s="46" t="e">
        <f t="shared" si="35"/>
        <v>#REF!</v>
      </c>
      <c r="CX45" s="46">
        <f t="shared" si="36"/>
        <v>1</v>
      </c>
      <c r="CY45" s="46">
        <f t="shared" si="6"/>
        <v>1</v>
      </c>
      <c r="CZ45" s="46"/>
      <c r="DA45" s="46" t="e">
        <f t="shared" si="37"/>
        <v>#REF!</v>
      </c>
      <c r="DB45" s="46">
        <f t="shared" si="38"/>
        <v>1</v>
      </c>
      <c r="DC45" s="46">
        <f t="shared" si="7"/>
        <v>1</v>
      </c>
      <c r="DD45" s="46"/>
      <c r="DE45" s="46" t="e">
        <f t="shared" si="39"/>
        <v>#REF!</v>
      </c>
      <c r="DF45" s="46">
        <f t="shared" si="40"/>
        <v>1</v>
      </c>
      <c r="DG45" s="46">
        <f t="shared" si="8"/>
        <v>1</v>
      </c>
      <c r="DI45" s="46" t="e">
        <f t="shared" si="41"/>
        <v>#REF!</v>
      </c>
      <c r="DJ45" s="46">
        <f t="shared" si="42"/>
        <v>1</v>
      </c>
      <c r="DK45" s="46">
        <f t="shared" si="9"/>
        <v>1</v>
      </c>
      <c r="DO45" s="52">
        <f t="shared" si="10"/>
        <v>0.40882280588470382</v>
      </c>
      <c r="DP45" s="52">
        <f t="shared" si="11"/>
        <v>0.59117719411529612</v>
      </c>
      <c r="DQ45" s="46"/>
      <c r="DR45" s="46">
        <f t="shared" si="56"/>
        <v>0.40875928721763155</v>
      </c>
      <c r="DS45" s="46">
        <f t="shared" si="57"/>
        <v>0.59124070721794564</v>
      </c>
      <c r="DT45" s="46">
        <f t="shared" si="58"/>
        <v>0.99999999443557719</v>
      </c>
      <c r="DU45" s="52"/>
      <c r="DV45" s="46">
        <f t="shared" si="59"/>
        <v>0.40875928949214108</v>
      </c>
      <c r="DW45" s="46">
        <f t="shared" si="60"/>
        <v>0.59124071050785898</v>
      </c>
      <c r="DY45" s="46">
        <f t="shared" si="43"/>
        <v>1.4223038330125528E-2</v>
      </c>
      <c r="DZ45" s="46">
        <f t="shared" si="44"/>
        <v>3.0849370536011219E-2</v>
      </c>
      <c r="EA45" s="46"/>
      <c r="EB45" s="46">
        <f t="shared" si="61"/>
        <v>-6.3033760588838529E-3</v>
      </c>
      <c r="EC45" s="46">
        <f t="shared" si="62"/>
        <v>-6.3033760588838529E-3</v>
      </c>
      <c r="ED45" s="46"/>
      <c r="EE45" s="52">
        <f t="shared" si="45"/>
        <v>0.70087591153186912</v>
      </c>
      <c r="EF45" s="52">
        <f t="shared" si="46"/>
        <v>0.29912408846813082</v>
      </c>
      <c r="EG45" s="52"/>
      <c r="EH45" s="52">
        <f t="shared" si="63"/>
        <v>-2.7012967742532528E-3</v>
      </c>
      <c r="EI45" s="52">
        <f t="shared" si="64"/>
        <v>6.3581193139094095E-3</v>
      </c>
      <c r="EK45" s="46">
        <f t="shared" si="47"/>
        <v>-2.3227711163262634E-2</v>
      </c>
      <c r="EL45" s="46">
        <f t="shared" si="48"/>
        <v>-3.0794627280985545E-2</v>
      </c>
      <c r="EN45" s="46">
        <v>0</v>
      </c>
      <c r="EO45" s="46">
        <f t="shared" si="49"/>
        <v>-9.5850421784788292E-3</v>
      </c>
      <c r="ES45" s="46">
        <f t="shared" si="50"/>
        <v>1.0243448144498104</v>
      </c>
      <c r="ET45" s="46">
        <f t="shared" si="51"/>
        <v>1.7019962541842444</v>
      </c>
      <c r="EU45" s="46">
        <f t="shared" si="12"/>
        <v>1.0169811645503901</v>
      </c>
      <c r="EW45" s="46">
        <f t="shared" si="65"/>
        <v>0.97267859021537928</v>
      </c>
      <c r="EX45" s="46">
        <f t="shared" si="52"/>
        <v>1.016677518992156</v>
      </c>
      <c r="EY45" s="46">
        <f t="shared" si="13"/>
        <v>0.9998061006836062</v>
      </c>
      <c r="FA45" s="46">
        <f t="shared" si="66"/>
        <v>0.99434896038651355</v>
      </c>
      <c r="FB45" s="46">
        <f t="shared" si="53"/>
        <v>0.87860854881644945</v>
      </c>
      <c r="FC45" s="46">
        <f t="shared" si="14"/>
        <v>1.0205005300237611</v>
      </c>
      <c r="FE45" s="46">
        <f t="shared" si="67"/>
        <v>1.0167839725977985</v>
      </c>
      <c r="FG45" s="46">
        <f t="shared" si="68"/>
        <v>0.99371644854014751</v>
      </c>
      <c r="FH45" s="46">
        <f t="shared" si="54"/>
        <v>1.1340460649201718</v>
      </c>
      <c r="FI45" s="46">
        <f t="shared" si="15"/>
        <v>1.140573455177015</v>
      </c>
      <c r="FK45" s="46">
        <f t="shared" si="69"/>
        <v>1.0026585264611543</v>
      </c>
      <c r="FL45" s="46">
        <f t="shared" si="55"/>
        <v>1.5258474788321652</v>
      </c>
      <c r="FM45" s="46">
        <f t="shared" si="16"/>
        <v>0.89146732986171018</v>
      </c>
    </row>
    <row r="46" spans="1:169" x14ac:dyDescent="0.2">
      <c r="A46" s="33" t="s">
        <v>52</v>
      </c>
      <c r="B46" s="1">
        <f t="shared" si="17"/>
        <v>1980</v>
      </c>
      <c r="D46" s="43">
        <f>Commercial_Total!D288</f>
        <v>4105.0990000000002</v>
      </c>
      <c r="E46" s="43">
        <f>Commercial_Total!D206</f>
        <v>1915.3024031279997</v>
      </c>
      <c r="F46" s="43">
        <f>Conversion_Factors!$O42*E46</f>
        <v>6504.5636632423775</v>
      </c>
      <c r="G46" s="43">
        <f t="shared" si="1"/>
        <v>10609.662663242378</v>
      </c>
      <c r="H46" s="49">
        <f t="shared" si="2"/>
        <v>3.3961027003461015</v>
      </c>
      <c r="K46" s="51">
        <f>Commercial_Total!F46</f>
        <v>53.249557142872121</v>
      </c>
      <c r="M46" s="49">
        <f>Commercial_Total!Y288</f>
        <v>1.2060003459279849</v>
      </c>
      <c r="N46" s="49">
        <f>Commercial_Total!Y206</f>
        <v>0.84199925791274122</v>
      </c>
      <c r="O46" s="354">
        <f>Commercial_Total!$H126</f>
        <v>113.06012155133725</v>
      </c>
      <c r="Q46" s="50">
        <f t="shared" si="18"/>
        <v>199.24414835556178</v>
      </c>
      <c r="S46" s="52">
        <f>Commercial_Total!Y288</f>
        <v>1.2060003459279849</v>
      </c>
      <c r="T46" s="52">
        <f>Commercial_Total!Y206</f>
        <v>0.84199925791274122</v>
      </c>
      <c r="W46" s="52">
        <f>Commercial_Total!X288</f>
        <v>0.99631577849812925</v>
      </c>
      <c r="Z46" s="116">
        <f>Commercial_Total!X206</f>
        <v>1.0527312349639251</v>
      </c>
      <c r="AA46" s="46"/>
      <c r="AB46" s="22">
        <f t="shared" si="19"/>
        <v>1980</v>
      </c>
      <c r="AC46" s="48">
        <f t="shared" si="3"/>
        <v>0.91538749861220803</v>
      </c>
      <c r="AD46" s="48">
        <f t="shared" si="4"/>
        <v>1.0094715338665388</v>
      </c>
      <c r="AE46" s="48">
        <f t="shared" si="20"/>
        <v>1.0331126356843341</v>
      </c>
      <c r="AF46" s="357">
        <f t="shared" si="21"/>
        <v>1.0219285269324205</v>
      </c>
      <c r="AG46" s="48">
        <f t="shared" si="22"/>
        <v>0.95614967311797228</v>
      </c>
      <c r="AH46" s="48">
        <f t="shared" si="23"/>
        <v>0.9240576223063196</v>
      </c>
      <c r="AI46" s="48">
        <f t="shared" si="24"/>
        <v>0.92405762230631971</v>
      </c>
      <c r="AJ46" s="48"/>
      <c r="AK46" s="48" t="e">
        <f>#REF!*#REF!*AE46</f>
        <v>#REF!</v>
      </c>
      <c r="AL46" s="48">
        <f t="shared" si="25"/>
        <v>1.055767273940162</v>
      </c>
      <c r="AM46" s="47"/>
      <c r="AN46" s="48">
        <f>Commercial_Total!Y126</f>
        <v>1.0624755640164858</v>
      </c>
      <c r="AO46" s="48">
        <f>Commercial_Total!X126</f>
        <v>1.0159827908327148</v>
      </c>
      <c r="AP46" s="48">
        <f t="shared" si="26"/>
        <v>0.91509936082209475</v>
      </c>
      <c r="AQ46" s="48">
        <f t="shared" si="27"/>
        <v>1.0219285269324205</v>
      </c>
      <c r="AR46" s="48">
        <f t="shared" si="28"/>
        <v>1.0094715338665392</v>
      </c>
      <c r="AT46" s="5"/>
      <c r="AV46" s="46" t="e">
        <f>D46/#REF!</f>
        <v>#REF!</v>
      </c>
      <c r="AW46" s="46" t="e">
        <f>#REF!/#REF!</f>
        <v>#REF!</v>
      </c>
      <c r="AX46" s="46" t="e">
        <f>#REF!/#REF!</f>
        <v>#REF!</v>
      </c>
      <c r="AY46" s="46" t="e">
        <f>#REF!/#REF!</f>
        <v>#REF!</v>
      </c>
      <c r="BA46" s="46" t="e">
        <f t="shared" si="29"/>
        <v>#REF!</v>
      </c>
      <c r="BB46" s="46" t="e">
        <f t="shared" si="29"/>
        <v>#REF!</v>
      </c>
      <c r="BC46" s="46" t="e">
        <f t="shared" si="29"/>
        <v>#REF!</v>
      </c>
      <c r="BD46" s="46" t="e">
        <f t="shared" si="29"/>
        <v>#REF!</v>
      </c>
      <c r="BE46" s="46" t="e">
        <f t="shared" si="30"/>
        <v>#REF!</v>
      </c>
      <c r="BF46" s="46"/>
      <c r="BG46" s="46" t="e">
        <f t="shared" si="31"/>
        <v>#REF!</v>
      </c>
      <c r="BH46" s="46" t="e">
        <f t="shared" si="31"/>
        <v>#REF!</v>
      </c>
      <c r="BI46" s="46" t="e">
        <f t="shared" si="31"/>
        <v>#REF!</v>
      </c>
      <c r="BJ46" s="46" t="e">
        <f t="shared" si="31"/>
        <v>#REF!</v>
      </c>
      <c r="BM46" s="46" t="e">
        <f>LN(#REF!/#REF!)</f>
        <v>#REF!</v>
      </c>
      <c r="BN46" s="46" t="e">
        <f>LN(#REF!/#REF!)</f>
        <v>#REF!</v>
      </c>
      <c r="BO46" s="46" t="e">
        <f>LN(#REF!/#REF!)</f>
        <v>#REF!</v>
      </c>
      <c r="BP46" s="46" t="e">
        <f>LN(#REF!/#REF!)</f>
        <v>#REF!</v>
      </c>
      <c r="BR46" s="46" t="e">
        <f>M46/#REF!</f>
        <v>#REF!</v>
      </c>
      <c r="BS46" s="46" t="e">
        <f>#REF!/#REF!</f>
        <v>#REF!</v>
      </c>
      <c r="BT46" s="46" t="e">
        <f>#REF!/#REF!</f>
        <v>#REF!</v>
      </c>
      <c r="BU46" s="46" t="e">
        <f>#REF!/#REF!</f>
        <v>#REF!</v>
      </c>
      <c r="BV46" s="46"/>
      <c r="BX46" s="46" t="e">
        <f t="shared" si="32"/>
        <v>#REF!</v>
      </c>
      <c r="BY46" s="46" t="e">
        <f t="shared" si="32"/>
        <v>#REF!</v>
      </c>
      <c r="BZ46" s="46" t="e">
        <f t="shared" si="32"/>
        <v>#REF!</v>
      </c>
      <c r="CA46" s="46" t="e">
        <f t="shared" si="32"/>
        <v>#REF!</v>
      </c>
      <c r="CC46" s="46" t="e">
        <f>LN(#REF!/#REF!)</f>
        <v>#REF!</v>
      </c>
      <c r="CD46" s="46" t="e">
        <f>LN(#REF!/#REF!)</f>
        <v>#REF!</v>
      </c>
      <c r="CE46" s="46" t="e">
        <f>LN(#REF!/#REF!)</f>
        <v>#REF!</v>
      </c>
      <c r="CF46" s="46" t="e">
        <f>LN(#REF!/#REF!)</f>
        <v>#REF!</v>
      </c>
      <c r="CH46" s="46" t="e">
        <f>LN(#REF!/#REF!)</f>
        <v>#REF!</v>
      </c>
      <c r="CI46" s="46" t="e">
        <f>LN(#REF!/#REF!)</f>
        <v>#REF!</v>
      </c>
      <c r="CJ46" s="46" t="e">
        <f>LN(#REF!/#REF!)</f>
        <v>#REF!</v>
      </c>
      <c r="CK46" s="46" t="e">
        <f>LN(#REF!/#REF!)</f>
        <v>#REF!</v>
      </c>
      <c r="CM46" s="46" t="e">
        <f>LN(#REF!/#REF!)</f>
        <v>#REF!</v>
      </c>
      <c r="CN46" s="46" t="e">
        <f>LN(#REF!/#REF!)</f>
        <v>#REF!</v>
      </c>
      <c r="CO46" s="46" t="e">
        <f>LN(#REF!/#REF!)</f>
        <v>#REF!</v>
      </c>
      <c r="CP46" s="46" t="e">
        <f>LN(#REF!/#REF!)</f>
        <v>#REF!</v>
      </c>
      <c r="CS46" s="46" t="e">
        <f t="shared" si="33"/>
        <v>#REF!</v>
      </c>
      <c r="CT46" s="46">
        <f t="shared" si="34"/>
        <v>1</v>
      </c>
      <c r="CU46" s="46">
        <f t="shared" si="5"/>
        <v>1</v>
      </c>
      <c r="CV46" s="46"/>
      <c r="CW46" s="46" t="e">
        <f t="shared" si="35"/>
        <v>#REF!</v>
      </c>
      <c r="CX46" s="46">
        <f t="shared" si="36"/>
        <v>1</v>
      </c>
      <c r="CY46" s="46">
        <f t="shared" si="6"/>
        <v>1</v>
      </c>
      <c r="CZ46" s="46"/>
      <c r="DA46" s="46" t="e">
        <f t="shared" si="37"/>
        <v>#REF!</v>
      </c>
      <c r="DB46" s="46">
        <f t="shared" si="38"/>
        <v>1</v>
      </c>
      <c r="DC46" s="46">
        <f t="shared" si="7"/>
        <v>1</v>
      </c>
      <c r="DD46" s="46"/>
      <c r="DE46" s="46" t="e">
        <f t="shared" si="39"/>
        <v>#REF!</v>
      </c>
      <c r="DF46" s="46">
        <f t="shared" si="40"/>
        <v>1</v>
      </c>
      <c r="DG46" s="46">
        <f t="shared" si="8"/>
        <v>1</v>
      </c>
      <c r="DI46" s="46" t="e">
        <f t="shared" si="41"/>
        <v>#REF!</v>
      </c>
      <c r="DJ46" s="46">
        <f t="shared" si="42"/>
        <v>1</v>
      </c>
      <c r="DK46" s="46">
        <f t="shared" si="9"/>
        <v>1</v>
      </c>
      <c r="DO46" s="52">
        <f t="shared" si="10"/>
        <v>0.38692078441120359</v>
      </c>
      <c r="DP46" s="52">
        <f t="shared" si="11"/>
        <v>0.61307921558879641</v>
      </c>
      <c r="DQ46" s="46"/>
      <c r="DR46" s="46">
        <f t="shared" si="56"/>
        <v>0.397771303084752</v>
      </c>
      <c r="DS46" s="46">
        <f t="shared" si="57"/>
        <v>0.60206180968065115</v>
      </c>
      <c r="DT46" s="46">
        <f t="shared" si="58"/>
        <v>0.99983311276540321</v>
      </c>
      <c r="DU46" s="52"/>
      <c r="DV46" s="46">
        <f t="shared" si="59"/>
        <v>0.39783769711784234</v>
      </c>
      <c r="DW46" s="46">
        <f t="shared" si="60"/>
        <v>0.60216230288215755</v>
      </c>
      <c r="DY46" s="46">
        <f t="shared" si="43"/>
        <v>-8.9193632501487527E-2</v>
      </c>
      <c r="DZ46" s="46">
        <f t="shared" si="44"/>
        <v>-4.3501267290443874E-2</v>
      </c>
      <c r="EA46" s="46"/>
      <c r="EB46" s="46">
        <f t="shared" si="61"/>
        <v>-5.5073132950520812E-2</v>
      </c>
      <c r="EC46" s="46">
        <f t="shared" si="62"/>
        <v>-5.5073132950520812E-2</v>
      </c>
      <c r="ED46" s="46"/>
      <c r="EE46" s="52">
        <f t="shared" si="45"/>
        <v>0.68186466734047457</v>
      </c>
      <c r="EF46" s="52">
        <f t="shared" si="46"/>
        <v>0.31813533265952537</v>
      </c>
      <c r="EG46" s="52"/>
      <c r="EH46" s="52">
        <f t="shared" si="63"/>
        <v>-2.7499651837677757E-2</v>
      </c>
      <c r="EI46" s="52">
        <f t="shared" si="64"/>
        <v>6.1618367753807343E-2</v>
      </c>
      <c r="EK46" s="46">
        <f t="shared" si="47"/>
        <v>6.6208477132891066E-3</v>
      </c>
      <c r="EL46" s="46">
        <f t="shared" si="48"/>
        <v>5.0046502093730509E-2</v>
      </c>
      <c r="EN46" s="46">
        <v>0</v>
      </c>
      <c r="EO46" s="46">
        <f t="shared" si="49"/>
        <v>2.3221848606661969E-3</v>
      </c>
      <c r="ES46" s="46">
        <f t="shared" si="50"/>
        <v>0.94018424966669711</v>
      </c>
      <c r="ET46" s="46">
        <f t="shared" si="51"/>
        <v>1.6001900711757429</v>
      </c>
      <c r="EU46" s="46">
        <f t="shared" si="12"/>
        <v>0.95614967311797228</v>
      </c>
      <c r="EW46" s="46">
        <f t="shared" si="65"/>
        <v>1.033312994367563</v>
      </c>
      <c r="EX46" s="46">
        <f t="shared" si="52"/>
        <v>1.0505460914559694</v>
      </c>
      <c r="EY46" s="46">
        <f t="shared" si="13"/>
        <v>1.0331126356843341</v>
      </c>
      <c r="FA46" s="46">
        <f t="shared" si="66"/>
        <v>1.0013993103057246</v>
      </c>
      <c r="FB46" s="46">
        <f t="shared" si="53"/>
        <v>0.879837994813506</v>
      </c>
      <c r="FC46" s="46">
        <f t="shared" si="14"/>
        <v>1.0219285269324205</v>
      </c>
      <c r="FE46" s="46">
        <f t="shared" si="67"/>
        <v>0.98781030890362287</v>
      </c>
      <c r="FG46" s="46">
        <f t="shared" si="68"/>
        <v>0.94641593123303225</v>
      </c>
      <c r="FH46" s="46">
        <f t="shared" si="54"/>
        <v>1.0732792625925802</v>
      </c>
      <c r="FI46" s="46">
        <f t="shared" si="15"/>
        <v>1.0794568887210321</v>
      </c>
      <c r="FK46" s="46">
        <f t="shared" si="69"/>
        <v>1.0265091385503162</v>
      </c>
      <c r="FL46" s="46">
        <f t="shared" si="55"/>
        <v>1.5662963810551778</v>
      </c>
      <c r="FM46" s="46">
        <f t="shared" si="16"/>
        <v>0.91509936082209475</v>
      </c>
    </row>
    <row r="47" spans="1:169" x14ac:dyDescent="0.2">
      <c r="A47" s="33" t="s">
        <v>52</v>
      </c>
      <c r="B47" s="1">
        <f t="shared" si="17"/>
        <v>1981</v>
      </c>
      <c r="D47" s="43">
        <f>Commercial_Total!D289</f>
        <v>3837.1370000000002</v>
      </c>
      <c r="E47" s="43">
        <f>Commercial_Total!D207</f>
        <v>2042.4524031279998</v>
      </c>
      <c r="F47" s="43">
        <f>Conversion_Factors!$O43*E47</f>
        <v>6809.5836997926417</v>
      </c>
      <c r="G47" s="43">
        <f t="shared" ref="G47:G76" si="70">D47+F47</f>
        <v>10646.720699792642</v>
      </c>
      <c r="H47" s="49">
        <f t="shared" ref="H47:H76" si="71">F47/E47</f>
        <v>3.3340232014042619</v>
      </c>
      <c r="K47" s="51">
        <f>Commercial_Total!F47</f>
        <v>54.225356492580367</v>
      </c>
      <c r="M47" s="49">
        <f>Commercial_Total!Y289</f>
        <v>1.1149148307545178</v>
      </c>
      <c r="N47" s="49">
        <f>Commercial_Total!Y207</f>
        <v>0.89891214412064591</v>
      </c>
      <c r="O47" s="354">
        <f>Commercial_Total!$H127</f>
        <v>108.42878283211475</v>
      </c>
      <c r="Q47" s="50">
        <f t="shared" si="18"/>
        <v>196.34210613718011</v>
      </c>
      <c r="S47" s="52">
        <f>Commercial_Total!Y289</f>
        <v>1.1149148307545178</v>
      </c>
      <c r="T47" s="52">
        <f>Commercial_Total!Y207</f>
        <v>0.89891214412064591</v>
      </c>
      <c r="W47" s="52">
        <f>Commercial_Total!X289</f>
        <v>0.98923620492159581</v>
      </c>
      <c r="Z47" s="116">
        <f>Commercial_Total!X207</f>
        <v>1.0326190798183295</v>
      </c>
      <c r="AA47" s="46"/>
      <c r="AB47" s="22">
        <f t="shared" si="19"/>
        <v>1981</v>
      </c>
      <c r="AC47" s="48">
        <f t="shared" ref="AC47:AC80" si="72">K47/K$86</f>
        <v>0.93216199541187617</v>
      </c>
      <c r="AD47" s="48">
        <f t="shared" ref="AD47:AD80" si="73">Q47/Q$86</f>
        <v>0.99476832158294748</v>
      </c>
      <c r="AE47" s="48">
        <f t="shared" si="20"/>
        <v>1.0179889192644127</v>
      </c>
      <c r="AF47" s="357">
        <f t="shared" si="21"/>
        <v>1.010186780616235</v>
      </c>
      <c r="AG47" s="48">
        <f t="shared" si="22"/>
        <v>0.96733569780994555</v>
      </c>
      <c r="AH47" s="48">
        <f t="shared" si="23"/>
        <v>0.92728522361928312</v>
      </c>
      <c r="AI47" s="48">
        <f t="shared" si="24"/>
        <v>0.92728522361928323</v>
      </c>
      <c r="AJ47" s="48"/>
      <c r="AK47" s="48" t="e">
        <f>#REF!*#REF!*AE47</f>
        <v>#REF!</v>
      </c>
      <c r="AL47" s="48">
        <f t="shared" si="25"/>
        <v>1.0283589490547174</v>
      </c>
      <c r="AM47" s="47"/>
      <c r="AN47" s="48">
        <f>Commercial_Total!Y127</f>
        <v>1.0297454740900505</v>
      </c>
      <c r="AO47" s="48">
        <f>Commercial_Total!X127</f>
        <v>1.005334403891126</v>
      </c>
      <c r="AP47" s="48">
        <f t="shared" si="26"/>
        <v>0.95121749411317502</v>
      </c>
      <c r="AQ47" s="48">
        <f t="shared" si="27"/>
        <v>1.010186780616235</v>
      </c>
      <c r="AR47" s="48">
        <f t="shared" si="28"/>
        <v>0.99476832158294759</v>
      </c>
      <c r="AT47" s="5"/>
      <c r="AV47" s="46" t="e">
        <f>D47/#REF!</f>
        <v>#REF!</v>
      </c>
      <c r="AW47" s="46" t="e">
        <f>#REF!/#REF!</f>
        <v>#REF!</v>
      </c>
      <c r="AX47" s="46" t="e">
        <f>#REF!/#REF!</f>
        <v>#REF!</v>
      </c>
      <c r="AY47" s="46" t="e">
        <f>#REF!/#REF!</f>
        <v>#REF!</v>
      </c>
      <c r="BA47" s="46" t="e">
        <f t="shared" si="29"/>
        <v>#REF!</v>
      </c>
      <c r="BB47" s="46" t="e">
        <f t="shared" si="29"/>
        <v>#REF!</v>
      </c>
      <c r="BC47" s="46" t="e">
        <f t="shared" si="29"/>
        <v>#REF!</v>
      </c>
      <c r="BD47" s="46" t="e">
        <f t="shared" si="29"/>
        <v>#REF!</v>
      </c>
      <c r="BE47" s="46" t="e">
        <f t="shared" si="30"/>
        <v>#REF!</v>
      </c>
      <c r="BF47" s="46"/>
      <c r="BG47" s="46" t="e">
        <f t="shared" si="31"/>
        <v>#REF!</v>
      </c>
      <c r="BH47" s="46" t="e">
        <f t="shared" si="31"/>
        <v>#REF!</v>
      </c>
      <c r="BI47" s="46" t="e">
        <f t="shared" si="31"/>
        <v>#REF!</v>
      </c>
      <c r="BJ47" s="46" t="e">
        <f t="shared" si="31"/>
        <v>#REF!</v>
      </c>
      <c r="BM47" s="46" t="e">
        <f>LN(#REF!/#REF!)</f>
        <v>#REF!</v>
      </c>
      <c r="BN47" s="46" t="e">
        <f>LN(#REF!/#REF!)</f>
        <v>#REF!</v>
      </c>
      <c r="BO47" s="46" t="e">
        <f>LN(#REF!/#REF!)</f>
        <v>#REF!</v>
      </c>
      <c r="BP47" s="46" t="e">
        <f>LN(#REF!/#REF!)</f>
        <v>#REF!</v>
      </c>
      <c r="BR47" s="46" t="e">
        <f>M47/#REF!</f>
        <v>#REF!</v>
      </c>
      <c r="BS47" s="46" t="e">
        <f>#REF!/#REF!</f>
        <v>#REF!</v>
      </c>
      <c r="BT47" s="46" t="e">
        <f>#REF!/#REF!</f>
        <v>#REF!</v>
      </c>
      <c r="BU47" s="46" t="e">
        <f>#REF!/#REF!</f>
        <v>#REF!</v>
      </c>
      <c r="BV47" s="46"/>
      <c r="BX47" s="46" t="e">
        <f t="shared" si="32"/>
        <v>#REF!</v>
      </c>
      <c r="BY47" s="46" t="e">
        <f t="shared" si="32"/>
        <v>#REF!</v>
      </c>
      <c r="BZ47" s="46" t="e">
        <f t="shared" si="32"/>
        <v>#REF!</v>
      </c>
      <c r="CA47" s="46" t="e">
        <f t="shared" si="32"/>
        <v>#REF!</v>
      </c>
      <c r="CC47" s="46" t="e">
        <f>LN(#REF!/#REF!)</f>
        <v>#REF!</v>
      </c>
      <c r="CD47" s="46" t="e">
        <f>LN(#REF!/#REF!)</f>
        <v>#REF!</v>
      </c>
      <c r="CE47" s="46" t="e">
        <f>LN(#REF!/#REF!)</f>
        <v>#REF!</v>
      </c>
      <c r="CF47" s="46" t="e">
        <f>LN(#REF!/#REF!)</f>
        <v>#REF!</v>
      </c>
      <c r="CH47" s="46" t="e">
        <f>LN(#REF!/#REF!)</f>
        <v>#REF!</v>
      </c>
      <c r="CI47" s="46" t="e">
        <f>LN(#REF!/#REF!)</f>
        <v>#REF!</v>
      </c>
      <c r="CJ47" s="46" t="e">
        <f>LN(#REF!/#REF!)</f>
        <v>#REF!</v>
      </c>
      <c r="CK47" s="46" t="e">
        <f>LN(#REF!/#REF!)</f>
        <v>#REF!</v>
      </c>
      <c r="CM47" s="46" t="e">
        <f>LN(#REF!/#REF!)</f>
        <v>#REF!</v>
      </c>
      <c r="CN47" s="46" t="e">
        <f>LN(#REF!/#REF!)</f>
        <v>#REF!</v>
      </c>
      <c r="CO47" s="46" t="e">
        <f>LN(#REF!/#REF!)</f>
        <v>#REF!</v>
      </c>
      <c r="CP47" s="46" t="e">
        <f>LN(#REF!/#REF!)</f>
        <v>#REF!</v>
      </c>
      <c r="CS47" s="46" t="e">
        <f t="shared" si="33"/>
        <v>#REF!</v>
      </c>
      <c r="CT47" s="46">
        <f t="shared" si="34"/>
        <v>1</v>
      </c>
      <c r="CU47" s="46">
        <f t="shared" ref="CU47:CU67" si="74">CT47/CT$86</f>
        <v>1</v>
      </c>
      <c r="CV47" s="46"/>
      <c r="CW47" s="46" t="e">
        <f t="shared" si="35"/>
        <v>#REF!</v>
      </c>
      <c r="CX47" s="46">
        <f t="shared" si="36"/>
        <v>1</v>
      </c>
      <c r="CY47" s="46">
        <f t="shared" ref="CY47:CY67" si="75">CX47/CX$86</f>
        <v>1</v>
      </c>
      <c r="CZ47" s="46"/>
      <c r="DA47" s="46" t="e">
        <f t="shared" si="37"/>
        <v>#REF!</v>
      </c>
      <c r="DB47" s="46">
        <f t="shared" si="38"/>
        <v>1</v>
      </c>
      <c r="DC47" s="46">
        <f t="shared" ref="DC47:DC67" si="76">DB47/DB$86</f>
        <v>1</v>
      </c>
      <c r="DD47" s="46"/>
      <c r="DE47" s="46" t="e">
        <f t="shared" si="39"/>
        <v>#REF!</v>
      </c>
      <c r="DF47" s="46">
        <f t="shared" si="40"/>
        <v>1</v>
      </c>
      <c r="DG47" s="46">
        <f t="shared" ref="DG47:DG67" si="77">DF47/DF$86</f>
        <v>1</v>
      </c>
      <c r="DI47" s="46" t="e">
        <f t="shared" si="41"/>
        <v>#REF!</v>
      </c>
      <c r="DJ47" s="46">
        <f t="shared" si="42"/>
        <v>1</v>
      </c>
      <c r="DK47" s="46">
        <f t="shared" ref="DK47:DK67" si="78">DJ47/DJ$86</f>
        <v>1</v>
      </c>
      <c r="DO47" s="52">
        <f t="shared" ref="DO47:DO76" si="79">D47/G47</f>
        <v>0.36040552844358292</v>
      </c>
      <c r="DP47" s="52">
        <f t="shared" ref="DP47:DP76" si="80">F47/G47</f>
        <v>0.63959447155641702</v>
      </c>
      <c r="DQ47" s="46"/>
      <c r="DR47" s="46">
        <f t="shared" si="56"/>
        <v>0.37350630951120117</v>
      </c>
      <c r="DS47" s="46">
        <f t="shared" si="57"/>
        <v>0.62624329130046286</v>
      </c>
      <c r="DT47" s="46">
        <f t="shared" si="58"/>
        <v>0.99974960081166397</v>
      </c>
      <c r="DU47" s="52"/>
      <c r="DV47" s="46">
        <f t="shared" si="59"/>
        <v>0.37359985861256023</v>
      </c>
      <c r="DW47" s="46">
        <f t="shared" si="60"/>
        <v>0.62640014138743982</v>
      </c>
      <c r="DY47" s="46">
        <f t="shared" si="43"/>
        <v>-7.8531368123002918E-2</v>
      </c>
      <c r="DZ47" s="46">
        <f t="shared" si="44"/>
        <v>6.5406170564524982E-2</v>
      </c>
      <c r="EA47" s="46"/>
      <c r="EB47" s="46">
        <f t="shared" si="61"/>
        <v>-4.1826148309551621E-2</v>
      </c>
      <c r="EC47" s="46">
        <f t="shared" si="62"/>
        <v>-4.1826148309551621E-2</v>
      </c>
      <c r="ED47" s="46"/>
      <c r="EE47" s="52">
        <f t="shared" si="45"/>
        <v>0.65261989178336244</v>
      </c>
      <c r="EF47" s="52">
        <f t="shared" si="46"/>
        <v>0.34738010821663751</v>
      </c>
      <c r="EG47" s="52"/>
      <c r="EH47" s="52">
        <f t="shared" si="63"/>
        <v>-4.3836338652951591E-2</v>
      </c>
      <c r="EI47" s="52">
        <f t="shared" si="64"/>
        <v>8.7942726498079535E-2</v>
      </c>
      <c r="EK47" s="46">
        <f t="shared" si="47"/>
        <v>-7.1311188395003977E-3</v>
      </c>
      <c r="EL47" s="46">
        <f t="shared" si="48"/>
        <v>-1.9289592375997353E-2</v>
      </c>
      <c r="EN47" s="46">
        <v>0</v>
      </c>
      <c r="EO47" s="46">
        <f t="shared" si="49"/>
        <v>-1.844876622042934E-2</v>
      </c>
      <c r="ES47" s="46">
        <f t="shared" si="50"/>
        <v>1.0116990310266969</v>
      </c>
      <c r="ET47" s="46">
        <f t="shared" si="51"/>
        <v>1.6189107444670401</v>
      </c>
      <c r="EU47" s="46">
        <f t="shared" ref="EU47:EU78" si="81">ET47/ET$86</f>
        <v>0.96733569780994555</v>
      </c>
      <c r="EW47" s="46">
        <f t="shared" si="65"/>
        <v>0.98536101883033922</v>
      </c>
      <c r="EX47" s="46">
        <f t="shared" si="52"/>
        <v>1.0351671670052849</v>
      </c>
      <c r="EY47" s="46">
        <f t="shared" ref="EY47:EY78" si="82">EX47/EX$86</f>
        <v>1.0179889192644127</v>
      </c>
      <c r="FA47" s="46">
        <f t="shared" si="66"/>
        <v>0.98851020789934152</v>
      </c>
      <c r="FB47" s="46">
        <f t="shared" si="53"/>
        <v>0.86972883917083854</v>
      </c>
      <c r="FC47" s="46">
        <f t="shared" ref="FC47:FC78" si="83">FB47/FB$86</f>
        <v>1.010186780616235</v>
      </c>
      <c r="FE47" s="46">
        <f t="shared" si="67"/>
        <v>0.98473702157943299</v>
      </c>
      <c r="FG47" s="46">
        <f t="shared" si="68"/>
        <v>0.95903649619623355</v>
      </c>
      <c r="FH47" s="46">
        <f t="shared" si="54"/>
        <v>1.0293139834368654</v>
      </c>
      <c r="FI47" s="46">
        <f t="shared" ref="FI47:FI78" si="84">FH47/FH$86</f>
        <v>1.035238552353906</v>
      </c>
      <c r="FK47" s="46">
        <f t="shared" si="69"/>
        <v>1.0394690837272937</v>
      </c>
      <c r="FL47" s="46">
        <f t="shared" si="55"/>
        <v>1.6281166640608018</v>
      </c>
      <c r="FM47" s="46">
        <f t="shared" ref="FM47:FM78" si="85">FL47/FL$86</f>
        <v>0.95121749411317502</v>
      </c>
    </row>
    <row r="48" spans="1:169" x14ac:dyDescent="0.2">
      <c r="A48" s="33" t="s">
        <v>52</v>
      </c>
      <c r="B48" s="1">
        <f t="shared" si="17"/>
        <v>1982</v>
      </c>
      <c r="D48" s="43">
        <f>Commercial_Total!D290</f>
        <v>3864.1190000000001</v>
      </c>
      <c r="E48" s="43">
        <f>Commercial_Total!D208</f>
        <v>2086.2614031279995</v>
      </c>
      <c r="F48" s="43">
        <f>Conversion_Factors!$O44*E48</f>
        <v>7027.3574027738869</v>
      </c>
      <c r="G48" s="43">
        <f t="shared" si="70"/>
        <v>10891.476402773887</v>
      </c>
      <c r="H48" s="49">
        <f t="shared" si="71"/>
        <v>3.3683973600995261</v>
      </c>
      <c r="K48" s="51">
        <f>Commercial_Total!F48</f>
        <v>55.124436870888367</v>
      </c>
      <c r="M48" s="49">
        <f>Commercial_Total!Y290</f>
        <v>1.1323006924522319</v>
      </c>
      <c r="N48" s="49">
        <f>Commercial_Total!Y208</f>
        <v>0.94566705948352048</v>
      </c>
      <c r="O48" s="354">
        <f>Commercial_Total!$H128</f>
        <v>107.9445113800417</v>
      </c>
      <c r="Q48" s="50">
        <f t="shared" si="18"/>
        <v>197.57982160042272</v>
      </c>
      <c r="S48" s="52">
        <f>Commercial_Total!Y290</f>
        <v>1.1323006924522319</v>
      </c>
      <c r="T48" s="52">
        <f>Commercial_Total!Y208</f>
        <v>0.94566705948352048</v>
      </c>
      <c r="W48" s="52">
        <f>Commercial_Total!X290</f>
        <v>0.9648978959971054</v>
      </c>
      <c r="Z48" s="116">
        <f>Commercial_Total!X208</f>
        <v>0.98626622383826168</v>
      </c>
      <c r="AA48" s="46"/>
      <c r="AB48" s="22">
        <f t="shared" si="19"/>
        <v>1982</v>
      </c>
      <c r="AC48" s="48">
        <f t="shared" si="72"/>
        <v>0.94761765331232584</v>
      </c>
      <c r="AD48" s="48">
        <f t="shared" si="73"/>
        <v>1.0010392135387813</v>
      </c>
      <c r="AE48" s="48">
        <f t="shared" si="20"/>
        <v>0.97962740170250684</v>
      </c>
      <c r="AF48" s="357">
        <f t="shared" si="21"/>
        <v>1.0168652801575677</v>
      </c>
      <c r="AG48" s="48">
        <f t="shared" si="22"/>
        <v>1.0049090254605639</v>
      </c>
      <c r="AH48" s="48">
        <f t="shared" si="23"/>
        <v>0.94860243040723591</v>
      </c>
      <c r="AI48" s="48">
        <f t="shared" si="24"/>
        <v>0.94860243040723624</v>
      </c>
      <c r="AJ48" s="48"/>
      <c r="AK48" s="48" t="e">
        <f>#REF!*#REF!*AE48</f>
        <v>#REF!</v>
      </c>
      <c r="AL48" s="48">
        <f t="shared" si="25"/>
        <v>0.99614909228224979</v>
      </c>
      <c r="AM48" s="47"/>
      <c r="AN48" s="48">
        <f>Commercial_Total!Y128</f>
        <v>1.0587114853011168</v>
      </c>
      <c r="AO48" s="48">
        <f>Commercial_Total!X128</f>
        <v>0.97346153234796262</v>
      </c>
      <c r="AP48" s="48">
        <f t="shared" si="26"/>
        <v>0.95519326663974491</v>
      </c>
      <c r="AQ48" s="48">
        <f t="shared" si="27"/>
        <v>1.0168652801575677</v>
      </c>
      <c r="AR48" s="48">
        <f t="shared" si="28"/>
        <v>1.0010392135387813</v>
      </c>
      <c r="AT48" s="5"/>
      <c r="AV48" s="46" t="e">
        <f>D48/#REF!</f>
        <v>#REF!</v>
      </c>
      <c r="AW48" s="46" t="e">
        <f>#REF!/#REF!</f>
        <v>#REF!</v>
      </c>
      <c r="AX48" s="46" t="e">
        <f>#REF!/#REF!</f>
        <v>#REF!</v>
      </c>
      <c r="AY48" s="46" t="e">
        <f>#REF!/#REF!</f>
        <v>#REF!</v>
      </c>
      <c r="BA48" s="46" t="e">
        <f t="shared" ref="BA48:BD76" si="86">(AV48-AV47)/LN(AV48/AV47)</f>
        <v>#REF!</v>
      </c>
      <c r="BB48" s="46" t="e">
        <f t="shared" si="86"/>
        <v>#REF!</v>
      </c>
      <c r="BC48" s="46" t="e">
        <f t="shared" si="86"/>
        <v>#REF!</v>
      </c>
      <c r="BD48" s="46" t="e">
        <f t="shared" si="86"/>
        <v>#REF!</v>
      </c>
      <c r="BE48" s="46" t="e">
        <f t="shared" si="30"/>
        <v>#REF!</v>
      </c>
      <c r="BF48" s="46"/>
      <c r="BG48" s="46" t="e">
        <f t="shared" ref="BG48:BJ76" si="87">BA48/$BE48</f>
        <v>#REF!</v>
      </c>
      <c r="BH48" s="46" t="e">
        <f t="shared" si="87"/>
        <v>#REF!</v>
      </c>
      <c r="BI48" s="46" t="e">
        <f t="shared" si="87"/>
        <v>#REF!</v>
      </c>
      <c r="BJ48" s="46" t="e">
        <f t="shared" si="87"/>
        <v>#REF!</v>
      </c>
      <c r="BM48" s="46" t="e">
        <f>LN(#REF!/#REF!)</f>
        <v>#REF!</v>
      </c>
      <c r="BN48" s="46" t="e">
        <f>LN(#REF!/#REF!)</f>
        <v>#REF!</v>
      </c>
      <c r="BO48" s="46" t="e">
        <f>LN(#REF!/#REF!)</f>
        <v>#REF!</v>
      </c>
      <c r="BP48" s="46" t="e">
        <f>LN(#REF!/#REF!)</f>
        <v>#REF!</v>
      </c>
      <c r="BR48" s="46" t="e">
        <f>M48/#REF!</f>
        <v>#REF!</v>
      </c>
      <c r="BS48" s="46" t="e">
        <f>#REF!/#REF!</f>
        <v>#REF!</v>
      </c>
      <c r="BT48" s="46" t="e">
        <f>#REF!/#REF!</f>
        <v>#REF!</v>
      </c>
      <c r="BU48" s="46" t="e">
        <f>#REF!/#REF!</f>
        <v>#REF!</v>
      </c>
      <c r="BV48" s="46"/>
      <c r="BX48" s="46" t="e">
        <f t="shared" ref="BX48:CA76" si="88">LN(BR48/BR47)</f>
        <v>#REF!</v>
      </c>
      <c r="BY48" s="46" t="e">
        <f t="shared" si="88"/>
        <v>#REF!</v>
      </c>
      <c r="BZ48" s="46" t="e">
        <f t="shared" si="88"/>
        <v>#REF!</v>
      </c>
      <c r="CA48" s="46" t="e">
        <f t="shared" si="88"/>
        <v>#REF!</v>
      </c>
      <c r="CC48" s="46" t="e">
        <f>LN(#REF!/#REF!)</f>
        <v>#REF!</v>
      </c>
      <c r="CD48" s="46" t="e">
        <f>LN(#REF!/#REF!)</f>
        <v>#REF!</v>
      </c>
      <c r="CE48" s="46" t="e">
        <f>LN(#REF!/#REF!)</f>
        <v>#REF!</v>
      </c>
      <c r="CF48" s="46" t="e">
        <f>LN(#REF!/#REF!)</f>
        <v>#REF!</v>
      </c>
      <c r="CH48" s="46" t="e">
        <f>LN(#REF!/#REF!)</f>
        <v>#REF!</v>
      </c>
      <c r="CI48" s="46" t="e">
        <f>LN(#REF!/#REF!)</f>
        <v>#REF!</v>
      </c>
      <c r="CJ48" s="46" t="e">
        <f>LN(#REF!/#REF!)</f>
        <v>#REF!</v>
      </c>
      <c r="CK48" s="46" t="e">
        <f>LN(#REF!/#REF!)</f>
        <v>#REF!</v>
      </c>
      <c r="CM48" s="46" t="e">
        <f>LN(#REF!/#REF!)</f>
        <v>#REF!</v>
      </c>
      <c r="CN48" s="46" t="e">
        <f>LN(#REF!/#REF!)</f>
        <v>#REF!</v>
      </c>
      <c r="CO48" s="46" t="e">
        <f>LN(#REF!/#REF!)</f>
        <v>#REF!</v>
      </c>
      <c r="CP48" s="46" t="e">
        <f>LN(#REF!/#REF!)</f>
        <v>#REF!</v>
      </c>
      <c r="CS48" s="46" t="e">
        <f t="shared" si="33"/>
        <v>#REF!</v>
      </c>
      <c r="CT48" s="46">
        <f t="shared" si="34"/>
        <v>1</v>
      </c>
      <c r="CU48" s="46">
        <f t="shared" si="74"/>
        <v>1</v>
      </c>
      <c r="CV48" s="46"/>
      <c r="CW48" s="46" t="e">
        <f t="shared" si="35"/>
        <v>#REF!</v>
      </c>
      <c r="CX48" s="46">
        <f t="shared" si="36"/>
        <v>1</v>
      </c>
      <c r="CY48" s="46">
        <f t="shared" si="75"/>
        <v>1</v>
      </c>
      <c r="CZ48" s="46"/>
      <c r="DA48" s="46" t="e">
        <f t="shared" si="37"/>
        <v>#REF!</v>
      </c>
      <c r="DB48" s="46">
        <f t="shared" si="38"/>
        <v>1</v>
      </c>
      <c r="DC48" s="46">
        <f t="shared" si="76"/>
        <v>1</v>
      </c>
      <c r="DD48" s="46"/>
      <c r="DE48" s="46" t="e">
        <f t="shared" si="39"/>
        <v>#REF!</v>
      </c>
      <c r="DF48" s="46">
        <f t="shared" si="40"/>
        <v>1</v>
      </c>
      <c r="DG48" s="46">
        <f t="shared" si="77"/>
        <v>1</v>
      </c>
      <c r="DI48" s="46" t="e">
        <f t="shared" si="41"/>
        <v>#REF!</v>
      </c>
      <c r="DJ48" s="46">
        <f t="shared" si="42"/>
        <v>1</v>
      </c>
      <c r="DK48" s="46">
        <f t="shared" si="78"/>
        <v>1</v>
      </c>
      <c r="DO48" s="52">
        <f t="shared" si="79"/>
        <v>0.35478376457904914</v>
      </c>
      <c r="DP48" s="52">
        <f t="shared" si="80"/>
        <v>0.64521623542095075</v>
      </c>
      <c r="DQ48" s="46"/>
      <c r="DR48" s="46">
        <f t="shared" si="56"/>
        <v>0.35758728138667634</v>
      </c>
      <c r="DS48" s="46">
        <f t="shared" si="57"/>
        <v>0.64240125374204793</v>
      </c>
      <c r="DT48" s="46">
        <f t="shared" si="58"/>
        <v>0.99998853512872432</v>
      </c>
      <c r="DU48" s="52"/>
      <c r="DV48" s="46">
        <f t="shared" si="59"/>
        <v>0.35759138112583022</v>
      </c>
      <c r="DW48" s="46">
        <f t="shared" si="60"/>
        <v>0.64240861887416967</v>
      </c>
      <c r="DY48" s="46">
        <f t="shared" ref="DY48:DY76" si="89">LN(M48/M47)</f>
        <v>1.5473556861443359E-2</v>
      </c>
      <c r="DZ48" s="46">
        <f t="shared" ref="DZ48:DZ76" si="90">LN(N48/N47)</f>
        <v>5.070525805914812E-2</v>
      </c>
      <c r="EA48" s="46"/>
      <c r="EB48" s="46">
        <f t="shared" si="61"/>
        <v>-4.4762664676043541E-3</v>
      </c>
      <c r="EC48" s="46">
        <f t="shared" si="62"/>
        <v>-4.4762664676043541E-3</v>
      </c>
      <c r="ED48" s="46"/>
      <c r="EE48" s="52">
        <f t="shared" si="45"/>
        <v>0.64939024704516501</v>
      </c>
      <c r="EF48" s="52">
        <f t="shared" si="46"/>
        <v>0.35060975295483499</v>
      </c>
      <c r="EG48" s="52"/>
      <c r="EH48" s="52">
        <f t="shared" si="63"/>
        <v>-4.9610233681212472E-3</v>
      </c>
      <c r="EI48" s="52">
        <f t="shared" si="64"/>
        <v>9.2541968494640227E-3</v>
      </c>
      <c r="EK48" s="46">
        <f t="shared" ref="EK48:EK76" si="91">LN(W48/W47)</f>
        <v>-2.491084669716918E-2</v>
      </c>
      <c r="EL48" s="46">
        <f t="shared" ref="EL48:EL76" si="92">LN(Z48/Z47)</f>
        <v>-4.5927327677288306E-2</v>
      </c>
      <c r="EN48" s="46">
        <v>0</v>
      </c>
      <c r="EO48" s="46">
        <f t="shared" ref="EO48:EO76" si="93">LN(H48/H47)</f>
        <v>1.0257327114180476E-2</v>
      </c>
      <c r="ES48" s="46">
        <f t="shared" ref="ES48:ES76" si="94">EXP(SUMPRODUCT($DV48:$DW48,DY48:DZ48))</f>
        <v>1.0388420769911466</v>
      </c>
      <c r="ET48" s="46">
        <f t="shared" si="51"/>
        <v>1.6817926002454233</v>
      </c>
      <c r="EU48" s="46">
        <f t="shared" si="81"/>
        <v>1.0049090254605639</v>
      </c>
      <c r="EW48" s="46">
        <f t="shared" si="65"/>
        <v>0.96231637021194161</v>
      </c>
      <c r="EX48" s="46">
        <f t="shared" si="52"/>
        <v>0.99615831071510452</v>
      </c>
      <c r="EY48" s="46">
        <f t="shared" si="82"/>
        <v>0.97962740170250684</v>
      </c>
      <c r="FA48" s="46">
        <f t="shared" si="66"/>
        <v>1.0066111531743256</v>
      </c>
      <c r="FB48" s="46">
        <f t="shared" si="53"/>
        <v>0.87547874974672535</v>
      </c>
      <c r="FC48" s="46">
        <f t="shared" si="83"/>
        <v>1.0168652801575677</v>
      </c>
      <c r="FE48" s="46">
        <f t="shared" si="67"/>
        <v>0.98443641755933053</v>
      </c>
      <c r="FG48" s="46">
        <f t="shared" si="68"/>
        <v>0.99553373708139037</v>
      </c>
      <c r="FH48" s="46">
        <f t="shared" si="54"/>
        <v>1.0247167965610349</v>
      </c>
      <c r="FI48" s="46">
        <f t="shared" si="84"/>
        <v>1.0306149047956126</v>
      </c>
      <c r="FK48" s="46">
        <f t="shared" si="69"/>
        <v>1.0041796671646337</v>
      </c>
      <c r="FL48" s="46">
        <f t="shared" si="55"/>
        <v>1.6349216498217696</v>
      </c>
      <c r="FM48" s="46">
        <f t="shared" si="85"/>
        <v>0.95519326663974491</v>
      </c>
    </row>
    <row r="49" spans="1:169" x14ac:dyDescent="0.2">
      <c r="A49" s="33" t="s">
        <v>52</v>
      </c>
      <c r="B49" s="1">
        <f t="shared" si="17"/>
        <v>1983</v>
      </c>
      <c r="D49" s="43">
        <f>Commercial_Total!D291</f>
        <v>3840.4190000000003</v>
      </c>
      <c r="E49" s="43">
        <f>Commercial_Total!D209</f>
        <v>2125.6504031279997</v>
      </c>
      <c r="F49" s="43">
        <f>Conversion_Factors!$O45*E49</f>
        <v>7128.9828094982286</v>
      </c>
      <c r="G49" s="43">
        <f t="shared" si="70"/>
        <v>10969.401809498229</v>
      </c>
      <c r="H49" s="49">
        <f t="shared" si="71"/>
        <v>3.3537889386738184</v>
      </c>
      <c r="K49" s="51">
        <f>Commercial_Total!F49</f>
        <v>55.948968379792689</v>
      </c>
      <c r="M49" s="49">
        <f>Commercial_Total!Y291</f>
        <v>1.0931285805482538</v>
      </c>
      <c r="N49" s="49">
        <f>Commercial_Total!Y209</f>
        <v>0.90207618855353011</v>
      </c>
      <c r="O49" s="354">
        <f>Commercial_Total!$H129</f>
        <v>106.63412706073753</v>
      </c>
      <c r="Q49" s="50">
        <f t="shared" si="18"/>
        <v>196.06084128371688</v>
      </c>
      <c r="S49" s="52">
        <f>Commercial_Total!Y291</f>
        <v>1.0931285805482538</v>
      </c>
      <c r="T49" s="52">
        <f>Commercial_Total!Y209</f>
        <v>0.90207618855353011</v>
      </c>
      <c r="W49" s="52">
        <f>Commercial_Total!X291</f>
        <v>0.9787056214453097</v>
      </c>
      <c r="Z49" s="116">
        <f>Commercial_Total!X209</f>
        <v>1.0379212445028081</v>
      </c>
      <c r="AA49" s="46"/>
      <c r="AB49" s="22">
        <f t="shared" si="19"/>
        <v>1983</v>
      </c>
      <c r="AC49" s="48">
        <f t="shared" si="72"/>
        <v>0.96179177749213429</v>
      </c>
      <c r="AD49" s="48">
        <f t="shared" si="73"/>
        <v>0.99334329171184887</v>
      </c>
      <c r="AE49" s="48">
        <f t="shared" si="20"/>
        <v>1.0176355736656704</v>
      </c>
      <c r="AF49" s="357">
        <f t="shared" si="21"/>
        <v>1.0140073263965128</v>
      </c>
      <c r="AG49" s="48">
        <f t="shared" si="22"/>
        <v>0.96264462461827971</v>
      </c>
      <c r="AH49" s="48">
        <f t="shared" si="23"/>
        <v>0.95538941019542656</v>
      </c>
      <c r="AI49" s="48">
        <f t="shared" si="24"/>
        <v>0.95538941019542678</v>
      </c>
      <c r="AJ49" s="48"/>
      <c r="AK49" s="48" t="e">
        <f>#REF!*#REF!*AE49</f>
        <v>#REF!</v>
      </c>
      <c r="AL49" s="48">
        <f t="shared" si="25"/>
        <v>1.0318899272987079</v>
      </c>
      <c r="AM49" s="47"/>
      <c r="AN49" s="48">
        <f>Commercial_Total!Y129</f>
        <v>1.0177970669963916</v>
      </c>
      <c r="AO49" s="48">
        <f>Commercial_Total!X129</f>
        <v>1.000301401217178</v>
      </c>
      <c r="AP49" s="48">
        <f t="shared" si="26"/>
        <v>0.96220187348103836</v>
      </c>
      <c r="AQ49" s="48">
        <f t="shared" si="27"/>
        <v>1.0140073263965128</v>
      </c>
      <c r="AR49" s="48">
        <f t="shared" si="28"/>
        <v>0.99334329171184887</v>
      </c>
      <c r="AT49" s="5"/>
      <c r="AV49" s="46" t="e">
        <f>D49/#REF!</f>
        <v>#REF!</v>
      </c>
      <c r="AW49" s="46" t="e">
        <f>#REF!/#REF!</f>
        <v>#REF!</v>
      </c>
      <c r="AX49" s="46" t="e">
        <f>#REF!/#REF!</f>
        <v>#REF!</v>
      </c>
      <c r="AY49" s="46" t="e">
        <f>#REF!/#REF!</f>
        <v>#REF!</v>
      </c>
      <c r="BA49" s="46" t="e">
        <f t="shared" si="86"/>
        <v>#REF!</v>
      </c>
      <c r="BB49" s="46" t="e">
        <f t="shared" si="86"/>
        <v>#REF!</v>
      </c>
      <c r="BC49" s="46" t="e">
        <f t="shared" si="86"/>
        <v>#REF!</v>
      </c>
      <c r="BD49" s="46" t="e">
        <f t="shared" si="86"/>
        <v>#REF!</v>
      </c>
      <c r="BE49" s="46" t="e">
        <f t="shared" si="30"/>
        <v>#REF!</v>
      </c>
      <c r="BF49" s="46"/>
      <c r="BG49" s="46" t="e">
        <f t="shared" si="87"/>
        <v>#REF!</v>
      </c>
      <c r="BH49" s="46" t="e">
        <f t="shared" si="87"/>
        <v>#REF!</v>
      </c>
      <c r="BI49" s="46" t="e">
        <f t="shared" si="87"/>
        <v>#REF!</v>
      </c>
      <c r="BJ49" s="46" t="e">
        <f t="shared" si="87"/>
        <v>#REF!</v>
      </c>
      <c r="BM49" s="46" t="e">
        <f>LN(#REF!/#REF!)</f>
        <v>#REF!</v>
      </c>
      <c r="BN49" s="46" t="e">
        <f>LN(#REF!/#REF!)</f>
        <v>#REF!</v>
      </c>
      <c r="BO49" s="46" t="e">
        <f>LN(#REF!/#REF!)</f>
        <v>#REF!</v>
      </c>
      <c r="BP49" s="46" t="e">
        <f>LN(#REF!/#REF!)</f>
        <v>#REF!</v>
      </c>
      <c r="BR49" s="46" t="e">
        <f>M49/#REF!</f>
        <v>#REF!</v>
      </c>
      <c r="BS49" s="46" t="e">
        <f>#REF!/#REF!</f>
        <v>#REF!</v>
      </c>
      <c r="BT49" s="46" t="e">
        <f>#REF!/#REF!</f>
        <v>#REF!</v>
      </c>
      <c r="BU49" s="46" t="e">
        <f>#REF!/#REF!</f>
        <v>#REF!</v>
      </c>
      <c r="BV49" s="46"/>
      <c r="BX49" s="46" t="e">
        <f t="shared" si="88"/>
        <v>#REF!</v>
      </c>
      <c r="BY49" s="46" t="e">
        <f t="shared" si="88"/>
        <v>#REF!</v>
      </c>
      <c r="BZ49" s="46" t="e">
        <f t="shared" si="88"/>
        <v>#REF!</v>
      </c>
      <c r="CA49" s="46" t="e">
        <f t="shared" si="88"/>
        <v>#REF!</v>
      </c>
      <c r="CC49" s="46" t="e">
        <f>LN(#REF!/#REF!)</f>
        <v>#REF!</v>
      </c>
      <c r="CD49" s="46" t="e">
        <f>LN(#REF!/#REF!)</f>
        <v>#REF!</v>
      </c>
      <c r="CE49" s="46" t="e">
        <f>LN(#REF!/#REF!)</f>
        <v>#REF!</v>
      </c>
      <c r="CF49" s="46" t="e">
        <f>LN(#REF!/#REF!)</f>
        <v>#REF!</v>
      </c>
      <c r="CH49" s="46" t="e">
        <f>LN(#REF!/#REF!)</f>
        <v>#REF!</v>
      </c>
      <c r="CI49" s="46" t="e">
        <f>LN(#REF!/#REF!)</f>
        <v>#REF!</v>
      </c>
      <c r="CJ49" s="46" t="e">
        <f>LN(#REF!/#REF!)</f>
        <v>#REF!</v>
      </c>
      <c r="CK49" s="46" t="e">
        <f>LN(#REF!/#REF!)</f>
        <v>#REF!</v>
      </c>
      <c r="CM49" s="46" t="e">
        <f>LN(#REF!/#REF!)</f>
        <v>#REF!</v>
      </c>
      <c r="CN49" s="46" t="e">
        <f>LN(#REF!/#REF!)</f>
        <v>#REF!</v>
      </c>
      <c r="CO49" s="46" t="e">
        <f>LN(#REF!/#REF!)</f>
        <v>#REF!</v>
      </c>
      <c r="CP49" s="46" t="e">
        <f>LN(#REF!/#REF!)</f>
        <v>#REF!</v>
      </c>
      <c r="CS49" s="46" t="e">
        <f t="shared" si="33"/>
        <v>#REF!</v>
      </c>
      <c r="CT49" s="46">
        <f t="shared" si="34"/>
        <v>1</v>
      </c>
      <c r="CU49" s="46">
        <f t="shared" si="74"/>
        <v>1</v>
      </c>
      <c r="CV49" s="46"/>
      <c r="CW49" s="46" t="e">
        <f t="shared" si="35"/>
        <v>#REF!</v>
      </c>
      <c r="CX49" s="46">
        <f t="shared" si="36"/>
        <v>1</v>
      </c>
      <c r="CY49" s="46">
        <f t="shared" si="75"/>
        <v>1</v>
      </c>
      <c r="CZ49" s="46"/>
      <c r="DA49" s="46" t="e">
        <f t="shared" si="37"/>
        <v>#REF!</v>
      </c>
      <c r="DB49" s="46">
        <f t="shared" si="38"/>
        <v>1</v>
      </c>
      <c r="DC49" s="46">
        <f t="shared" si="76"/>
        <v>1</v>
      </c>
      <c r="DD49" s="46"/>
      <c r="DE49" s="46" t="e">
        <f t="shared" si="39"/>
        <v>#REF!</v>
      </c>
      <c r="DF49" s="46">
        <f t="shared" si="40"/>
        <v>1</v>
      </c>
      <c r="DG49" s="46">
        <f t="shared" si="77"/>
        <v>1</v>
      </c>
      <c r="DI49" s="46" t="e">
        <f t="shared" si="41"/>
        <v>#REF!</v>
      </c>
      <c r="DJ49" s="46">
        <f t="shared" si="42"/>
        <v>1</v>
      </c>
      <c r="DK49" s="46">
        <f t="shared" si="78"/>
        <v>1</v>
      </c>
      <c r="DO49" s="52">
        <f t="shared" si="79"/>
        <v>0.35010286492328535</v>
      </c>
      <c r="DP49" s="52">
        <f t="shared" si="80"/>
        <v>0.64989713507671465</v>
      </c>
      <c r="DQ49" s="46"/>
      <c r="DR49" s="46">
        <f t="shared" si="56"/>
        <v>0.35243813399388019</v>
      </c>
      <c r="DS49" s="46">
        <f t="shared" si="57"/>
        <v>0.64755386556029071</v>
      </c>
      <c r="DT49" s="46">
        <f t="shared" si="58"/>
        <v>0.99999199955417084</v>
      </c>
      <c r="DU49" s="52"/>
      <c r="DV49" s="46">
        <f t="shared" si="59"/>
        <v>0.35244095367863809</v>
      </c>
      <c r="DW49" s="46">
        <f t="shared" si="60"/>
        <v>0.64755904632136196</v>
      </c>
      <c r="DY49" s="46">
        <f t="shared" si="89"/>
        <v>-3.5207731581312122E-2</v>
      </c>
      <c r="DZ49" s="46">
        <f t="shared" si="90"/>
        <v>-4.7191578785674343E-2</v>
      </c>
      <c r="EA49" s="46"/>
      <c r="EB49" s="46">
        <f t="shared" si="61"/>
        <v>-1.2213709793935537E-2</v>
      </c>
      <c r="EC49" s="46">
        <f t="shared" si="62"/>
        <v>-1.2213709793935537E-2</v>
      </c>
      <c r="ED49" s="46"/>
      <c r="EE49" s="52">
        <f t="shared" si="45"/>
        <v>0.64371007785904655</v>
      </c>
      <c r="EF49" s="52">
        <f t="shared" si="46"/>
        <v>0.35628992214095345</v>
      </c>
      <c r="EG49" s="52"/>
      <c r="EH49" s="52">
        <f t="shared" si="63"/>
        <v>-8.7854060682219671E-3</v>
      </c>
      <c r="EI49" s="52">
        <f t="shared" si="64"/>
        <v>1.6070997456769081E-2</v>
      </c>
      <c r="EK49" s="46">
        <f t="shared" si="91"/>
        <v>1.4208615719154572E-2</v>
      </c>
      <c r="EL49" s="46">
        <f t="shared" si="92"/>
        <v>5.1048866448508028E-2</v>
      </c>
      <c r="EN49" s="46">
        <v>0</v>
      </c>
      <c r="EO49" s="46">
        <f t="shared" si="93"/>
        <v>-4.3463372698387638E-3</v>
      </c>
      <c r="ES49" s="46">
        <f t="shared" si="94"/>
        <v>0.95794206264301995</v>
      </c>
      <c r="ET49" s="46">
        <f t="shared" si="51"/>
        <v>1.6110598724168688</v>
      </c>
      <c r="EU49" s="46">
        <f t="shared" si="81"/>
        <v>0.96264462461827971</v>
      </c>
      <c r="EW49" s="46">
        <f t="shared" si="65"/>
        <v>1.0387986002607814</v>
      </c>
      <c r="EX49" s="46">
        <f t="shared" si="52"/>
        <v>1.0348078588089951</v>
      </c>
      <c r="EY49" s="46">
        <f t="shared" si="82"/>
        <v>1.0176355736656704</v>
      </c>
      <c r="FA49" s="46">
        <f t="shared" si="66"/>
        <v>0.99718944700264323</v>
      </c>
      <c r="FB49" s="46">
        <f t="shared" si="53"/>
        <v>0.87301817032250251</v>
      </c>
      <c r="FC49" s="46">
        <f t="shared" si="83"/>
        <v>1.0140073263965128</v>
      </c>
      <c r="FE49" s="46">
        <f t="shared" si="67"/>
        <v>0.97962141480959697</v>
      </c>
      <c r="FG49" s="46">
        <f t="shared" si="68"/>
        <v>0.98786057482171841</v>
      </c>
      <c r="FH49" s="46">
        <f t="shared" si="54"/>
        <v>1.0122773236802538</v>
      </c>
      <c r="FI49" s="46">
        <f t="shared" si="84"/>
        <v>1.0181038322712246</v>
      </c>
      <c r="FK49" s="46">
        <f t="shared" si="69"/>
        <v>1.0073373704422655</v>
      </c>
      <c r="FL49" s="46">
        <f t="shared" si="55"/>
        <v>1.6469176756105917</v>
      </c>
      <c r="FM49" s="46">
        <f t="shared" si="85"/>
        <v>0.96220187348103836</v>
      </c>
    </row>
    <row r="50" spans="1:169" x14ac:dyDescent="0.2">
      <c r="A50" s="33" t="s">
        <v>52</v>
      </c>
      <c r="B50" s="1">
        <f t="shared" si="17"/>
        <v>1984</v>
      </c>
      <c r="D50" s="43">
        <f>Commercial_Total!D292</f>
        <v>4000.8879999999999</v>
      </c>
      <c r="E50" s="43">
        <f>Commercial_Total!D210</f>
        <v>2273.6884031279997</v>
      </c>
      <c r="F50" s="43">
        <f>Conversion_Factors!$O46*E50</f>
        <v>7473.3955718578709</v>
      </c>
      <c r="G50" s="43">
        <f t="shared" si="70"/>
        <v>11474.283571857872</v>
      </c>
      <c r="H50" s="49">
        <f t="shared" si="71"/>
        <v>3.2869040285275837</v>
      </c>
      <c r="K50" s="51">
        <f>Commercial_Total!F50</f>
        <v>56.945768657713671</v>
      </c>
      <c r="M50" s="49">
        <f>Commercial_Total!Y292</f>
        <v>1.1397350127482684</v>
      </c>
      <c r="N50" s="49">
        <f>Commercial_Total!Y210</f>
        <v>0.96205667364271819</v>
      </c>
      <c r="O50" s="354">
        <f>Commercial_Total!$H130</f>
        <v>110.1851208795312</v>
      </c>
      <c r="Q50" s="50">
        <f t="shared" si="18"/>
        <v>201.49492828566125</v>
      </c>
      <c r="S50" s="52">
        <f>Commercial_Total!Y292</f>
        <v>1.1397350127482684</v>
      </c>
      <c r="T50" s="52">
        <f>Commercial_Total!Y210</f>
        <v>0.96205667364271819</v>
      </c>
      <c r="W50" s="52">
        <f>Commercial_Total!X292</f>
        <v>0.9607886194043993</v>
      </c>
      <c r="Z50" s="116">
        <f>Commercial_Total!X210</f>
        <v>1.02276697174345</v>
      </c>
      <c r="AA50" s="46"/>
      <c r="AB50" s="22">
        <f t="shared" si="19"/>
        <v>1984</v>
      </c>
      <c r="AC50" s="48">
        <f t="shared" si="72"/>
        <v>0.97892729113732491</v>
      </c>
      <c r="AD50" s="48">
        <f t="shared" si="73"/>
        <v>1.0208751223141095</v>
      </c>
      <c r="AE50" s="48">
        <f t="shared" si="20"/>
        <v>1.0014580998486557</v>
      </c>
      <c r="AF50" s="357">
        <f t="shared" si="21"/>
        <v>1.0008042067485601</v>
      </c>
      <c r="AG50" s="48">
        <f t="shared" si="22"/>
        <v>1.0185696111743066</v>
      </c>
      <c r="AH50" s="48">
        <f t="shared" si="23"/>
        <v>0.99936251807643617</v>
      </c>
      <c r="AI50" s="48">
        <f t="shared" si="24"/>
        <v>0.99936251807643639</v>
      </c>
      <c r="AJ50" s="48"/>
      <c r="AK50" s="48" t="e">
        <f>#REF!*#REF!*AE50</f>
        <v>#REF!</v>
      </c>
      <c r="AL50" s="48">
        <f t="shared" si="25"/>
        <v>1.0022634792109542</v>
      </c>
      <c r="AM50" s="47"/>
      <c r="AN50" s="48">
        <f>Commercial_Total!Y130</f>
        <v>1.0696768571268944</v>
      </c>
      <c r="AO50" s="48">
        <f>Commercial_Total!X130</f>
        <v>0.98348152691722124</v>
      </c>
      <c r="AP50" s="48">
        <f t="shared" si="26"/>
        <v>0.96962698122505053</v>
      </c>
      <c r="AQ50" s="48">
        <f t="shared" si="27"/>
        <v>1.0008042067485601</v>
      </c>
      <c r="AR50" s="48">
        <f t="shared" si="28"/>
        <v>1.0208751223141095</v>
      </c>
      <c r="AT50" s="5"/>
      <c r="AV50" s="46" t="e">
        <f>D50/#REF!</f>
        <v>#REF!</v>
      </c>
      <c r="AW50" s="46" t="e">
        <f>#REF!/#REF!</f>
        <v>#REF!</v>
      </c>
      <c r="AX50" s="46" t="e">
        <f>#REF!/#REF!</f>
        <v>#REF!</v>
      </c>
      <c r="AY50" s="46" t="e">
        <f>#REF!/#REF!</f>
        <v>#REF!</v>
      </c>
      <c r="BA50" s="46" t="e">
        <f t="shared" si="86"/>
        <v>#REF!</v>
      </c>
      <c r="BB50" s="46" t="e">
        <f t="shared" si="86"/>
        <v>#REF!</v>
      </c>
      <c r="BC50" s="46" t="e">
        <f t="shared" si="86"/>
        <v>#REF!</v>
      </c>
      <c r="BD50" s="46" t="e">
        <f t="shared" si="86"/>
        <v>#REF!</v>
      </c>
      <c r="BE50" s="46" t="e">
        <f t="shared" si="30"/>
        <v>#REF!</v>
      </c>
      <c r="BF50" s="46"/>
      <c r="BG50" s="46" t="e">
        <f t="shared" si="87"/>
        <v>#REF!</v>
      </c>
      <c r="BH50" s="46" t="e">
        <f t="shared" si="87"/>
        <v>#REF!</v>
      </c>
      <c r="BI50" s="46" t="e">
        <f t="shared" si="87"/>
        <v>#REF!</v>
      </c>
      <c r="BJ50" s="46" t="e">
        <f t="shared" si="87"/>
        <v>#REF!</v>
      </c>
      <c r="BM50" s="46" t="e">
        <f>LN(#REF!/#REF!)</f>
        <v>#REF!</v>
      </c>
      <c r="BN50" s="46" t="e">
        <f>LN(#REF!/#REF!)</f>
        <v>#REF!</v>
      </c>
      <c r="BO50" s="46" t="e">
        <f>LN(#REF!/#REF!)</f>
        <v>#REF!</v>
      </c>
      <c r="BP50" s="46" t="e">
        <f>LN(#REF!/#REF!)</f>
        <v>#REF!</v>
      </c>
      <c r="BR50" s="46" t="e">
        <f>M50/#REF!</f>
        <v>#REF!</v>
      </c>
      <c r="BS50" s="46" t="e">
        <f>#REF!/#REF!</f>
        <v>#REF!</v>
      </c>
      <c r="BT50" s="46" t="e">
        <f>#REF!/#REF!</f>
        <v>#REF!</v>
      </c>
      <c r="BU50" s="46" t="e">
        <f>#REF!/#REF!</f>
        <v>#REF!</v>
      </c>
      <c r="BV50" s="46"/>
      <c r="BX50" s="46" t="e">
        <f t="shared" si="88"/>
        <v>#REF!</v>
      </c>
      <c r="BY50" s="46" t="e">
        <f t="shared" si="88"/>
        <v>#REF!</v>
      </c>
      <c r="BZ50" s="46" t="e">
        <f t="shared" si="88"/>
        <v>#REF!</v>
      </c>
      <c r="CA50" s="46" t="e">
        <f t="shared" si="88"/>
        <v>#REF!</v>
      </c>
      <c r="CC50" s="46" t="e">
        <f>LN(#REF!/#REF!)</f>
        <v>#REF!</v>
      </c>
      <c r="CD50" s="46" t="e">
        <f>LN(#REF!/#REF!)</f>
        <v>#REF!</v>
      </c>
      <c r="CE50" s="46" t="e">
        <f>LN(#REF!/#REF!)</f>
        <v>#REF!</v>
      </c>
      <c r="CF50" s="46" t="e">
        <f>LN(#REF!/#REF!)</f>
        <v>#REF!</v>
      </c>
      <c r="CH50" s="46" t="e">
        <f>LN(#REF!/#REF!)</f>
        <v>#REF!</v>
      </c>
      <c r="CI50" s="46" t="e">
        <f>LN(#REF!/#REF!)</f>
        <v>#REF!</v>
      </c>
      <c r="CJ50" s="46" t="e">
        <f>LN(#REF!/#REF!)</f>
        <v>#REF!</v>
      </c>
      <c r="CK50" s="46" t="e">
        <f>LN(#REF!/#REF!)</f>
        <v>#REF!</v>
      </c>
      <c r="CM50" s="46" t="e">
        <f>LN(#REF!/#REF!)</f>
        <v>#REF!</v>
      </c>
      <c r="CN50" s="46" t="e">
        <f>LN(#REF!/#REF!)</f>
        <v>#REF!</v>
      </c>
      <c r="CO50" s="46" t="e">
        <f>LN(#REF!/#REF!)</f>
        <v>#REF!</v>
      </c>
      <c r="CP50" s="46" t="e">
        <f>LN(#REF!/#REF!)</f>
        <v>#REF!</v>
      </c>
      <c r="CS50" s="46" t="e">
        <f t="shared" si="33"/>
        <v>#REF!</v>
      </c>
      <c r="CT50" s="46">
        <f t="shared" si="34"/>
        <v>1</v>
      </c>
      <c r="CU50" s="46">
        <f t="shared" si="74"/>
        <v>1</v>
      </c>
      <c r="CV50" s="46"/>
      <c r="CW50" s="46" t="e">
        <f t="shared" si="35"/>
        <v>#REF!</v>
      </c>
      <c r="CX50" s="46">
        <f t="shared" si="36"/>
        <v>1</v>
      </c>
      <c r="CY50" s="46">
        <f t="shared" si="75"/>
        <v>1</v>
      </c>
      <c r="CZ50" s="46"/>
      <c r="DA50" s="46" t="e">
        <f t="shared" si="37"/>
        <v>#REF!</v>
      </c>
      <c r="DB50" s="46">
        <f t="shared" si="38"/>
        <v>1</v>
      </c>
      <c r="DC50" s="46">
        <f t="shared" si="76"/>
        <v>1</v>
      </c>
      <c r="DD50" s="46"/>
      <c r="DE50" s="46" t="e">
        <f t="shared" si="39"/>
        <v>#REF!</v>
      </c>
      <c r="DF50" s="46">
        <f t="shared" si="40"/>
        <v>1</v>
      </c>
      <c r="DG50" s="46">
        <f t="shared" si="77"/>
        <v>1</v>
      </c>
      <c r="DI50" s="46" t="e">
        <f t="shared" si="41"/>
        <v>#REF!</v>
      </c>
      <c r="DJ50" s="46">
        <f t="shared" si="42"/>
        <v>1</v>
      </c>
      <c r="DK50" s="46">
        <f t="shared" si="78"/>
        <v>1</v>
      </c>
      <c r="DO50" s="52">
        <f t="shared" si="79"/>
        <v>0.34868303323204269</v>
      </c>
      <c r="DP50" s="52">
        <f t="shared" si="80"/>
        <v>0.65131696676795725</v>
      </c>
      <c r="DQ50" s="46"/>
      <c r="DR50" s="46">
        <f t="shared" si="56"/>
        <v>0.34939246826175863</v>
      </c>
      <c r="DS50" s="46">
        <f t="shared" si="57"/>
        <v>0.65060679271187472</v>
      </c>
      <c r="DT50" s="46">
        <f t="shared" si="58"/>
        <v>0.99999926097363334</v>
      </c>
      <c r="DU50" s="52"/>
      <c r="DV50" s="46">
        <f t="shared" si="59"/>
        <v>0.34939272647219582</v>
      </c>
      <c r="DW50" s="46">
        <f t="shared" si="60"/>
        <v>0.65060727352780423</v>
      </c>
      <c r="DY50" s="46">
        <f t="shared" si="89"/>
        <v>4.1751948128022506E-2</v>
      </c>
      <c r="DZ50" s="46">
        <f t="shared" si="90"/>
        <v>6.4374378499812313E-2</v>
      </c>
      <c r="EA50" s="46"/>
      <c r="EB50" s="46">
        <f t="shared" si="61"/>
        <v>3.2758266580717899E-2</v>
      </c>
      <c r="EC50" s="46">
        <f t="shared" si="62"/>
        <v>3.2758266580717899E-2</v>
      </c>
      <c r="ED50" s="46"/>
      <c r="EE50" s="52">
        <f t="shared" si="45"/>
        <v>0.63763475698622119</v>
      </c>
      <c r="EF50" s="52">
        <f t="shared" si="46"/>
        <v>0.36236524301377881</v>
      </c>
      <c r="EG50" s="52"/>
      <c r="EH50" s="52">
        <f t="shared" si="63"/>
        <v>-9.4827968766659585E-3</v>
      </c>
      <c r="EI50" s="52">
        <f t="shared" si="64"/>
        <v>1.6907874316342265E-2</v>
      </c>
      <c r="EK50" s="46">
        <f t="shared" si="91"/>
        <v>-1.8476478423970592E-2</v>
      </c>
      <c r="EL50" s="46">
        <f t="shared" si="92"/>
        <v>-1.4708237602752357E-2</v>
      </c>
      <c r="EN50" s="46">
        <v>0</v>
      </c>
      <c r="EO50" s="46">
        <f t="shared" si="93"/>
        <v>-2.0144636206341476E-2</v>
      </c>
      <c r="ES50" s="46">
        <f t="shared" si="94"/>
        <v>1.0580951527966023</v>
      </c>
      <c r="ET50" s="46">
        <f t="shared" si="51"/>
        <v>1.7046546418694013</v>
      </c>
      <c r="EU50" s="46">
        <f t="shared" si="81"/>
        <v>1.0185696111743066</v>
      </c>
      <c r="EW50" s="46">
        <f t="shared" si="65"/>
        <v>0.9841028809962481</v>
      </c>
      <c r="EX50" s="46">
        <f t="shared" si="52"/>
        <v>1.0183573951314908</v>
      </c>
      <c r="EY50" s="46">
        <f t="shared" si="82"/>
        <v>1.0014580998486557</v>
      </c>
      <c r="FA50" s="46">
        <f t="shared" si="66"/>
        <v>0.98697926602278818</v>
      </c>
      <c r="FB50" s="46">
        <f t="shared" si="53"/>
        <v>0.86165083296946099</v>
      </c>
      <c r="FC50" s="46">
        <f t="shared" si="83"/>
        <v>1.0008042067485601</v>
      </c>
      <c r="FE50" s="46">
        <f t="shared" si="67"/>
        <v>1.0200547873702051</v>
      </c>
      <c r="FG50" s="46">
        <f t="shared" si="68"/>
        <v>1.0333007257308073</v>
      </c>
      <c r="FH50" s="46">
        <f t="shared" si="54"/>
        <v>1.0459868931996457</v>
      </c>
      <c r="FI50" s="46">
        <f t="shared" si="84"/>
        <v>1.0520074287551724</v>
      </c>
      <c r="FK50" s="46">
        <f t="shared" si="69"/>
        <v>1.0077167878681734</v>
      </c>
      <c r="FL50" s="46">
        <f t="shared" si="55"/>
        <v>1.6596265899496239</v>
      </c>
      <c r="FM50" s="46">
        <f t="shared" si="85"/>
        <v>0.96962698122505053</v>
      </c>
    </row>
    <row r="51" spans="1:169" x14ac:dyDescent="0.2">
      <c r="A51" s="33" t="s">
        <v>52</v>
      </c>
      <c r="B51" s="1">
        <f t="shared" si="17"/>
        <v>1985</v>
      </c>
      <c r="C51" s="238"/>
      <c r="D51" s="43">
        <f>Commercial_Total!D293</f>
        <v>3732.2800000000007</v>
      </c>
      <c r="E51" s="43">
        <f>Commercial_Total!D211</f>
        <v>2360.4954031279999</v>
      </c>
      <c r="F51" s="43">
        <f>Conversion_Factors!$O47*E51</f>
        <v>7749.3228861513289</v>
      </c>
      <c r="G51" s="43">
        <f t="shared" si="70"/>
        <v>11481.60288615133</v>
      </c>
      <c r="H51" s="49">
        <f t="shared" si="71"/>
        <v>3.2829222526264394</v>
      </c>
      <c r="K51" s="51">
        <f>Commercial_Total!F51</f>
        <v>58.171601888383009</v>
      </c>
      <c r="M51" s="49">
        <f>Commercial_Total!Y293</f>
        <v>1</v>
      </c>
      <c r="N51" s="49">
        <f>Commercial_Total!Y211</f>
        <v>1</v>
      </c>
      <c r="O51" s="354">
        <f>Commercial_Total!$H131</f>
        <v>104.73796844753454</v>
      </c>
      <c r="Q51" s="50">
        <f t="shared" si="18"/>
        <v>197.37470713255757</v>
      </c>
      <c r="S51" s="52">
        <f>Commercial_Total!Y293</f>
        <v>1</v>
      </c>
      <c r="T51" s="52">
        <f>Commercial_Total!Y211</f>
        <v>1</v>
      </c>
      <c r="W51" s="52">
        <f>Commercial_Total!X293</f>
        <v>1</v>
      </c>
      <c r="Z51" s="116">
        <f>Commercial_Total!X211</f>
        <v>1</v>
      </c>
      <c r="AA51" s="46"/>
      <c r="AB51" s="22">
        <f t="shared" si="19"/>
        <v>1985</v>
      </c>
      <c r="AC51" s="48">
        <f t="shared" si="72"/>
        <v>1</v>
      </c>
      <c r="AD51" s="48">
        <f t="shared" si="73"/>
        <v>1</v>
      </c>
      <c r="AE51" s="48">
        <f t="shared" si="20"/>
        <v>1</v>
      </c>
      <c r="AF51" s="357">
        <f t="shared" si="21"/>
        <v>1</v>
      </c>
      <c r="AG51" s="48">
        <f t="shared" si="22"/>
        <v>1</v>
      </c>
      <c r="AH51" s="48">
        <f t="shared" si="23"/>
        <v>1</v>
      </c>
      <c r="AI51" s="48">
        <f t="shared" si="24"/>
        <v>1</v>
      </c>
      <c r="AJ51" s="48"/>
      <c r="AK51" s="48" t="e">
        <f>#REF!*#REF!*AE51</f>
        <v>#REF!</v>
      </c>
      <c r="AL51" s="48">
        <f t="shared" si="25"/>
        <v>1</v>
      </c>
      <c r="AM51" s="47"/>
      <c r="AN51" s="48">
        <f>Commercial_Total!Y131</f>
        <v>1</v>
      </c>
      <c r="AO51" s="48">
        <f>Commercial_Total!X131</f>
        <v>1</v>
      </c>
      <c r="AP51" s="48">
        <f t="shared" si="26"/>
        <v>1</v>
      </c>
      <c r="AQ51" s="48">
        <f t="shared" si="27"/>
        <v>1</v>
      </c>
      <c r="AR51" s="48">
        <f t="shared" si="28"/>
        <v>1</v>
      </c>
      <c r="AT51" s="5"/>
      <c r="AV51" s="46" t="e">
        <f>D51/#REF!</f>
        <v>#REF!</v>
      </c>
      <c r="AW51" s="46" t="e">
        <f>#REF!/#REF!</f>
        <v>#REF!</v>
      </c>
      <c r="AX51" s="46" t="e">
        <f>#REF!/#REF!</f>
        <v>#REF!</v>
      </c>
      <c r="AY51" s="46" t="e">
        <f>#REF!/#REF!</f>
        <v>#REF!</v>
      </c>
      <c r="BA51" s="46" t="e">
        <f t="shared" si="86"/>
        <v>#REF!</v>
      </c>
      <c r="BB51" s="46" t="e">
        <f t="shared" si="86"/>
        <v>#REF!</v>
      </c>
      <c r="BC51" s="46" t="e">
        <f t="shared" si="86"/>
        <v>#REF!</v>
      </c>
      <c r="BD51" s="46" t="e">
        <f t="shared" si="86"/>
        <v>#REF!</v>
      </c>
      <c r="BE51" s="46" t="e">
        <f t="shared" si="30"/>
        <v>#REF!</v>
      </c>
      <c r="BF51" s="46"/>
      <c r="BG51" s="46" t="e">
        <f t="shared" si="87"/>
        <v>#REF!</v>
      </c>
      <c r="BH51" s="46" t="e">
        <f t="shared" si="87"/>
        <v>#REF!</v>
      </c>
      <c r="BI51" s="46" t="e">
        <f t="shared" si="87"/>
        <v>#REF!</v>
      </c>
      <c r="BJ51" s="46" t="e">
        <f t="shared" si="87"/>
        <v>#REF!</v>
      </c>
      <c r="BM51" s="46" t="e">
        <f>LN(#REF!/#REF!)</f>
        <v>#REF!</v>
      </c>
      <c r="BN51" s="46" t="e">
        <f>LN(#REF!/#REF!)</f>
        <v>#REF!</v>
      </c>
      <c r="BO51" s="46" t="e">
        <f>LN(#REF!/#REF!)</f>
        <v>#REF!</v>
      </c>
      <c r="BP51" s="46" t="e">
        <f>LN(#REF!/#REF!)</f>
        <v>#REF!</v>
      </c>
      <c r="BR51" s="46" t="e">
        <f>M51/#REF!</f>
        <v>#REF!</v>
      </c>
      <c r="BS51" s="46" t="e">
        <f>#REF!/#REF!</f>
        <v>#REF!</v>
      </c>
      <c r="BT51" s="46" t="e">
        <f>#REF!/#REF!</f>
        <v>#REF!</v>
      </c>
      <c r="BU51" s="46" t="e">
        <f>#REF!/#REF!</f>
        <v>#REF!</v>
      </c>
      <c r="BV51" s="46"/>
      <c r="BX51" s="46" t="e">
        <f t="shared" si="88"/>
        <v>#REF!</v>
      </c>
      <c r="BY51" s="46" t="e">
        <f t="shared" si="88"/>
        <v>#REF!</v>
      </c>
      <c r="BZ51" s="46" t="e">
        <f t="shared" si="88"/>
        <v>#REF!</v>
      </c>
      <c r="CA51" s="46" t="e">
        <f t="shared" si="88"/>
        <v>#REF!</v>
      </c>
      <c r="CC51" s="46" t="e">
        <f>LN(#REF!/#REF!)</f>
        <v>#REF!</v>
      </c>
      <c r="CD51" s="46" t="e">
        <f>LN(#REF!/#REF!)</f>
        <v>#REF!</v>
      </c>
      <c r="CE51" s="46" t="e">
        <f>LN(#REF!/#REF!)</f>
        <v>#REF!</v>
      </c>
      <c r="CF51" s="46" t="e">
        <f>LN(#REF!/#REF!)</f>
        <v>#REF!</v>
      </c>
      <c r="CH51" s="46" t="e">
        <f>LN(#REF!/#REF!)</f>
        <v>#REF!</v>
      </c>
      <c r="CI51" s="46" t="e">
        <f>LN(#REF!/#REF!)</f>
        <v>#REF!</v>
      </c>
      <c r="CJ51" s="46" t="e">
        <f>LN(#REF!/#REF!)</f>
        <v>#REF!</v>
      </c>
      <c r="CK51" s="46" t="e">
        <f>LN(#REF!/#REF!)</f>
        <v>#REF!</v>
      </c>
      <c r="CM51" s="46" t="e">
        <f>LN(#REF!/#REF!)</f>
        <v>#REF!</v>
      </c>
      <c r="CN51" s="46" t="e">
        <f>LN(#REF!/#REF!)</f>
        <v>#REF!</v>
      </c>
      <c r="CO51" s="46" t="e">
        <f>LN(#REF!/#REF!)</f>
        <v>#REF!</v>
      </c>
      <c r="CP51" s="46" t="e">
        <f>LN(#REF!/#REF!)</f>
        <v>#REF!</v>
      </c>
      <c r="CS51" s="46" t="e">
        <f t="shared" si="33"/>
        <v>#REF!</v>
      </c>
      <c r="CT51" s="46">
        <f t="shared" si="34"/>
        <v>1</v>
      </c>
      <c r="CU51" s="46">
        <f t="shared" si="74"/>
        <v>1</v>
      </c>
      <c r="CV51" s="46"/>
      <c r="CW51" s="46" t="e">
        <f t="shared" si="35"/>
        <v>#REF!</v>
      </c>
      <c r="CX51" s="46">
        <f t="shared" si="36"/>
        <v>1</v>
      </c>
      <c r="CY51" s="46">
        <f t="shared" si="75"/>
        <v>1</v>
      </c>
      <c r="CZ51" s="46"/>
      <c r="DA51" s="46" t="e">
        <f t="shared" si="37"/>
        <v>#REF!</v>
      </c>
      <c r="DB51" s="46">
        <f t="shared" si="38"/>
        <v>1</v>
      </c>
      <c r="DC51" s="46">
        <f t="shared" si="76"/>
        <v>1</v>
      </c>
      <c r="DD51" s="46"/>
      <c r="DE51" s="46" t="e">
        <f t="shared" si="39"/>
        <v>#REF!</v>
      </c>
      <c r="DF51" s="46">
        <f t="shared" si="40"/>
        <v>1</v>
      </c>
      <c r="DG51" s="46">
        <f t="shared" si="77"/>
        <v>1</v>
      </c>
      <c r="DI51" s="46" t="e">
        <f t="shared" si="41"/>
        <v>#REF!</v>
      </c>
      <c r="DJ51" s="46">
        <f t="shared" si="42"/>
        <v>1</v>
      </c>
      <c r="DK51" s="46">
        <f t="shared" si="78"/>
        <v>1</v>
      </c>
      <c r="DO51" s="52">
        <f t="shared" si="79"/>
        <v>0.32506611115262785</v>
      </c>
      <c r="DP51" s="52">
        <f t="shared" si="80"/>
        <v>0.67493388884737215</v>
      </c>
      <c r="DQ51" s="46"/>
      <c r="DR51" s="46">
        <f t="shared" si="56"/>
        <v>0.33673655299922012</v>
      </c>
      <c r="DS51" s="46">
        <f t="shared" si="57"/>
        <v>0.66305532968382352</v>
      </c>
      <c r="DT51" s="46">
        <f t="shared" si="58"/>
        <v>0.99979188268304364</v>
      </c>
      <c r="DU51" s="52"/>
      <c r="DV51" s="46">
        <f t="shared" si="59"/>
        <v>0.33680664829519635</v>
      </c>
      <c r="DW51" s="46">
        <f t="shared" si="60"/>
        <v>0.66319335170480365</v>
      </c>
      <c r="DY51" s="46">
        <f t="shared" si="89"/>
        <v>-0.13079579042922845</v>
      </c>
      <c r="DZ51" s="46">
        <f t="shared" si="90"/>
        <v>3.8681917741174666E-2</v>
      </c>
      <c r="EA51" s="46"/>
      <c r="EB51" s="46">
        <f t="shared" si="61"/>
        <v>-5.0700175844931888E-2</v>
      </c>
      <c r="EC51" s="46">
        <f t="shared" si="62"/>
        <v>-5.0700175844931888E-2</v>
      </c>
      <c r="ED51" s="46"/>
      <c r="EE51" s="52">
        <f t="shared" si="45"/>
        <v>0.61257468937454462</v>
      </c>
      <c r="EF51" s="52">
        <f t="shared" si="46"/>
        <v>0.38742531062545543</v>
      </c>
      <c r="EG51" s="52"/>
      <c r="EH51" s="52">
        <f t="shared" si="63"/>
        <v>-4.0094761381461383E-2</v>
      </c>
      <c r="EI51" s="52">
        <f t="shared" si="64"/>
        <v>6.6870421671583219E-2</v>
      </c>
      <c r="EK51" s="46">
        <f t="shared" si="91"/>
        <v>4.00008532028353E-2</v>
      </c>
      <c r="EL51" s="46">
        <f t="shared" si="92"/>
        <v>-2.2511671914523294E-2</v>
      </c>
      <c r="EN51" s="46">
        <v>0</v>
      </c>
      <c r="EO51" s="46">
        <f t="shared" si="93"/>
        <v>-1.2121405401834069E-3</v>
      </c>
      <c r="ES51" s="46">
        <f t="shared" si="94"/>
        <v>0.98176893265753573</v>
      </c>
      <c r="ET51" s="46">
        <f t="shared" si="51"/>
        <v>1.6735769682978359</v>
      </c>
      <c r="EU51" s="46">
        <f t="shared" si="81"/>
        <v>1</v>
      </c>
      <c r="EW51" s="46">
        <f t="shared" si="65"/>
        <v>0.99854402311102552</v>
      </c>
      <c r="EX51" s="46">
        <f t="shared" si="52"/>
        <v>1.0168746902994632</v>
      </c>
      <c r="EY51" s="46">
        <f t="shared" si="82"/>
        <v>1</v>
      </c>
      <c r="FA51" s="46">
        <f t="shared" si="66"/>
        <v>0.99919643948023285</v>
      </c>
      <c r="FB51" s="46">
        <f t="shared" si="53"/>
        <v>0.8609584443782623</v>
      </c>
      <c r="FC51" s="46">
        <f t="shared" si="83"/>
        <v>1</v>
      </c>
      <c r="FE51" s="46">
        <f t="shared" si="67"/>
        <v>1</v>
      </c>
      <c r="FG51" s="46">
        <f t="shared" si="68"/>
        <v>0.95056362974859199</v>
      </c>
      <c r="FH51" s="46">
        <f t="shared" si="54"/>
        <v>0.99427709786930796</v>
      </c>
      <c r="FI51" s="46">
        <f t="shared" si="84"/>
        <v>1</v>
      </c>
      <c r="FK51" s="46">
        <f t="shared" si="69"/>
        <v>1.0313244364720291</v>
      </c>
      <c r="FL51" s="46">
        <f t="shared" si="55"/>
        <v>1.7116134576337911</v>
      </c>
      <c r="FM51" s="46">
        <f t="shared" si="85"/>
        <v>1</v>
      </c>
    </row>
    <row r="52" spans="1:169" x14ac:dyDescent="0.2">
      <c r="A52" s="33" t="s">
        <v>52</v>
      </c>
      <c r="B52" s="1">
        <f t="shared" si="17"/>
        <v>1986</v>
      </c>
      <c r="C52" s="238"/>
      <c r="D52" s="43">
        <f>Commercial_Total!D294</f>
        <v>3692.857</v>
      </c>
      <c r="E52" s="43">
        <f>Commercial_Total!D212</f>
        <v>2447.8424031279992</v>
      </c>
      <c r="F52" s="43">
        <f>Conversion_Factors!$O48*E52</f>
        <v>7943.2675645377039</v>
      </c>
      <c r="G52" s="43">
        <f t="shared" si="70"/>
        <v>11636.124564537704</v>
      </c>
      <c r="H52" s="49">
        <f t="shared" si="71"/>
        <v>3.2450077482060617</v>
      </c>
      <c r="K52" s="51">
        <f>Commercial_Total!F52</f>
        <v>59.492416736089979</v>
      </c>
      <c r="M52" s="49">
        <f>Commercial_Total!Y294</f>
        <v>0.98997514197221248</v>
      </c>
      <c r="N52" s="49">
        <f>Commercial_Total!Y212</f>
        <v>1.0059760081586817</v>
      </c>
      <c r="O52" s="354">
        <f>Commercial_Total!$H132</f>
        <v>103.21818712405504</v>
      </c>
      <c r="Q52" s="50">
        <f t="shared" si="18"/>
        <v>195.59004664671596</v>
      </c>
      <c r="S52" s="52">
        <f>Commercial_Total!Y294</f>
        <v>0.98997514197221248</v>
      </c>
      <c r="T52" s="52">
        <f>Commercial_Total!Y212</f>
        <v>1.0059760081586817</v>
      </c>
      <c r="W52" s="52">
        <f>Commercial_Total!X294</f>
        <v>0.97726736278239301</v>
      </c>
      <c r="Z52" s="116">
        <f>Commercial_Total!X212</f>
        <v>1.0079571809358869</v>
      </c>
      <c r="AA52" s="46"/>
      <c r="AB52" s="22">
        <f t="shared" si="19"/>
        <v>1986</v>
      </c>
      <c r="AC52" s="48">
        <f t="shared" si="72"/>
        <v>1.0227054921100727</v>
      </c>
      <c r="AD52" s="48">
        <f t="shared" si="73"/>
        <v>0.99095800818773083</v>
      </c>
      <c r="AE52" s="48">
        <f t="shared" si="20"/>
        <v>0.99799579798704208</v>
      </c>
      <c r="AF52" s="357">
        <f t="shared" si="21"/>
        <v>0.99214598175656543</v>
      </c>
      <c r="AG52" s="48">
        <f t="shared" si="22"/>
        <v>1.0008084445031706</v>
      </c>
      <c r="AH52" s="48">
        <f t="shared" si="23"/>
        <v>1.0134581974240506</v>
      </c>
      <c r="AI52" s="48">
        <f t="shared" si="24"/>
        <v>1.0134581974240506</v>
      </c>
      <c r="AJ52" s="48"/>
      <c r="AK52" s="48" t="e">
        <f>#REF!*#REF!*AE52</f>
        <v>#REF!</v>
      </c>
      <c r="AL52" s="48">
        <f t="shared" si="25"/>
        <v>0.99015752078278085</v>
      </c>
      <c r="AM52" s="47"/>
      <c r="AN52" s="48">
        <f>Commercial_Total!Y132</f>
        <v>0.99628424627277967</v>
      </c>
      <c r="AO52" s="48">
        <f>Commercial_Total!X132</f>
        <v>0.98916517528338566</v>
      </c>
      <c r="AP52" s="48">
        <f t="shared" si="26"/>
        <v>1.0135089604315388</v>
      </c>
      <c r="AQ52" s="48">
        <f t="shared" si="27"/>
        <v>0.99214598175656543</v>
      </c>
      <c r="AR52" s="48">
        <f t="shared" si="28"/>
        <v>0.99095800818773072</v>
      </c>
      <c r="AT52" s="5"/>
      <c r="AV52" s="46" t="e">
        <f>D52/#REF!</f>
        <v>#REF!</v>
      </c>
      <c r="AW52" s="46" t="e">
        <f>#REF!/#REF!</f>
        <v>#REF!</v>
      </c>
      <c r="AX52" s="46" t="e">
        <f>#REF!/#REF!</f>
        <v>#REF!</v>
      </c>
      <c r="AY52" s="46" t="e">
        <f>#REF!/#REF!</f>
        <v>#REF!</v>
      </c>
      <c r="BA52" s="46" t="e">
        <f t="shared" si="86"/>
        <v>#REF!</v>
      </c>
      <c r="BB52" s="46" t="e">
        <f t="shared" si="86"/>
        <v>#REF!</v>
      </c>
      <c r="BC52" s="46" t="e">
        <f t="shared" si="86"/>
        <v>#REF!</v>
      </c>
      <c r="BD52" s="46" t="e">
        <f t="shared" si="86"/>
        <v>#REF!</v>
      </c>
      <c r="BE52" s="46" t="e">
        <f t="shared" si="30"/>
        <v>#REF!</v>
      </c>
      <c r="BF52" s="46"/>
      <c r="BG52" s="46" t="e">
        <f t="shared" si="87"/>
        <v>#REF!</v>
      </c>
      <c r="BH52" s="46" t="e">
        <f t="shared" si="87"/>
        <v>#REF!</v>
      </c>
      <c r="BI52" s="46" t="e">
        <f t="shared" si="87"/>
        <v>#REF!</v>
      </c>
      <c r="BJ52" s="46" t="e">
        <f t="shared" si="87"/>
        <v>#REF!</v>
      </c>
      <c r="BM52" s="46" t="e">
        <f>LN(#REF!/#REF!)</f>
        <v>#REF!</v>
      </c>
      <c r="BN52" s="46" t="e">
        <f>LN(#REF!/#REF!)</f>
        <v>#REF!</v>
      </c>
      <c r="BO52" s="46" t="e">
        <f>LN(#REF!/#REF!)</f>
        <v>#REF!</v>
      </c>
      <c r="BP52" s="46" t="e">
        <f>LN(#REF!/#REF!)</f>
        <v>#REF!</v>
      </c>
      <c r="BR52" s="46" t="e">
        <f>M52/#REF!</f>
        <v>#REF!</v>
      </c>
      <c r="BS52" s="46" t="e">
        <f>#REF!/#REF!</f>
        <v>#REF!</v>
      </c>
      <c r="BT52" s="46" t="e">
        <f>#REF!/#REF!</f>
        <v>#REF!</v>
      </c>
      <c r="BU52" s="46" t="e">
        <f>#REF!/#REF!</f>
        <v>#REF!</v>
      </c>
      <c r="BV52" s="46"/>
      <c r="BX52" s="46" t="e">
        <f t="shared" si="88"/>
        <v>#REF!</v>
      </c>
      <c r="BY52" s="46" t="e">
        <f t="shared" si="88"/>
        <v>#REF!</v>
      </c>
      <c r="BZ52" s="46" t="e">
        <f t="shared" si="88"/>
        <v>#REF!</v>
      </c>
      <c r="CA52" s="46" t="e">
        <f t="shared" si="88"/>
        <v>#REF!</v>
      </c>
      <c r="CC52" s="46" t="e">
        <f>LN(#REF!/#REF!)</f>
        <v>#REF!</v>
      </c>
      <c r="CD52" s="46" t="e">
        <f>LN(#REF!/#REF!)</f>
        <v>#REF!</v>
      </c>
      <c r="CE52" s="46" t="e">
        <f>LN(#REF!/#REF!)</f>
        <v>#REF!</v>
      </c>
      <c r="CF52" s="46" t="e">
        <f>LN(#REF!/#REF!)</f>
        <v>#REF!</v>
      </c>
      <c r="CH52" s="46" t="e">
        <f>LN(#REF!/#REF!)</f>
        <v>#REF!</v>
      </c>
      <c r="CI52" s="46" t="e">
        <f>LN(#REF!/#REF!)</f>
        <v>#REF!</v>
      </c>
      <c r="CJ52" s="46" t="e">
        <f>LN(#REF!/#REF!)</f>
        <v>#REF!</v>
      </c>
      <c r="CK52" s="46" t="e">
        <f>LN(#REF!/#REF!)</f>
        <v>#REF!</v>
      </c>
      <c r="CM52" s="46" t="e">
        <f>LN(#REF!/#REF!)</f>
        <v>#REF!</v>
      </c>
      <c r="CN52" s="46" t="e">
        <f>LN(#REF!/#REF!)</f>
        <v>#REF!</v>
      </c>
      <c r="CO52" s="46" t="e">
        <f>LN(#REF!/#REF!)</f>
        <v>#REF!</v>
      </c>
      <c r="CP52" s="46" t="e">
        <f>LN(#REF!/#REF!)</f>
        <v>#REF!</v>
      </c>
      <c r="CS52" s="46" t="e">
        <f t="shared" si="33"/>
        <v>#REF!</v>
      </c>
      <c r="CT52" s="46">
        <f t="shared" si="34"/>
        <v>1</v>
      </c>
      <c r="CU52" s="46">
        <f t="shared" si="74"/>
        <v>1</v>
      </c>
      <c r="CV52" s="46"/>
      <c r="CW52" s="46" t="e">
        <f t="shared" si="35"/>
        <v>#REF!</v>
      </c>
      <c r="CX52" s="46">
        <f t="shared" si="36"/>
        <v>1</v>
      </c>
      <c r="CY52" s="46">
        <f t="shared" si="75"/>
        <v>1</v>
      </c>
      <c r="CZ52" s="46"/>
      <c r="DA52" s="46" t="e">
        <f t="shared" si="37"/>
        <v>#REF!</v>
      </c>
      <c r="DB52" s="46">
        <f t="shared" si="38"/>
        <v>1</v>
      </c>
      <c r="DC52" s="46">
        <f t="shared" si="76"/>
        <v>1</v>
      </c>
      <c r="DD52" s="46"/>
      <c r="DE52" s="46" t="e">
        <f t="shared" si="39"/>
        <v>#REF!</v>
      </c>
      <c r="DF52" s="46">
        <f t="shared" si="40"/>
        <v>1</v>
      </c>
      <c r="DG52" s="46">
        <f t="shared" si="77"/>
        <v>1</v>
      </c>
      <c r="DI52" s="46" t="e">
        <f t="shared" si="41"/>
        <v>#REF!</v>
      </c>
      <c r="DJ52" s="46">
        <f t="shared" si="42"/>
        <v>1</v>
      </c>
      <c r="DK52" s="46">
        <f t="shared" si="78"/>
        <v>1</v>
      </c>
      <c r="DO52" s="52">
        <f t="shared" si="79"/>
        <v>0.31736141870244022</v>
      </c>
      <c r="DP52" s="52">
        <f t="shared" si="80"/>
        <v>0.68263858129755983</v>
      </c>
      <c r="DQ52" s="46"/>
      <c r="DR52" s="46">
        <f t="shared" si="56"/>
        <v>0.32119836382259681</v>
      </c>
      <c r="DS52" s="46">
        <f t="shared" si="57"/>
        <v>0.67877894721160847</v>
      </c>
      <c r="DT52" s="46">
        <f t="shared" si="58"/>
        <v>0.99997731103420529</v>
      </c>
      <c r="DU52" s="52"/>
      <c r="DV52" s="46">
        <f t="shared" si="59"/>
        <v>0.32120565164664011</v>
      </c>
      <c r="DW52" s="46">
        <f t="shared" si="60"/>
        <v>0.67879434835335994</v>
      </c>
      <c r="DY52" s="46">
        <f t="shared" si="89"/>
        <v>-1.0075445287717939E-2</v>
      </c>
      <c r="DZ52" s="46">
        <f t="shared" si="90"/>
        <v>5.9582226443361955E-3</v>
      </c>
      <c r="EA52" s="46"/>
      <c r="EB52" s="46">
        <f t="shared" si="61"/>
        <v>-1.4616623173262377E-2</v>
      </c>
      <c r="EC52" s="46">
        <f t="shared" si="62"/>
        <v>-1.4616623173262377E-2</v>
      </c>
      <c r="ED52" s="46"/>
      <c r="EE52" s="52">
        <f t="shared" si="45"/>
        <v>0.60137400604870883</v>
      </c>
      <c r="EF52" s="52">
        <f t="shared" si="46"/>
        <v>0.39862599395129117</v>
      </c>
      <c r="EG52" s="52"/>
      <c r="EH52" s="52">
        <f t="shared" si="63"/>
        <v>-1.8453829600143683E-2</v>
      </c>
      <c r="EI52" s="52">
        <f t="shared" si="64"/>
        <v>2.8500535334236687E-2</v>
      </c>
      <c r="EK52" s="46">
        <f t="shared" si="91"/>
        <v>-2.2995007485688133E-2</v>
      </c>
      <c r="EL52" s="46">
        <f t="shared" si="92"/>
        <v>7.9256895166379179E-3</v>
      </c>
      <c r="EN52" s="46">
        <v>0</v>
      </c>
      <c r="EO52" s="46">
        <f t="shared" si="93"/>
        <v>-1.1616218541630323E-2</v>
      </c>
      <c r="ES52" s="46">
        <f t="shared" si="94"/>
        <v>1.0008084445031706</v>
      </c>
      <c r="ET52" s="46">
        <f t="shared" si="51"/>
        <v>1.6749299623984892</v>
      </c>
      <c r="EU52" s="46">
        <f t="shared" si="81"/>
        <v>1.0008084445031706</v>
      </c>
      <c r="EW52" s="46">
        <f t="shared" si="65"/>
        <v>0.99799579798704208</v>
      </c>
      <c r="EX52" s="46">
        <f t="shared" si="52"/>
        <v>1.014836667998239</v>
      </c>
      <c r="EY52" s="46">
        <f t="shared" si="82"/>
        <v>0.99799579798704208</v>
      </c>
      <c r="FA52" s="46">
        <f t="shared" si="66"/>
        <v>0.99214598175656543</v>
      </c>
      <c r="FB52" s="46">
        <f t="shared" si="53"/>
        <v>0.85419646104927638</v>
      </c>
      <c r="FC52" s="46">
        <f t="shared" si="83"/>
        <v>0.99214598175656543</v>
      </c>
      <c r="FE52" s="46">
        <f t="shared" si="67"/>
        <v>0.99880262220411209</v>
      </c>
      <c r="FG52" s="46">
        <f t="shared" si="68"/>
        <v>0.98548968109648993</v>
      </c>
      <c r="FH52" s="46">
        <f t="shared" si="54"/>
        <v>0.97984982010076782</v>
      </c>
      <c r="FI52" s="46">
        <f t="shared" si="84"/>
        <v>0.98548968109648993</v>
      </c>
      <c r="FK52" s="46">
        <f t="shared" si="69"/>
        <v>1.0135089604315388</v>
      </c>
      <c r="FL52" s="46">
        <f t="shared" si="55"/>
        <v>1.7347355761070553</v>
      </c>
      <c r="FM52" s="46">
        <f t="shared" si="85"/>
        <v>1.0135089604315388</v>
      </c>
    </row>
    <row r="53" spans="1:169" x14ac:dyDescent="0.2">
      <c r="A53" s="33" t="s">
        <v>52</v>
      </c>
      <c r="B53" s="1">
        <f t="shared" si="17"/>
        <v>1987</v>
      </c>
      <c r="C53" s="238"/>
      <c r="D53" s="43">
        <f>Commercial_Total!D295</f>
        <v>3774.2460000000005</v>
      </c>
      <c r="E53" s="43">
        <f>Commercial_Total!D213</f>
        <v>2547.9694031279996</v>
      </c>
      <c r="F53" s="43">
        <f>Conversion_Factors!$O49*E53</f>
        <v>8201.5526397747908</v>
      </c>
      <c r="G53" s="43">
        <f t="shared" si="70"/>
        <v>11975.798639774792</v>
      </c>
      <c r="H53" s="49">
        <f t="shared" si="71"/>
        <v>3.2188583700048374</v>
      </c>
      <c r="K53" s="51">
        <f>Commercial_Total!F53</f>
        <v>60.763476770077759</v>
      </c>
      <c r="M53" s="49">
        <f>Commercial_Total!Y295</f>
        <v>0.99173857618252925</v>
      </c>
      <c r="N53" s="49">
        <f>Commercial_Total!Y213</f>
        <v>1.0241098552746581</v>
      </c>
      <c r="O53" s="354">
        <f>Commercial_Total!$H133</f>
        <v>104.04630773598689</v>
      </c>
      <c r="Q53" s="50">
        <f t="shared" si="18"/>
        <v>197.08876575792203</v>
      </c>
      <c r="S53" s="52">
        <f>Commercial_Total!Y295</f>
        <v>0.99173857618252925</v>
      </c>
      <c r="T53" s="52">
        <f>Commercial_Total!Y213</f>
        <v>1.0241098552746581</v>
      </c>
      <c r="W53" s="52">
        <f>Commercial_Total!X295</f>
        <v>0.97617388978747588</v>
      </c>
      <c r="Z53" s="116">
        <f>Commercial_Total!X213</f>
        <v>1.0090505231273208</v>
      </c>
      <c r="AA53" s="46"/>
      <c r="AB53" s="22">
        <f t="shared" si="19"/>
        <v>1987</v>
      </c>
      <c r="AC53" s="48">
        <f t="shared" si="72"/>
        <v>1.0445556731731047</v>
      </c>
      <c r="AD53" s="48">
        <f t="shared" si="73"/>
        <v>0.99855127650959097</v>
      </c>
      <c r="AE53" s="48">
        <f t="shared" si="20"/>
        <v>0.99838229514907895</v>
      </c>
      <c r="AF53" s="357">
        <f t="shared" si="21"/>
        <v>0.98667244003123511</v>
      </c>
      <c r="AG53" s="48">
        <f t="shared" si="22"/>
        <v>1.0136791244860874</v>
      </c>
      <c r="AH53" s="48">
        <f t="shared" si="23"/>
        <v>1.0430424008323387</v>
      </c>
      <c r="AI53" s="48">
        <f t="shared" si="24"/>
        <v>1.0430424008323389</v>
      </c>
      <c r="AJ53" s="48"/>
      <c r="AK53" s="48" t="e">
        <f>#REF!*#REF!*AE53</f>
        <v>#REF!</v>
      </c>
      <c r="AL53" s="48">
        <f t="shared" si="25"/>
        <v>0.98507629523872642</v>
      </c>
      <c r="AM53" s="47"/>
      <c r="AN53" s="48">
        <f>Commercial_Total!Y133</f>
        <v>1.0045024961950417</v>
      </c>
      <c r="AO53" s="48">
        <f>Commercial_Total!X133</f>
        <v>0.98894356065922495</v>
      </c>
      <c r="AP53" s="48">
        <f t="shared" si="26"/>
        <v>1.0187669473249272</v>
      </c>
      <c r="AQ53" s="48">
        <f t="shared" si="27"/>
        <v>0.98667244003123511</v>
      </c>
      <c r="AR53" s="48">
        <f t="shared" si="28"/>
        <v>0.99855127650959108</v>
      </c>
      <c r="AT53" s="5"/>
      <c r="AV53" s="46" t="e">
        <f>D53/#REF!</f>
        <v>#REF!</v>
      </c>
      <c r="AW53" s="46" t="e">
        <f>#REF!/#REF!</f>
        <v>#REF!</v>
      </c>
      <c r="AX53" s="46" t="e">
        <f>#REF!/#REF!</f>
        <v>#REF!</v>
      </c>
      <c r="AY53" s="46" t="e">
        <f>#REF!/#REF!</f>
        <v>#REF!</v>
      </c>
      <c r="BA53" s="46" t="e">
        <f t="shared" si="86"/>
        <v>#REF!</v>
      </c>
      <c r="BB53" s="46" t="e">
        <f t="shared" si="86"/>
        <v>#REF!</v>
      </c>
      <c r="BC53" s="46" t="e">
        <f t="shared" si="86"/>
        <v>#REF!</v>
      </c>
      <c r="BD53" s="46" t="e">
        <f t="shared" si="86"/>
        <v>#REF!</v>
      </c>
      <c r="BE53" s="46" t="e">
        <f t="shared" si="30"/>
        <v>#REF!</v>
      </c>
      <c r="BF53" s="46"/>
      <c r="BG53" s="46" t="e">
        <f t="shared" si="87"/>
        <v>#REF!</v>
      </c>
      <c r="BH53" s="46" t="e">
        <f t="shared" si="87"/>
        <v>#REF!</v>
      </c>
      <c r="BI53" s="46" t="e">
        <f t="shared" si="87"/>
        <v>#REF!</v>
      </c>
      <c r="BJ53" s="46" t="e">
        <f t="shared" si="87"/>
        <v>#REF!</v>
      </c>
      <c r="BM53" s="46" t="e">
        <f>LN(#REF!/#REF!)</f>
        <v>#REF!</v>
      </c>
      <c r="BN53" s="46" t="e">
        <f>LN(#REF!/#REF!)</f>
        <v>#REF!</v>
      </c>
      <c r="BO53" s="46" t="e">
        <f>LN(#REF!/#REF!)</f>
        <v>#REF!</v>
      </c>
      <c r="BP53" s="46" t="e">
        <f>LN(#REF!/#REF!)</f>
        <v>#REF!</v>
      </c>
      <c r="BR53" s="46" t="e">
        <f>M53/#REF!</f>
        <v>#REF!</v>
      </c>
      <c r="BS53" s="46" t="e">
        <f>#REF!/#REF!</f>
        <v>#REF!</v>
      </c>
      <c r="BT53" s="46" t="e">
        <f>#REF!/#REF!</f>
        <v>#REF!</v>
      </c>
      <c r="BU53" s="46" t="e">
        <f>#REF!/#REF!</f>
        <v>#REF!</v>
      </c>
      <c r="BV53" s="46"/>
      <c r="BX53" s="46" t="e">
        <f t="shared" si="88"/>
        <v>#REF!</v>
      </c>
      <c r="BY53" s="46" t="e">
        <f t="shared" si="88"/>
        <v>#REF!</v>
      </c>
      <c r="BZ53" s="46" t="e">
        <f t="shared" si="88"/>
        <v>#REF!</v>
      </c>
      <c r="CA53" s="46" t="e">
        <f t="shared" si="88"/>
        <v>#REF!</v>
      </c>
      <c r="CC53" s="46" t="e">
        <f>LN(#REF!/#REF!)</f>
        <v>#REF!</v>
      </c>
      <c r="CD53" s="46" t="e">
        <f>LN(#REF!/#REF!)</f>
        <v>#REF!</v>
      </c>
      <c r="CE53" s="46" t="e">
        <f>LN(#REF!/#REF!)</f>
        <v>#REF!</v>
      </c>
      <c r="CF53" s="46" t="e">
        <f>LN(#REF!/#REF!)</f>
        <v>#REF!</v>
      </c>
      <c r="CH53" s="46" t="e">
        <f>LN(#REF!/#REF!)</f>
        <v>#REF!</v>
      </c>
      <c r="CI53" s="46" t="e">
        <f>LN(#REF!/#REF!)</f>
        <v>#REF!</v>
      </c>
      <c r="CJ53" s="46" t="e">
        <f>LN(#REF!/#REF!)</f>
        <v>#REF!</v>
      </c>
      <c r="CK53" s="46" t="e">
        <f>LN(#REF!/#REF!)</f>
        <v>#REF!</v>
      </c>
      <c r="CM53" s="46" t="e">
        <f>LN(#REF!/#REF!)</f>
        <v>#REF!</v>
      </c>
      <c r="CN53" s="46" t="e">
        <f>LN(#REF!/#REF!)</f>
        <v>#REF!</v>
      </c>
      <c r="CO53" s="46" t="e">
        <f>LN(#REF!/#REF!)</f>
        <v>#REF!</v>
      </c>
      <c r="CP53" s="46" t="e">
        <f>LN(#REF!/#REF!)</f>
        <v>#REF!</v>
      </c>
      <c r="CS53" s="46" t="e">
        <f t="shared" si="33"/>
        <v>#REF!</v>
      </c>
      <c r="CT53" s="46">
        <f t="shared" si="34"/>
        <v>1</v>
      </c>
      <c r="CU53" s="46">
        <f t="shared" si="74"/>
        <v>1</v>
      </c>
      <c r="CV53" s="46"/>
      <c r="CW53" s="46" t="e">
        <f t="shared" si="35"/>
        <v>#REF!</v>
      </c>
      <c r="CX53" s="46">
        <f t="shared" si="36"/>
        <v>1</v>
      </c>
      <c r="CY53" s="46">
        <f t="shared" si="75"/>
        <v>1</v>
      </c>
      <c r="CZ53" s="46"/>
      <c r="DA53" s="46" t="e">
        <f t="shared" si="37"/>
        <v>#REF!</v>
      </c>
      <c r="DB53" s="46">
        <f t="shared" si="38"/>
        <v>1</v>
      </c>
      <c r="DC53" s="46">
        <f t="shared" si="76"/>
        <v>1</v>
      </c>
      <c r="DD53" s="46"/>
      <c r="DE53" s="46" t="e">
        <f t="shared" si="39"/>
        <v>#REF!</v>
      </c>
      <c r="DF53" s="46">
        <f t="shared" si="40"/>
        <v>1</v>
      </c>
      <c r="DG53" s="46">
        <f t="shared" si="77"/>
        <v>1</v>
      </c>
      <c r="DI53" s="46" t="e">
        <f t="shared" si="41"/>
        <v>#REF!</v>
      </c>
      <c r="DJ53" s="46">
        <f t="shared" si="42"/>
        <v>1</v>
      </c>
      <c r="DK53" s="46">
        <f t="shared" si="78"/>
        <v>1</v>
      </c>
      <c r="DO53" s="52">
        <f t="shared" si="79"/>
        <v>0.31515610052633419</v>
      </c>
      <c r="DP53" s="52">
        <f t="shared" si="80"/>
        <v>0.68484389947366575</v>
      </c>
      <c r="DQ53" s="46"/>
      <c r="DR53" s="46">
        <f t="shared" si="56"/>
        <v>0.31625747810995719</v>
      </c>
      <c r="DS53" s="46">
        <f t="shared" si="57"/>
        <v>0.68374064763801656</v>
      </c>
      <c r="DT53" s="46">
        <f t="shared" si="58"/>
        <v>0.99999812574797375</v>
      </c>
      <c r="DU53" s="52"/>
      <c r="DV53" s="46">
        <f t="shared" si="59"/>
        <v>0.3162580708572873</v>
      </c>
      <c r="DW53" s="46">
        <f t="shared" si="60"/>
        <v>0.6837419291427127</v>
      </c>
      <c r="DY53" s="46">
        <f t="shared" si="89"/>
        <v>1.7797067857114469E-3</v>
      </c>
      <c r="DZ53" s="46">
        <f t="shared" si="90"/>
        <v>1.7865578760492523E-2</v>
      </c>
      <c r="EA53" s="46"/>
      <c r="EB53" s="46">
        <f t="shared" si="61"/>
        <v>7.9909973890597528E-3</v>
      </c>
      <c r="EC53" s="46">
        <f t="shared" si="62"/>
        <v>7.9909973890597528E-3</v>
      </c>
      <c r="ED53" s="46"/>
      <c r="EE53" s="52">
        <f t="shared" si="45"/>
        <v>0.59698155778315332</v>
      </c>
      <c r="EF53" s="52">
        <f t="shared" si="46"/>
        <v>0.40301844221684657</v>
      </c>
      <c r="EG53" s="52"/>
      <c r="EH53" s="52">
        <f t="shared" si="63"/>
        <v>-7.3308257904832648E-3</v>
      </c>
      <c r="EI53" s="52">
        <f t="shared" si="64"/>
        <v>1.0958704447727497E-2</v>
      </c>
      <c r="EK53" s="46">
        <f t="shared" si="91"/>
        <v>-1.1195351871350918E-3</v>
      </c>
      <c r="EL53" s="46">
        <f t="shared" si="92"/>
        <v>1.0841230762947823E-3</v>
      </c>
      <c r="EN53" s="46">
        <v>0</v>
      </c>
      <c r="EO53" s="46">
        <f t="shared" si="93"/>
        <v>-8.0909846758870745E-3</v>
      </c>
      <c r="ES53" s="46">
        <f t="shared" si="94"/>
        <v>1.0128602831576887</v>
      </c>
      <c r="ET53" s="46">
        <f t="shared" si="51"/>
        <v>1.6964700359842306</v>
      </c>
      <c r="EU53" s="46">
        <f t="shared" si="81"/>
        <v>1.0136791244860874</v>
      </c>
      <c r="EW53" s="46">
        <f t="shared" si="65"/>
        <v>1.0003872733360366</v>
      </c>
      <c r="EX53" s="46">
        <f t="shared" si="52"/>
        <v>1.0152296871801869</v>
      </c>
      <c r="EY53" s="46">
        <f t="shared" si="82"/>
        <v>0.99838229514907895</v>
      </c>
      <c r="FA53" s="46">
        <f t="shared" si="66"/>
        <v>0.99448312866657029</v>
      </c>
      <c r="FB53" s="46">
        <f t="shared" si="53"/>
        <v>0.84948396908019652</v>
      </c>
      <c r="FC53" s="46">
        <f t="shared" si="83"/>
        <v>0.98667244003123511</v>
      </c>
      <c r="FE53" s="46">
        <f t="shared" si="67"/>
        <v>1.0120392908491289</v>
      </c>
      <c r="FG53" s="46">
        <f t="shared" si="68"/>
        <v>1.0080230106244412</v>
      </c>
      <c r="FH53" s="46">
        <f t="shared" si="54"/>
        <v>0.98771116561779315</v>
      </c>
      <c r="FI53" s="46">
        <f t="shared" si="84"/>
        <v>0.99339627527820429</v>
      </c>
      <c r="FK53" s="46">
        <f t="shared" si="69"/>
        <v>1.0051879037074813</v>
      </c>
      <c r="FL53" s="46">
        <f t="shared" si="55"/>
        <v>1.743735217233841</v>
      </c>
      <c r="FM53" s="46">
        <f t="shared" si="85"/>
        <v>1.0187669473249272</v>
      </c>
    </row>
    <row r="54" spans="1:169" x14ac:dyDescent="0.2">
      <c r="A54" s="33" t="s">
        <v>52</v>
      </c>
      <c r="B54" s="1">
        <f t="shared" si="17"/>
        <v>1988</v>
      </c>
      <c r="C54" s="238"/>
      <c r="D54" s="43">
        <f>Commercial_Total!D296</f>
        <v>3994.027</v>
      </c>
      <c r="E54" s="43">
        <f>Commercial_Total!D214</f>
        <v>2684.3214031279999</v>
      </c>
      <c r="F54" s="43">
        <f>Conversion_Factors!$O50*E54</f>
        <v>8613.7580234074867</v>
      </c>
      <c r="G54" s="43">
        <f t="shared" si="70"/>
        <v>12607.785023407487</v>
      </c>
      <c r="H54" s="49">
        <f t="shared" si="71"/>
        <v>3.2089145559730672</v>
      </c>
      <c r="K54" s="51">
        <f>Commercial_Total!F54</f>
        <v>62.000598696130474</v>
      </c>
      <c r="M54" s="49">
        <f>Commercial_Total!Y296</f>
        <v>1.0038084321053482</v>
      </c>
      <c r="N54" s="49">
        <f>Commercial_Total!Y214</f>
        <v>1.0618347553885719</v>
      </c>
      <c r="O54" s="354">
        <f>Commercial_Total!$H134</f>
        <v>107.71425669386001</v>
      </c>
      <c r="Q54" s="50">
        <f t="shared" si="18"/>
        <v>203.34940772425722</v>
      </c>
      <c r="S54" s="52">
        <f>Commercial_Total!Y296</f>
        <v>1.0038084321053482</v>
      </c>
      <c r="T54" s="52">
        <f>Commercial_Total!Y214</f>
        <v>1.0618347553885719</v>
      </c>
      <c r="W54" s="52">
        <f>Commercial_Total!X296</f>
        <v>1.0002327710499723</v>
      </c>
      <c r="Z54" s="116">
        <f>Commercial_Total!X214</f>
        <v>1.0048229805294591</v>
      </c>
      <c r="AA54" s="46"/>
      <c r="AB54" s="22">
        <f t="shared" si="19"/>
        <v>1988</v>
      </c>
      <c r="AC54" s="48">
        <f t="shared" si="72"/>
        <v>1.065822440562912</v>
      </c>
      <c r="AD54" s="48">
        <f t="shared" si="73"/>
        <v>1.0302708522206294</v>
      </c>
      <c r="AE54" s="48">
        <f t="shared" si="20"/>
        <v>1.0032073650543616</v>
      </c>
      <c r="AF54" s="357">
        <f t="shared" si="21"/>
        <v>0.98458646261524407</v>
      </c>
      <c r="AG54" s="48">
        <f t="shared" si="22"/>
        <v>1.0430541158087752</v>
      </c>
      <c r="AH54" s="48">
        <f t="shared" si="23"/>
        <v>1.098085794154622</v>
      </c>
      <c r="AI54" s="48">
        <f t="shared" si="24"/>
        <v>1.0980857941546225</v>
      </c>
      <c r="AJ54" s="48"/>
      <c r="AK54" s="48" t="e">
        <f>#REF!*#REF!*AE54</f>
        <v>#REF!</v>
      </c>
      <c r="AL54" s="48">
        <f t="shared" si="25"/>
        <v>0.98774439082843368</v>
      </c>
      <c r="AM54" s="47"/>
      <c r="AN54" s="48">
        <f>Commercial_Total!Y134</f>
        <v>1.0266880763387249</v>
      </c>
      <c r="AO54" s="48">
        <f>Commercial_Total!X134</f>
        <v>1.00168351085556</v>
      </c>
      <c r="AP54" s="48">
        <f t="shared" si="26"/>
        <v>1.017486158549856</v>
      </c>
      <c r="AQ54" s="48">
        <f t="shared" si="27"/>
        <v>0.98458646261524407</v>
      </c>
      <c r="AR54" s="48">
        <f t="shared" si="28"/>
        <v>1.0302708522206296</v>
      </c>
      <c r="AT54" s="5"/>
      <c r="AV54" s="46" t="e">
        <f>D54/#REF!</f>
        <v>#REF!</v>
      </c>
      <c r="AW54" s="46" t="e">
        <f>#REF!/#REF!</f>
        <v>#REF!</v>
      </c>
      <c r="AX54" s="46" t="e">
        <f>#REF!/#REF!</f>
        <v>#REF!</v>
      </c>
      <c r="AY54" s="46" t="e">
        <f>#REF!/#REF!</f>
        <v>#REF!</v>
      </c>
      <c r="BA54" s="46" t="e">
        <f t="shared" si="86"/>
        <v>#REF!</v>
      </c>
      <c r="BB54" s="46" t="e">
        <f t="shared" si="86"/>
        <v>#REF!</v>
      </c>
      <c r="BC54" s="46" t="e">
        <f t="shared" si="86"/>
        <v>#REF!</v>
      </c>
      <c r="BD54" s="46" t="e">
        <f t="shared" si="86"/>
        <v>#REF!</v>
      </c>
      <c r="BE54" s="46" t="e">
        <f t="shared" si="30"/>
        <v>#REF!</v>
      </c>
      <c r="BF54" s="46"/>
      <c r="BG54" s="46" t="e">
        <f t="shared" si="87"/>
        <v>#REF!</v>
      </c>
      <c r="BH54" s="46" t="e">
        <f t="shared" si="87"/>
        <v>#REF!</v>
      </c>
      <c r="BI54" s="46" t="e">
        <f t="shared" si="87"/>
        <v>#REF!</v>
      </c>
      <c r="BJ54" s="46" t="e">
        <f t="shared" si="87"/>
        <v>#REF!</v>
      </c>
      <c r="BM54" s="46" t="e">
        <f>LN(#REF!/#REF!)</f>
        <v>#REF!</v>
      </c>
      <c r="BN54" s="46" t="e">
        <f>LN(#REF!/#REF!)</f>
        <v>#REF!</v>
      </c>
      <c r="BO54" s="46" t="e">
        <f>LN(#REF!/#REF!)</f>
        <v>#REF!</v>
      </c>
      <c r="BP54" s="46" t="e">
        <f>LN(#REF!/#REF!)</f>
        <v>#REF!</v>
      </c>
      <c r="BR54" s="46" t="e">
        <f>M54/#REF!</f>
        <v>#REF!</v>
      </c>
      <c r="BS54" s="46" t="e">
        <f>#REF!/#REF!</f>
        <v>#REF!</v>
      </c>
      <c r="BT54" s="46" t="e">
        <f>#REF!/#REF!</f>
        <v>#REF!</v>
      </c>
      <c r="BU54" s="46" t="e">
        <f>#REF!/#REF!</f>
        <v>#REF!</v>
      </c>
      <c r="BV54" s="46"/>
      <c r="BX54" s="46" t="e">
        <f t="shared" si="88"/>
        <v>#REF!</v>
      </c>
      <c r="BY54" s="46" t="e">
        <f t="shared" si="88"/>
        <v>#REF!</v>
      </c>
      <c r="BZ54" s="46" t="e">
        <f t="shared" si="88"/>
        <v>#REF!</v>
      </c>
      <c r="CA54" s="46" t="e">
        <f t="shared" si="88"/>
        <v>#REF!</v>
      </c>
      <c r="CC54" s="46" t="e">
        <f>LN(#REF!/#REF!)</f>
        <v>#REF!</v>
      </c>
      <c r="CD54" s="46" t="e">
        <f>LN(#REF!/#REF!)</f>
        <v>#REF!</v>
      </c>
      <c r="CE54" s="46" t="e">
        <f>LN(#REF!/#REF!)</f>
        <v>#REF!</v>
      </c>
      <c r="CF54" s="46" t="e">
        <f>LN(#REF!/#REF!)</f>
        <v>#REF!</v>
      </c>
      <c r="CH54" s="46" t="e">
        <f>LN(#REF!/#REF!)</f>
        <v>#REF!</v>
      </c>
      <c r="CI54" s="46" t="e">
        <f>LN(#REF!/#REF!)</f>
        <v>#REF!</v>
      </c>
      <c r="CJ54" s="46" t="e">
        <f>LN(#REF!/#REF!)</f>
        <v>#REF!</v>
      </c>
      <c r="CK54" s="46" t="e">
        <f>LN(#REF!/#REF!)</f>
        <v>#REF!</v>
      </c>
      <c r="CM54" s="46" t="e">
        <f>LN(#REF!/#REF!)</f>
        <v>#REF!</v>
      </c>
      <c r="CN54" s="46" t="e">
        <f>LN(#REF!/#REF!)</f>
        <v>#REF!</v>
      </c>
      <c r="CO54" s="46" t="e">
        <f>LN(#REF!/#REF!)</f>
        <v>#REF!</v>
      </c>
      <c r="CP54" s="46" t="e">
        <f>LN(#REF!/#REF!)</f>
        <v>#REF!</v>
      </c>
      <c r="CS54" s="46" t="e">
        <f t="shared" si="33"/>
        <v>#REF!</v>
      </c>
      <c r="CT54" s="46">
        <f t="shared" si="34"/>
        <v>1</v>
      </c>
      <c r="CU54" s="46">
        <f t="shared" si="74"/>
        <v>1</v>
      </c>
      <c r="CV54" s="46"/>
      <c r="CW54" s="46" t="e">
        <f t="shared" si="35"/>
        <v>#REF!</v>
      </c>
      <c r="CX54" s="46">
        <f t="shared" si="36"/>
        <v>1</v>
      </c>
      <c r="CY54" s="46">
        <f t="shared" si="75"/>
        <v>1</v>
      </c>
      <c r="CZ54" s="46"/>
      <c r="DA54" s="46" t="e">
        <f t="shared" si="37"/>
        <v>#REF!</v>
      </c>
      <c r="DB54" s="46">
        <f t="shared" si="38"/>
        <v>1</v>
      </c>
      <c r="DC54" s="46">
        <f t="shared" si="76"/>
        <v>1</v>
      </c>
      <c r="DD54" s="46"/>
      <c r="DE54" s="46" t="e">
        <f t="shared" si="39"/>
        <v>#REF!</v>
      </c>
      <c r="DF54" s="46">
        <f t="shared" si="40"/>
        <v>1</v>
      </c>
      <c r="DG54" s="46">
        <f t="shared" si="77"/>
        <v>1</v>
      </c>
      <c r="DI54" s="46" t="e">
        <f t="shared" si="41"/>
        <v>#REF!</v>
      </c>
      <c r="DJ54" s="46">
        <f t="shared" si="42"/>
        <v>1</v>
      </c>
      <c r="DK54" s="46">
        <f t="shared" si="78"/>
        <v>1</v>
      </c>
      <c r="DO54" s="52">
        <f t="shared" si="79"/>
        <v>0.31679053795609058</v>
      </c>
      <c r="DP54" s="52">
        <f t="shared" si="80"/>
        <v>0.68320946204390942</v>
      </c>
      <c r="DR54" s="46">
        <f t="shared" si="56"/>
        <v>0.31597261470111693</v>
      </c>
      <c r="DS54" s="46">
        <f t="shared" si="57"/>
        <v>0.68402635531012568</v>
      </c>
      <c r="DT54" s="46">
        <f t="shared" si="58"/>
        <v>0.9999989700112426</v>
      </c>
      <c r="DV54" s="46">
        <f t="shared" si="59"/>
        <v>0.3159729401496929</v>
      </c>
      <c r="DW54" s="46">
        <f t="shared" si="60"/>
        <v>0.6840270598503071</v>
      </c>
      <c r="DY54" s="46">
        <f t="shared" si="89"/>
        <v>1.2096936890067796E-2</v>
      </c>
      <c r="DZ54" s="46">
        <f t="shared" si="90"/>
        <v>3.6174511745811877E-2</v>
      </c>
      <c r="EA54" s="46"/>
      <c r="EB54" s="46">
        <f t="shared" si="61"/>
        <v>3.4645882800451264E-2</v>
      </c>
      <c r="EC54" s="46">
        <f t="shared" si="62"/>
        <v>3.4645882800451264E-2</v>
      </c>
      <c r="ED54" s="46"/>
      <c r="EE54" s="52">
        <f t="shared" si="45"/>
        <v>0.59805609993771514</v>
      </c>
      <c r="EF54" s="52">
        <f t="shared" si="46"/>
        <v>0.40194390006228475</v>
      </c>
      <c r="EG54" s="52"/>
      <c r="EH54" s="52">
        <f t="shared" si="63"/>
        <v>1.7983407254343791E-3</v>
      </c>
      <c r="EI54" s="52">
        <f t="shared" si="64"/>
        <v>-2.6697964274468122E-3</v>
      </c>
      <c r="EK54" s="46">
        <f t="shared" si="91"/>
        <v>2.4347286635817953E-2</v>
      </c>
      <c r="EL54" s="46">
        <f t="shared" si="92"/>
        <v>-4.1984253728074858E-3</v>
      </c>
      <c r="EN54" s="46">
        <v>0</v>
      </c>
      <c r="EO54" s="46">
        <f t="shared" si="93"/>
        <v>-3.0940178126747041E-3</v>
      </c>
      <c r="ES54" s="46">
        <f t="shared" si="94"/>
        <v>1.0289785895882786</v>
      </c>
      <c r="ET54" s="46">
        <f t="shared" si="51"/>
        <v>1.7456313449058298</v>
      </c>
      <c r="EU54" s="46">
        <f t="shared" si="81"/>
        <v>1.0430541158087752</v>
      </c>
      <c r="EW54" s="46">
        <f t="shared" si="65"/>
        <v>1.0048328880917927</v>
      </c>
      <c r="EX54" s="46">
        <f t="shared" si="52"/>
        <v>1.0201361786457945</v>
      </c>
      <c r="EY54" s="46">
        <f t="shared" si="82"/>
        <v>1.0032073650543616</v>
      </c>
      <c r="FA54" s="46">
        <f t="shared" si="66"/>
        <v>0.99788584607073338</v>
      </c>
      <c r="FB54" s="46">
        <f t="shared" si="53"/>
        <v>0.84768802920911668</v>
      </c>
      <c r="FC54" s="46">
        <f t="shared" si="83"/>
        <v>0.98458646261524407</v>
      </c>
      <c r="FE54" s="46">
        <f t="shared" si="67"/>
        <v>1.0463995711296283</v>
      </c>
      <c r="FG54" s="46">
        <f t="shared" si="68"/>
        <v>1.035253042973715</v>
      </c>
      <c r="FH54" s="46">
        <f t="shared" si="54"/>
        <v>1.0225309897849353</v>
      </c>
      <c r="FI54" s="46">
        <f t="shared" si="84"/>
        <v>1.0284165168605153</v>
      </c>
      <c r="FK54" s="46">
        <f t="shared" si="69"/>
        <v>0.99874280493842649</v>
      </c>
      <c r="FL54" s="46">
        <f t="shared" si="55"/>
        <v>1.7415430019300429</v>
      </c>
      <c r="FM54" s="46">
        <f t="shared" si="85"/>
        <v>1.017486158549856</v>
      </c>
    </row>
    <row r="55" spans="1:169" x14ac:dyDescent="0.2">
      <c r="A55" s="33" t="s">
        <v>52</v>
      </c>
      <c r="B55" s="1">
        <f t="shared" si="17"/>
        <v>1989</v>
      </c>
      <c r="C55" s="238"/>
      <c r="D55" s="43">
        <f>Commercial_Total!D297</f>
        <v>4045.9780000000005</v>
      </c>
      <c r="E55" s="43">
        <f>Commercial_Total!D215</f>
        <v>2775.8534031279996</v>
      </c>
      <c r="F55" s="43">
        <f>Conversion_Factors!$O51*E55</f>
        <v>9180.9336621461553</v>
      </c>
      <c r="G55" s="43">
        <f t="shared" si="70"/>
        <v>13226.911662146156</v>
      </c>
      <c r="H55" s="49">
        <f t="shared" si="71"/>
        <v>3.3074274209871901</v>
      </c>
      <c r="K55" s="51">
        <f>Commercial_Total!F55</f>
        <v>63.183000000000014</v>
      </c>
      <c r="M55" s="49">
        <f>Commercial_Total!Y297</f>
        <v>0.99266209413141715</v>
      </c>
      <c r="N55" s="49">
        <f>Commercial_Total!Y215</f>
        <v>1.0863462101371462</v>
      </c>
      <c r="O55" s="354">
        <f>Commercial_Total!$H135</f>
        <v>107.96941270797524</v>
      </c>
      <c r="Q55" s="50">
        <f t="shared" si="18"/>
        <v>209.34288751952508</v>
      </c>
      <c r="S55" s="52">
        <f>Commercial_Total!Y297</f>
        <v>0.99266209413141715</v>
      </c>
      <c r="T55" s="52">
        <f>Commercial_Total!Y215</f>
        <v>1.0863462101371462</v>
      </c>
      <c r="W55" s="52">
        <f>Commercial_Total!X297</f>
        <v>1.0054457474620446</v>
      </c>
      <c r="Z55" s="116">
        <f>Commercial_Total!X215</f>
        <v>0.99663444859205996</v>
      </c>
      <c r="AA55" s="46"/>
      <c r="AB55" s="22">
        <f t="shared" si="19"/>
        <v>1989</v>
      </c>
      <c r="AC55" s="48">
        <f t="shared" si="72"/>
        <v>1.0861485320832773</v>
      </c>
      <c r="AD55" s="48">
        <f t="shared" si="73"/>
        <v>1.0606368493756884</v>
      </c>
      <c r="AE55" s="48">
        <f t="shared" si="20"/>
        <v>0.99918571061426098</v>
      </c>
      <c r="AF55" s="357">
        <f t="shared" si="21"/>
        <v>1.0053046384299473</v>
      </c>
      <c r="AG55" s="48">
        <f t="shared" si="22"/>
        <v>1.0559000505644955</v>
      </c>
      <c r="AH55" s="48">
        <f t="shared" si="23"/>
        <v>1.1520091570228359</v>
      </c>
      <c r="AI55" s="48">
        <f t="shared" si="24"/>
        <v>1.1520091570228361</v>
      </c>
      <c r="AJ55" s="48"/>
      <c r="AK55" s="48" t="e">
        <f>#REF!*#REF!*AE55</f>
        <v>#REF!</v>
      </c>
      <c r="AL55" s="48">
        <f t="shared" si="25"/>
        <v>1.0044860295334397</v>
      </c>
      <c r="AM55" s="47"/>
      <c r="AN55" s="48">
        <f>Commercial_Total!Y135</f>
        <v>1.0296015230534834</v>
      </c>
      <c r="AO55" s="48">
        <f>Commercial_Total!X135</f>
        <v>1.0012151599716876</v>
      </c>
      <c r="AP55" s="48">
        <f t="shared" si="26"/>
        <v>1.0234636721990327</v>
      </c>
      <c r="AQ55" s="48">
        <f t="shared" si="27"/>
        <v>1.0053046384299473</v>
      </c>
      <c r="AR55" s="48">
        <f t="shared" si="28"/>
        <v>1.0606368493756888</v>
      </c>
      <c r="AT55" s="5"/>
      <c r="AV55" s="46" t="e">
        <f>D55/#REF!</f>
        <v>#REF!</v>
      </c>
      <c r="AW55" s="46" t="e">
        <f>#REF!/#REF!</f>
        <v>#REF!</v>
      </c>
      <c r="AX55" s="46" t="e">
        <f>#REF!/#REF!</f>
        <v>#REF!</v>
      </c>
      <c r="AY55" s="46" t="e">
        <f>#REF!/#REF!</f>
        <v>#REF!</v>
      </c>
      <c r="BA55" s="46" t="e">
        <f t="shared" si="86"/>
        <v>#REF!</v>
      </c>
      <c r="BB55" s="46" t="e">
        <f t="shared" si="86"/>
        <v>#REF!</v>
      </c>
      <c r="BC55" s="46" t="e">
        <f t="shared" si="86"/>
        <v>#REF!</v>
      </c>
      <c r="BD55" s="46" t="e">
        <f t="shared" si="86"/>
        <v>#REF!</v>
      </c>
      <c r="BE55" s="46" t="e">
        <f t="shared" si="30"/>
        <v>#REF!</v>
      </c>
      <c r="BF55" s="46"/>
      <c r="BG55" s="46" t="e">
        <f t="shared" si="87"/>
        <v>#REF!</v>
      </c>
      <c r="BH55" s="46" t="e">
        <f t="shared" si="87"/>
        <v>#REF!</v>
      </c>
      <c r="BI55" s="46" t="e">
        <f t="shared" si="87"/>
        <v>#REF!</v>
      </c>
      <c r="BJ55" s="46" t="e">
        <f t="shared" si="87"/>
        <v>#REF!</v>
      </c>
      <c r="BM55" s="46" t="e">
        <f>LN(#REF!/#REF!)</f>
        <v>#REF!</v>
      </c>
      <c r="BN55" s="46" t="e">
        <f>LN(#REF!/#REF!)</f>
        <v>#REF!</v>
      </c>
      <c r="BO55" s="46" t="e">
        <f>LN(#REF!/#REF!)</f>
        <v>#REF!</v>
      </c>
      <c r="BP55" s="46" t="e">
        <f>LN(#REF!/#REF!)</f>
        <v>#REF!</v>
      </c>
      <c r="BR55" s="46" t="e">
        <f>M55/#REF!</f>
        <v>#REF!</v>
      </c>
      <c r="BS55" s="46" t="e">
        <f>#REF!/#REF!</f>
        <v>#REF!</v>
      </c>
      <c r="BT55" s="46" t="e">
        <f>#REF!/#REF!</f>
        <v>#REF!</v>
      </c>
      <c r="BU55" s="46" t="e">
        <f>#REF!/#REF!</f>
        <v>#REF!</v>
      </c>
      <c r="BV55" s="46"/>
      <c r="BX55" s="46" t="e">
        <f t="shared" si="88"/>
        <v>#REF!</v>
      </c>
      <c r="BY55" s="46" t="e">
        <f t="shared" si="88"/>
        <v>#REF!</v>
      </c>
      <c r="BZ55" s="46" t="e">
        <f t="shared" si="88"/>
        <v>#REF!</v>
      </c>
      <c r="CA55" s="46" t="e">
        <f t="shared" si="88"/>
        <v>#REF!</v>
      </c>
      <c r="CC55" s="46" t="e">
        <f>LN(#REF!/#REF!)</f>
        <v>#REF!</v>
      </c>
      <c r="CD55" s="46" t="e">
        <f>LN(#REF!/#REF!)</f>
        <v>#REF!</v>
      </c>
      <c r="CE55" s="46" t="e">
        <f>LN(#REF!/#REF!)</f>
        <v>#REF!</v>
      </c>
      <c r="CF55" s="46" t="e">
        <f>LN(#REF!/#REF!)</f>
        <v>#REF!</v>
      </c>
      <c r="CH55" s="46" t="e">
        <f>LN(#REF!/#REF!)</f>
        <v>#REF!</v>
      </c>
      <c r="CI55" s="46" t="e">
        <f>LN(#REF!/#REF!)</f>
        <v>#REF!</v>
      </c>
      <c r="CJ55" s="46" t="e">
        <f>LN(#REF!/#REF!)</f>
        <v>#REF!</v>
      </c>
      <c r="CK55" s="46" t="e">
        <f>LN(#REF!/#REF!)</f>
        <v>#REF!</v>
      </c>
      <c r="CM55" s="46" t="e">
        <f>LN(#REF!/#REF!)</f>
        <v>#REF!</v>
      </c>
      <c r="CN55" s="46" t="e">
        <f>LN(#REF!/#REF!)</f>
        <v>#REF!</v>
      </c>
      <c r="CO55" s="46" t="e">
        <f>LN(#REF!/#REF!)</f>
        <v>#REF!</v>
      </c>
      <c r="CP55" s="46" t="e">
        <f>LN(#REF!/#REF!)</f>
        <v>#REF!</v>
      </c>
      <c r="CS55" s="46" t="e">
        <f t="shared" si="33"/>
        <v>#REF!</v>
      </c>
      <c r="CT55" s="46">
        <f t="shared" si="34"/>
        <v>1</v>
      </c>
      <c r="CU55" s="46">
        <f t="shared" si="74"/>
        <v>1</v>
      </c>
      <c r="CV55" s="46"/>
      <c r="CW55" s="46" t="e">
        <f t="shared" si="35"/>
        <v>#REF!</v>
      </c>
      <c r="CX55" s="46">
        <f t="shared" si="36"/>
        <v>1</v>
      </c>
      <c r="CY55" s="46">
        <f t="shared" si="75"/>
        <v>1</v>
      </c>
      <c r="CZ55" s="46"/>
      <c r="DA55" s="46" t="e">
        <f t="shared" si="37"/>
        <v>#REF!</v>
      </c>
      <c r="DB55" s="46">
        <f t="shared" si="38"/>
        <v>1</v>
      </c>
      <c r="DC55" s="46">
        <f t="shared" si="76"/>
        <v>1</v>
      </c>
      <c r="DD55" s="46"/>
      <c r="DE55" s="46" t="e">
        <f t="shared" si="39"/>
        <v>#REF!</v>
      </c>
      <c r="DF55" s="46">
        <f t="shared" si="40"/>
        <v>1</v>
      </c>
      <c r="DG55" s="46">
        <f t="shared" si="77"/>
        <v>1</v>
      </c>
      <c r="DI55" s="46" t="e">
        <f t="shared" si="41"/>
        <v>#REF!</v>
      </c>
      <c r="DJ55" s="46">
        <f t="shared" si="42"/>
        <v>1</v>
      </c>
      <c r="DK55" s="46">
        <f t="shared" si="78"/>
        <v>1</v>
      </c>
      <c r="DO55" s="52">
        <f t="shared" si="79"/>
        <v>0.30588984816305281</v>
      </c>
      <c r="DP55" s="52">
        <f t="shared" si="80"/>
        <v>0.69411015183694713</v>
      </c>
      <c r="DR55" s="46">
        <f t="shared" si="56"/>
        <v>0.31130838574371711</v>
      </c>
      <c r="DS55" s="46">
        <f t="shared" si="57"/>
        <v>0.68864542792221806</v>
      </c>
      <c r="DT55" s="46">
        <f t="shared" si="58"/>
        <v>0.99995381366593517</v>
      </c>
      <c r="DV55" s="46">
        <f t="shared" si="59"/>
        <v>0.31132276460092495</v>
      </c>
      <c r="DW55" s="46">
        <f t="shared" si="60"/>
        <v>0.68867723539907499</v>
      </c>
      <c r="DY55" s="46">
        <f t="shared" si="89"/>
        <v>-1.1166159119855011E-2</v>
      </c>
      <c r="DZ55" s="46">
        <f t="shared" si="90"/>
        <v>2.2821651421911601E-2</v>
      </c>
      <c r="EA55" s="46"/>
      <c r="EB55" s="46">
        <f t="shared" si="61"/>
        <v>2.3660218119840493E-3</v>
      </c>
      <c r="EC55" s="46">
        <f t="shared" si="62"/>
        <v>2.3660218119840493E-3</v>
      </c>
      <c r="ED55" s="46"/>
      <c r="EE55" s="52">
        <f t="shared" si="45"/>
        <v>0.59309264051070021</v>
      </c>
      <c r="EF55" s="52">
        <f t="shared" si="46"/>
        <v>0.40690735948929979</v>
      </c>
      <c r="EG55" s="52"/>
      <c r="EH55" s="52">
        <f t="shared" si="63"/>
        <v>-8.3339519010884513E-3</v>
      </c>
      <c r="EI55" s="52">
        <f t="shared" si="64"/>
        <v>1.2273014774432288E-2</v>
      </c>
      <c r="EK55" s="46">
        <f t="shared" si="91"/>
        <v>5.1982290307504139E-3</v>
      </c>
      <c r="EL55" s="46">
        <f t="shared" si="92"/>
        <v>-8.1826148354952888E-3</v>
      </c>
      <c r="EN55" s="46">
        <v>0</v>
      </c>
      <c r="EO55" s="46">
        <f t="shared" si="93"/>
        <v>3.0237937596674699E-2</v>
      </c>
      <c r="ES55" s="46">
        <f t="shared" si="94"/>
        <v>1.0123156934630948</v>
      </c>
      <c r="ET55" s="46">
        <f t="shared" si="51"/>
        <v>1.76713000544926</v>
      </c>
      <c r="EU55" s="46">
        <f t="shared" si="81"/>
        <v>1.0559000505644955</v>
      </c>
      <c r="EW55" s="46">
        <f t="shared" si="65"/>
        <v>0.99599120323455492</v>
      </c>
      <c r="EX55" s="46">
        <f t="shared" si="52"/>
        <v>1.0160466600325258</v>
      </c>
      <c r="EY55" s="46">
        <f t="shared" si="82"/>
        <v>0.99918571061426098</v>
      </c>
      <c r="FA55" s="46">
        <f t="shared" si="66"/>
        <v>1.0210425154126859</v>
      </c>
      <c r="FB55" s="46">
        <f t="shared" si="53"/>
        <v>0.86552551762889884</v>
      </c>
      <c r="FC55" s="46">
        <f t="shared" si="83"/>
        <v>1.0053046384299473</v>
      </c>
      <c r="FE55" s="46">
        <f t="shared" si="67"/>
        <v>1.0550402423609195</v>
      </c>
      <c r="FG55" s="46">
        <f t="shared" si="68"/>
        <v>1.0023688230504195</v>
      </c>
      <c r="FH55" s="46">
        <f t="shared" si="54"/>
        <v>1.0249531847633062</v>
      </c>
      <c r="FI55" s="46">
        <f t="shared" si="84"/>
        <v>1.0308526536110867</v>
      </c>
      <c r="FK55" s="46">
        <f t="shared" si="69"/>
        <v>1.0058747862061299</v>
      </c>
      <c r="FL55" s="46">
        <f t="shared" si="55"/>
        <v>1.7517741947351635</v>
      </c>
      <c r="FM55" s="46">
        <f t="shared" si="85"/>
        <v>1.0234636721990327</v>
      </c>
    </row>
    <row r="56" spans="1:169" x14ac:dyDescent="0.2">
      <c r="A56" s="33" t="s">
        <v>52</v>
      </c>
      <c r="B56" s="1">
        <f t="shared" si="17"/>
        <v>1990</v>
      </c>
      <c r="D56" s="43">
        <f>Commercial_Total!D298</f>
        <v>3893.5659999999998</v>
      </c>
      <c r="E56" s="43">
        <f>Commercial_Total!D216</f>
        <v>2869.3674031279998</v>
      </c>
      <c r="F56" s="43">
        <f>Conversion_Factors!$O52*E56</f>
        <v>9454.2702148605276</v>
      </c>
      <c r="G56" s="43">
        <f t="shared" si="70"/>
        <v>13347.836214860527</v>
      </c>
      <c r="H56" s="49">
        <f t="shared" si="71"/>
        <v>3.2948970579905836</v>
      </c>
      <c r="K56" s="51">
        <f>Commercial_Total!F56</f>
        <v>64.179533191506238</v>
      </c>
      <c r="M56" s="49">
        <f>Commercial_Total!Y298</f>
        <v>0.99278519754011252</v>
      </c>
      <c r="N56" s="49">
        <f>Commercial_Total!Y216</f>
        <v>1.0932390801324356</v>
      </c>
      <c r="O56" s="354">
        <f>Commercial_Total!$H136</f>
        <v>105.37523516956698</v>
      </c>
      <c r="Q56" s="50">
        <f t="shared" si="18"/>
        <v>207.97652384026733</v>
      </c>
      <c r="S56" s="52">
        <f>Commercial_Total!Y298</f>
        <v>0.99278519754011252</v>
      </c>
      <c r="T56" s="52">
        <f>Commercial_Total!Y216</f>
        <v>1.0932390801324356</v>
      </c>
      <c r="W56" s="52">
        <f>Commercial_Total!X298</f>
        <v>0.95242875624912693</v>
      </c>
      <c r="Z56" s="116">
        <f>Commercial_Total!X216</f>
        <v>1.0078184914293356</v>
      </c>
      <c r="AA56" s="46"/>
      <c r="AB56" s="22">
        <f t="shared" si="19"/>
        <v>1990</v>
      </c>
      <c r="AC56" s="48">
        <f t="shared" si="72"/>
        <v>1.1032794543745068</v>
      </c>
      <c r="AD56" s="48">
        <f t="shared" si="73"/>
        <v>1.0537141605514304</v>
      </c>
      <c r="AE56" s="48">
        <f t="shared" si="20"/>
        <v>0.99086839192030485</v>
      </c>
      <c r="AF56" s="357">
        <f t="shared" si="21"/>
        <v>1.0026323575781446</v>
      </c>
      <c r="AG56" s="48">
        <f t="shared" si="22"/>
        <v>1.0606329750791057</v>
      </c>
      <c r="AH56" s="48">
        <f t="shared" si="23"/>
        <v>1.1625411841198738</v>
      </c>
      <c r="AI56" s="48">
        <f t="shared" si="24"/>
        <v>1.1625411841198736</v>
      </c>
      <c r="AJ56" s="48"/>
      <c r="AK56" s="48" t="e">
        <f>#REF!*#REF!*AE56</f>
        <v>#REF!</v>
      </c>
      <c r="AL56" s="48">
        <f t="shared" si="25"/>
        <v>0.99347671184072028</v>
      </c>
      <c r="AM56" s="47"/>
      <c r="AN56" s="48">
        <f>Commercial_Total!Y136</f>
        <v>1.0323939296728659</v>
      </c>
      <c r="AO56" s="48">
        <f>Commercial_Total!X136</f>
        <v>0.97451598831769182</v>
      </c>
      <c r="AP56" s="48">
        <f t="shared" si="26"/>
        <v>1.044591984668759</v>
      </c>
      <c r="AQ56" s="48">
        <f t="shared" si="27"/>
        <v>1.0026323575781446</v>
      </c>
      <c r="AR56" s="48">
        <f t="shared" si="28"/>
        <v>1.0537141605514309</v>
      </c>
      <c r="AT56" s="5"/>
      <c r="AV56" s="46" t="e">
        <f>D56/#REF!</f>
        <v>#REF!</v>
      </c>
      <c r="AW56" s="46" t="e">
        <f>#REF!/#REF!</f>
        <v>#REF!</v>
      </c>
      <c r="AX56" s="46" t="e">
        <f>#REF!/#REF!</f>
        <v>#REF!</v>
      </c>
      <c r="AY56" s="46" t="e">
        <f>#REF!/#REF!</f>
        <v>#REF!</v>
      </c>
      <c r="BA56" s="46" t="e">
        <f t="shared" si="86"/>
        <v>#REF!</v>
      </c>
      <c r="BB56" s="46" t="e">
        <f t="shared" si="86"/>
        <v>#REF!</v>
      </c>
      <c r="BC56" s="46" t="e">
        <f t="shared" si="86"/>
        <v>#REF!</v>
      </c>
      <c r="BD56" s="46" t="e">
        <f t="shared" si="86"/>
        <v>#REF!</v>
      </c>
      <c r="BE56" s="46" t="e">
        <f t="shared" si="30"/>
        <v>#REF!</v>
      </c>
      <c r="BF56" s="46"/>
      <c r="BG56" s="46" t="e">
        <f t="shared" si="87"/>
        <v>#REF!</v>
      </c>
      <c r="BH56" s="46" t="e">
        <f t="shared" si="87"/>
        <v>#REF!</v>
      </c>
      <c r="BI56" s="46" t="e">
        <f t="shared" si="87"/>
        <v>#REF!</v>
      </c>
      <c r="BJ56" s="46" t="e">
        <f t="shared" si="87"/>
        <v>#REF!</v>
      </c>
      <c r="BM56" s="46" t="e">
        <f>LN(#REF!/#REF!)</f>
        <v>#REF!</v>
      </c>
      <c r="BN56" s="46" t="e">
        <f>LN(#REF!/#REF!)</f>
        <v>#REF!</v>
      </c>
      <c r="BO56" s="46" t="e">
        <f>LN(#REF!/#REF!)</f>
        <v>#REF!</v>
      </c>
      <c r="BP56" s="46" t="e">
        <f>LN(#REF!/#REF!)</f>
        <v>#REF!</v>
      </c>
      <c r="BR56" s="46" t="e">
        <f>M56/#REF!</f>
        <v>#REF!</v>
      </c>
      <c r="BS56" s="46" t="e">
        <f>#REF!/#REF!</f>
        <v>#REF!</v>
      </c>
      <c r="BT56" s="46" t="e">
        <f>#REF!/#REF!</f>
        <v>#REF!</v>
      </c>
      <c r="BU56" s="46" t="e">
        <f>#REF!/#REF!</f>
        <v>#REF!</v>
      </c>
      <c r="BV56" s="46"/>
      <c r="BX56" s="46" t="e">
        <f t="shared" si="88"/>
        <v>#REF!</v>
      </c>
      <c r="BY56" s="46" t="e">
        <f t="shared" si="88"/>
        <v>#REF!</v>
      </c>
      <c r="BZ56" s="46" t="e">
        <f t="shared" si="88"/>
        <v>#REF!</v>
      </c>
      <c r="CA56" s="46" t="e">
        <f t="shared" si="88"/>
        <v>#REF!</v>
      </c>
      <c r="CC56" s="46" t="e">
        <f>LN(#REF!/#REF!)</f>
        <v>#REF!</v>
      </c>
      <c r="CD56" s="46" t="e">
        <f>LN(#REF!/#REF!)</f>
        <v>#REF!</v>
      </c>
      <c r="CE56" s="46" t="e">
        <f>LN(#REF!/#REF!)</f>
        <v>#REF!</v>
      </c>
      <c r="CF56" s="46" t="e">
        <f>LN(#REF!/#REF!)</f>
        <v>#REF!</v>
      </c>
      <c r="CH56" s="46" t="e">
        <f>LN(#REF!/#REF!)</f>
        <v>#REF!</v>
      </c>
      <c r="CI56" s="46" t="e">
        <f>LN(#REF!/#REF!)</f>
        <v>#REF!</v>
      </c>
      <c r="CJ56" s="46" t="e">
        <f>LN(#REF!/#REF!)</f>
        <v>#REF!</v>
      </c>
      <c r="CK56" s="46" t="e">
        <f>LN(#REF!/#REF!)</f>
        <v>#REF!</v>
      </c>
      <c r="CM56" s="46" t="e">
        <f>LN(#REF!/#REF!)</f>
        <v>#REF!</v>
      </c>
      <c r="CN56" s="46" t="e">
        <f>LN(#REF!/#REF!)</f>
        <v>#REF!</v>
      </c>
      <c r="CO56" s="46" t="e">
        <f>LN(#REF!/#REF!)</f>
        <v>#REF!</v>
      </c>
      <c r="CP56" s="46" t="e">
        <f>LN(#REF!/#REF!)</f>
        <v>#REF!</v>
      </c>
      <c r="CS56" s="46" t="e">
        <f t="shared" si="33"/>
        <v>#REF!</v>
      </c>
      <c r="CT56" s="46">
        <f t="shared" si="34"/>
        <v>1</v>
      </c>
      <c r="CU56" s="46">
        <f t="shared" si="74"/>
        <v>1</v>
      </c>
      <c r="CV56" s="46"/>
      <c r="CW56" s="46" t="e">
        <f t="shared" si="35"/>
        <v>#REF!</v>
      </c>
      <c r="CX56" s="46">
        <f t="shared" si="36"/>
        <v>1</v>
      </c>
      <c r="CY56" s="46">
        <f t="shared" si="75"/>
        <v>1</v>
      </c>
      <c r="CZ56" s="46"/>
      <c r="DA56" s="46" t="e">
        <f t="shared" si="37"/>
        <v>#REF!</v>
      </c>
      <c r="DB56" s="46">
        <f t="shared" si="38"/>
        <v>1</v>
      </c>
      <c r="DC56" s="46">
        <f t="shared" si="76"/>
        <v>1</v>
      </c>
      <c r="DD56" s="46"/>
      <c r="DE56" s="46" t="e">
        <f t="shared" si="39"/>
        <v>#REF!</v>
      </c>
      <c r="DF56" s="46">
        <f t="shared" si="40"/>
        <v>1</v>
      </c>
      <c r="DG56" s="46">
        <f t="shared" si="77"/>
        <v>1</v>
      </c>
      <c r="DI56" s="46" t="e">
        <f t="shared" si="41"/>
        <v>#REF!</v>
      </c>
      <c r="DJ56" s="46">
        <f t="shared" si="42"/>
        <v>1</v>
      </c>
      <c r="DK56" s="46">
        <f t="shared" si="78"/>
        <v>1</v>
      </c>
      <c r="DO56" s="52">
        <f t="shared" si="79"/>
        <v>0.2917001630320562</v>
      </c>
      <c r="DP56" s="52">
        <f t="shared" si="80"/>
        <v>0.70829983696794385</v>
      </c>
      <c r="DR56" s="46">
        <f t="shared" si="56"/>
        <v>0.29873884182804578</v>
      </c>
      <c r="DS56" s="46">
        <f t="shared" si="57"/>
        <v>0.70118106504003641</v>
      </c>
      <c r="DT56" s="46">
        <f t="shared" si="58"/>
        <v>0.99991990686808219</v>
      </c>
      <c r="DV56" s="46">
        <f t="shared" si="59"/>
        <v>0.29876277067404949</v>
      </c>
      <c r="DW56" s="46">
        <f t="shared" si="60"/>
        <v>0.70123722932595045</v>
      </c>
      <c r="DY56" s="46">
        <f t="shared" si="89"/>
        <v>1.2400571837850133E-4</v>
      </c>
      <c r="DZ56" s="46">
        <f t="shared" si="90"/>
        <v>6.3249582433936094E-3</v>
      </c>
      <c r="EA56" s="46"/>
      <c r="EB56" s="46">
        <f t="shared" si="61"/>
        <v>-2.4320323285000729E-2</v>
      </c>
      <c r="EC56" s="46">
        <f t="shared" si="62"/>
        <v>-2.4320323285000729E-2</v>
      </c>
      <c r="ED56" s="46"/>
      <c r="EE56" s="52">
        <f t="shared" si="45"/>
        <v>0.57572147586122069</v>
      </c>
      <c r="EF56" s="52">
        <f t="shared" si="46"/>
        <v>0.42427852413877931</v>
      </c>
      <c r="EG56" s="52"/>
      <c r="EH56" s="52">
        <f t="shared" si="63"/>
        <v>-2.972661535789458E-2</v>
      </c>
      <c r="EI56" s="52">
        <f t="shared" si="64"/>
        <v>4.180459455229478E-2</v>
      </c>
      <c r="EK56" s="46">
        <f t="shared" si="91"/>
        <v>-5.4170944361273662E-2</v>
      </c>
      <c r="EL56" s="46">
        <f t="shared" si="92"/>
        <v>1.1159313023900629E-2</v>
      </c>
      <c r="EN56" s="46">
        <v>0</v>
      </c>
      <c r="EO56" s="46">
        <f t="shared" si="93"/>
        <v>-3.7957474162243448E-3</v>
      </c>
      <c r="ES56" s="46">
        <f t="shared" si="94"/>
        <v>1.0044823603446935</v>
      </c>
      <c r="ET56" s="46">
        <f t="shared" si="51"/>
        <v>1.7750509189096038</v>
      </c>
      <c r="EU56" s="46">
        <f t="shared" si="81"/>
        <v>1.0606329750791057</v>
      </c>
      <c r="EW56" s="46">
        <f t="shared" si="65"/>
        <v>0.99167590308227782</v>
      </c>
      <c r="EX56" s="46">
        <f t="shared" si="52"/>
        <v>1.0075889891614871</v>
      </c>
      <c r="EY56" s="46">
        <f t="shared" si="82"/>
        <v>0.99086839192030485</v>
      </c>
      <c r="FA56" s="46">
        <f t="shared" si="66"/>
        <v>0.99734181983286563</v>
      </c>
      <c r="FB56" s="46">
        <f t="shared" si="53"/>
        <v>0.863224794863789</v>
      </c>
      <c r="FC56" s="46">
        <f t="shared" si="83"/>
        <v>1.0026323575781446</v>
      </c>
      <c r="FE56" s="46">
        <f t="shared" si="67"/>
        <v>1.0509476904342823</v>
      </c>
      <c r="FG56" s="46">
        <f t="shared" si="68"/>
        <v>0.97597303279379011</v>
      </c>
      <c r="FH56" s="46">
        <f t="shared" si="54"/>
        <v>1.000326668205098</v>
      </c>
      <c r="FI56" s="46">
        <f t="shared" si="84"/>
        <v>1.0060843907083388</v>
      </c>
      <c r="FK56" s="46">
        <f t="shared" si="69"/>
        <v>1.0206439300618551</v>
      </c>
      <c r="FL56" s="46">
        <f t="shared" si="55"/>
        <v>1.7879376986954387</v>
      </c>
      <c r="FM56" s="46">
        <f t="shared" si="85"/>
        <v>1.044591984668759</v>
      </c>
    </row>
    <row r="57" spans="1:169" x14ac:dyDescent="0.2">
      <c r="A57" s="33" t="s">
        <v>52</v>
      </c>
      <c r="B57" s="1">
        <f t="shared" si="17"/>
        <v>1991</v>
      </c>
      <c r="D57" s="43">
        <f>Commercial_Total!D299</f>
        <v>3945.67</v>
      </c>
      <c r="E57" s="43">
        <f>Commercial_Total!D217</f>
        <v>2927.3054065400001</v>
      </c>
      <c r="F57" s="43">
        <f>Conversion_Factors!$O53*E57</f>
        <v>9584.6176435909183</v>
      </c>
      <c r="G57" s="43">
        <f t="shared" si="70"/>
        <v>13530.287643590918</v>
      </c>
      <c r="H57" s="49">
        <f t="shared" si="71"/>
        <v>3.2742117109398881</v>
      </c>
      <c r="K57" s="51">
        <f>Commercial_Total!F57</f>
        <v>64.956802596915423</v>
      </c>
      <c r="M57" s="49">
        <f>Commercial_Total!Y299</f>
        <v>0.98025947931737945</v>
      </c>
      <c r="N57" s="49">
        <f>Commercial_Total!Y217</f>
        <v>1.0946050120577711</v>
      </c>
      <c r="O57" s="354">
        <f>Commercial_Total!$H137</f>
        <v>105.80840084124421</v>
      </c>
      <c r="Q57" s="50">
        <f t="shared" si="18"/>
        <v>208.2967003094673</v>
      </c>
      <c r="S57" s="52">
        <f>Commercial_Total!Y299</f>
        <v>0.98025947931737945</v>
      </c>
      <c r="T57" s="52">
        <f>Commercial_Total!Y217</f>
        <v>1.0946050120577711</v>
      </c>
      <c r="W57" s="52">
        <f>Commercial_Total!X299</f>
        <v>0.96581039524865309</v>
      </c>
      <c r="Z57" s="116">
        <f>Commercial_Total!X217</f>
        <v>1.0145975924819119</v>
      </c>
      <c r="AA57" s="46"/>
      <c r="AB57" s="22">
        <f t="shared" si="19"/>
        <v>1991</v>
      </c>
      <c r="AC57" s="48">
        <f t="shared" si="72"/>
        <v>1.1166411184885634</v>
      </c>
      <c r="AD57" s="48">
        <f t="shared" si="73"/>
        <v>1.0553363363299355</v>
      </c>
      <c r="AE57" s="48">
        <f t="shared" si="20"/>
        <v>0.99964450821350137</v>
      </c>
      <c r="AF57" s="357">
        <f t="shared" si="21"/>
        <v>0.99816959656101156</v>
      </c>
      <c r="AG57" s="48">
        <f t="shared" si="22"/>
        <v>1.057647554866094</v>
      </c>
      <c r="AH57" s="48">
        <f t="shared" si="23"/>
        <v>1.178431946981082</v>
      </c>
      <c r="AI57" s="48">
        <f t="shared" si="24"/>
        <v>1.178431946981082</v>
      </c>
      <c r="AJ57" s="48"/>
      <c r="AK57" s="48" t="e">
        <f>#REF!*#REF!*AE57</f>
        <v>#REF!</v>
      </c>
      <c r="AL57" s="48">
        <f t="shared" si="25"/>
        <v>0.99781475546790144</v>
      </c>
      <c r="AM57" s="47"/>
      <c r="AN57" s="48">
        <f>Commercial_Total!Y137</f>
        <v>1.0253456567752655</v>
      </c>
      <c r="AO57" s="48">
        <f>Commercial_Total!X137</f>
        <v>0.98524833279555879</v>
      </c>
      <c r="AP57" s="48">
        <f t="shared" si="26"/>
        <v>1.0465754651116481</v>
      </c>
      <c r="AQ57" s="48">
        <f t="shared" si="27"/>
        <v>0.99816959656101156</v>
      </c>
      <c r="AR57" s="48">
        <f t="shared" si="28"/>
        <v>1.0553363363299357</v>
      </c>
      <c r="AT57" s="5"/>
      <c r="AV57" s="46" t="e">
        <f>D57/#REF!</f>
        <v>#REF!</v>
      </c>
      <c r="AW57" s="46" t="e">
        <f>#REF!/#REF!</f>
        <v>#REF!</v>
      </c>
      <c r="AX57" s="46" t="e">
        <f>#REF!/#REF!</f>
        <v>#REF!</v>
      </c>
      <c r="AY57" s="46" t="e">
        <f>#REF!/#REF!</f>
        <v>#REF!</v>
      </c>
      <c r="BA57" s="46" t="e">
        <f t="shared" si="86"/>
        <v>#REF!</v>
      </c>
      <c r="BB57" s="46" t="e">
        <f t="shared" si="86"/>
        <v>#REF!</v>
      </c>
      <c r="BC57" s="46" t="e">
        <f t="shared" si="86"/>
        <v>#REF!</v>
      </c>
      <c r="BD57" s="46" t="e">
        <f t="shared" si="86"/>
        <v>#REF!</v>
      </c>
      <c r="BE57" s="46" t="e">
        <f t="shared" si="30"/>
        <v>#REF!</v>
      </c>
      <c r="BF57" s="46"/>
      <c r="BG57" s="46" t="e">
        <f t="shared" si="87"/>
        <v>#REF!</v>
      </c>
      <c r="BH57" s="46" t="e">
        <f t="shared" si="87"/>
        <v>#REF!</v>
      </c>
      <c r="BI57" s="46" t="e">
        <f t="shared" si="87"/>
        <v>#REF!</v>
      </c>
      <c r="BJ57" s="46" t="e">
        <f t="shared" si="87"/>
        <v>#REF!</v>
      </c>
      <c r="BM57" s="46" t="e">
        <f>LN(#REF!/#REF!)</f>
        <v>#REF!</v>
      </c>
      <c r="BN57" s="46" t="e">
        <f>LN(#REF!/#REF!)</f>
        <v>#REF!</v>
      </c>
      <c r="BO57" s="46" t="e">
        <f>LN(#REF!/#REF!)</f>
        <v>#REF!</v>
      </c>
      <c r="BP57" s="46" t="e">
        <f>LN(#REF!/#REF!)</f>
        <v>#REF!</v>
      </c>
      <c r="BR57" s="46" t="e">
        <f>M57/#REF!</f>
        <v>#REF!</v>
      </c>
      <c r="BS57" s="46" t="e">
        <f>#REF!/#REF!</f>
        <v>#REF!</v>
      </c>
      <c r="BT57" s="46" t="e">
        <f>#REF!/#REF!</f>
        <v>#REF!</v>
      </c>
      <c r="BU57" s="46" t="e">
        <f>#REF!/#REF!</f>
        <v>#REF!</v>
      </c>
      <c r="BV57" s="46"/>
      <c r="BX57" s="46" t="e">
        <f t="shared" si="88"/>
        <v>#REF!</v>
      </c>
      <c r="BY57" s="46" t="e">
        <f t="shared" si="88"/>
        <v>#REF!</v>
      </c>
      <c r="BZ57" s="46" t="e">
        <f t="shared" si="88"/>
        <v>#REF!</v>
      </c>
      <c r="CA57" s="46" t="e">
        <f t="shared" si="88"/>
        <v>#REF!</v>
      </c>
      <c r="CC57" s="46" t="e">
        <f>LN(#REF!/#REF!)</f>
        <v>#REF!</v>
      </c>
      <c r="CD57" s="46" t="e">
        <f>LN(#REF!/#REF!)</f>
        <v>#REF!</v>
      </c>
      <c r="CE57" s="46" t="e">
        <f>LN(#REF!/#REF!)</f>
        <v>#REF!</v>
      </c>
      <c r="CF57" s="46" t="e">
        <f>LN(#REF!/#REF!)</f>
        <v>#REF!</v>
      </c>
      <c r="CH57" s="46" t="e">
        <f>LN(#REF!/#REF!)</f>
        <v>#REF!</v>
      </c>
      <c r="CI57" s="46" t="e">
        <f>LN(#REF!/#REF!)</f>
        <v>#REF!</v>
      </c>
      <c r="CJ57" s="46" t="e">
        <f>LN(#REF!/#REF!)</f>
        <v>#REF!</v>
      </c>
      <c r="CK57" s="46" t="e">
        <f>LN(#REF!/#REF!)</f>
        <v>#REF!</v>
      </c>
      <c r="CM57" s="46" t="e">
        <f>LN(#REF!/#REF!)</f>
        <v>#REF!</v>
      </c>
      <c r="CN57" s="46" t="e">
        <f>LN(#REF!/#REF!)</f>
        <v>#REF!</v>
      </c>
      <c r="CO57" s="46" t="e">
        <f>LN(#REF!/#REF!)</f>
        <v>#REF!</v>
      </c>
      <c r="CP57" s="46" t="e">
        <f>LN(#REF!/#REF!)</f>
        <v>#REF!</v>
      </c>
      <c r="CS57" s="46" t="e">
        <f t="shared" si="33"/>
        <v>#REF!</v>
      </c>
      <c r="CT57" s="46">
        <f t="shared" si="34"/>
        <v>1</v>
      </c>
      <c r="CU57" s="46">
        <f t="shared" si="74"/>
        <v>1</v>
      </c>
      <c r="CV57" s="46"/>
      <c r="CW57" s="46" t="e">
        <f t="shared" si="35"/>
        <v>#REF!</v>
      </c>
      <c r="CX57" s="46">
        <f t="shared" si="36"/>
        <v>1</v>
      </c>
      <c r="CY57" s="46">
        <f t="shared" si="75"/>
        <v>1</v>
      </c>
      <c r="CZ57" s="46"/>
      <c r="DA57" s="46" t="e">
        <f t="shared" si="37"/>
        <v>#REF!</v>
      </c>
      <c r="DB57" s="46">
        <f t="shared" si="38"/>
        <v>1</v>
      </c>
      <c r="DC57" s="46">
        <f t="shared" si="76"/>
        <v>1</v>
      </c>
      <c r="DD57" s="46"/>
      <c r="DE57" s="46" t="e">
        <f t="shared" si="39"/>
        <v>#REF!</v>
      </c>
      <c r="DF57" s="46">
        <f t="shared" si="40"/>
        <v>1</v>
      </c>
      <c r="DG57" s="46">
        <f t="shared" si="77"/>
        <v>1</v>
      </c>
      <c r="DI57" s="46" t="e">
        <f t="shared" si="41"/>
        <v>#REF!</v>
      </c>
      <c r="DJ57" s="46">
        <f t="shared" si="42"/>
        <v>1</v>
      </c>
      <c r="DK57" s="46">
        <f t="shared" si="78"/>
        <v>1</v>
      </c>
      <c r="DO57" s="52">
        <f t="shared" si="79"/>
        <v>0.29161759926582204</v>
      </c>
      <c r="DP57" s="52">
        <f t="shared" si="80"/>
        <v>0.70838240073417791</v>
      </c>
      <c r="DR57" s="46">
        <f t="shared" si="56"/>
        <v>0.29165887920125533</v>
      </c>
      <c r="DS57" s="46">
        <f t="shared" si="57"/>
        <v>0.70834111804976851</v>
      </c>
      <c r="DT57" s="46">
        <f t="shared" si="58"/>
        <v>0.99999999725102384</v>
      </c>
      <c r="DV57" s="46">
        <f t="shared" si="59"/>
        <v>0.29165888000301865</v>
      </c>
      <c r="DW57" s="46">
        <f t="shared" si="60"/>
        <v>0.70834111999698135</v>
      </c>
      <c r="DY57" s="46">
        <f t="shared" si="89"/>
        <v>-1.2697012537116584E-2</v>
      </c>
      <c r="DZ57" s="46">
        <f t="shared" si="90"/>
        <v>1.2486557956159407E-3</v>
      </c>
      <c r="EA57" s="46"/>
      <c r="EB57" s="46">
        <f t="shared" si="61"/>
        <v>4.1022712490873378E-3</v>
      </c>
      <c r="EC57" s="46">
        <f t="shared" si="62"/>
        <v>4.1022712490873378E-3</v>
      </c>
      <c r="ED57" s="46"/>
      <c r="EE57" s="52">
        <f t="shared" si="45"/>
        <v>0.57408469645409843</v>
      </c>
      <c r="EF57" s="52">
        <f t="shared" si="46"/>
        <v>0.42591530354590151</v>
      </c>
      <c r="EG57" s="52"/>
      <c r="EH57" s="52">
        <f t="shared" si="63"/>
        <v>-2.8470546638874467E-3</v>
      </c>
      <c r="EI57" s="52">
        <f t="shared" si="64"/>
        <v>3.8503724115096995E-3</v>
      </c>
      <c r="EK57" s="46">
        <f t="shared" si="91"/>
        <v>1.3952229122316582E-2</v>
      </c>
      <c r="EL57" s="46">
        <f t="shared" si="92"/>
        <v>6.7039878649809174E-3</v>
      </c>
      <c r="EN57" s="46">
        <v>0</v>
      </c>
      <c r="EO57" s="46">
        <f t="shared" si="93"/>
        <v>-6.2977844170147386E-3</v>
      </c>
      <c r="ES57" s="46">
        <f t="shared" si="94"/>
        <v>0.99718524665632879</v>
      </c>
      <c r="ET57" s="46">
        <f t="shared" si="51"/>
        <v>1.7700545884004164</v>
      </c>
      <c r="EU57" s="46">
        <f t="shared" si="81"/>
        <v>1.057647554866094</v>
      </c>
      <c r="EW57" s="46">
        <f t="shared" si="65"/>
        <v>1.0088569948993815</v>
      </c>
      <c r="EX57" s="46">
        <f t="shared" si="52"/>
        <v>1.0165131996991634</v>
      </c>
      <c r="EY57" s="46">
        <f t="shared" si="82"/>
        <v>0.99964450821350137</v>
      </c>
      <c r="FA57" s="46">
        <f t="shared" si="66"/>
        <v>0.99554895572300017</v>
      </c>
      <c r="FB57" s="46">
        <f t="shared" si="53"/>
        <v>0.85938254308084616</v>
      </c>
      <c r="FC57" s="46">
        <f t="shared" si="83"/>
        <v>0.99816959656101156</v>
      </c>
      <c r="FE57" s="46">
        <f t="shared" si="67"/>
        <v>1.0572715698473287</v>
      </c>
      <c r="FG57" s="46">
        <f t="shared" si="68"/>
        <v>1.0041106970815314</v>
      </c>
      <c r="FH57" s="46">
        <f t="shared" si="54"/>
        <v>1.0044387081206667</v>
      </c>
      <c r="FI57" s="46">
        <f t="shared" si="84"/>
        <v>1.0102200988769978</v>
      </c>
      <c r="FK57" s="46">
        <f t="shared" si="69"/>
        <v>1.0018988087904179</v>
      </c>
      <c r="FL57" s="46">
        <f t="shared" si="55"/>
        <v>1.7913326505144411</v>
      </c>
      <c r="FM57" s="46">
        <f t="shared" si="85"/>
        <v>1.0465754651116481</v>
      </c>
    </row>
    <row r="58" spans="1:169" x14ac:dyDescent="0.2">
      <c r="A58" s="33" t="s">
        <v>52</v>
      </c>
      <c r="B58" s="1">
        <f t="shared" si="17"/>
        <v>1992</v>
      </c>
      <c r="D58" s="43">
        <f>Commercial_Total!D300</f>
        <v>3990.9630000000002</v>
      </c>
      <c r="E58" s="43">
        <f>Commercial_Total!D218</f>
        <v>2930.0031853599999</v>
      </c>
      <c r="F58" s="43">
        <f>Conversion_Factors!$O54*E58</f>
        <v>9547.3073778168873</v>
      </c>
      <c r="G58" s="43">
        <f t="shared" si="70"/>
        <v>13538.270377816887</v>
      </c>
      <c r="H58" s="49">
        <f t="shared" si="71"/>
        <v>3.2584631393988879</v>
      </c>
      <c r="K58" s="51">
        <f>Commercial_Total!F58</f>
        <v>65.56853183679668</v>
      </c>
      <c r="M58" s="49">
        <f>Commercial_Total!Y300</f>
        <v>0.96268574682196972</v>
      </c>
      <c r="N58" s="49">
        <f>Commercial_Total!Y218</f>
        <v>1.1166452250597554</v>
      </c>
      <c r="O58" s="354">
        <f>Commercial_Total!$H138</f>
        <v>105.55316691529143</v>
      </c>
      <c r="Q58" s="50">
        <f t="shared" si="18"/>
        <v>206.47511845338113</v>
      </c>
      <c r="S58" s="52">
        <f>Commercial_Total!Y300</f>
        <v>0.96268574682196972</v>
      </c>
      <c r="T58" s="52">
        <f>Commercial_Total!Y218</f>
        <v>1.1166452250597554</v>
      </c>
      <c r="W58" s="52">
        <f>Commercial_Total!X300</f>
        <v>0.98544980055977616</v>
      </c>
      <c r="Z58" s="116">
        <f>Commercial_Total!X218</f>
        <v>0.98620064949776254</v>
      </c>
      <c r="AA58" s="46"/>
      <c r="AB58" s="22">
        <f t="shared" si="19"/>
        <v>1992</v>
      </c>
      <c r="AC58" s="48">
        <f t="shared" si="72"/>
        <v>1.1271570613201707</v>
      </c>
      <c r="AD58" s="48">
        <f t="shared" si="73"/>
        <v>1.0461072821995965</v>
      </c>
      <c r="AE58" s="48">
        <f t="shared" si="20"/>
        <v>0.98558745451304874</v>
      </c>
      <c r="AF58" s="357">
        <f t="shared" si="21"/>
        <v>0.9947738100540745</v>
      </c>
      <c r="AG58" s="48">
        <f t="shared" si="22"/>
        <v>1.0669810733146787</v>
      </c>
      <c r="AH58" s="48">
        <f t="shared" si="23"/>
        <v>1.1791272100297276</v>
      </c>
      <c r="AI58" s="48">
        <f t="shared" si="24"/>
        <v>1.1791272100297276</v>
      </c>
      <c r="AJ58" s="48"/>
      <c r="AK58" s="48" t="e">
        <f>#REF!*#REF!*AE58</f>
        <v>#REF!</v>
      </c>
      <c r="AL58" s="48">
        <f t="shared" si="25"/>
        <v>0.98043658726744232</v>
      </c>
      <c r="AM58" s="47"/>
      <c r="AN58" s="48">
        <f>Commercial_Total!Y138</f>
        <v>1.0233916108010384</v>
      </c>
      <c r="AO58" s="48">
        <f>Commercial_Total!X138</f>
        <v>0.98474836769840091</v>
      </c>
      <c r="AP58" s="48">
        <f t="shared" si="26"/>
        <v>1.0434815156827446</v>
      </c>
      <c r="AQ58" s="48">
        <f t="shared" si="27"/>
        <v>0.9947738100540745</v>
      </c>
      <c r="AR58" s="48">
        <f t="shared" si="28"/>
        <v>1.0461072821995967</v>
      </c>
      <c r="AT58" s="5"/>
      <c r="AV58" s="46" t="e">
        <f>D58/#REF!</f>
        <v>#REF!</v>
      </c>
      <c r="AW58" s="46" t="e">
        <f>#REF!/#REF!</f>
        <v>#REF!</v>
      </c>
      <c r="AX58" s="46" t="e">
        <f>#REF!/#REF!</f>
        <v>#REF!</v>
      </c>
      <c r="AY58" s="46" t="e">
        <f>#REF!/#REF!</f>
        <v>#REF!</v>
      </c>
      <c r="BA58" s="46" t="e">
        <f t="shared" si="86"/>
        <v>#REF!</v>
      </c>
      <c r="BB58" s="46" t="e">
        <f t="shared" si="86"/>
        <v>#REF!</v>
      </c>
      <c r="BC58" s="46" t="e">
        <f t="shared" si="86"/>
        <v>#REF!</v>
      </c>
      <c r="BD58" s="46" t="e">
        <f t="shared" si="86"/>
        <v>#REF!</v>
      </c>
      <c r="BE58" s="46" t="e">
        <f t="shared" si="30"/>
        <v>#REF!</v>
      </c>
      <c r="BF58" s="46"/>
      <c r="BG58" s="46" t="e">
        <f t="shared" si="87"/>
        <v>#REF!</v>
      </c>
      <c r="BH58" s="46" t="e">
        <f t="shared" si="87"/>
        <v>#REF!</v>
      </c>
      <c r="BI58" s="46" t="e">
        <f t="shared" si="87"/>
        <v>#REF!</v>
      </c>
      <c r="BJ58" s="46" t="e">
        <f t="shared" si="87"/>
        <v>#REF!</v>
      </c>
      <c r="BM58" s="46" t="e">
        <f>LN(#REF!/#REF!)</f>
        <v>#REF!</v>
      </c>
      <c r="BN58" s="46" t="e">
        <f>LN(#REF!/#REF!)</f>
        <v>#REF!</v>
      </c>
      <c r="BO58" s="46" t="e">
        <f>LN(#REF!/#REF!)</f>
        <v>#REF!</v>
      </c>
      <c r="BP58" s="46" t="e">
        <f>LN(#REF!/#REF!)</f>
        <v>#REF!</v>
      </c>
      <c r="BR58" s="46" t="e">
        <f>M58/#REF!</f>
        <v>#REF!</v>
      </c>
      <c r="BS58" s="46" t="e">
        <f>#REF!/#REF!</f>
        <v>#REF!</v>
      </c>
      <c r="BT58" s="46" t="e">
        <f>#REF!/#REF!</f>
        <v>#REF!</v>
      </c>
      <c r="BU58" s="46" t="e">
        <f>#REF!/#REF!</f>
        <v>#REF!</v>
      </c>
      <c r="BV58" s="46"/>
      <c r="BX58" s="46" t="e">
        <f t="shared" si="88"/>
        <v>#REF!</v>
      </c>
      <c r="BY58" s="46" t="e">
        <f t="shared" si="88"/>
        <v>#REF!</v>
      </c>
      <c r="BZ58" s="46" t="e">
        <f t="shared" si="88"/>
        <v>#REF!</v>
      </c>
      <c r="CA58" s="46" t="e">
        <f t="shared" si="88"/>
        <v>#REF!</v>
      </c>
      <c r="CC58" s="46" t="e">
        <f>LN(#REF!/#REF!)</f>
        <v>#REF!</v>
      </c>
      <c r="CD58" s="46" t="e">
        <f>LN(#REF!/#REF!)</f>
        <v>#REF!</v>
      </c>
      <c r="CE58" s="46" t="e">
        <f>LN(#REF!/#REF!)</f>
        <v>#REF!</v>
      </c>
      <c r="CF58" s="46" t="e">
        <f>LN(#REF!/#REF!)</f>
        <v>#REF!</v>
      </c>
      <c r="CH58" s="46" t="e">
        <f>LN(#REF!/#REF!)</f>
        <v>#REF!</v>
      </c>
      <c r="CI58" s="46" t="e">
        <f>LN(#REF!/#REF!)</f>
        <v>#REF!</v>
      </c>
      <c r="CJ58" s="46" t="e">
        <f>LN(#REF!/#REF!)</f>
        <v>#REF!</v>
      </c>
      <c r="CK58" s="46" t="e">
        <f>LN(#REF!/#REF!)</f>
        <v>#REF!</v>
      </c>
      <c r="CM58" s="46" t="e">
        <f>LN(#REF!/#REF!)</f>
        <v>#REF!</v>
      </c>
      <c r="CN58" s="46" t="e">
        <f>LN(#REF!/#REF!)</f>
        <v>#REF!</v>
      </c>
      <c r="CO58" s="46" t="e">
        <f>LN(#REF!/#REF!)</f>
        <v>#REF!</v>
      </c>
      <c r="CP58" s="46" t="e">
        <f>LN(#REF!/#REF!)</f>
        <v>#REF!</v>
      </c>
      <c r="CS58" s="46" t="e">
        <f t="shared" si="33"/>
        <v>#REF!</v>
      </c>
      <c r="CT58" s="46">
        <f t="shared" si="34"/>
        <v>1</v>
      </c>
      <c r="CU58" s="46">
        <f t="shared" si="74"/>
        <v>1</v>
      </c>
      <c r="CV58" s="46"/>
      <c r="CW58" s="46" t="e">
        <f t="shared" si="35"/>
        <v>#REF!</v>
      </c>
      <c r="CX58" s="46">
        <f t="shared" si="36"/>
        <v>1</v>
      </c>
      <c r="CY58" s="46">
        <f t="shared" si="75"/>
        <v>1</v>
      </c>
      <c r="CZ58" s="46"/>
      <c r="DA58" s="46" t="e">
        <f t="shared" si="37"/>
        <v>#REF!</v>
      </c>
      <c r="DB58" s="46">
        <f t="shared" si="38"/>
        <v>1</v>
      </c>
      <c r="DC58" s="46">
        <f t="shared" si="76"/>
        <v>1</v>
      </c>
      <c r="DD58" s="46"/>
      <c r="DE58" s="46" t="e">
        <f t="shared" si="39"/>
        <v>#REF!</v>
      </c>
      <c r="DF58" s="46">
        <f t="shared" si="40"/>
        <v>1</v>
      </c>
      <c r="DG58" s="46">
        <f t="shared" si="77"/>
        <v>1</v>
      </c>
      <c r="DI58" s="46" t="e">
        <f t="shared" si="41"/>
        <v>#REF!</v>
      </c>
      <c r="DJ58" s="46">
        <f t="shared" si="42"/>
        <v>1</v>
      </c>
      <c r="DK58" s="46">
        <f t="shared" si="78"/>
        <v>1</v>
      </c>
      <c r="DO58" s="52">
        <f t="shared" si="79"/>
        <v>0.29479120217154081</v>
      </c>
      <c r="DP58" s="52">
        <f t="shared" si="80"/>
        <v>0.70520879782845924</v>
      </c>
      <c r="DR58" s="46">
        <f t="shared" si="56"/>
        <v>0.29320153814395866</v>
      </c>
      <c r="DS58" s="46">
        <f t="shared" si="57"/>
        <v>0.70679441178938474</v>
      </c>
      <c r="DT58" s="46">
        <f t="shared" si="58"/>
        <v>0.9999959499333434</v>
      </c>
      <c r="DV58" s="46">
        <f t="shared" si="59"/>
        <v>0.29320272563454136</v>
      </c>
      <c r="DW58" s="46">
        <f t="shared" si="60"/>
        <v>0.70679727436545858</v>
      </c>
      <c r="DY58" s="46">
        <f t="shared" si="89"/>
        <v>-1.8090280177489603E-2</v>
      </c>
      <c r="DZ58" s="46">
        <f t="shared" si="90"/>
        <v>1.9935276933928537E-2</v>
      </c>
      <c r="EA58" s="46"/>
      <c r="EB58" s="46">
        <f t="shared" si="61"/>
        <v>-2.4151415295119902E-3</v>
      </c>
      <c r="EC58" s="46">
        <f t="shared" si="62"/>
        <v>-2.4151415295119902E-3</v>
      </c>
      <c r="ED58" s="46"/>
      <c r="EE58" s="52">
        <f t="shared" si="45"/>
        <v>0.57664824435093043</v>
      </c>
      <c r="EF58" s="52">
        <f t="shared" si="46"/>
        <v>0.42335175564906957</v>
      </c>
      <c r="EG58" s="52"/>
      <c r="EH58" s="52">
        <f t="shared" si="63"/>
        <v>4.4555118686557017E-3</v>
      </c>
      <c r="EI58" s="52">
        <f t="shared" si="64"/>
        <v>-6.0371014161463878E-3</v>
      </c>
      <c r="EK58" s="46">
        <f t="shared" si="91"/>
        <v>2.0130650516633299E-2</v>
      </c>
      <c r="EL58" s="46">
        <f t="shared" si="92"/>
        <v>-2.8387519879586837E-2</v>
      </c>
      <c r="EN58" s="46">
        <v>0</v>
      </c>
      <c r="EO58" s="46">
        <f t="shared" si="93"/>
        <v>-4.8214865764339681E-3</v>
      </c>
      <c r="ES58" s="46">
        <f t="shared" si="94"/>
        <v>1.0088247908347565</v>
      </c>
      <c r="ET58" s="46">
        <f t="shared" si="51"/>
        <v>1.7856749499091511</v>
      </c>
      <c r="EU58" s="46">
        <f t="shared" si="81"/>
        <v>1.0669810733146787</v>
      </c>
      <c r="EW58" s="46">
        <f t="shared" si="65"/>
        <v>0.98593794735533091</v>
      </c>
      <c r="EX58" s="46">
        <f t="shared" si="52"/>
        <v>1.0022189375709927</v>
      </c>
      <c r="EY58" s="46">
        <f t="shared" si="82"/>
        <v>0.98558745451304874</v>
      </c>
      <c r="FA58" s="46">
        <f t="shared" si="66"/>
        <v>0.99659798643573549</v>
      </c>
      <c r="FB58" s="46">
        <f t="shared" si="53"/>
        <v>0.85645891201239299</v>
      </c>
      <c r="FC58" s="46">
        <f t="shared" si="83"/>
        <v>0.9947738100540745</v>
      </c>
      <c r="FE58" s="46">
        <f t="shared" si="67"/>
        <v>1.0516031600618148</v>
      </c>
      <c r="FG58" s="46">
        <f t="shared" si="68"/>
        <v>0.99758777257832543</v>
      </c>
      <c r="FH58" s="46">
        <f t="shared" si="54"/>
        <v>1.0020157735255466</v>
      </c>
      <c r="FI58" s="46">
        <f t="shared" si="84"/>
        <v>1.0077832182525599</v>
      </c>
      <c r="FK58" s="46">
        <f t="shared" si="69"/>
        <v>0.99704373976646454</v>
      </c>
      <c r="FL58" s="46">
        <f t="shared" si="55"/>
        <v>1.7860370050346916</v>
      </c>
      <c r="FM58" s="46">
        <f t="shared" si="85"/>
        <v>1.0434815156827446</v>
      </c>
    </row>
    <row r="59" spans="1:169" x14ac:dyDescent="0.2">
      <c r="A59" s="33" t="s">
        <v>52</v>
      </c>
      <c r="B59" s="1">
        <f t="shared" si="17"/>
        <v>1993</v>
      </c>
      <c r="D59" s="43">
        <f>Commercial_Total!D301</f>
        <v>3970.1059999999998</v>
      </c>
      <c r="E59" s="43">
        <f>Commercial_Total!D219</f>
        <v>3028.9651268039997</v>
      </c>
      <c r="F59" s="43">
        <f>Conversion_Factors!$O55*E59</f>
        <v>9880.2195413682821</v>
      </c>
      <c r="G59" s="43">
        <f t="shared" si="70"/>
        <v>13850.325541368282</v>
      </c>
      <c r="H59" s="49">
        <f t="shared" si="71"/>
        <v>3.2619126096685553</v>
      </c>
      <c r="K59" s="51">
        <f>Commercial_Total!F59</f>
        <v>66.152652187145023</v>
      </c>
      <c r="M59" s="49">
        <f>Commercial_Total!Y301</f>
        <v>0.9300414075716521</v>
      </c>
      <c r="N59" s="49">
        <f>Commercial_Total!Y219</f>
        <v>1.1251922557305998</v>
      </c>
      <c r="O59" s="354">
        <f>Commercial_Total!$H139</f>
        <v>105.80182192852548</v>
      </c>
      <c r="Q59" s="50">
        <f t="shared" si="18"/>
        <v>209.36916485503687</v>
      </c>
      <c r="S59" s="52">
        <f>Commercial_Total!Y301</f>
        <v>0.9300414075716521</v>
      </c>
      <c r="T59" s="52">
        <f>Commercial_Total!Y219</f>
        <v>1.1251922557305998</v>
      </c>
      <c r="W59" s="52">
        <f>Commercial_Total!X301</f>
        <v>1.005748428658314</v>
      </c>
      <c r="Z59" s="116">
        <f>Commercial_Total!X219</f>
        <v>1.0028319048399965</v>
      </c>
      <c r="AA59" s="46"/>
      <c r="AB59" s="22">
        <f t="shared" si="19"/>
        <v>1993</v>
      </c>
      <c r="AC59" s="48">
        <f t="shared" si="72"/>
        <v>1.137198393024756</v>
      </c>
      <c r="AD59" s="48">
        <f t="shared" si="73"/>
        <v>1.060769983635359</v>
      </c>
      <c r="AE59" s="48">
        <f t="shared" si="20"/>
        <v>1.0032769365079817</v>
      </c>
      <c r="AF59" s="357">
        <f t="shared" si="21"/>
        <v>0.99552064278467145</v>
      </c>
      <c r="AG59" s="48">
        <f t="shared" si="22"/>
        <v>1.0620626192809239</v>
      </c>
      <c r="AH59" s="48">
        <f t="shared" si="23"/>
        <v>1.206305920759027</v>
      </c>
      <c r="AI59" s="48">
        <f t="shared" si="24"/>
        <v>1.206305920759027</v>
      </c>
      <c r="AJ59" s="48"/>
      <c r="AK59" s="48" t="e">
        <f>#REF!*#REF!*AE59</f>
        <v>#REF!</v>
      </c>
      <c r="AL59" s="48">
        <f t="shared" si="25"/>
        <v>0.99878290072346188</v>
      </c>
      <c r="AM59" s="47"/>
      <c r="AN59" s="48">
        <f>Commercial_Total!Y139</f>
        <v>1.006988932851258</v>
      </c>
      <c r="AO59" s="48">
        <f>Commercial_Total!X139</f>
        <v>1.003146363240295</v>
      </c>
      <c r="AP59" s="48">
        <f t="shared" si="26"/>
        <v>1.0548287341156675</v>
      </c>
      <c r="AQ59" s="48">
        <f t="shared" si="27"/>
        <v>0.99552064278467145</v>
      </c>
      <c r="AR59" s="48">
        <f t="shared" si="28"/>
        <v>1.060769983635359</v>
      </c>
      <c r="AT59" s="5"/>
      <c r="AV59" s="46" t="e">
        <f>D59/#REF!</f>
        <v>#REF!</v>
      </c>
      <c r="AW59" s="46" t="e">
        <f>#REF!/#REF!</f>
        <v>#REF!</v>
      </c>
      <c r="AX59" s="46" t="e">
        <f>#REF!/#REF!</f>
        <v>#REF!</v>
      </c>
      <c r="AY59" s="46" t="e">
        <f>#REF!/#REF!</f>
        <v>#REF!</v>
      </c>
      <c r="BA59" s="46" t="e">
        <f t="shared" si="86"/>
        <v>#REF!</v>
      </c>
      <c r="BB59" s="46" t="e">
        <f t="shared" si="86"/>
        <v>#REF!</v>
      </c>
      <c r="BC59" s="46" t="e">
        <f t="shared" si="86"/>
        <v>#REF!</v>
      </c>
      <c r="BD59" s="46" t="e">
        <f t="shared" si="86"/>
        <v>#REF!</v>
      </c>
      <c r="BE59" s="46" t="e">
        <f t="shared" si="30"/>
        <v>#REF!</v>
      </c>
      <c r="BF59" s="46"/>
      <c r="BG59" s="46" t="e">
        <f t="shared" si="87"/>
        <v>#REF!</v>
      </c>
      <c r="BH59" s="46" t="e">
        <f t="shared" si="87"/>
        <v>#REF!</v>
      </c>
      <c r="BI59" s="46" t="e">
        <f t="shared" si="87"/>
        <v>#REF!</v>
      </c>
      <c r="BJ59" s="46" t="e">
        <f t="shared" si="87"/>
        <v>#REF!</v>
      </c>
      <c r="BM59" s="46" t="e">
        <f>LN(#REF!/#REF!)</f>
        <v>#REF!</v>
      </c>
      <c r="BN59" s="46" t="e">
        <f>LN(#REF!/#REF!)</f>
        <v>#REF!</v>
      </c>
      <c r="BO59" s="46" t="e">
        <f>LN(#REF!/#REF!)</f>
        <v>#REF!</v>
      </c>
      <c r="BP59" s="46" t="e">
        <f>LN(#REF!/#REF!)</f>
        <v>#REF!</v>
      </c>
      <c r="BR59" s="46" t="e">
        <f>M59/#REF!</f>
        <v>#REF!</v>
      </c>
      <c r="BS59" s="46" t="e">
        <f>#REF!/#REF!</f>
        <v>#REF!</v>
      </c>
      <c r="BT59" s="46" t="e">
        <f>#REF!/#REF!</f>
        <v>#REF!</v>
      </c>
      <c r="BU59" s="46" t="e">
        <f>#REF!/#REF!</f>
        <v>#REF!</v>
      </c>
      <c r="BV59" s="46"/>
      <c r="BX59" s="46" t="e">
        <f t="shared" si="88"/>
        <v>#REF!</v>
      </c>
      <c r="BY59" s="46" t="e">
        <f t="shared" si="88"/>
        <v>#REF!</v>
      </c>
      <c r="BZ59" s="46" t="e">
        <f t="shared" si="88"/>
        <v>#REF!</v>
      </c>
      <c r="CA59" s="46" t="e">
        <f t="shared" si="88"/>
        <v>#REF!</v>
      </c>
      <c r="CC59" s="46" t="e">
        <f>LN(#REF!/#REF!)</f>
        <v>#REF!</v>
      </c>
      <c r="CD59" s="46" t="e">
        <f>LN(#REF!/#REF!)</f>
        <v>#REF!</v>
      </c>
      <c r="CE59" s="46" t="e">
        <f>LN(#REF!/#REF!)</f>
        <v>#REF!</v>
      </c>
      <c r="CF59" s="46" t="e">
        <f>LN(#REF!/#REF!)</f>
        <v>#REF!</v>
      </c>
      <c r="CH59" s="46" t="e">
        <f>LN(#REF!/#REF!)</f>
        <v>#REF!</v>
      </c>
      <c r="CI59" s="46" t="e">
        <f>LN(#REF!/#REF!)</f>
        <v>#REF!</v>
      </c>
      <c r="CJ59" s="46" t="e">
        <f>LN(#REF!/#REF!)</f>
        <v>#REF!</v>
      </c>
      <c r="CK59" s="46" t="e">
        <f>LN(#REF!/#REF!)</f>
        <v>#REF!</v>
      </c>
      <c r="CM59" s="46" t="e">
        <f>LN(#REF!/#REF!)</f>
        <v>#REF!</v>
      </c>
      <c r="CN59" s="46" t="e">
        <f>LN(#REF!/#REF!)</f>
        <v>#REF!</v>
      </c>
      <c r="CO59" s="46" t="e">
        <f>LN(#REF!/#REF!)</f>
        <v>#REF!</v>
      </c>
      <c r="CP59" s="46" t="e">
        <f>LN(#REF!/#REF!)</f>
        <v>#REF!</v>
      </c>
      <c r="CS59" s="46" t="e">
        <f t="shared" si="33"/>
        <v>#REF!</v>
      </c>
      <c r="CT59" s="46">
        <f t="shared" si="34"/>
        <v>1</v>
      </c>
      <c r="CU59" s="46">
        <f t="shared" si="74"/>
        <v>1</v>
      </c>
      <c r="CV59" s="46"/>
      <c r="CW59" s="46" t="e">
        <f t="shared" si="35"/>
        <v>#REF!</v>
      </c>
      <c r="CX59" s="46">
        <f t="shared" si="36"/>
        <v>1</v>
      </c>
      <c r="CY59" s="46">
        <f t="shared" si="75"/>
        <v>1</v>
      </c>
      <c r="CZ59" s="46"/>
      <c r="DA59" s="46" t="e">
        <f t="shared" si="37"/>
        <v>#REF!</v>
      </c>
      <c r="DB59" s="46">
        <f t="shared" si="38"/>
        <v>1</v>
      </c>
      <c r="DC59" s="46">
        <f t="shared" si="76"/>
        <v>1</v>
      </c>
      <c r="DD59" s="46"/>
      <c r="DE59" s="46" t="e">
        <f t="shared" si="39"/>
        <v>#REF!</v>
      </c>
      <c r="DF59" s="46">
        <f t="shared" si="40"/>
        <v>1</v>
      </c>
      <c r="DG59" s="46">
        <f t="shared" si="77"/>
        <v>1</v>
      </c>
      <c r="DI59" s="46" t="e">
        <f t="shared" si="41"/>
        <v>#REF!</v>
      </c>
      <c r="DJ59" s="46">
        <f t="shared" si="42"/>
        <v>1</v>
      </c>
      <c r="DK59" s="46">
        <f t="shared" si="78"/>
        <v>1</v>
      </c>
      <c r="DO59" s="52">
        <f t="shared" si="79"/>
        <v>0.28664351521139703</v>
      </c>
      <c r="DP59" s="52">
        <f t="shared" si="80"/>
        <v>0.71335648478860303</v>
      </c>
      <c r="DR59" s="46">
        <f t="shared" si="56"/>
        <v>0.29069832867331818</v>
      </c>
      <c r="DS59" s="46">
        <f t="shared" si="57"/>
        <v>0.70927484171604127</v>
      </c>
      <c r="DT59" s="46">
        <f t="shared" si="58"/>
        <v>0.99997317038935951</v>
      </c>
      <c r="DV59" s="46">
        <f t="shared" si="59"/>
        <v>0.29070612820554875</v>
      </c>
      <c r="DW59" s="46">
        <f t="shared" si="60"/>
        <v>0.70929387179445125</v>
      </c>
      <c r="DY59" s="46">
        <f t="shared" si="89"/>
        <v>-3.4497921827396326E-2</v>
      </c>
      <c r="DZ59" s="46">
        <f t="shared" si="90"/>
        <v>7.625059492935138E-3</v>
      </c>
      <c r="EA59" s="46"/>
      <c r="EB59" s="46">
        <f t="shared" si="61"/>
        <v>2.3529619936205207E-3</v>
      </c>
      <c r="EC59" s="46">
        <f t="shared" si="62"/>
        <v>2.3529619936205207E-3</v>
      </c>
      <c r="ED59" s="46"/>
      <c r="EE59" s="52">
        <f t="shared" si="45"/>
        <v>0.56723326968286969</v>
      </c>
      <c r="EF59" s="52">
        <f t="shared" si="46"/>
        <v>0.43276673031713031</v>
      </c>
      <c r="EG59" s="52"/>
      <c r="EH59" s="52">
        <f t="shared" si="63"/>
        <v>-1.6461822604024939E-2</v>
      </c>
      <c r="EI59" s="52">
        <f t="shared" si="64"/>
        <v>2.1995446657160859E-2</v>
      </c>
      <c r="EK59" s="46">
        <f t="shared" si="91"/>
        <v>2.0389061216992039E-2</v>
      </c>
      <c r="EL59" s="46">
        <f t="shared" si="92"/>
        <v>1.6723349157846318E-2</v>
      </c>
      <c r="EN59" s="46">
        <v>0</v>
      </c>
      <c r="EO59" s="46">
        <f t="shared" si="93"/>
        <v>1.0580588371656694E-3</v>
      </c>
      <c r="ES59" s="46">
        <f t="shared" si="94"/>
        <v>0.9953903080787786</v>
      </c>
      <c r="ET59" s="46">
        <f t="shared" si="51"/>
        <v>1.7774435385186274</v>
      </c>
      <c r="EU59" s="46">
        <f t="shared" si="81"/>
        <v>1.0620626192809239</v>
      </c>
      <c r="EW59" s="46">
        <f t="shared" si="65"/>
        <v>1.0179481606770986</v>
      </c>
      <c r="EX59" s="46">
        <f t="shared" si="52"/>
        <v>1.020206924096148</v>
      </c>
      <c r="EY59" s="46">
        <f t="shared" si="82"/>
        <v>1.0032769365079817</v>
      </c>
      <c r="FA59" s="46">
        <f t="shared" si="66"/>
        <v>1.0007507563257585</v>
      </c>
      <c r="FB59" s="46">
        <f t="shared" si="53"/>
        <v>0.85710190395833852</v>
      </c>
      <c r="FC59" s="46">
        <f t="shared" si="83"/>
        <v>0.99552064278467145</v>
      </c>
      <c r="FE59" s="46">
        <f t="shared" si="67"/>
        <v>1.0655429310518083</v>
      </c>
      <c r="FG59" s="46">
        <f t="shared" si="68"/>
        <v>1.0023557323811383</v>
      </c>
      <c r="FH59" s="46">
        <f t="shared" si="54"/>
        <v>1.004376254529652</v>
      </c>
      <c r="FI59" s="46">
        <f t="shared" si="84"/>
        <v>1.010157285812965</v>
      </c>
      <c r="FK59" s="46">
        <f t="shared" si="69"/>
        <v>1.0108743837455505</v>
      </c>
      <c r="FL59" s="46">
        <f t="shared" si="55"/>
        <v>1.8054590568111926</v>
      </c>
      <c r="FM59" s="46">
        <f t="shared" si="85"/>
        <v>1.0548287341156675</v>
      </c>
    </row>
    <row r="60" spans="1:169" x14ac:dyDescent="0.2">
      <c r="A60" s="33" t="s">
        <v>52</v>
      </c>
      <c r="B60" s="1">
        <f t="shared" si="17"/>
        <v>1994</v>
      </c>
      <c r="D60" s="43">
        <f>Commercial_Total!D302</f>
        <v>4016.3630000000003</v>
      </c>
      <c r="E60" s="43">
        <f>Commercial_Total!D220</f>
        <v>3117.2196323559997</v>
      </c>
      <c r="F60" s="43">
        <f>Conversion_Factors!$O56*E60</f>
        <v>10086.551296945383</v>
      </c>
      <c r="G60" s="43">
        <f t="shared" si="70"/>
        <v>14102.914296945382</v>
      </c>
      <c r="H60" s="49">
        <f t="shared" si="71"/>
        <v>3.2357525251828183</v>
      </c>
      <c r="K60" s="51">
        <f>Commercial_Total!F60</f>
        <v>66.811294146901758</v>
      </c>
      <c r="M60" s="49">
        <f>Commercial_Total!Y302</f>
        <v>0.94934463640648159</v>
      </c>
      <c r="N60" s="49">
        <f>Commercial_Total!Y220</f>
        <v>1.1468113111693305</v>
      </c>
      <c r="O60" s="354">
        <f>Commercial_Total!$H140</f>
        <v>106.77210677390845</v>
      </c>
      <c r="Q60" s="50">
        <f t="shared" si="18"/>
        <v>211.08578238189054</v>
      </c>
      <c r="S60" s="52">
        <f>Commercial_Total!Y302</f>
        <v>0.94934463640648159</v>
      </c>
      <c r="T60" s="52">
        <f>Commercial_Total!Y220</f>
        <v>1.1468113111693305</v>
      </c>
      <c r="W60" s="52">
        <f>Commercial_Total!X302</f>
        <v>0.98695187849070187</v>
      </c>
      <c r="Z60" s="116">
        <f>Commercial_Total!X220</f>
        <v>1.0026131929693889</v>
      </c>
      <c r="AA60" s="46"/>
      <c r="AB60" s="22">
        <f t="shared" si="19"/>
        <v>1994</v>
      </c>
      <c r="AC60" s="48">
        <f t="shared" si="72"/>
        <v>1.1485207898365286</v>
      </c>
      <c r="AD60" s="48">
        <f t="shared" si="73"/>
        <v>1.0694672354352097</v>
      </c>
      <c r="AE60" s="48">
        <f t="shared" si="20"/>
        <v>0.99772805842170642</v>
      </c>
      <c r="AF60" s="357">
        <f t="shared" si="21"/>
        <v>0.9898112877673898</v>
      </c>
      <c r="AG60" s="48">
        <f t="shared" si="22"/>
        <v>1.0829362613059073</v>
      </c>
      <c r="AH60" s="48">
        <f t="shared" si="23"/>
        <v>1.228305353946336</v>
      </c>
      <c r="AI60" s="48">
        <f t="shared" si="24"/>
        <v>1.2283053539463358</v>
      </c>
      <c r="AJ60" s="48"/>
      <c r="AK60" s="48" t="e">
        <f>#REF!*#REF!*AE60</f>
        <v>#REF!</v>
      </c>
      <c r="AL60" s="48">
        <f t="shared" si="25"/>
        <v>0.98756249434804677</v>
      </c>
      <c r="AM60" s="47"/>
      <c r="AN60" s="48">
        <f>Commercial_Total!Y140</f>
        <v>1.0272052867266803</v>
      </c>
      <c r="AO60" s="48">
        <f>Commercial_Total!X140</f>
        <v>0.99242208497481632</v>
      </c>
      <c r="AP60" s="48">
        <f t="shared" si="26"/>
        <v>1.0598915152020303</v>
      </c>
      <c r="AQ60" s="48">
        <f t="shared" si="27"/>
        <v>0.9898112877673898</v>
      </c>
      <c r="AR60" s="48">
        <f t="shared" si="28"/>
        <v>1.0694672354352104</v>
      </c>
      <c r="AT60" s="5"/>
      <c r="AV60" s="46" t="e">
        <f>D60/#REF!</f>
        <v>#REF!</v>
      </c>
      <c r="AW60" s="46" t="e">
        <f>#REF!/#REF!</f>
        <v>#REF!</v>
      </c>
      <c r="AX60" s="46" t="e">
        <f>#REF!/#REF!</f>
        <v>#REF!</v>
      </c>
      <c r="AY60" s="46" t="e">
        <f>#REF!/#REF!</f>
        <v>#REF!</v>
      </c>
      <c r="BA60" s="46" t="e">
        <f t="shared" si="86"/>
        <v>#REF!</v>
      </c>
      <c r="BB60" s="46" t="e">
        <f t="shared" si="86"/>
        <v>#REF!</v>
      </c>
      <c r="BC60" s="46" t="e">
        <f t="shared" si="86"/>
        <v>#REF!</v>
      </c>
      <c r="BD60" s="46" t="e">
        <f t="shared" si="86"/>
        <v>#REF!</v>
      </c>
      <c r="BE60" s="46" t="e">
        <f t="shared" si="30"/>
        <v>#REF!</v>
      </c>
      <c r="BF60" s="46"/>
      <c r="BG60" s="46" t="e">
        <f t="shared" si="87"/>
        <v>#REF!</v>
      </c>
      <c r="BH60" s="46" t="e">
        <f t="shared" si="87"/>
        <v>#REF!</v>
      </c>
      <c r="BI60" s="46" t="e">
        <f t="shared" si="87"/>
        <v>#REF!</v>
      </c>
      <c r="BJ60" s="46" t="e">
        <f t="shared" si="87"/>
        <v>#REF!</v>
      </c>
      <c r="BM60" s="46" t="e">
        <f>LN(#REF!/#REF!)</f>
        <v>#REF!</v>
      </c>
      <c r="BN60" s="46" t="e">
        <f>LN(#REF!/#REF!)</f>
        <v>#REF!</v>
      </c>
      <c r="BO60" s="46" t="e">
        <f>LN(#REF!/#REF!)</f>
        <v>#REF!</v>
      </c>
      <c r="BP60" s="46" t="e">
        <f>LN(#REF!/#REF!)</f>
        <v>#REF!</v>
      </c>
      <c r="BR60" s="46" t="e">
        <f>M60/#REF!</f>
        <v>#REF!</v>
      </c>
      <c r="BS60" s="46" t="e">
        <f>#REF!/#REF!</f>
        <v>#REF!</v>
      </c>
      <c r="BT60" s="46" t="e">
        <f>#REF!/#REF!</f>
        <v>#REF!</v>
      </c>
      <c r="BU60" s="46" t="e">
        <f>#REF!/#REF!</f>
        <v>#REF!</v>
      </c>
      <c r="BV60" s="46"/>
      <c r="BX60" s="46" t="e">
        <f t="shared" si="88"/>
        <v>#REF!</v>
      </c>
      <c r="BY60" s="46" t="e">
        <f t="shared" si="88"/>
        <v>#REF!</v>
      </c>
      <c r="BZ60" s="46" t="e">
        <f t="shared" si="88"/>
        <v>#REF!</v>
      </c>
      <c r="CA60" s="46" t="e">
        <f t="shared" si="88"/>
        <v>#REF!</v>
      </c>
      <c r="CC60" s="46" t="e">
        <f>LN(#REF!/#REF!)</f>
        <v>#REF!</v>
      </c>
      <c r="CD60" s="46" t="e">
        <f>LN(#REF!/#REF!)</f>
        <v>#REF!</v>
      </c>
      <c r="CE60" s="46" t="e">
        <f>LN(#REF!/#REF!)</f>
        <v>#REF!</v>
      </c>
      <c r="CF60" s="46" t="e">
        <f>LN(#REF!/#REF!)</f>
        <v>#REF!</v>
      </c>
      <c r="CH60" s="46" t="e">
        <f>LN(#REF!/#REF!)</f>
        <v>#REF!</v>
      </c>
      <c r="CI60" s="46" t="e">
        <f>LN(#REF!/#REF!)</f>
        <v>#REF!</v>
      </c>
      <c r="CJ60" s="46" t="e">
        <f>LN(#REF!/#REF!)</f>
        <v>#REF!</v>
      </c>
      <c r="CK60" s="46" t="e">
        <f>LN(#REF!/#REF!)</f>
        <v>#REF!</v>
      </c>
      <c r="CM60" s="46" t="e">
        <f>LN(#REF!/#REF!)</f>
        <v>#REF!</v>
      </c>
      <c r="CN60" s="46" t="e">
        <f>LN(#REF!/#REF!)</f>
        <v>#REF!</v>
      </c>
      <c r="CO60" s="46" t="e">
        <f>LN(#REF!/#REF!)</f>
        <v>#REF!</v>
      </c>
      <c r="CP60" s="46" t="e">
        <f>LN(#REF!/#REF!)</f>
        <v>#REF!</v>
      </c>
      <c r="CS60" s="46" t="e">
        <f t="shared" si="33"/>
        <v>#REF!</v>
      </c>
      <c r="CT60" s="46">
        <f t="shared" si="34"/>
        <v>1</v>
      </c>
      <c r="CU60" s="46">
        <f t="shared" si="74"/>
        <v>1</v>
      </c>
      <c r="CV60" s="46"/>
      <c r="CW60" s="46" t="e">
        <f t="shared" si="35"/>
        <v>#REF!</v>
      </c>
      <c r="CX60" s="46">
        <f t="shared" si="36"/>
        <v>1</v>
      </c>
      <c r="CY60" s="46">
        <f t="shared" si="75"/>
        <v>1</v>
      </c>
      <c r="CZ60" s="46"/>
      <c r="DA60" s="46" t="e">
        <f t="shared" si="37"/>
        <v>#REF!</v>
      </c>
      <c r="DB60" s="46">
        <f t="shared" si="38"/>
        <v>1</v>
      </c>
      <c r="DC60" s="46">
        <f t="shared" si="76"/>
        <v>1</v>
      </c>
      <c r="DD60" s="46"/>
      <c r="DE60" s="46" t="e">
        <f t="shared" si="39"/>
        <v>#REF!</v>
      </c>
      <c r="DF60" s="46">
        <f t="shared" si="40"/>
        <v>1</v>
      </c>
      <c r="DG60" s="46">
        <f t="shared" si="77"/>
        <v>1</v>
      </c>
      <c r="DI60" s="46" t="e">
        <f t="shared" si="41"/>
        <v>#REF!</v>
      </c>
      <c r="DJ60" s="46">
        <f t="shared" si="42"/>
        <v>1</v>
      </c>
      <c r="DK60" s="46">
        <f t="shared" si="78"/>
        <v>1</v>
      </c>
      <c r="DO60" s="52">
        <f t="shared" si="79"/>
        <v>0.28478957720603348</v>
      </c>
      <c r="DP60" s="52">
        <f t="shared" si="80"/>
        <v>0.71521042279396663</v>
      </c>
      <c r="DR60" s="46">
        <f t="shared" si="56"/>
        <v>0.28571554373038116</v>
      </c>
      <c r="DS60" s="46">
        <f t="shared" si="57"/>
        <v>0.7142830527964833</v>
      </c>
      <c r="DT60" s="46">
        <f t="shared" si="58"/>
        <v>0.99999859652686451</v>
      </c>
      <c r="DV60" s="46">
        <f t="shared" si="59"/>
        <v>0.28571594472503398</v>
      </c>
      <c r="DW60" s="46">
        <f t="shared" si="60"/>
        <v>0.71428405527496597</v>
      </c>
      <c r="DY60" s="46">
        <f t="shared" si="89"/>
        <v>2.0542780693209729E-2</v>
      </c>
      <c r="DZ60" s="46">
        <f t="shared" si="90"/>
        <v>1.9031403184979846E-2</v>
      </c>
      <c r="EA60" s="46"/>
      <c r="EB60" s="46">
        <f t="shared" si="61"/>
        <v>9.1289801132747508E-3</v>
      </c>
      <c r="EC60" s="46">
        <f t="shared" si="62"/>
        <v>9.1289801132747508E-3</v>
      </c>
      <c r="ED60" s="46"/>
      <c r="EE60" s="52">
        <f t="shared" si="45"/>
        <v>0.56302186530830456</v>
      </c>
      <c r="EF60" s="52">
        <f t="shared" si="46"/>
        <v>0.4369781346916955</v>
      </c>
      <c r="EG60" s="52"/>
      <c r="EH60" s="52">
        <f t="shared" si="63"/>
        <v>-7.4521649742829441E-3</v>
      </c>
      <c r="EI60" s="52">
        <f t="shared" si="64"/>
        <v>9.6843050372459084E-3</v>
      </c>
      <c r="EK60" s="46">
        <f t="shared" si="91"/>
        <v>-1.8865965554217965E-2</v>
      </c>
      <c r="EL60" s="46">
        <f t="shared" si="92"/>
        <v>-2.1811803445893462E-4</v>
      </c>
      <c r="EN60" s="46">
        <v>0</v>
      </c>
      <c r="EO60" s="46">
        <f t="shared" si="93"/>
        <v>-8.0521926844598669E-3</v>
      </c>
      <c r="ES60" s="46">
        <f t="shared" si="94"/>
        <v>1.0196538712934986</v>
      </c>
      <c r="ET60" s="46">
        <f t="shared" si="51"/>
        <v>1.8123771850561332</v>
      </c>
      <c r="EU60" s="46">
        <f t="shared" si="81"/>
        <v>1.0829362613059073</v>
      </c>
      <c r="EW60" s="46">
        <f t="shared" si="65"/>
        <v>0.99446924584393559</v>
      </c>
      <c r="EX60" s="46">
        <f t="shared" si="52"/>
        <v>1.0145644104106575</v>
      </c>
      <c r="EY60" s="46">
        <f t="shared" si="82"/>
        <v>0.99772805842170642</v>
      </c>
      <c r="FA60" s="46">
        <f t="shared" si="66"/>
        <v>0.99426495567052087</v>
      </c>
      <c r="FB60" s="46">
        <f t="shared" si="53"/>
        <v>0.85218638654425649</v>
      </c>
      <c r="FC60" s="46">
        <f t="shared" si="83"/>
        <v>0.9898112877673898</v>
      </c>
      <c r="FE60" s="46">
        <f t="shared" si="67"/>
        <v>1.0804758933872045</v>
      </c>
      <c r="FG60" s="46">
        <f t="shared" si="68"/>
        <v>1.009170776341058</v>
      </c>
      <c r="FH60" s="46">
        <f t="shared" si="54"/>
        <v>1.013587164522213</v>
      </c>
      <c r="FI60" s="46">
        <f t="shared" si="84"/>
        <v>1.019421212350446</v>
      </c>
      <c r="FK60" s="46">
        <f t="shared" si="69"/>
        <v>1.0047996237897399</v>
      </c>
      <c r="FL60" s="46">
        <f t="shared" si="55"/>
        <v>1.8141245810516649</v>
      </c>
      <c r="FM60" s="46">
        <f t="shared" si="85"/>
        <v>1.0598915152020303</v>
      </c>
    </row>
    <row r="61" spans="1:169" x14ac:dyDescent="0.2">
      <c r="A61" s="33" t="s">
        <v>52</v>
      </c>
      <c r="B61" s="1">
        <f t="shared" si="17"/>
        <v>1995</v>
      </c>
      <c r="D61" s="43">
        <f>Commercial_Total!D303</f>
        <v>4100.5169999999998</v>
      </c>
      <c r="E61" s="43">
        <f>Commercial_Total!D221</f>
        <v>3211.3973398799999</v>
      </c>
      <c r="F61" s="43">
        <f>Conversion_Factors!$O57*E61</f>
        <v>10457.182478553335</v>
      </c>
      <c r="G61" s="43">
        <f t="shared" si="70"/>
        <v>14557.699478553335</v>
      </c>
      <c r="H61" s="49">
        <f t="shared" si="71"/>
        <v>3.2562717632892131</v>
      </c>
      <c r="K61" s="51">
        <f>Commercial_Total!F61</f>
        <v>67.618803117271199</v>
      </c>
      <c r="M61" s="49">
        <f>Commercial_Total!Y303</f>
        <v>0.95139543267221716</v>
      </c>
      <c r="N61" s="49">
        <f>Commercial_Total!Y221</f>
        <v>1.1629762176876952</v>
      </c>
      <c r="O61" s="354">
        <f>Commercial_Total!$H141</f>
        <v>108.1343354628587</v>
      </c>
      <c r="Q61" s="50">
        <f t="shared" si="18"/>
        <v>215.29070032940299</v>
      </c>
      <c r="S61" s="52">
        <f>Commercial_Total!Y303</f>
        <v>0.95139543267221716</v>
      </c>
      <c r="T61" s="52">
        <f>Commercial_Total!Y221</f>
        <v>1.1629762176876952</v>
      </c>
      <c r="W61" s="52">
        <f>Commercial_Total!X303</f>
        <v>0.99345198290105152</v>
      </c>
      <c r="Z61" s="116">
        <f>Commercial_Total!X221</f>
        <v>1.0063837011063699</v>
      </c>
      <c r="AA61" s="46"/>
      <c r="AB61" s="22">
        <f t="shared" si="19"/>
        <v>1995</v>
      </c>
      <c r="AC61" s="48">
        <f t="shared" si="72"/>
        <v>1.1624022877522788</v>
      </c>
      <c r="AD61" s="48">
        <f t="shared" si="73"/>
        <v>1.0907714745071817</v>
      </c>
      <c r="AE61" s="48">
        <f t="shared" si="20"/>
        <v>1.0022777987549267</v>
      </c>
      <c r="AF61" s="357">
        <f t="shared" si="21"/>
        <v>0.99430628222083928</v>
      </c>
      <c r="AG61" s="48">
        <f t="shared" si="22"/>
        <v>1.0945244765338105</v>
      </c>
      <c r="AH61" s="48">
        <f t="shared" si="23"/>
        <v>1.2679152573820749</v>
      </c>
      <c r="AI61" s="48">
        <f t="shared" si="24"/>
        <v>1.2679152573820744</v>
      </c>
      <c r="AJ61" s="48"/>
      <c r="AK61" s="48" t="e">
        <f>#REF!*#REF!*AE61</f>
        <v>#REF!</v>
      </c>
      <c r="AL61" s="48">
        <f t="shared" si="25"/>
        <v>0.99657111183249769</v>
      </c>
      <c r="AM61" s="47"/>
      <c r="AN61" s="48">
        <f>Commercial_Total!Y141</f>
        <v>1.0348212438190743</v>
      </c>
      <c r="AO61" s="48">
        <f>Commercial_Total!X141</f>
        <v>0.99768658810632604</v>
      </c>
      <c r="AP61" s="48">
        <f t="shared" si="26"/>
        <v>1.0625616045570598</v>
      </c>
      <c r="AQ61" s="48">
        <f t="shared" si="27"/>
        <v>0.99430628222083928</v>
      </c>
      <c r="AR61" s="48">
        <f t="shared" si="28"/>
        <v>1.0907714745071824</v>
      </c>
      <c r="AT61" s="5"/>
      <c r="AV61" s="46" t="e">
        <f>D61/#REF!</f>
        <v>#REF!</v>
      </c>
      <c r="AW61" s="46" t="e">
        <f>#REF!/#REF!</f>
        <v>#REF!</v>
      </c>
      <c r="AX61" s="46" t="e">
        <f>#REF!/#REF!</f>
        <v>#REF!</v>
      </c>
      <c r="AY61" s="46" t="e">
        <f>#REF!/#REF!</f>
        <v>#REF!</v>
      </c>
      <c r="BA61" s="46" t="e">
        <f t="shared" si="86"/>
        <v>#REF!</v>
      </c>
      <c r="BB61" s="46" t="e">
        <f t="shared" si="86"/>
        <v>#REF!</v>
      </c>
      <c r="BC61" s="46" t="e">
        <f t="shared" si="86"/>
        <v>#REF!</v>
      </c>
      <c r="BD61" s="46" t="e">
        <f t="shared" si="86"/>
        <v>#REF!</v>
      </c>
      <c r="BE61" s="46" t="e">
        <f t="shared" si="30"/>
        <v>#REF!</v>
      </c>
      <c r="BF61" s="46"/>
      <c r="BG61" s="46" t="e">
        <f t="shared" si="87"/>
        <v>#REF!</v>
      </c>
      <c r="BH61" s="46" t="e">
        <f t="shared" si="87"/>
        <v>#REF!</v>
      </c>
      <c r="BI61" s="46" t="e">
        <f t="shared" si="87"/>
        <v>#REF!</v>
      </c>
      <c r="BJ61" s="46" t="e">
        <f t="shared" si="87"/>
        <v>#REF!</v>
      </c>
      <c r="BM61" s="46" t="e">
        <f>LN(#REF!/#REF!)</f>
        <v>#REF!</v>
      </c>
      <c r="BN61" s="46" t="e">
        <f>LN(#REF!/#REF!)</f>
        <v>#REF!</v>
      </c>
      <c r="BO61" s="46" t="e">
        <f>LN(#REF!/#REF!)</f>
        <v>#REF!</v>
      </c>
      <c r="BP61" s="46" t="e">
        <f>LN(#REF!/#REF!)</f>
        <v>#REF!</v>
      </c>
      <c r="BR61" s="46" t="e">
        <f>M61/#REF!</f>
        <v>#REF!</v>
      </c>
      <c r="BS61" s="46" t="e">
        <f>#REF!/#REF!</f>
        <v>#REF!</v>
      </c>
      <c r="BT61" s="46" t="e">
        <f>#REF!/#REF!</f>
        <v>#REF!</v>
      </c>
      <c r="BU61" s="46" t="e">
        <f>#REF!/#REF!</f>
        <v>#REF!</v>
      </c>
      <c r="BV61" s="46"/>
      <c r="BX61" s="46" t="e">
        <f t="shared" si="88"/>
        <v>#REF!</v>
      </c>
      <c r="BY61" s="46" t="e">
        <f t="shared" si="88"/>
        <v>#REF!</v>
      </c>
      <c r="BZ61" s="46" t="e">
        <f t="shared" si="88"/>
        <v>#REF!</v>
      </c>
      <c r="CA61" s="46" t="e">
        <f t="shared" si="88"/>
        <v>#REF!</v>
      </c>
      <c r="CC61" s="46" t="e">
        <f>LN(#REF!/#REF!)</f>
        <v>#REF!</v>
      </c>
      <c r="CD61" s="46" t="e">
        <f>LN(#REF!/#REF!)</f>
        <v>#REF!</v>
      </c>
      <c r="CE61" s="46" t="e">
        <f>LN(#REF!/#REF!)</f>
        <v>#REF!</v>
      </c>
      <c r="CF61" s="46" t="e">
        <f>LN(#REF!/#REF!)</f>
        <v>#REF!</v>
      </c>
      <c r="CH61" s="46" t="e">
        <f>LN(#REF!/#REF!)</f>
        <v>#REF!</v>
      </c>
      <c r="CI61" s="46" t="e">
        <f>LN(#REF!/#REF!)</f>
        <v>#REF!</v>
      </c>
      <c r="CJ61" s="46" t="e">
        <f>LN(#REF!/#REF!)</f>
        <v>#REF!</v>
      </c>
      <c r="CK61" s="46" t="e">
        <f>LN(#REF!/#REF!)</f>
        <v>#REF!</v>
      </c>
      <c r="CM61" s="46" t="e">
        <f>LN(#REF!/#REF!)</f>
        <v>#REF!</v>
      </c>
      <c r="CN61" s="46" t="e">
        <f>LN(#REF!/#REF!)</f>
        <v>#REF!</v>
      </c>
      <c r="CO61" s="46" t="e">
        <f>LN(#REF!/#REF!)</f>
        <v>#REF!</v>
      </c>
      <c r="CP61" s="46" t="e">
        <f>LN(#REF!/#REF!)</f>
        <v>#REF!</v>
      </c>
      <c r="CS61" s="46" t="e">
        <f t="shared" si="33"/>
        <v>#REF!</v>
      </c>
      <c r="CT61" s="46">
        <f t="shared" si="34"/>
        <v>1</v>
      </c>
      <c r="CU61" s="46">
        <f t="shared" si="74"/>
        <v>1</v>
      </c>
      <c r="CV61" s="46"/>
      <c r="CW61" s="46" t="e">
        <f t="shared" si="35"/>
        <v>#REF!</v>
      </c>
      <c r="CX61" s="46">
        <f t="shared" si="36"/>
        <v>1</v>
      </c>
      <c r="CY61" s="46">
        <f t="shared" si="75"/>
        <v>1</v>
      </c>
      <c r="CZ61" s="46"/>
      <c r="DA61" s="46" t="e">
        <f t="shared" si="37"/>
        <v>#REF!</v>
      </c>
      <c r="DB61" s="46">
        <f t="shared" si="38"/>
        <v>1</v>
      </c>
      <c r="DC61" s="46">
        <f t="shared" si="76"/>
        <v>1</v>
      </c>
      <c r="DD61" s="46"/>
      <c r="DE61" s="46" t="e">
        <f t="shared" si="39"/>
        <v>#REF!</v>
      </c>
      <c r="DF61" s="46">
        <f t="shared" si="40"/>
        <v>1</v>
      </c>
      <c r="DG61" s="46">
        <f t="shared" si="77"/>
        <v>1</v>
      </c>
      <c r="DI61" s="46" t="e">
        <f t="shared" si="41"/>
        <v>#REF!</v>
      </c>
      <c r="DJ61" s="46">
        <f t="shared" si="42"/>
        <v>1</v>
      </c>
      <c r="DK61" s="46">
        <f t="shared" si="78"/>
        <v>1</v>
      </c>
      <c r="DO61" s="52">
        <f t="shared" si="79"/>
        <v>0.28167342003734552</v>
      </c>
      <c r="DP61" s="52">
        <f t="shared" si="80"/>
        <v>0.71832657996265448</v>
      </c>
      <c r="DR61" s="46">
        <f t="shared" si="56"/>
        <v>0.2832286415613251</v>
      </c>
      <c r="DS61" s="46">
        <f t="shared" si="57"/>
        <v>0.71676737241691313</v>
      </c>
      <c r="DT61" s="46">
        <f t="shared" si="58"/>
        <v>0.99999601397823823</v>
      </c>
      <c r="DV61" s="46">
        <f t="shared" si="59"/>
        <v>0.28322977052135401</v>
      </c>
      <c r="DW61" s="46">
        <f t="shared" si="60"/>
        <v>0.71677022947864599</v>
      </c>
      <c r="DY61" s="46">
        <f t="shared" si="89"/>
        <v>2.1578932278988688E-3</v>
      </c>
      <c r="DZ61" s="46">
        <f t="shared" si="90"/>
        <v>1.3997105996293465E-2</v>
      </c>
      <c r="EA61" s="46"/>
      <c r="EB61" s="46">
        <f t="shared" si="61"/>
        <v>1.2677581180226442E-2</v>
      </c>
      <c r="EC61" s="46">
        <f t="shared" si="62"/>
        <v>1.2677581180226442E-2</v>
      </c>
      <c r="ED61" s="46"/>
      <c r="EE61" s="52">
        <f t="shared" si="45"/>
        <v>0.56079937611349207</v>
      </c>
      <c r="EF61" s="52">
        <f t="shared" si="46"/>
        <v>0.43920062388650793</v>
      </c>
      <c r="EG61" s="52"/>
      <c r="EH61" s="52">
        <f t="shared" si="63"/>
        <v>-3.9552412968681498E-3</v>
      </c>
      <c r="EI61" s="52">
        <f t="shared" si="64"/>
        <v>5.0731518875817396E-3</v>
      </c>
      <c r="EK61" s="46">
        <f t="shared" si="91"/>
        <v>6.5644466554595753E-3</v>
      </c>
      <c r="EL61" s="46">
        <f t="shared" si="92"/>
        <v>3.7536270715146859E-3</v>
      </c>
      <c r="EN61" s="46">
        <v>0</v>
      </c>
      <c r="EO61" s="46">
        <f t="shared" si="93"/>
        <v>6.3213892997241831E-3</v>
      </c>
      <c r="ES61" s="46">
        <f t="shared" si="94"/>
        <v>1.0107007361762261</v>
      </c>
      <c r="ET61" s="46">
        <f t="shared" si="51"/>
        <v>1.8317709551652304</v>
      </c>
      <c r="EU61" s="46">
        <f t="shared" si="81"/>
        <v>1.0945244765338105</v>
      </c>
      <c r="EW61" s="46">
        <f t="shared" si="65"/>
        <v>1.0045601006154095</v>
      </c>
      <c r="EX61" s="46">
        <f t="shared" si="52"/>
        <v>1.0191909262029437</v>
      </c>
      <c r="EY61" s="46">
        <f t="shared" si="82"/>
        <v>1.0022777987549267</v>
      </c>
      <c r="FA61" s="46">
        <f t="shared" si="66"/>
        <v>1.004541264086398</v>
      </c>
      <c r="FB61" s="46">
        <f t="shared" si="53"/>
        <v>0.85605638997638722</v>
      </c>
      <c r="FC61" s="46">
        <f t="shared" si="83"/>
        <v>0.99430628222083928</v>
      </c>
      <c r="FE61" s="46">
        <f t="shared" si="67"/>
        <v>1.0970175830236961</v>
      </c>
      <c r="FG61" s="46">
        <f t="shared" si="68"/>
        <v>1.0127582823839449</v>
      </c>
      <c r="FH61" s="46">
        <f t="shared" si="54"/>
        <v>1.0265187957879294</v>
      </c>
      <c r="FI61" s="46">
        <f t="shared" si="84"/>
        <v>1.0324272760457964</v>
      </c>
      <c r="FK61" s="46">
        <f t="shared" si="69"/>
        <v>1.0025192100481346</v>
      </c>
      <c r="FL61" s="46">
        <f t="shared" si="55"/>
        <v>1.8186947419248183</v>
      </c>
      <c r="FM61" s="46">
        <f t="shared" si="85"/>
        <v>1.0625616045570598</v>
      </c>
    </row>
    <row r="62" spans="1:169" x14ac:dyDescent="0.2">
      <c r="A62" s="33" t="s">
        <v>52</v>
      </c>
      <c r="B62" s="1">
        <f t="shared" si="17"/>
        <v>1996</v>
      </c>
      <c r="D62" s="43">
        <f>Commercial_Total!D304</f>
        <v>4273.4889999999996</v>
      </c>
      <c r="E62" s="43">
        <f>Commercial_Total!D222</f>
        <v>3303.3303432920002</v>
      </c>
      <c r="F62" s="43">
        <f>Conversion_Factors!$O58*E62</f>
        <v>10766.105824009255</v>
      </c>
      <c r="G62" s="43">
        <f t="shared" si="70"/>
        <v>15039.594824009255</v>
      </c>
      <c r="H62" s="49">
        <f t="shared" si="71"/>
        <v>3.2591671752937903</v>
      </c>
      <c r="K62" s="51">
        <f>Commercial_Total!F62</f>
        <v>68.514157016594837</v>
      </c>
      <c r="M62" s="49">
        <f>Commercial_Total!Y304</f>
        <v>0.96344847429739144</v>
      </c>
      <c r="N62" s="49">
        <f>Commercial_Total!Y222</f>
        <v>1.1931678044189229</v>
      </c>
      <c r="O62" s="354">
        <f>Commercial_Total!$H142</f>
        <v>110.58764601681979</v>
      </c>
      <c r="Q62" s="50">
        <f t="shared" si="18"/>
        <v>219.51076213878702</v>
      </c>
      <c r="S62" s="52">
        <f>Commercial_Total!Y304</f>
        <v>0.96344847429739144</v>
      </c>
      <c r="T62" s="52">
        <f>Commercial_Total!Y222</f>
        <v>1.1931678044189229</v>
      </c>
      <c r="W62" s="52">
        <f>Commercial_Total!X304</f>
        <v>1.009045114789705</v>
      </c>
      <c r="Z62" s="116">
        <f>Commercial_Total!X222</f>
        <v>0.99581353785616666</v>
      </c>
      <c r="AA62" s="46"/>
      <c r="AB62" s="22">
        <f t="shared" si="19"/>
        <v>1996</v>
      </c>
      <c r="AC62" s="48">
        <f t="shared" si="72"/>
        <v>1.1777938855467078</v>
      </c>
      <c r="AD62" s="48">
        <f t="shared" si="73"/>
        <v>1.112152440035606</v>
      </c>
      <c r="AE62" s="48">
        <f t="shared" si="20"/>
        <v>0.99911014084717109</v>
      </c>
      <c r="AF62" s="357">
        <f t="shared" si="21"/>
        <v>0.99494019401868972</v>
      </c>
      <c r="AG62" s="48">
        <f t="shared" si="22"/>
        <v>1.1188039112271566</v>
      </c>
      <c r="AH62" s="48">
        <f t="shared" si="23"/>
        <v>1.3098863436697885</v>
      </c>
      <c r="AI62" s="48">
        <f t="shared" si="24"/>
        <v>1.3098863436697883</v>
      </c>
      <c r="AJ62" s="48"/>
      <c r="AK62" s="48" t="e">
        <f>#REF!*#REF!*AE62</f>
        <v>#REF!</v>
      </c>
      <c r="AL62" s="48">
        <f t="shared" si="25"/>
        <v>0.9940548373805248</v>
      </c>
      <c r="AM62" s="47"/>
      <c r="AN62" s="48">
        <f>Commercial_Total!Y142</f>
        <v>1.0540262715680626</v>
      </c>
      <c r="AO62" s="48">
        <f>Commercial_Total!X142</f>
        <v>1.0017308113993362</v>
      </c>
      <c r="AP62" s="48">
        <f t="shared" si="26"/>
        <v>1.0586804056624786</v>
      </c>
      <c r="AQ62" s="48">
        <f t="shared" si="27"/>
        <v>0.99494019401868972</v>
      </c>
      <c r="AR62" s="48">
        <f t="shared" si="28"/>
        <v>1.1121524400356066</v>
      </c>
      <c r="AT62" s="5"/>
      <c r="AV62" s="46" t="e">
        <f>D62/#REF!</f>
        <v>#REF!</v>
      </c>
      <c r="AW62" s="46" t="e">
        <f>#REF!/#REF!</f>
        <v>#REF!</v>
      </c>
      <c r="AX62" s="46" t="e">
        <f>#REF!/#REF!</f>
        <v>#REF!</v>
      </c>
      <c r="AY62" s="46" t="e">
        <f>#REF!/#REF!</f>
        <v>#REF!</v>
      </c>
      <c r="BA62" s="46" t="e">
        <f t="shared" si="86"/>
        <v>#REF!</v>
      </c>
      <c r="BB62" s="46" t="e">
        <f t="shared" si="86"/>
        <v>#REF!</v>
      </c>
      <c r="BC62" s="46" t="e">
        <f t="shared" si="86"/>
        <v>#REF!</v>
      </c>
      <c r="BD62" s="46" t="e">
        <f t="shared" si="86"/>
        <v>#REF!</v>
      </c>
      <c r="BE62" s="46" t="e">
        <f t="shared" si="30"/>
        <v>#REF!</v>
      </c>
      <c r="BF62" s="46"/>
      <c r="BG62" s="46" t="e">
        <f t="shared" si="87"/>
        <v>#REF!</v>
      </c>
      <c r="BH62" s="46" t="e">
        <f t="shared" si="87"/>
        <v>#REF!</v>
      </c>
      <c r="BI62" s="46" t="e">
        <f t="shared" si="87"/>
        <v>#REF!</v>
      </c>
      <c r="BJ62" s="46" t="e">
        <f t="shared" si="87"/>
        <v>#REF!</v>
      </c>
      <c r="BM62" s="46" t="e">
        <f>LN(#REF!/#REF!)</f>
        <v>#REF!</v>
      </c>
      <c r="BN62" s="46" t="e">
        <f>LN(#REF!/#REF!)</f>
        <v>#REF!</v>
      </c>
      <c r="BO62" s="46" t="e">
        <f>LN(#REF!/#REF!)</f>
        <v>#REF!</v>
      </c>
      <c r="BP62" s="46" t="e">
        <f>LN(#REF!/#REF!)</f>
        <v>#REF!</v>
      </c>
      <c r="BR62" s="46" t="e">
        <f>M62/#REF!</f>
        <v>#REF!</v>
      </c>
      <c r="BS62" s="46" t="e">
        <f>#REF!/#REF!</f>
        <v>#REF!</v>
      </c>
      <c r="BT62" s="46" t="e">
        <f>#REF!/#REF!</f>
        <v>#REF!</v>
      </c>
      <c r="BU62" s="46" t="e">
        <f>#REF!/#REF!</f>
        <v>#REF!</v>
      </c>
      <c r="BV62" s="46"/>
      <c r="BX62" s="46" t="e">
        <f t="shared" si="88"/>
        <v>#REF!</v>
      </c>
      <c r="BY62" s="46" t="e">
        <f t="shared" si="88"/>
        <v>#REF!</v>
      </c>
      <c r="BZ62" s="46" t="e">
        <f t="shared" si="88"/>
        <v>#REF!</v>
      </c>
      <c r="CA62" s="46" t="e">
        <f t="shared" si="88"/>
        <v>#REF!</v>
      </c>
      <c r="CC62" s="46" t="e">
        <f>LN(#REF!/#REF!)</f>
        <v>#REF!</v>
      </c>
      <c r="CD62" s="46" t="e">
        <f>LN(#REF!/#REF!)</f>
        <v>#REF!</v>
      </c>
      <c r="CE62" s="46" t="e">
        <f>LN(#REF!/#REF!)</f>
        <v>#REF!</v>
      </c>
      <c r="CF62" s="46" t="e">
        <f>LN(#REF!/#REF!)</f>
        <v>#REF!</v>
      </c>
      <c r="CH62" s="46" t="e">
        <f>LN(#REF!/#REF!)</f>
        <v>#REF!</v>
      </c>
      <c r="CI62" s="46" t="e">
        <f>LN(#REF!/#REF!)</f>
        <v>#REF!</v>
      </c>
      <c r="CJ62" s="46" t="e">
        <f>LN(#REF!/#REF!)</f>
        <v>#REF!</v>
      </c>
      <c r="CK62" s="46" t="e">
        <f>LN(#REF!/#REF!)</f>
        <v>#REF!</v>
      </c>
      <c r="CM62" s="46" t="e">
        <f>LN(#REF!/#REF!)</f>
        <v>#REF!</v>
      </c>
      <c r="CN62" s="46" t="e">
        <f>LN(#REF!/#REF!)</f>
        <v>#REF!</v>
      </c>
      <c r="CO62" s="46" t="e">
        <f>LN(#REF!/#REF!)</f>
        <v>#REF!</v>
      </c>
      <c r="CP62" s="46" t="e">
        <f>LN(#REF!/#REF!)</f>
        <v>#REF!</v>
      </c>
      <c r="CS62" s="46" t="e">
        <f t="shared" si="33"/>
        <v>#REF!</v>
      </c>
      <c r="CT62" s="46">
        <f t="shared" si="34"/>
        <v>1</v>
      </c>
      <c r="CU62" s="46">
        <f t="shared" si="74"/>
        <v>1</v>
      </c>
      <c r="CV62" s="46"/>
      <c r="CW62" s="46" t="e">
        <f t="shared" si="35"/>
        <v>#REF!</v>
      </c>
      <c r="CX62" s="46">
        <f t="shared" si="36"/>
        <v>1</v>
      </c>
      <c r="CY62" s="46">
        <f t="shared" si="75"/>
        <v>1</v>
      </c>
      <c r="CZ62" s="46"/>
      <c r="DA62" s="46" t="e">
        <f t="shared" si="37"/>
        <v>#REF!</v>
      </c>
      <c r="DB62" s="46">
        <f t="shared" si="38"/>
        <v>1</v>
      </c>
      <c r="DC62" s="46">
        <f t="shared" si="76"/>
        <v>1</v>
      </c>
      <c r="DD62" s="46"/>
      <c r="DE62" s="46" t="e">
        <f t="shared" si="39"/>
        <v>#REF!</v>
      </c>
      <c r="DF62" s="46">
        <f t="shared" si="40"/>
        <v>1</v>
      </c>
      <c r="DG62" s="46">
        <f t="shared" si="77"/>
        <v>1</v>
      </c>
      <c r="DI62" s="46" t="e">
        <f t="shared" si="41"/>
        <v>#REF!</v>
      </c>
      <c r="DJ62" s="46">
        <f t="shared" si="42"/>
        <v>1</v>
      </c>
      <c r="DK62" s="46">
        <f t="shared" si="78"/>
        <v>1</v>
      </c>
      <c r="DO62" s="52">
        <f t="shared" si="79"/>
        <v>0.28414921080039929</v>
      </c>
      <c r="DP62" s="52">
        <f t="shared" si="80"/>
        <v>0.71585078919960077</v>
      </c>
      <c r="DR62" s="46">
        <f t="shared" si="56"/>
        <v>0.28290950991456126</v>
      </c>
      <c r="DS62" s="46">
        <f t="shared" si="57"/>
        <v>0.71708797226283194</v>
      </c>
      <c r="DT62" s="46">
        <f t="shared" si="58"/>
        <v>0.99999748217739315</v>
      </c>
      <c r="DV62" s="46">
        <f t="shared" si="59"/>
        <v>0.28291022223231449</v>
      </c>
      <c r="DW62" s="46">
        <f t="shared" si="60"/>
        <v>0.71708977776768557</v>
      </c>
      <c r="DY62" s="46">
        <f t="shared" si="89"/>
        <v>1.2589225440278524E-2</v>
      </c>
      <c r="DZ62" s="46">
        <f t="shared" si="90"/>
        <v>2.5629366522696165E-2</v>
      </c>
      <c r="EA62" s="46"/>
      <c r="EB62" s="46">
        <f t="shared" si="61"/>
        <v>2.2434082116382051E-2</v>
      </c>
      <c r="EC62" s="46">
        <f t="shared" si="62"/>
        <v>2.2434082116382051E-2</v>
      </c>
      <c r="ED62" s="46"/>
      <c r="EE62" s="52">
        <f t="shared" si="45"/>
        <v>0.56402149851750871</v>
      </c>
      <c r="EF62" s="52">
        <f t="shared" si="46"/>
        <v>0.43597850148249134</v>
      </c>
      <c r="EG62" s="52"/>
      <c r="EH62" s="52">
        <f t="shared" si="63"/>
        <v>5.7291454844454548E-3</v>
      </c>
      <c r="EI62" s="52">
        <f t="shared" si="64"/>
        <v>-7.363377094000003E-3</v>
      </c>
      <c r="EK62" s="46">
        <f t="shared" si="91"/>
        <v>1.5574002160548847E-2</v>
      </c>
      <c r="EL62" s="46">
        <f t="shared" si="92"/>
        <v>-1.0558661500314211E-2</v>
      </c>
      <c r="EN62" s="46">
        <v>0</v>
      </c>
      <c r="EO62" s="46">
        <f t="shared" si="93"/>
        <v>8.8878499897567832E-4</v>
      </c>
      <c r="ES62" s="46">
        <f t="shared" si="94"/>
        <v>1.0221826329277124</v>
      </c>
      <c r="ET62" s="46">
        <f t="shared" si="51"/>
        <v>1.8724044578713057</v>
      </c>
      <c r="EU62" s="46">
        <f t="shared" si="81"/>
        <v>1.1188039112271566</v>
      </c>
      <c r="EW62" s="46">
        <f t="shared" si="65"/>
        <v>0.99683954098186089</v>
      </c>
      <c r="EX62" s="46">
        <f t="shared" si="52"/>
        <v>1.0159698150490202</v>
      </c>
      <c r="EY62" s="46">
        <f t="shared" si="82"/>
        <v>0.99911014084717109</v>
      </c>
      <c r="FA62" s="46">
        <f t="shared" si="66"/>
        <v>1.0006375417808229</v>
      </c>
      <c r="FB62" s="46">
        <f t="shared" si="53"/>
        <v>0.85660216169173753</v>
      </c>
      <c r="FC62" s="46">
        <f t="shared" si="83"/>
        <v>0.99494019401868972</v>
      </c>
      <c r="FE62" s="46">
        <f t="shared" si="67"/>
        <v>1.1178083333265303</v>
      </c>
      <c r="FG62" s="46">
        <f t="shared" si="68"/>
        <v>1.0226876185391063</v>
      </c>
      <c r="FH62" s="46">
        <f t="shared" si="54"/>
        <v>1.0498080626499886</v>
      </c>
      <c r="FI62" s="46">
        <f t="shared" si="84"/>
        <v>1.0558505922540919</v>
      </c>
      <c r="FK62" s="46">
        <f t="shared" si="69"/>
        <v>0.99634731870798277</v>
      </c>
      <c r="FL62" s="46">
        <f t="shared" si="55"/>
        <v>1.8120516296650995</v>
      </c>
      <c r="FM62" s="46">
        <f t="shared" si="85"/>
        <v>1.0586804056624786</v>
      </c>
    </row>
    <row r="63" spans="1:169" x14ac:dyDescent="0.2">
      <c r="A63" s="33" t="s">
        <v>52</v>
      </c>
      <c r="B63" s="1">
        <f t="shared" si="17"/>
        <v>1997</v>
      </c>
      <c r="D63" s="43">
        <f>Commercial_Total!D305</f>
        <v>4295.5410000000002</v>
      </c>
      <c r="E63" s="43">
        <f>Commercial_Total!D223</f>
        <v>3385.1272613000001</v>
      </c>
      <c r="F63" s="43">
        <f>Conversion_Factors!$O59*E63</f>
        <v>11003.119953249719</v>
      </c>
      <c r="G63" s="43">
        <f t="shared" si="70"/>
        <v>15298.66095324972</v>
      </c>
      <c r="H63" s="49">
        <f t="shared" si="71"/>
        <v>3.2504302213513117</v>
      </c>
      <c r="K63" s="51">
        <f>Commercial_Total!F63</f>
        <v>69.518180139864583</v>
      </c>
      <c r="M63" s="49">
        <f>Commercial_Total!Y305</f>
        <v>0.96850991856247604</v>
      </c>
      <c r="N63" s="49">
        <f>Commercial_Total!Y223</f>
        <v>1.2054126961740241</v>
      </c>
      <c r="O63" s="354">
        <f>Commercial_Total!$H143</f>
        <v>110.4843113822479</v>
      </c>
      <c r="Q63" s="50">
        <f t="shared" si="18"/>
        <v>220.06705184845364</v>
      </c>
      <c r="S63" s="52">
        <f>Commercial_Total!Y305</f>
        <v>0.96850991856247604</v>
      </c>
      <c r="T63" s="52">
        <f>Commercial_Total!Y223</f>
        <v>1.2054126961740241</v>
      </c>
      <c r="W63" s="52">
        <f>Commercial_Total!X305</f>
        <v>0.99437960233578637</v>
      </c>
      <c r="Z63" s="116">
        <f>Commercial_Total!X223</f>
        <v>0.99551706394210593</v>
      </c>
      <c r="AA63" s="46"/>
      <c r="AB63" s="22">
        <f t="shared" si="19"/>
        <v>1997</v>
      </c>
      <c r="AC63" s="48">
        <f t="shared" si="72"/>
        <v>1.1950535636486832</v>
      </c>
      <c r="AD63" s="48">
        <f t="shared" si="73"/>
        <v>1.1149708847986071</v>
      </c>
      <c r="AE63" s="48">
        <f t="shared" si="20"/>
        <v>0.99477434587273494</v>
      </c>
      <c r="AF63" s="357">
        <f t="shared" si="21"/>
        <v>0.99302567421694499</v>
      </c>
      <c r="AG63" s="48">
        <f t="shared" si="22"/>
        <v>1.128699864536536</v>
      </c>
      <c r="AH63" s="48">
        <f t="shared" si="23"/>
        <v>1.3324499292431013</v>
      </c>
      <c r="AI63" s="48">
        <f t="shared" si="24"/>
        <v>1.3324499292431009</v>
      </c>
      <c r="AJ63" s="48"/>
      <c r="AK63" s="48" t="e">
        <f>#REF!*#REF!*AE63</f>
        <v>#REF!</v>
      </c>
      <c r="AL63" s="48">
        <f t="shared" si="25"/>
        <v>0.98783646550399307</v>
      </c>
      <c r="AM63" s="47"/>
      <c r="AN63" s="48">
        <f>Commercial_Total!Y143</f>
        <v>1.0619201324613476</v>
      </c>
      <c r="AO63" s="48">
        <f>Commercial_Total!X143</f>
        <v>0.99335529907522901</v>
      </c>
      <c r="AP63" s="48">
        <f t="shared" si="26"/>
        <v>1.0644042068455724</v>
      </c>
      <c r="AQ63" s="48">
        <f t="shared" si="27"/>
        <v>0.99302567421694499</v>
      </c>
      <c r="AR63" s="48">
        <f t="shared" si="28"/>
        <v>1.1149708847986075</v>
      </c>
      <c r="AT63" s="5"/>
      <c r="AV63" s="46" t="e">
        <f>D63/#REF!</f>
        <v>#REF!</v>
      </c>
      <c r="AW63" s="46" t="e">
        <f>#REF!/#REF!</f>
        <v>#REF!</v>
      </c>
      <c r="AX63" s="46" t="e">
        <f>#REF!/#REF!</f>
        <v>#REF!</v>
      </c>
      <c r="AY63" s="46" t="e">
        <f>#REF!/#REF!</f>
        <v>#REF!</v>
      </c>
      <c r="BA63" s="46" t="e">
        <f t="shared" si="86"/>
        <v>#REF!</v>
      </c>
      <c r="BB63" s="46" t="e">
        <f t="shared" si="86"/>
        <v>#REF!</v>
      </c>
      <c r="BC63" s="46" t="e">
        <f t="shared" si="86"/>
        <v>#REF!</v>
      </c>
      <c r="BD63" s="46" t="e">
        <f t="shared" si="86"/>
        <v>#REF!</v>
      </c>
      <c r="BE63" s="46" t="e">
        <f t="shared" si="30"/>
        <v>#REF!</v>
      </c>
      <c r="BF63" s="46"/>
      <c r="BG63" s="46" t="e">
        <f t="shared" si="87"/>
        <v>#REF!</v>
      </c>
      <c r="BH63" s="46" t="e">
        <f t="shared" si="87"/>
        <v>#REF!</v>
      </c>
      <c r="BI63" s="46" t="e">
        <f t="shared" si="87"/>
        <v>#REF!</v>
      </c>
      <c r="BJ63" s="46" t="e">
        <f t="shared" si="87"/>
        <v>#REF!</v>
      </c>
      <c r="BM63" s="46" t="e">
        <f>LN(#REF!/#REF!)</f>
        <v>#REF!</v>
      </c>
      <c r="BN63" s="46" t="e">
        <f>LN(#REF!/#REF!)</f>
        <v>#REF!</v>
      </c>
      <c r="BO63" s="46" t="e">
        <f>LN(#REF!/#REF!)</f>
        <v>#REF!</v>
      </c>
      <c r="BP63" s="46" t="e">
        <f>LN(#REF!/#REF!)</f>
        <v>#REF!</v>
      </c>
      <c r="BR63" s="46" t="e">
        <f>M63/#REF!</f>
        <v>#REF!</v>
      </c>
      <c r="BS63" s="46" t="e">
        <f>#REF!/#REF!</f>
        <v>#REF!</v>
      </c>
      <c r="BT63" s="46" t="e">
        <f>#REF!/#REF!</f>
        <v>#REF!</v>
      </c>
      <c r="BU63" s="46" t="e">
        <f>#REF!/#REF!</f>
        <v>#REF!</v>
      </c>
      <c r="BV63" s="46"/>
      <c r="BX63" s="46" t="e">
        <f t="shared" si="88"/>
        <v>#REF!</v>
      </c>
      <c r="BY63" s="46" t="e">
        <f t="shared" si="88"/>
        <v>#REF!</v>
      </c>
      <c r="BZ63" s="46" t="e">
        <f t="shared" si="88"/>
        <v>#REF!</v>
      </c>
      <c r="CA63" s="46" t="e">
        <f t="shared" si="88"/>
        <v>#REF!</v>
      </c>
      <c r="CC63" s="46" t="e">
        <f>LN(#REF!/#REF!)</f>
        <v>#REF!</v>
      </c>
      <c r="CD63" s="46" t="e">
        <f>LN(#REF!/#REF!)</f>
        <v>#REF!</v>
      </c>
      <c r="CE63" s="46" t="e">
        <f>LN(#REF!/#REF!)</f>
        <v>#REF!</v>
      </c>
      <c r="CF63" s="46" t="e">
        <f>LN(#REF!/#REF!)</f>
        <v>#REF!</v>
      </c>
      <c r="CH63" s="46" t="e">
        <f>LN(#REF!/#REF!)</f>
        <v>#REF!</v>
      </c>
      <c r="CI63" s="46" t="e">
        <f>LN(#REF!/#REF!)</f>
        <v>#REF!</v>
      </c>
      <c r="CJ63" s="46" t="e">
        <f>LN(#REF!/#REF!)</f>
        <v>#REF!</v>
      </c>
      <c r="CK63" s="46" t="e">
        <f>LN(#REF!/#REF!)</f>
        <v>#REF!</v>
      </c>
      <c r="CM63" s="46" t="e">
        <f>LN(#REF!/#REF!)</f>
        <v>#REF!</v>
      </c>
      <c r="CN63" s="46" t="e">
        <f>LN(#REF!/#REF!)</f>
        <v>#REF!</v>
      </c>
      <c r="CO63" s="46" t="e">
        <f>LN(#REF!/#REF!)</f>
        <v>#REF!</v>
      </c>
      <c r="CP63" s="46" t="e">
        <f>LN(#REF!/#REF!)</f>
        <v>#REF!</v>
      </c>
      <c r="CS63" s="46" t="e">
        <f t="shared" si="33"/>
        <v>#REF!</v>
      </c>
      <c r="CT63" s="46">
        <f t="shared" si="34"/>
        <v>1</v>
      </c>
      <c r="CU63" s="46">
        <f t="shared" si="74"/>
        <v>1</v>
      </c>
      <c r="CV63" s="46"/>
      <c r="CW63" s="46" t="e">
        <f t="shared" si="35"/>
        <v>#REF!</v>
      </c>
      <c r="CX63" s="46">
        <f t="shared" si="36"/>
        <v>1</v>
      </c>
      <c r="CY63" s="46">
        <f t="shared" si="75"/>
        <v>1</v>
      </c>
      <c r="CZ63" s="46"/>
      <c r="DA63" s="46" t="e">
        <f t="shared" si="37"/>
        <v>#REF!</v>
      </c>
      <c r="DB63" s="46">
        <f t="shared" si="38"/>
        <v>1</v>
      </c>
      <c r="DC63" s="46">
        <f t="shared" si="76"/>
        <v>1</v>
      </c>
      <c r="DD63" s="46"/>
      <c r="DE63" s="46" t="e">
        <f t="shared" si="39"/>
        <v>#REF!</v>
      </c>
      <c r="DF63" s="46">
        <f t="shared" si="40"/>
        <v>1</v>
      </c>
      <c r="DG63" s="46">
        <f t="shared" si="77"/>
        <v>1</v>
      </c>
      <c r="DI63" s="46" t="e">
        <f t="shared" si="41"/>
        <v>#REF!</v>
      </c>
      <c r="DJ63" s="46">
        <f t="shared" si="42"/>
        <v>1</v>
      </c>
      <c r="DK63" s="46">
        <f t="shared" si="78"/>
        <v>1</v>
      </c>
      <c r="DO63" s="52">
        <f t="shared" si="79"/>
        <v>0.280778887323962</v>
      </c>
      <c r="DP63" s="52">
        <f t="shared" si="80"/>
        <v>0.71922111267603794</v>
      </c>
      <c r="DR63" s="46">
        <f t="shared" si="56"/>
        <v>0.28246069784274069</v>
      </c>
      <c r="DS63" s="46">
        <f t="shared" si="57"/>
        <v>0.71753463171275311</v>
      </c>
      <c r="DT63" s="46">
        <f t="shared" si="58"/>
        <v>0.99999532955549375</v>
      </c>
      <c r="DV63" s="46">
        <f t="shared" si="59"/>
        <v>0.2824620170659165</v>
      </c>
      <c r="DW63" s="46">
        <f t="shared" si="60"/>
        <v>0.71753798293408355</v>
      </c>
      <c r="DY63" s="46">
        <f t="shared" si="89"/>
        <v>5.2397151654877388E-3</v>
      </c>
      <c r="DZ63" s="46">
        <f t="shared" si="90"/>
        <v>1.0210204016598388E-2</v>
      </c>
      <c r="EA63" s="46"/>
      <c r="EB63" s="46">
        <f t="shared" si="61"/>
        <v>-9.3485074555249667E-4</v>
      </c>
      <c r="EC63" s="46">
        <f t="shared" si="62"/>
        <v>-9.3485074555249667E-4</v>
      </c>
      <c r="ED63" s="46"/>
      <c r="EE63" s="52">
        <f t="shared" si="45"/>
        <v>0.55926657080655551</v>
      </c>
      <c r="EF63" s="52">
        <f t="shared" si="46"/>
        <v>0.44073342919344449</v>
      </c>
      <c r="EG63" s="52"/>
      <c r="EH63" s="52">
        <f t="shared" si="63"/>
        <v>-8.4661383695907085E-3</v>
      </c>
      <c r="EI63" s="52">
        <f t="shared" si="64"/>
        <v>1.0847290125798039E-2</v>
      </c>
      <c r="EK63" s="46">
        <f t="shared" si="91"/>
        <v>-1.4640704280630598E-2</v>
      </c>
      <c r="EL63" s="46">
        <f t="shared" si="92"/>
        <v>-2.9776463635271646E-4</v>
      </c>
      <c r="EN63" s="46">
        <v>0</v>
      </c>
      <c r="EO63" s="46">
        <f t="shared" si="93"/>
        <v>-2.6843316587464834E-3</v>
      </c>
      <c r="ES63" s="46">
        <f t="shared" si="94"/>
        <v>1.008845118621837</v>
      </c>
      <c r="ET63" s="46">
        <f t="shared" si="51"/>
        <v>1.8889660974092339</v>
      </c>
      <c r="EU63" s="46">
        <f t="shared" si="81"/>
        <v>1.128699864536536</v>
      </c>
      <c r="EW63" s="46">
        <f t="shared" si="65"/>
        <v>0.99566034334236686</v>
      </c>
      <c r="EX63" s="46">
        <f t="shared" si="52"/>
        <v>1.0115608548771884</v>
      </c>
      <c r="EY63" s="46">
        <f t="shared" si="82"/>
        <v>0.99477434587273494</v>
      </c>
      <c r="FA63" s="46">
        <f t="shared" si="66"/>
        <v>0.99807574383540409</v>
      </c>
      <c r="FB63" s="46">
        <f t="shared" si="53"/>
        <v>0.85495383970149608</v>
      </c>
      <c r="FC63" s="46">
        <f t="shared" si="83"/>
        <v>0.99302567421694499</v>
      </c>
      <c r="FE63" s="46">
        <f t="shared" si="67"/>
        <v>1.1228016694309773</v>
      </c>
      <c r="FG63" s="46">
        <f t="shared" si="68"/>
        <v>0.99906558609126939</v>
      </c>
      <c r="FH63" s="46">
        <f t="shared" si="54"/>
        <v>1.0488271073947508</v>
      </c>
      <c r="FI63" s="46">
        <f t="shared" si="84"/>
        <v>1.0548639907751483</v>
      </c>
      <c r="FK63" s="46">
        <f t="shared" si="69"/>
        <v>1.005406543044038</v>
      </c>
      <c r="FL63" s="46">
        <f t="shared" si="55"/>
        <v>1.8218485647989031</v>
      </c>
      <c r="FM63" s="46">
        <f t="shared" si="85"/>
        <v>1.0644042068455724</v>
      </c>
    </row>
    <row r="64" spans="1:169" x14ac:dyDescent="0.2">
      <c r="A64" s="33" t="s">
        <v>52</v>
      </c>
      <c r="B64" s="1">
        <f t="shared" si="17"/>
        <v>1998</v>
      </c>
      <c r="D64" s="43">
        <f>Commercial_Total!D306</f>
        <v>4004.87</v>
      </c>
      <c r="E64" s="43">
        <f>Commercial_Total!D224</f>
        <v>3560.268264712</v>
      </c>
      <c r="F64" s="43">
        <f>Conversion_Factors!$O60*E64</f>
        <v>11579.842011106191</v>
      </c>
      <c r="G64" s="43">
        <f t="shared" si="70"/>
        <v>15584.712011106192</v>
      </c>
      <c r="H64" s="49">
        <f t="shared" si="71"/>
        <v>3.2525195154199755</v>
      </c>
      <c r="K64" s="51">
        <f>Commercial_Total!F64</f>
        <v>70.79668972332658</v>
      </c>
      <c r="M64" s="49">
        <f>Commercial_Total!Y306</f>
        <v>0.94322288217589556</v>
      </c>
      <c r="N64" s="49">
        <f>Commercial_Total!Y224</f>
        <v>1.2210440720002609</v>
      </c>
      <c r="O64" s="354">
        <f>Commercial_Total!$H144</f>
        <v>106.85723152136852</v>
      </c>
      <c r="Q64" s="50">
        <f t="shared" si="18"/>
        <v>220.13334340929268</v>
      </c>
      <c r="S64" s="52">
        <f>Commercial_Total!Y306</f>
        <v>0.94322288217589556</v>
      </c>
      <c r="T64" s="52">
        <f>Commercial_Total!Y224</f>
        <v>1.2210440720002609</v>
      </c>
      <c r="W64" s="52">
        <f>Commercial_Total!X306</f>
        <v>0.93475532802920691</v>
      </c>
      <c r="Z64" s="116">
        <f>Commercial_Total!X224</f>
        <v>1.0149538520699424</v>
      </c>
      <c r="AA64" s="46"/>
      <c r="AB64" s="22">
        <f t="shared" si="19"/>
        <v>1998</v>
      </c>
      <c r="AC64" s="48">
        <f t="shared" si="72"/>
        <v>1.2170318063299685</v>
      </c>
      <c r="AD64" s="48">
        <f t="shared" si="73"/>
        <v>1.1153067513430195</v>
      </c>
      <c r="AE64" s="48">
        <f t="shared" si="20"/>
        <v>0.99231072744871751</v>
      </c>
      <c r="AF64" s="357">
        <f t="shared" si="21"/>
        <v>0.99349237486130948</v>
      </c>
      <c r="AG64" s="48">
        <f t="shared" si="22"/>
        <v>1.1313112518668955</v>
      </c>
      <c r="AH64" s="48">
        <f t="shared" si="23"/>
        <v>1.357363790199005</v>
      </c>
      <c r="AI64" s="48">
        <f t="shared" si="24"/>
        <v>1.3573637901990041</v>
      </c>
      <c r="AJ64" s="48"/>
      <c r="AK64" s="48" t="e">
        <f>#REF!*#REF!*AE64</f>
        <v>#REF!</v>
      </c>
      <c r="AL64" s="48">
        <f t="shared" si="25"/>
        <v>0.98585314121337997</v>
      </c>
      <c r="AM64" s="47"/>
      <c r="AN64" s="48">
        <f>Commercial_Total!Y144</f>
        <v>1.0527671307861233</v>
      </c>
      <c r="AO64" s="48">
        <f>Commercial_Total!X144</f>
        <v>0.96909746003704311</v>
      </c>
      <c r="AP64" s="48">
        <f t="shared" si="26"/>
        <v>1.1003479041343946</v>
      </c>
      <c r="AQ64" s="48">
        <f t="shared" si="27"/>
        <v>0.99349237486130948</v>
      </c>
      <c r="AR64" s="48">
        <f t="shared" si="28"/>
        <v>1.1153067513430202</v>
      </c>
      <c r="AT64" s="5"/>
      <c r="AV64" s="46" t="e">
        <f>D64/#REF!</f>
        <v>#REF!</v>
      </c>
      <c r="AW64" s="46" t="e">
        <f>#REF!/#REF!</f>
        <v>#REF!</v>
      </c>
      <c r="AX64" s="46" t="e">
        <f>#REF!/#REF!</f>
        <v>#REF!</v>
      </c>
      <c r="AY64" s="46" t="e">
        <f>#REF!/#REF!</f>
        <v>#REF!</v>
      </c>
      <c r="BA64" s="46" t="e">
        <f t="shared" si="86"/>
        <v>#REF!</v>
      </c>
      <c r="BB64" s="46" t="e">
        <f t="shared" si="86"/>
        <v>#REF!</v>
      </c>
      <c r="BC64" s="46" t="e">
        <f t="shared" si="86"/>
        <v>#REF!</v>
      </c>
      <c r="BD64" s="46" t="e">
        <f t="shared" si="86"/>
        <v>#REF!</v>
      </c>
      <c r="BE64" s="46" t="e">
        <f t="shared" si="30"/>
        <v>#REF!</v>
      </c>
      <c r="BF64" s="46"/>
      <c r="BG64" s="46" t="e">
        <f t="shared" si="87"/>
        <v>#REF!</v>
      </c>
      <c r="BH64" s="46" t="e">
        <f t="shared" si="87"/>
        <v>#REF!</v>
      </c>
      <c r="BI64" s="46" t="e">
        <f t="shared" si="87"/>
        <v>#REF!</v>
      </c>
      <c r="BJ64" s="46" t="e">
        <f t="shared" si="87"/>
        <v>#REF!</v>
      </c>
      <c r="BM64" s="46" t="e">
        <f>LN(#REF!/#REF!)</f>
        <v>#REF!</v>
      </c>
      <c r="BN64" s="46" t="e">
        <f>LN(#REF!/#REF!)</f>
        <v>#REF!</v>
      </c>
      <c r="BO64" s="46" t="e">
        <f>LN(#REF!/#REF!)</f>
        <v>#REF!</v>
      </c>
      <c r="BP64" s="46" t="e">
        <f>LN(#REF!/#REF!)</f>
        <v>#REF!</v>
      </c>
      <c r="BR64" s="46" t="e">
        <f>M64/#REF!</f>
        <v>#REF!</v>
      </c>
      <c r="BS64" s="46" t="e">
        <f>#REF!/#REF!</f>
        <v>#REF!</v>
      </c>
      <c r="BT64" s="46" t="e">
        <f>#REF!/#REF!</f>
        <v>#REF!</v>
      </c>
      <c r="BU64" s="46" t="e">
        <f>#REF!/#REF!</f>
        <v>#REF!</v>
      </c>
      <c r="BV64" s="46"/>
      <c r="BX64" s="46" t="e">
        <f t="shared" si="88"/>
        <v>#REF!</v>
      </c>
      <c r="BY64" s="46" t="e">
        <f t="shared" si="88"/>
        <v>#REF!</v>
      </c>
      <c r="BZ64" s="46" t="e">
        <f t="shared" si="88"/>
        <v>#REF!</v>
      </c>
      <c r="CA64" s="46" t="e">
        <f t="shared" si="88"/>
        <v>#REF!</v>
      </c>
      <c r="CC64" s="46" t="e">
        <f>LN(#REF!/#REF!)</f>
        <v>#REF!</v>
      </c>
      <c r="CD64" s="46" t="e">
        <f>LN(#REF!/#REF!)</f>
        <v>#REF!</v>
      </c>
      <c r="CE64" s="46" t="e">
        <f>LN(#REF!/#REF!)</f>
        <v>#REF!</v>
      </c>
      <c r="CF64" s="46" t="e">
        <f>LN(#REF!/#REF!)</f>
        <v>#REF!</v>
      </c>
      <c r="CH64" s="46" t="e">
        <f>LN(#REF!/#REF!)</f>
        <v>#REF!</v>
      </c>
      <c r="CI64" s="46" t="e">
        <f>LN(#REF!/#REF!)</f>
        <v>#REF!</v>
      </c>
      <c r="CJ64" s="46" t="e">
        <f>LN(#REF!/#REF!)</f>
        <v>#REF!</v>
      </c>
      <c r="CK64" s="46" t="e">
        <f>LN(#REF!/#REF!)</f>
        <v>#REF!</v>
      </c>
      <c r="CM64" s="46" t="e">
        <f>LN(#REF!/#REF!)</f>
        <v>#REF!</v>
      </c>
      <c r="CN64" s="46" t="e">
        <f>LN(#REF!/#REF!)</f>
        <v>#REF!</v>
      </c>
      <c r="CO64" s="46" t="e">
        <f>LN(#REF!/#REF!)</f>
        <v>#REF!</v>
      </c>
      <c r="CP64" s="46" t="e">
        <f>LN(#REF!/#REF!)</f>
        <v>#REF!</v>
      </c>
      <c r="CS64" s="46" t="e">
        <f t="shared" si="33"/>
        <v>#REF!</v>
      </c>
      <c r="CT64" s="46">
        <f t="shared" si="34"/>
        <v>1</v>
      </c>
      <c r="CU64" s="46">
        <f t="shared" si="74"/>
        <v>1</v>
      </c>
      <c r="CV64" s="46"/>
      <c r="CW64" s="46" t="e">
        <f t="shared" si="35"/>
        <v>#REF!</v>
      </c>
      <c r="CX64" s="46">
        <f t="shared" si="36"/>
        <v>1</v>
      </c>
      <c r="CY64" s="46">
        <f t="shared" si="75"/>
        <v>1</v>
      </c>
      <c r="CZ64" s="46"/>
      <c r="DA64" s="46" t="e">
        <f t="shared" si="37"/>
        <v>#REF!</v>
      </c>
      <c r="DB64" s="46">
        <f t="shared" si="38"/>
        <v>1</v>
      </c>
      <c r="DC64" s="46">
        <f t="shared" si="76"/>
        <v>1</v>
      </c>
      <c r="DD64" s="46"/>
      <c r="DE64" s="46" t="e">
        <f t="shared" si="39"/>
        <v>#REF!</v>
      </c>
      <c r="DF64" s="46">
        <f t="shared" si="40"/>
        <v>1</v>
      </c>
      <c r="DG64" s="46">
        <f t="shared" si="77"/>
        <v>1</v>
      </c>
      <c r="DI64" s="46" t="e">
        <f t="shared" si="41"/>
        <v>#REF!</v>
      </c>
      <c r="DJ64" s="46">
        <f t="shared" si="42"/>
        <v>1</v>
      </c>
      <c r="DK64" s="46">
        <f t="shared" si="78"/>
        <v>1</v>
      </c>
      <c r="DO64" s="52">
        <f t="shared" si="79"/>
        <v>0.25697427049957638</v>
      </c>
      <c r="DP64" s="52">
        <f t="shared" si="80"/>
        <v>0.74302572950042356</v>
      </c>
      <c r="DR64" s="46">
        <f t="shared" si="56"/>
        <v>0.26870086130339649</v>
      </c>
      <c r="DS64" s="46">
        <f t="shared" si="57"/>
        <v>0.73105882872956518</v>
      </c>
      <c r="DT64" s="46">
        <f t="shared" si="58"/>
        <v>0.99975969003296172</v>
      </c>
      <c r="DV64" s="46">
        <f t="shared" si="59"/>
        <v>0.26876544831942317</v>
      </c>
      <c r="DW64" s="46">
        <f t="shared" si="60"/>
        <v>0.73123455168057683</v>
      </c>
      <c r="DY64" s="46">
        <f t="shared" si="89"/>
        <v>-2.6456114872144876E-2</v>
      </c>
      <c r="DZ64" s="46">
        <f t="shared" si="90"/>
        <v>1.2884294722474002E-2</v>
      </c>
      <c r="EA64" s="46"/>
      <c r="EB64" s="46">
        <f t="shared" si="61"/>
        <v>-3.3379873772472049E-2</v>
      </c>
      <c r="EC64" s="46">
        <f t="shared" si="62"/>
        <v>-3.3379873772472049E-2</v>
      </c>
      <c r="ED64" s="46"/>
      <c r="EE64" s="52">
        <f t="shared" si="45"/>
        <v>0.52938490479161948</v>
      </c>
      <c r="EF64" s="52">
        <f t="shared" si="46"/>
        <v>0.47061509520838046</v>
      </c>
      <c r="EG64" s="52"/>
      <c r="EH64" s="52">
        <f t="shared" si="63"/>
        <v>-5.4910454759394177E-2</v>
      </c>
      <c r="EI64" s="52">
        <f t="shared" si="64"/>
        <v>6.5600328561986138E-2</v>
      </c>
      <c r="EK64" s="46">
        <f t="shared" si="91"/>
        <v>-6.1834213659721388E-2</v>
      </c>
      <c r="EL64" s="46">
        <f t="shared" si="92"/>
        <v>1.933616006704042E-2</v>
      </c>
      <c r="EN64" s="46">
        <v>0</v>
      </c>
      <c r="EO64" s="46">
        <f t="shared" si="93"/>
        <v>6.4256813449987417E-4</v>
      </c>
      <c r="ES64" s="46">
        <f t="shared" si="94"/>
        <v>1.0023136242081785</v>
      </c>
      <c r="ET64" s="46">
        <f t="shared" si="51"/>
        <v>1.8933364551006284</v>
      </c>
      <c r="EU64" s="46">
        <f t="shared" si="81"/>
        <v>1.1313112518668955</v>
      </c>
      <c r="EW64" s="46">
        <f t="shared" si="65"/>
        <v>0.99752343992962944</v>
      </c>
      <c r="EX64" s="46">
        <f t="shared" si="52"/>
        <v>1.0090556636552497</v>
      </c>
      <c r="EY64" s="46">
        <f t="shared" si="82"/>
        <v>0.99231072744871751</v>
      </c>
      <c r="FA64" s="46">
        <f t="shared" si="66"/>
        <v>1.0004699784270255</v>
      </c>
      <c r="FB64" s="46">
        <f t="shared" si="53"/>
        <v>0.8553556495622584</v>
      </c>
      <c r="FC64" s="46">
        <f t="shared" si="83"/>
        <v>0.99349237486130948</v>
      </c>
      <c r="FE64" s="46">
        <f t="shared" si="67"/>
        <v>1.1226122913109584</v>
      </c>
      <c r="FG64" s="46">
        <f t="shared" si="68"/>
        <v>0.96717108686743225</v>
      </c>
      <c r="FH64" s="46">
        <f t="shared" si="54"/>
        <v>1.0143952533950062</v>
      </c>
      <c r="FI64" s="46">
        <f t="shared" si="84"/>
        <v>1.0202339524553172</v>
      </c>
      <c r="FK64" s="46">
        <f t="shared" si="69"/>
        <v>1.0337688418155953</v>
      </c>
      <c r="FL64" s="46">
        <f t="shared" si="55"/>
        <v>1.8833702807955666</v>
      </c>
      <c r="FM64" s="46">
        <f t="shared" si="85"/>
        <v>1.1003479041343946</v>
      </c>
    </row>
    <row r="65" spans="1:171" x14ac:dyDescent="0.2">
      <c r="A65" s="33" t="s">
        <v>52</v>
      </c>
      <c r="B65" s="1">
        <f t="shared" si="17"/>
        <v>1999</v>
      </c>
      <c r="D65" s="43">
        <f>Commercial_Total!D307</f>
        <v>4053.5529999999999</v>
      </c>
      <c r="E65" s="43">
        <f>Commercial_Total!D225</f>
        <v>3648.5172681240001</v>
      </c>
      <c r="F65" s="43">
        <f>Conversion_Factors!$O61*E65</f>
        <v>11937.694946344316</v>
      </c>
      <c r="G65" s="43">
        <f t="shared" si="70"/>
        <v>15991.247946344316</v>
      </c>
      <c r="H65" s="49">
        <f t="shared" si="71"/>
        <v>3.2719305046574325</v>
      </c>
      <c r="K65" s="51">
        <f>Commercial_Total!F65</f>
        <v>72.299726123506517</v>
      </c>
      <c r="M65" s="49">
        <f>Commercial_Total!Y307</f>
        <v>0.91512243880717137</v>
      </c>
      <c r="N65" s="49">
        <f>Commercial_Total!Y225</f>
        <v>1.2352819978416036</v>
      </c>
      <c r="O65" s="354">
        <f>Commercial_Total!$H145</f>
        <v>106.52972951746573</v>
      </c>
      <c r="Q65" s="50">
        <f t="shared" si="18"/>
        <v>221.1799242368796</v>
      </c>
      <c r="S65" s="52">
        <f>Commercial_Total!Y307</f>
        <v>0.91512243880717137</v>
      </c>
      <c r="T65" s="52">
        <f>Commercial_Total!Y225</f>
        <v>1.2352819978416036</v>
      </c>
      <c r="W65" s="52">
        <f>Commercial_Total!X307</f>
        <v>0.95489760682112168</v>
      </c>
      <c r="Z65" s="116">
        <f>Commercial_Total!X225</f>
        <v>1.0067496928989006</v>
      </c>
      <c r="AA65" s="46"/>
      <c r="AB65" s="22">
        <f t="shared" si="19"/>
        <v>1999</v>
      </c>
      <c r="AC65" s="48">
        <f t="shared" si="72"/>
        <v>1.242869781413823</v>
      </c>
      <c r="AD65" s="48">
        <f t="shared" si="73"/>
        <v>1.1206092586540704</v>
      </c>
      <c r="AE65" s="48">
        <f t="shared" si="20"/>
        <v>0.99171214644815531</v>
      </c>
      <c r="AF65" s="357">
        <f t="shared" si="21"/>
        <v>0.99790488724105753</v>
      </c>
      <c r="AG65" s="48">
        <f t="shared" si="22"/>
        <v>1.1323467143872403</v>
      </c>
      <c r="AH65" s="48">
        <f t="shared" si="23"/>
        <v>1.3927713843536917</v>
      </c>
      <c r="AI65" s="48">
        <f t="shared" si="24"/>
        <v>1.3927713843536906</v>
      </c>
      <c r="AJ65" s="48"/>
      <c r="AK65" s="48" t="e">
        <f>#REF!*#REF!*AE65</f>
        <v>#REF!</v>
      </c>
      <c r="AL65" s="48">
        <f t="shared" si="25"/>
        <v>0.98963439767693351</v>
      </c>
      <c r="AM65" s="47"/>
      <c r="AN65" s="48">
        <f>Commercial_Total!Y145</f>
        <v>1.0413606078682878</v>
      </c>
      <c r="AO65" s="48">
        <f>Commercial_Total!X145</f>
        <v>0.97670977262041625</v>
      </c>
      <c r="AP65" s="48">
        <f t="shared" si="26"/>
        <v>1.1040744971105765</v>
      </c>
      <c r="AQ65" s="48">
        <f t="shared" si="27"/>
        <v>0.99790488724105753</v>
      </c>
      <c r="AR65" s="48">
        <f t="shared" si="28"/>
        <v>1.1206092586540708</v>
      </c>
      <c r="AT65" s="5"/>
      <c r="AV65" s="46" t="e">
        <f>D65/#REF!</f>
        <v>#REF!</v>
      </c>
      <c r="AW65" s="46" t="e">
        <f>#REF!/#REF!</f>
        <v>#REF!</v>
      </c>
      <c r="AX65" s="46" t="e">
        <f>#REF!/#REF!</f>
        <v>#REF!</v>
      </c>
      <c r="AY65" s="46" t="e">
        <f>#REF!/#REF!</f>
        <v>#REF!</v>
      </c>
      <c r="BA65" s="46" t="e">
        <f t="shared" si="86"/>
        <v>#REF!</v>
      </c>
      <c r="BB65" s="46" t="e">
        <f t="shared" si="86"/>
        <v>#REF!</v>
      </c>
      <c r="BC65" s="46" t="e">
        <f t="shared" si="86"/>
        <v>#REF!</v>
      </c>
      <c r="BD65" s="46" t="e">
        <f t="shared" si="86"/>
        <v>#REF!</v>
      </c>
      <c r="BE65" s="46" t="e">
        <f t="shared" si="30"/>
        <v>#REF!</v>
      </c>
      <c r="BF65" s="46"/>
      <c r="BG65" s="46" t="e">
        <f t="shared" si="87"/>
        <v>#REF!</v>
      </c>
      <c r="BH65" s="46" t="e">
        <f t="shared" si="87"/>
        <v>#REF!</v>
      </c>
      <c r="BI65" s="46" t="e">
        <f t="shared" si="87"/>
        <v>#REF!</v>
      </c>
      <c r="BJ65" s="46" t="e">
        <f t="shared" si="87"/>
        <v>#REF!</v>
      </c>
      <c r="BM65" s="46" t="e">
        <f>LN(#REF!/#REF!)</f>
        <v>#REF!</v>
      </c>
      <c r="BN65" s="46" t="e">
        <f>LN(#REF!/#REF!)</f>
        <v>#REF!</v>
      </c>
      <c r="BO65" s="46" t="e">
        <f>LN(#REF!/#REF!)</f>
        <v>#REF!</v>
      </c>
      <c r="BP65" s="46" t="e">
        <f>LN(#REF!/#REF!)</f>
        <v>#REF!</v>
      </c>
      <c r="BR65" s="46" t="e">
        <f>M65/#REF!</f>
        <v>#REF!</v>
      </c>
      <c r="BS65" s="46" t="e">
        <f>#REF!/#REF!</f>
        <v>#REF!</v>
      </c>
      <c r="BT65" s="46" t="e">
        <f>#REF!/#REF!</f>
        <v>#REF!</v>
      </c>
      <c r="BU65" s="46" t="e">
        <f>#REF!/#REF!</f>
        <v>#REF!</v>
      </c>
      <c r="BV65" s="46"/>
      <c r="BX65" s="46" t="e">
        <f t="shared" si="88"/>
        <v>#REF!</v>
      </c>
      <c r="BY65" s="46" t="e">
        <f t="shared" si="88"/>
        <v>#REF!</v>
      </c>
      <c r="BZ65" s="46" t="e">
        <f t="shared" si="88"/>
        <v>#REF!</v>
      </c>
      <c r="CA65" s="46" t="e">
        <f t="shared" si="88"/>
        <v>#REF!</v>
      </c>
      <c r="CC65" s="46" t="e">
        <f>LN(#REF!/#REF!)</f>
        <v>#REF!</v>
      </c>
      <c r="CD65" s="46" t="e">
        <f>LN(#REF!/#REF!)</f>
        <v>#REF!</v>
      </c>
      <c r="CE65" s="46" t="e">
        <f>LN(#REF!/#REF!)</f>
        <v>#REF!</v>
      </c>
      <c r="CF65" s="46" t="e">
        <f>LN(#REF!/#REF!)</f>
        <v>#REF!</v>
      </c>
      <c r="CH65" s="46" t="e">
        <f>LN(#REF!/#REF!)</f>
        <v>#REF!</v>
      </c>
      <c r="CI65" s="46" t="e">
        <f>LN(#REF!/#REF!)</f>
        <v>#REF!</v>
      </c>
      <c r="CJ65" s="46" t="e">
        <f>LN(#REF!/#REF!)</f>
        <v>#REF!</v>
      </c>
      <c r="CK65" s="46" t="e">
        <f>LN(#REF!/#REF!)</f>
        <v>#REF!</v>
      </c>
      <c r="CM65" s="46" t="e">
        <f>LN(#REF!/#REF!)</f>
        <v>#REF!</v>
      </c>
      <c r="CN65" s="46" t="e">
        <f>LN(#REF!/#REF!)</f>
        <v>#REF!</v>
      </c>
      <c r="CO65" s="46" t="e">
        <f>LN(#REF!/#REF!)</f>
        <v>#REF!</v>
      </c>
      <c r="CP65" s="46" t="e">
        <f>LN(#REF!/#REF!)</f>
        <v>#REF!</v>
      </c>
      <c r="CS65" s="46" t="e">
        <f t="shared" si="33"/>
        <v>#REF!</v>
      </c>
      <c r="CT65" s="46">
        <f t="shared" si="34"/>
        <v>1</v>
      </c>
      <c r="CU65" s="46">
        <f t="shared" si="74"/>
        <v>1</v>
      </c>
      <c r="CV65" s="46"/>
      <c r="CW65" s="46" t="e">
        <f t="shared" si="35"/>
        <v>#REF!</v>
      </c>
      <c r="CX65" s="46">
        <f t="shared" si="36"/>
        <v>1</v>
      </c>
      <c r="CY65" s="46">
        <f t="shared" si="75"/>
        <v>1</v>
      </c>
      <c r="CZ65" s="46"/>
      <c r="DA65" s="46" t="e">
        <f t="shared" si="37"/>
        <v>#REF!</v>
      </c>
      <c r="DB65" s="46">
        <f t="shared" si="38"/>
        <v>1</v>
      </c>
      <c r="DC65" s="46">
        <f t="shared" si="76"/>
        <v>1</v>
      </c>
      <c r="DD65" s="46"/>
      <c r="DE65" s="46" t="e">
        <f t="shared" si="39"/>
        <v>#REF!</v>
      </c>
      <c r="DF65" s="46">
        <f t="shared" si="40"/>
        <v>1</v>
      </c>
      <c r="DG65" s="46">
        <f t="shared" si="77"/>
        <v>1</v>
      </c>
      <c r="DI65" s="46" t="e">
        <f t="shared" si="41"/>
        <v>#REF!</v>
      </c>
      <c r="DJ65" s="46">
        <f t="shared" si="42"/>
        <v>1</v>
      </c>
      <c r="DK65" s="46">
        <f t="shared" si="78"/>
        <v>1</v>
      </c>
      <c r="DO65" s="52">
        <f t="shared" si="79"/>
        <v>0.25348572003892061</v>
      </c>
      <c r="DP65" s="52">
        <f t="shared" si="80"/>
        <v>0.74651427996107933</v>
      </c>
      <c r="DR65" s="46">
        <f t="shared" si="56"/>
        <v>0.25522602168460001</v>
      </c>
      <c r="DS65" s="46">
        <f t="shared" si="57"/>
        <v>0.74476864301257373</v>
      </c>
      <c r="DT65" s="46">
        <f t="shared" si="58"/>
        <v>0.9999946646971738</v>
      </c>
      <c r="DV65" s="46">
        <f t="shared" si="59"/>
        <v>0.25522738339997997</v>
      </c>
      <c r="DW65" s="46">
        <f t="shared" si="60"/>
        <v>0.74477261660001992</v>
      </c>
      <c r="DY65" s="46">
        <f t="shared" si="89"/>
        <v>-3.0244739854063795E-2</v>
      </c>
      <c r="DZ65" s="46">
        <f t="shared" si="90"/>
        <v>1.1592992866526099E-2</v>
      </c>
      <c r="EA65" s="46"/>
      <c r="EB65" s="46">
        <f t="shared" si="61"/>
        <v>-3.0695620712511743E-3</v>
      </c>
      <c r="EC65" s="46">
        <f t="shared" si="62"/>
        <v>-3.0695620712511743E-3</v>
      </c>
      <c r="ED65" s="46"/>
      <c r="EE65" s="52">
        <f t="shared" si="45"/>
        <v>0.52629395200095042</v>
      </c>
      <c r="EF65" s="52">
        <f t="shared" si="46"/>
        <v>0.47370604799904958</v>
      </c>
      <c r="EG65" s="52"/>
      <c r="EH65" s="52">
        <f t="shared" si="63"/>
        <v>-5.8558748306845598E-3</v>
      </c>
      <c r="EI65" s="52">
        <f t="shared" si="64"/>
        <v>6.5464251258918653E-3</v>
      </c>
      <c r="EK65" s="46">
        <f t="shared" si="91"/>
        <v>2.1319302952127847E-2</v>
      </c>
      <c r="EL65" s="46">
        <f t="shared" si="92"/>
        <v>-8.1161298118854874E-3</v>
      </c>
      <c r="EN65" s="46">
        <v>0</v>
      </c>
      <c r="EO65" s="46">
        <f t="shared" si="93"/>
        <v>5.9502475914195068E-3</v>
      </c>
      <c r="ES65" s="46">
        <f t="shared" si="94"/>
        <v>1.0009152764269214</v>
      </c>
      <c r="ET65" s="46">
        <f t="shared" si="51"/>
        <v>1.8950693813262129</v>
      </c>
      <c r="EU65" s="46">
        <f t="shared" si="81"/>
        <v>1.1323467143872403</v>
      </c>
      <c r="EW65" s="46">
        <f t="shared" si="65"/>
        <v>0.99939678068169102</v>
      </c>
      <c r="EX65" s="46">
        <f t="shared" si="52"/>
        <v>1.0084469817856838</v>
      </c>
      <c r="EY65" s="46">
        <f t="shared" si="82"/>
        <v>0.99171214644815531</v>
      </c>
      <c r="FA65" s="46">
        <f t="shared" si="66"/>
        <v>1.0044414154465595</v>
      </c>
      <c r="FB65" s="46">
        <f t="shared" si="53"/>
        <v>0.85915463935652614</v>
      </c>
      <c r="FC65" s="46">
        <f t="shared" si="83"/>
        <v>0.99790488724105753</v>
      </c>
      <c r="FE65" s="46">
        <f t="shared" si="67"/>
        <v>1.1229619906484865</v>
      </c>
      <c r="FG65" s="46">
        <f t="shared" si="68"/>
        <v>0.99693514421775653</v>
      </c>
      <c r="FH65" s="46">
        <f t="shared" si="54"/>
        <v>1.0112862782371583</v>
      </c>
      <c r="FI65" s="46">
        <f t="shared" si="84"/>
        <v>1.0171070825268935</v>
      </c>
      <c r="FK65" s="46">
        <f t="shared" si="69"/>
        <v>1.0033867406500978</v>
      </c>
      <c r="FL65" s="46">
        <f t="shared" si="55"/>
        <v>1.8897487674847231</v>
      </c>
      <c r="FM65" s="46">
        <f t="shared" si="85"/>
        <v>1.1040744971105765</v>
      </c>
      <c r="FN65" s="46">
        <v>1.1040763091590675</v>
      </c>
    </row>
    <row r="66" spans="1:171" x14ac:dyDescent="0.2">
      <c r="A66" s="33" t="s">
        <v>52</v>
      </c>
      <c r="B66" s="1">
        <f t="shared" si="17"/>
        <v>2000</v>
      </c>
      <c r="D66" s="43">
        <f>Commercial_Total!D308</f>
        <v>4278.2579999999998</v>
      </c>
      <c r="E66" s="43">
        <f>Commercial_Total!D226</f>
        <v>3837.9702715359995</v>
      </c>
      <c r="F66" s="43">
        <f>Conversion_Factors!$O62*E66</f>
        <v>12513.412448318835</v>
      </c>
      <c r="G66" s="43">
        <f t="shared" si="70"/>
        <v>16791.670448318837</v>
      </c>
      <c r="H66" s="49">
        <f t="shared" si="71"/>
        <v>3.2604245377103518</v>
      </c>
      <c r="K66" s="51">
        <f>Commercial_Total!F66</f>
        <v>73.870248903781942</v>
      </c>
      <c r="M66" s="49">
        <f>Commercial_Total!Y308</f>
        <v>0.91975398403947373</v>
      </c>
      <c r="N66" s="49">
        <f>Commercial_Total!Y226</f>
        <v>1.2791667481621951</v>
      </c>
      <c r="O66" s="354">
        <f>Commercial_Total!$H146</f>
        <v>109.87140820531975</v>
      </c>
      <c r="Q66" s="50">
        <f t="shared" si="18"/>
        <v>227.31303464525286</v>
      </c>
      <c r="S66" s="52">
        <f>Commercial_Total!Y308</f>
        <v>0.91975398403947373</v>
      </c>
      <c r="T66" s="52">
        <f>Commercial_Total!Y226</f>
        <v>1.2791667481621951</v>
      </c>
      <c r="W66" s="52">
        <f>Commercial_Total!X308</f>
        <v>0.98143724845244262</v>
      </c>
      <c r="Z66" s="116">
        <f>Commercial_Total!X226</f>
        <v>1.0009508365243913</v>
      </c>
      <c r="AA66" s="46"/>
      <c r="AB66" s="22">
        <f t="shared" si="19"/>
        <v>2000</v>
      </c>
      <c r="AC66" s="48">
        <f t="shared" si="72"/>
        <v>1.2698678823650202</v>
      </c>
      <c r="AD66" s="48">
        <f t="shared" si="73"/>
        <v>1.1516826950506307</v>
      </c>
      <c r="AE66" s="48">
        <f t="shared" si="20"/>
        <v>0.99435187443942141</v>
      </c>
      <c r="AF66" s="357">
        <f t="shared" si="21"/>
        <v>0.99528632519201199</v>
      </c>
      <c r="AG66" s="48">
        <f t="shared" si="22"/>
        <v>1.163709842177989</v>
      </c>
      <c r="AH66" s="48">
        <f t="shared" si="23"/>
        <v>1.4624848651203852</v>
      </c>
      <c r="AI66" s="48">
        <f t="shared" si="24"/>
        <v>1.4624848651203839</v>
      </c>
      <c r="AJ66" s="48"/>
      <c r="AK66" s="48" t="e">
        <f>#REF!*#REF!*AE66</f>
        <v>#REF!</v>
      </c>
      <c r="AL66" s="48">
        <f t="shared" si="25"/>
        <v>0.98966482305860071</v>
      </c>
      <c r="AM66" s="47"/>
      <c r="AN66" s="48">
        <f>Commercial_Total!Y146</f>
        <v>1.0614696005179673</v>
      </c>
      <c r="AO66" s="48">
        <f>Commercial_Total!X146</f>
        <v>0.98826401982278644</v>
      </c>
      <c r="AP66" s="48">
        <f t="shared" si="26"/>
        <v>1.1030730119906389</v>
      </c>
      <c r="AQ66" s="48">
        <f t="shared" si="27"/>
        <v>0.99528632519201199</v>
      </c>
      <c r="AR66" s="48">
        <f t="shared" si="28"/>
        <v>1.1516826950506314</v>
      </c>
      <c r="AS66" s="46"/>
      <c r="AT66" s="5"/>
      <c r="AV66" s="46" t="e">
        <f>D66/#REF!</f>
        <v>#REF!</v>
      </c>
      <c r="AW66" s="46" t="e">
        <f>#REF!/#REF!</f>
        <v>#REF!</v>
      </c>
      <c r="AX66" s="46" t="e">
        <f>#REF!/#REF!</f>
        <v>#REF!</v>
      </c>
      <c r="AY66" s="46" t="e">
        <f>#REF!/#REF!</f>
        <v>#REF!</v>
      </c>
      <c r="BA66" s="46" t="e">
        <f t="shared" si="86"/>
        <v>#REF!</v>
      </c>
      <c r="BB66" s="46" t="e">
        <f t="shared" si="86"/>
        <v>#REF!</v>
      </c>
      <c r="BC66" s="46" t="e">
        <f t="shared" si="86"/>
        <v>#REF!</v>
      </c>
      <c r="BD66" s="46" t="e">
        <f t="shared" si="86"/>
        <v>#REF!</v>
      </c>
      <c r="BE66" s="46" t="e">
        <f t="shared" si="30"/>
        <v>#REF!</v>
      </c>
      <c r="BF66" s="46"/>
      <c r="BG66" s="46" t="e">
        <f t="shared" si="87"/>
        <v>#REF!</v>
      </c>
      <c r="BH66" s="46" t="e">
        <f t="shared" si="87"/>
        <v>#REF!</v>
      </c>
      <c r="BI66" s="46" t="e">
        <f t="shared" si="87"/>
        <v>#REF!</v>
      </c>
      <c r="BJ66" s="46" t="e">
        <f t="shared" si="87"/>
        <v>#REF!</v>
      </c>
      <c r="BM66" s="46" t="e">
        <f>LN(#REF!/#REF!)</f>
        <v>#REF!</v>
      </c>
      <c r="BN66" s="46" t="e">
        <f>LN(#REF!/#REF!)</f>
        <v>#REF!</v>
      </c>
      <c r="BO66" s="46" t="e">
        <f>LN(#REF!/#REF!)</f>
        <v>#REF!</v>
      </c>
      <c r="BP66" s="46" t="e">
        <f>LN(#REF!/#REF!)</f>
        <v>#REF!</v>
      </c>
      <c r="BR66" s="46" t="e">
        <f>M66/#REF!</f>
        <v>#REF!</v>
      </c>
      <c r="BS66" s="46" t="e">
        <f>#REF!/#REF!</f>
        <v>#REF!</v>
      </c>
      <c r="BT66" s="46" t="e">
        <f>#REF!/#REF!</f>
        <v>#REF!</v>
      </c>
      <c r="BU66" s="46" t="e">
        <f>#REF!/#REF!</f>
        <v>#REF!</v>
      </c>
      <c r="BV66" s="46"/>
      <c r="BX66" s="46" t="e">
        <f t="shared" si="88"/>
        <v>#REF!</v>
      </c>
      <c r="BY66" s="46" t="e">
        <f t="shared" si="88"/>
        <v>#REF!</v>
      </c>
      <c r="BZ66" s="46" t="e">
        <f t="shared" si="88"/>
        <v>#REF!</v>
      </c>
      <c r="CA66" s="46" t="e">
        <f t="shared" si="88"/>
        <v>#REF!</v>
      </c>
      <c r="CC66" s="46" t="e">
        <f>LN(#REF!/#REF!)</f>
        <v>#REF!</v>
      </c>
      <c r="CD66" s="46" t="e">
        <f>LN(#REF!/#REF!)</f>
        <v>#REF!</v>
      </c>
      <c r="CE66" s="46" t="e">
        <f>LN(#REF!/#REF!)</f>
        <v>#REF!</v>
      </c>
      <c r="CF66" s="46" t="e">
        <f>LN(#REF!/#REF!)</f>
        <v>#REF!</v>
      </c>
      <c r="CH66" s="46" t="e">
        <f>LN(#REF!/#REF!)</f>
        <v>#REF!</v>
      </c>
      <c r="CI66" s="46" t="e">
        <f>LN(#REF!/#REF!)</f>
        <v>#REF!</v>
      </c>
      <c r="CJ66" s="46" t="e">
        <f>LN(#REF!/#REF!)</f>
        <v>#REF!</v>
      </c>
      <c r="CK66" s="46" t="e">
        <f>LN(#REF!/#REF!)</f>
        <v>#REF!</v>
      </c>
      <c r="CM66" s="46" t="e">
        <f>LN(#REF!/#REF!)</f>
        <v>#REF!</v>
      </c>
      <c r="CN66" s="46" t="e">
        <f>LN(#REF!/#REF!)</f>
        <v>#REF!</v>
      </c>
      <c r="CO66" s="46" t="e">
        <f>LN(#REF!/#REF!)</f>
        <v>#REF!</v>
      </c>
      <c r="CP66" s="46" t="e">
        <f>LN(#REF!/#REF!)</f>
        <v>#REF!</v>
      </c>
      <c r="CS66" s="46" t="e">
        <f t="shared" si="33"/>
        <v>#REF!</v>
      </c>
      <c r="CT66" s="46">
        <f t="shared" si="34"/>
        <v>1</v>
      </c>
      <c r="CU66" s="46">
        <f t="shared" si="74"/>
        <v>1</v>
      </c>
      <c r="CV66" s="46"/>
      <c r="CW66" s="46" t="e">
        <f t="shared" si="35"/>
        <v>#REF!</v>
      </c>
      <c r="CX66" s="46">
        <f t="shared" si="36"/>
        <v>1</v>
      </c>
      <c r="CY66" s="46">
        <f t="shared" si="75"/>
        <v>1</v>
      </c>
      <c r="CZ66" s="46"/>
      <c r="DA66" s="46" t="e">
        <f t="shared" si="37"/>
        <v>#REF!</v>
      </c>
      <c r="DB66" s="46">
        <f t="shared" si="38"/>
        <v>1</v>
      </c>
      <c r="DC66" s="46">
        <f t="shared" si="76"/>
        <v>1</v>
      </c>
      <c r="DD66" s="46"/>
      <c r="DE66" s="46" t="e">
        <f t="shared" si="39"/>
        <v>#REF!</v>
      </c>
      <c r="DF66" s="46">
        <f t="shared" si="40"/>
        <v>1</v>
      </c>
      <c r="DG66" s="46">
        <f t="shared" si="77"/>
        <v>1</v>
      </c>
      <c r="DI66" s="46" t="e">
        <f t="shared" si="41"/>
        <v>#REF!</v>
      </c>
      <c r="DJ66" s="46">
        <f t="shared" si="42"/>
        <v>1</v>
      </c>
      <c r="DK66" s="46">
        <f t="shared" si="78"/>
        <v>1</v>
      </c>
      <c r="DO66" s="52">
        <f t="shared" si="79"/>
        <v>0.25478453815345897</v>
      </c>
      <c r="DP66" s="52">
        <f t="shared" si="80"/>
        <v>0.74521546184654097</v>
      </c>
      <c r="DR66" s="46">
        <f t="shared" si="56"/>
        <v>0.25413457593527733</v>
      </c>
      <c r="DS66" s="46">
        <f t="shared" si="57"/>
        <v>0.74586468242811443</v>
      </c>
      <c r="DT66" s="46">
        <f t="shared" si="58"/>
        <v>0.99999925836339176</v>
      </c>
      <c r="DV66" s="46">
        <f t="shared" si="59"/>
        <v>0.25413476441092203</v>
      </c>
      <c r="DW66" s="46">
        <f t="shared" si="60"/>
        <v>0.74586523558907791</v>
      </c>
      <c r="DY66" s="46">
        <f t="shared" si="89"/>
        <v>5.0483564028853071E-3</v>
      </c>
      <c r="DZ66" s="46">
        <f t="shared" si="90"/>
        <v>3.4909605607069898E-2</v>
      </c>
      <c r="EA66" s="46"/>
      <c r="EB66" s="46">
        <f t="shared" si="61"/>
        <v>3.0886569051579747E-2</v>
      </c>
      <c r="EC66" s="46">
        <f t="shared" si="62"/>
        <v>3.0886569051579747E-2</v>
      </c>
      <c r="ED66" s="46"/>
      <c r="EE66" s="52">
        <f t="shared" si="45"/>
        <v>0.52712391234781497</v>
      </c>
      <c r="EF66" s="52">
        <f t="shared" si="46"/>
        <v>0.47287608765218503</v>
      </c>
      <c r="EG66" s="52"/>
      <c r="EH66" s="52">
        <f t="shared" si="63"/>
        <v>1.575747947105581E-3</v>
      </c>
      <c r="EI66" s="52">
        <f t="shared" si="64"/>
        <v>-1.7535943861381759E-3</v>
      </c>
      <c r="EK66" s="46">
        <f t="shared" si="91"/>
        <v>2.741396059579998E-2</v>
      </c>
      <c r="EL66" s="46">
        <f t="shared" si="92"/>
        <v>-5.7766309416281345E-3</v>
      </c>
      <c r="EN66" s="46">
        <v>0</v>
      </c>
      <c r="EO66" s="46">
        <f t="shared" si="93"/>
        <v>-3.5227659156382538E-3</v>
      </c>
      <c r="ES66" s="46">
        <f t="shared" si="94"/>
        <v>1.0276974599672157</v>
      </c>
      <c r="ET66" s="46">
        <f t="shared" si="51"/>
        <v>1.9475579896505919</v>
      </c>
      <c r="EU66" s="46">
        <f t="shared" si="81"/>
        <v>1.163709842177989</v>
      </c>
      <c r="EW66" s="46">
        <f t="shared" si="65"/>
        <v>1.0026617885045781</v>
      </c>
      <c r="EX66" s="46">
        <f t="shared" si="52"/>
        <v>1.0111312543692774</v>
      </c>
      <c r="EY66" s="46">
        <f t="shared" si="82"/>
        <v>0.99435187443942141</v>
      </c>
      <c r="FA66" s="46">
        <f t="shared" si="66"/>
        <v>0.99737594024989173</v>
      </c>
      <c r="FB66" s="46">
        <f t="shared" si="53"/>
        <v>0.85690016624827192</v>
      </c>
      <c r="FC66" s="46">
        <f t="shared" si="83"/>
        <v>0.99528632519201199</v>
      </c>
      <c r="FE66" s="46">
        <f t="shared" si="67"/>
        <v>1.1571370628732867</v>
      </c>
      <c r="FG66" s="46">
        <f t="shared" si="68"/>
        <v>1.0313685081431296</v>
      </c>
      <c r="FH66" s="46">
        <f t="shared" si="54"/>
        <v>1.0430088200910759</v>
      </c>
      <c r="FI66" s="46">
        <f t="shared" si="84"/>
        <v>1.0490122143275731</v>
      </c>
      <c r="FK66" s="46">
        <f t="shared" si="69"/>
        <v>0.9990929188903841</v>
      </c>
      <c r="FL66" s="46">
        <f t="shared" si="55"/>
        <v>1.8880346120758178</v>
      </c>
      <c r="FM66" s="46">
        <f t="shared" si="85"/>
        <v>1.1030730119906389</v>
      </c>
      <c r="FN66" s="46">
        <v>1.1030715510281153</v>
      </c>
    </row>
    <row r="67" spans="1:171" x14ac:dyDescent="0.2">
      <c r="A67" s="33" t="s">
        <v>52</v>
      </c>
      <c r="B67" s="1">
        <f t="shared" si="17"/>
        <v>2001</v>
      </c>
      <c r="D67" s="43">
        <f>Commercial_Total!D309</f>
        <v>4084.6560000000004</v>
      </c>
      <c r="E67" s="43">
        <f>Commercial_Total!D227</f>
        <v>3899.4324720959994</v>
      </c>
      <c r="F67" s="43">
        <f>Conversion_Factors!$O63*E67</f>
        <v>12529.737612992882</v>
      </c>
      <c r="G67" s="43">
        <f t="shared" si="70"/>
        <v>16614.393612992881</v>
      </c>
      <c r="H67" s="49">
        <f t="shared" si="71"/>
        <v>3.2132208219156499</v>
      </c>
      <c r="K67" s="51">
        <f>Commercial_Total!F67</f>
        <v>75.387733723424319</v>
      </c>
      <c r="M67" s="49">
        <f>Commercial_Total!Y309</f>
        <v>0.88345882565454081</v>
      </c>
      <c r="N67" s="49">
        <f>Commercial_Total!Y227</f>
        <v>1.269843927532017</v>
      </c>
      <c r="O67" s="354">
        <f>Commercial_Total!$H147</f>
        <v>105.90699677201201</v>
      </c>
      <c r="Q67" s="50">
        <f t="shared" si="18"/>
        <v>220.3859008939871</v>
      </c>
      <c r="S67" s="52">
        <f>Commercial_Total!Y309</f>
        <v>0.88345882565454081</v>
      </c>
      <c r="T67" s="52">
        <f>Commercial_Total!Y227</f>
        <v>1.269843927532017</v>
      </c>
      <c r="W67" s="52">
        <f>Commercial_Total!X309</f>
        <v>0.9558842179299758</v>
      </c>
      <c r="Z67" s="116">
        <f>Commercial_Total!X227</f>
        <v>1.0038255230038813</v>
      </c>
      <c r="AA67" s="46"/>
      <c r="AB67" s="22">
        <f t="shared" si="19"/>
        <v>2001</v>
      </c>
      <c r="AC67" s="48">
        <f t="shared" si="72"/>
        <v>1.2959542332713276</v>
      </c>
      <c r="AD67" s="48">
        <f t="shared" si="73"/>
        <v>1.1165863351780687</v>
      </c>
      <c r="AE67" s="48">
        <f t="shared" si="20"/>
        <v>0.98993366212431166</v>
      </c>
      <c r="AF67" s="357">
        <f t="shared" si="21"/>
        <v>0.9844637984804846</v>
      </c>
      <c r="AG67" s="48">
        <f t="shared" si="22"/>
        <v>1.14574102954348</v>
      </c>
      <c r="AH67" s="48">
        <f t="shared" si="23"/>
        <v>1.4470447878869372</v>
      </c>
      <c r="AI67" s="48">
        <f t="shared" si="24"/>
        <v>1.4470447878869357</v>
      </c>
      <c r="AJ67" s="48"/>
      <c r="AK67" s="48" t="e">
        <f>#REF!*#REF!*AE67</f>
        <v>#REF!</v>
      </c>
      <c r="AL67" s="48">
        <f t="shared" si="25"/>
        <v>0.97455385325859645</v>
      </c>
      <c r="AM67" s="47"/>
      <c r="AN67" s="48">
        <f>Commercial_Total!Y147</f>
        <v>1.0358095721404819</v>
      </c>
      <c r="AO67" s="48">
        <f>Commercial_Total!X147</f>
        <v>0.97620400905088733</v>
      </c>
      <c r="AP67" s="48">
        <f t="shared" si="26"/>
        <v>1.1216879415657166</v>
      </c>
      <c r="AQ67" s="48">
        <f t="shared" si="27"/>
        <v>0.9844637984804846</v>
      </c>
      <c r="AR67" s="48">
        <f t="shared" si="28"/>
        <v>1.1165863351780694</v>
      </c>
      <c r="AT67" s="5"/>
      <c r="AV67" s="46" t="e">
        <f>D67/#REF!</f>
        <v>#REF!</v>
      </c>
      <c r="AW67" s="46" t="e">
        <f>#REF!/#REF!</f>
        <v>#REF!</v>
      </c>
      <c r="AX67" s="46" t="e">
        <f>#REF!/#REF!</f>
        <v>#REF!</v>
      </c>
      <c r="AY67" s="46" t="e">
        <f>#REF!/#REF!</f>
        <v>#REF!</v>
      </c>
      <c r="BA67" s="46" t="e">
        <f t="shared" si="86"/>
        <v>#REF!</v>
      </c>
      <c r="BB67" s="46" t="e">
        <f t="shared" si="86"/>
        <v>#REF!</v>
      </c>
      <c r="BC67" s="46" t="e">
        <f t="shared" si="86"/>
        <v>#REF!</v>
      </c>
      <c r="BD67" s="46" t="e">
        <f t="shared" si="86"/>
        <v>#REF!</v>
      </c>
      <c r="BE67" s="46" t="e">
        <f t="shared" si="30"/>
        <v>#REF!</v>
      </c>
      <c r="BF67" s="46"/>
      <c r="BG67" s="46" t="e">
        <f t="shared" si="87"/>
        <v>#REF!</v>
      </c>
      <c r="BH67" s="46" t="e">
        <f t="shared" si="87"/>
        <v>#REF!</v>
      </c>
      <c r="BI67" s="46" t="e">
        <f t="shared" si="87"/>
        <v>#REF!</v>
      </c>
      <c r="BJ67" s="46" t="e">
        <f t="shared" si="87"/>
        <v>#REF!</v>
      </c>
      <c r="BM67" s="46" t="e">
        <f>LN(#REF!/#REF!)</f>
        <v>#REF!</v>
      </c>
      <c r="BN67" s="46" t="e">
        <f>LN(#REF!/#REF!)</f>
        <v>#REF!</v>
      </c>
      <c r="BO67" s="46" t="e">
        <f>LN(#REF!/#REF!)</f>
        <v>#REF!</v>
      </c>
      <c r="BP67" s="46" t="e">
        <f>LN(#REF!/#REF!)</f>
        <v>#REF!</v>
      </c>
      <c r="BR67" s="46" t="e">
        <f>M67/#REF!</f>
        <v>#REF!</v>
      </c>
      <c r="BS67" s="46" t="e">
        <f>#REF!/#REF!</f>
        <v>#REF!</v>
      </c>
      <c r="BT67" s="46" t="e">
        <f>#REF!/#REF!</f>
        <v>#REF!</v>
      </c>
      <c r="BU67" s="46" t="e">
        <f>#REF!/#REF!</f>
        <v>#REF!</v>
      </c>
      <c r="BV67" s="46"/>
      <c r="BX67" s="46" t="e">
        <f t="shared" si="88"/>
        <v>#REF!</v>
      </c>
      <c r="BY67" s="46" t="e">
        <f t="shared" si="88"/>
        <v>#REF!</v>
      </c>
      <c r="BZ67" s="46" t="e">
        <f t="shared" si="88"/>
        <v>#REF!</v>
      </c>
      <c r="CA67" s="46" t="e">
        <f t="shared" si="88"/>
        <v>#REF!</v>
      </c>
      <c r="CC67" s="46" t="e">
        <f>LN(#REF!/#REF!)</f>
        <v>#REF!</v>
      </c>
      <c r="CD67" s="46" t="e">
        <f>LN(#REF!/#REF!)</f>
        <v>#REF!</v>
      </c>
      <c r="CE67" s="46" t="e">
        <f>LN(#REF!/#REF!)</f>
        <v>#REF!</v>
      </c>
      <c r="CF67" s="46" t="e">
        <f>LN(#REF!/#REF!)</f>
        <v>#REF!</v>
      </c>
      <c r="CH67" s="46" t="e">
        <f>LN(#REF!/#REF!)</f>
        <v>#REF!</v>
      </c>
      <c r="CI67" s="46" t="e">
        <f>LN(#REF!/#REF!)</f>
        <v>#REF!</v>
      </c>
      <c r="CJ67" s="46" t="e">
        <f>LN(#REF!/#REF!)</f>
        <v>#REF!</v>
      </c>
      <c r="CK67" s="46" t="e">
        <f>LN(#REF!/#REF!)</f>
        <v>#REF!</v>
      </c>
      <c r="CM67" s="46" t="e">
        <f>LN(#REF!/#REF!)</f>
        <v>#REF!</v>
      </c>
      <c r="CN67" s="46" t="e">
        <f>LN(#REF!/#REF!)</f>
        <v>#REF!</v>
      </c>
      <c r="CO67" s="46" t="e">
        <f>LN(#REF!/#REF!)</f>
        <v>#REF!</v>
      </c>
      <c r="CP67" s="46" t="e">
        <f>LN(#REF!/#REF!)</f>
        <v>#REF!</v>
      </c>
      <c r="CS67" s="46" t="e">
        <f t="shared" si="33"/>
        <v>#REF!</v>
      </c>
      <c r="CT67" s="46">
        <f t="shared" si="34"/>
        <v>1</v>
      </c>
      <c r="CU67" s="46">
        <f t="shared" si="74"/>
        <v>1</v>
      </c>
      <c r="CV67" s="46"/>
      <c r="CW67" s="46" t="e">
        <f t="shared" si="35"/>
        <v>#REF!</v>
      </c>
      <c r="CX67" s="46">
        <f t="shared" si="36"/>
        <v>1</v>
      </c>
      <c r="CY67" s="46">
        <f t="shared" si="75"/>
        <v>1</v>
      </c>
      <c r="CZ67" s="46"/>
      <c r="DA67" s="46" t="e">
        <f t="shared" si="37"/>
        <v>#REF!</v>
      </c>
      <c r="DB67" s="46">
        <f t="shared" si="38"/>
        <v>1</v>
      </c>
      <c r="DC67" s="46">
        <f t="shared" si="76"/>
        <v>1</v>
      </c>
      <c r="DD67" s="46"/>
      <c r="DE67" s="46" t="e">
        <f t="shared" si="39"/>
        <v>#REF!</v>
      </c>
      <c r="DF67" s="46">
        <f t="shared" si="40"/>
        <v>1</v>
      </c>
      <c r="DG67" s="46">
        <f t="shared" si="77"/>
        <v>1</v>
      </c>
      <c r="DI67" s="46" t="e">
        <f t="shared" si="41"/>
        <v>#REF!</v>
      </c>
      <c r="DJ67" s="46">
        <f t="shared" si="42"/>
        <v>1</v>
      </c>
      <c r="DK67" s="46">
        <f t="shared" si="78"/>
        <v>1</v>
      </c>
      <c r="DO67" s="52">
        <f t="shared" si="79"/>
        <v>0.24585044119850966</v>
      </c>
      <c r="DP67" s="52">
        <f t="shared" si="80"/>
        <v>0.75414955880149048</v>
      </c>
      <c r="DR67" s="46">
        <f t="shared" si="56"/>
        <v>0.25029091513523377</v>
      </c>
      <c r="DS67" s="46">
        <f t="shared" si="57"/>
        <v>0.74967363780765017</v>
      </c>
      <c r="DT67" s="46">
        <f t="shared" si="58"/>
        <v>0.999964552942884</v>
      </c>
      <c r="DV67" s="46">
        <f t="shared" si="59"/>
        <v>0.25029978752609833</v>
      </c>
      <c r="DW67" s="46">
        <f t="shared" si="60"/>
        <v>0.74970021247390162</v>
      </c>
      <c r="DY67" s="46">
        <f t="shared" si="89"/>
        <v>-4.0261538629916549E-2</v>
      </c>
      <c r="DZ67" s="46">
        <f t="shared" si="90"/>
        <v>-7.3148867434410358E-3</v>
      </c>
      <c r="EA67" s="46"/>
      <c r="EB67" s="46">
        <f t="shared" si="61"/>
        <v>-3.6749345606759985E-2</v>
      </c>
      <c r="EC67" s="46">
        <f t="shared" si="62"/>
        <v>-3.6749345606759985E-2</v>
      </c>
      <c r="ED67" s="46"/>
      <c r="EE67" s="52">
        <f t="shared" si="45"/>
        <v>0.51159954129712792</v>
      </c>
      <c r="EF67" s="52">
        <f t="shared" si="46"/>
        <v>0.48840045870287208</v>
      </c>
      <c r="EG67" s="52"/>
      <c r="EH67" s="52">
        <f t="shared" si="63"/>
        <v>-2.9893475598103642E-2</v>
      </c>
      <c r="EI67" s="52">
        <f t="shared" si="64"/>
        <v>3.2302298396707313E-2</v>
      </c>
      <c r="EK67" s="46">
        <f t="shared" si="91"/>
        <v>-2.6381282574947009E-2</v>
      </c>
      <c r="EL67" s="46">
        <f t="shared" si="92"/>
        <v>2.8678395333882676E-3</v>
      </c>
      <c r="EN67" s="46">
        <v>0</v>
      </c>
      <c r="EO67" s="46">
        <f t="shared" si="93"/>
        <v>-1.4583607776750055E-2</v>
      </c>
      <c r="ES67" s="46">
        <f t="shared" si="94"/>
        <v>0.9845590266720794</v>
      </c>
      <c r="ET67" s="46">
        <f t="shared" si="51"/>
        <v>1.9174857986778184</v>
      </c>
      <c r="EU67" s="46">
        <f t="shared" si="81"/>
        <v>1.14574102954348</v>
      </c>
      <c r="EW67" s="46">
        <f t="shared" si="65"/>
        <v>0.9955566913195586</v>
      </c>
      <c r="EX67" s="46">
        <f t="shared" si="52"/>
        <v>1.0066384860896729</v>
      </c>
      <c r="EY67" s="46">
        <f t="shared" si="82"/>
        <v>0.98993366212431166</v>
      </c>
      <c r="FA67" s="46">
        <f t="shared" si="66"/>
        <v>0.98912621781532117</v>
      </c>
      <c r="FB67" s="46">
        <f t="shared" si="53"/>
        <v>0.84758242048647314</v>
      </c>
      <c r="FC67" s="46">
        <f t="shared" si="83"/>
        <v>0.9844637984804846</v>
      </c>
      <c r="FE67" s="46">
        <f t="shared" si="67"/>
        <v>1.1342076132220564</v>
      </c>
      <c r="FG67" s="46">
        <f t="shared" si="68"/>
        <v>0.96391771528131009</v>
      </c>
      <c r="FH67" s="46">
        <f t="shared" si="54"/>
        <v>1.005374678880445</v>
      </c>
      <c r="FI67" s="46">
        <f t="shared" si="84"/>
        <v>1.0111614569368224</v>
      </c>
      <c r="FK67" s="46">
        <f t="shared" si="69"/>
        <v>1.0168755190025769</v>
      </c>
      <c r="FL67" s="46">
        <f t="shared" si="55"/>
        <v>1.9198961760494262</v>
      </c>
      <c r="FM67" s="46">
        <f t="shared" si="85"/>
        <v>1.1216879415657166</v>
      </c>
      <c r="FN67" s="46">
        <v>1.1216983018912612</v>
      </c>
    </row>
    <row r="68" spans="1:171" x14ac:dyDescent="0.2">
      <c r="A68" s="33" t="s">
        <v>52</v>
      </c>
      <c r="B68" s="1">
        <f t="shared" si="17"/>
        <v>2002</v>
      </c>
      <c r="D68" s="43">
        <f>Commercial_Total!D310</f>
        <v>4132.17</v>
      </c>
      <c r="E68" s="43">
        <f>Commercial_Total!D228</f>
        <v>3973.6085838119993</v>
      </c>
      <c r="F68" s="43">
        <f>Conversion_Factors!$O64*E68</f>
        <v>12775.637810030101</v>
      </c>
      <c r="G68" s="43">
        <f t="shared" si="70"/>
        <v>16907.807810030099</v>
      </c>
      <c r="H68" s="49">
        <f t="shared" si="71"/>
        <v>3.2151223605859176</v>
      </c>
      <c r="K68" s="51">
        <f>Commercial_Total!F68</f>
        <v>76.666137428142079</v>
      </c>
      <c r="M68" s="49">
        <f>Commercial_Total!Y310</f>
        <v>0.86902030532893915</v>
      </c>
      <c r="N68" s="49">
        <f>Commercial_Total!Y228</f>
        <v>1.2633791660544336</v>
      </c>
      <c r="O68" s="354">
        <f>Commercial_Total!$H148</f>
        <v>105.72827659942324</v>
      </c>
      <c r="Q68" s="50">
        <f t="shared" si="18"/>
        <v>220.53814600843185</v>
      </c>
      <c r="S68" s="52">
        <f>Commercial_Total!Y310</f>
        <v>0.86902030532893915</v>
      </c>
      <c r="T68" s="52">
        <f>Commercial_Total!Y228</f>
        <v>1.2633791660544336</v>
      </c>
      <c r="W68" s="52">
        <f>Commercial_Total!X310</f>
        <v>0.9666772068434798</v>
      </c>
      <c r="Z68" s="116">
        <f>Commercial_Total!X228</f>
        <v>1.0110104749238831</v>
      </c>
      <c r="AA68" s="46"/>
      <c r="AB68" s="22">
        <f t="shared" si="19"/>
        <v>2002</v>
      </c>
      <c r="AC68" s="48">
        <f t="shared" si="72"/>
        <v>1.3179306558420987</v>
      </c>
      <c r="AD68" s="48">
        <f t="shared" si="73"/>
        <v>1.1173576858574774</v>
      </c>
      <c r="AE68" s="48">
        <f t="shared" si="20"/>
        <v>0.99802065213596292</v>
      </c>
      <c r="AF68" s="357">
        <f t="shared" si="21"/>
        <v>0.98490355239497973</v>
      </c>
      <c r="AG68" s="48">
        <f t="shared" si="22"/>
        <v>1.1367343624356852</v>
      </c>
      <c r="AH68" s="48">
        <f t="shared" si="23"/>
        <v>1.4725999477323559</v>
      </c>
      <c r="AI68" s="48">
        <f t="shared" si="24"/>
        <v>1.4725999477323548</v>
      </c>
      <c r="AJ68" s="48"/>
      <c r="AK68" s="48"/>
      <c r="AL68" s="48">
        <f t="shared" si="25"/>
        <v>0.98295408565226416</v>
      </c>
      <c r="AM68" s="47"/>
      <c r="AN68" s="48">
        <f>Commercial_Total!Y148</f>
        <v>1.0245150863723509</v>
      </c>
      <c r="AO68" s="48">
        <f>Commercial_Total!X148</f>
        <v>0.98530037791263603</v>
      </c>
      <c r="AP68" s="48">
        <f t="shared" si="26"/>
        <v>1.1238581762607311</v>
      </c>
      <c r="AQ68" s="48">
        <f t="shared" si="27"/>
        <v>0.98490355239497973</v>
      </c>
      <c r="AR68" s="48">
        <f t="shared" si="28"/>
        <v>1.1173576858574783</v>
      </c>
      <c r="AT68" s="5"/>
      <c r="AV68" s="46" t="e">
        <f>D68/#REF!</f>
        <v>#REF!</v>
      </c>
      <c r="AW68" s="46" t="e">
        <f>#REF!/#REF!</f>
        <v>#REF!</v>
      </c>
      <c r="AX68" s="46" t="e">
        <f>#REF!/#REF!</f>
        <v>#REF!</v>
      </c>
      <c r="AY68" s="46" t="e">
        <f>#REF!/#REF!</f>
        <v>#REF!</v>
      </c>
      <c r="BA68" s="46" t="e">
        <f t="shared" si="86"/>
        <v>#REF!</v>
      </c>
      <c r="BB68" s="46" t="e">
        <f t="shared" si="86"/>
        <v>#REF!</v>
      </c>
      <c r="BC68" s="46" t="e">
        <f t="shared" si="86"/>
        <v>#REF!</v>
      </c>
      <c r="BD68" s="46" t="e">
        <f t="shared" si="86"/>
        <v>#REF!</v>
      </c>
      <c r="BE68" s="46" t="e">
        <f t="shared" si="30"/>
        <v>#REF!</v>
      </c>
      <c r="BF68" s="46"/>
      <c r="BG68" s="46" t="e">
        <f t="shared" si="87"/>
        <v>#REF!</v>
      </c>
      <c r="BH68" s="46" t="e">
        <f t="shared" si="87"/>
        <v>#REF!</v>
      </c>
      <c r="BI68" s="46" t="e">
        <f t="shared" si="87"/>
        <v>#REF!</v>
      </c>
      <c r="BJ68" s="46" t="e">
        <f t="shared" si="87"/>
        <v>#REF!</v>
      </c>
      <c r="BM68" s="46">
        <f t="shared" ref="BM68:BM76" si="95">LN(Z68/Z67)</f>
        <v>7.1320766389811087E-3</v>
      </c>
      <c r="BN68" s="46" t="e">
        <f>LN(#REF!/#REF!)</f>
        <v>#REF!</v>
      </c>
      <c r="BO68" s="46" t="e">
        <f>LN(#REF!/#REF!)</f>
        <v>#REF!</v>
      </c>
      <c r="BP68" s="46" t="e">
        <f>LN(#REF!/#REF!)</f>
        <v>#REF!</v>
      </c>
      <c r="BR68" s="46" t="e">
        <f>M68/#REF!</f>
        <v>#REF!</v>
      </c>
      <c r="BS68" s="46" t="e">
        <f>#REF!/#REF!</f>
        <v>#REF!</v>
      </c>
      <c r="BT68" s="46" t="e">
        <f>#REF!/#REF!</f>
        <v>#REF!</v>
      </c>
      <c r="BU68" s="46" t="e">
        <f>#REF!/#REF!</f>
        <v>#REF!</v>
      </c>
      <c r="BV68" s="46"/>
      <c r="BX68" s="46" t="e">
        <f t="shared" si="88"/>
        <v>#REF!</v>
      </c>
      <c r="BY68" s="46" t="e">
        <f t="shared" si="88"/>
        <v>#REF!</v>
      </c>
      <c r="BZ68" s="46" t="e">
        <f t="shared" si="88"/>
        <v>#REF!</v>
      </c>
      <c r="CA68" s="46" t="e">
        <f t="shared" si="88"/>
        <v>#REF!</v>
      </c>
      <c r="CS68" s="46" t="e">
        <f t="shared" si="33"/>
        <v>#REF!</v>
      </c>
      <c r="CT68" s="46">
        <f t="shared" si="34"/>
        <v>1</v>
      </c>
      <c r="CU68" s="46" t="e">
        <f>CT68/#REF!</f>
        <v>#REF!</v>
      </c>
      <c r="CV68" s="46"/>
      <c r="CW68" s="46"/>
      <c r="CX68" s="46"/>
      <c r="CY68" s="46"/>
      <c r="CZ68" s="46"/>
      <c r="DA68" s="46" t="e">
        <f t="shared" ref="DA68:DA76" si="96">EXP(SUMPRODUCT($BG68:$BJ68,BX68:CA68))</f>
        <v>#REF!</v>
      </c>
      <c r="DB68" s="46">
        <f t="shared" si="38"/>
        <v>1</v>
      </c>
      <c r="DC68" s="46" t="e">
        <f>DB68/#REF!</f>
        <v>#REF!</v>
      </c>
      <c r="DD68" s="46"/>
      <c r="DE68" s="46" t="e">
        <f>EXP(SUMPRODUCT($BG68:$BI68,#REF!))</f>
        <v>#REF!</v>
      </c>
      <c r="DF68" s="46">
        <f t="shared" si="40"/>
        <v>1</v>
      </c>
      <c r="DG68" s="46" t="e">
        <f>DF68/#REF!</f>
        <v>#REF!</v>
      </c>
      <c r="DO68" s="52">
        <f t="shared" si="79"/>
        <v>0.24439419033073598</v>
      </c>
      <c r="DP68" s="52">
        <f t="shared" si="80"/>
        <v>0.75560580966926416</v>
      </c>
      <c r="DR68" s="46">
        <f t="shared" si="56"/>
        <v>0.24512159480769469</v>
      </c>
      <c r="DS68" s="46">
        <f t="shared" si="57"/>
        <v>0.75487745012822194</v>
      </c>
      <c r="DT68" s="46">
        <f t="shared" si="58"/>
        <v>0.99999904493591663</v>
      </c>
      <c r="DV68" s="46">
        <f t="shared" si="59"/>
        <v>0.24512182891474954</v>
      </c>
      <c r="DW68" s="46">
        <f t="shared" si="60"/>
        <v>0.75487817108525046</v>
      </c>
      <c r="DY68" s="46">
        <f t="shared" si="89"/>
        <v>-1.6478195691564893E-2</v>
      </c>
      <c r="DZ68" s="46">
        <f t="shared" si="90"/>
        <v>-5.1039922447110118E-3</v>
      </c>
      <c r="EA68" s="46"/>
      <c r="EB68" s="46">
        <f t="shared" si="61"/>
        <v>-1.6889454411402999E-3</v>
      </c>
      <c r="EC68" s="46">
        <f t="shared" si="62"/>
        <v>-1.6889454411402999E-3</v>
      </c>
      <c r="ED68" s="46"/>
      <c r="EE68" s="52">
        <f t="shared" si="45"/>
        <v>0.50978076408999518</v>
      </c>
      <c r="EF68" s="52">
        <f t="shared" si="46"/>
        <v>0.49021923591000477</v>
      </c>
      <c r="EG68" s="52"/>
      <c r="EH68" s="52">
        <f t="shared" si="63"/>
        <v>-3.5614141371965629E-3</v>
      </c>
      <c r="EI68" s="52">
        <f t="shared" si="64"/>
        <v>3.7170298354104979E-3</v>
      </c>
      <c r="EK68" s="46">
        <f t="shared" si="91"/>
        <v>1.1227836113228045E-2</v>
      </c>
      <c r="EL68" s="46">
        <f t="shared" si="92"/>
        <v>7.1320766389811087E-3</v>
      </c>
      <c r="EN68" s="46">
        <v>0</v>
      </c>
      <c r="EO68" s="46">
        <f t="shared" si="93"/>
        <v>5.9161083089216693E-4</v>
      </c>
      <c r="ES68" s="46">
        <f t="shared" si="94"/>
        <v>0.99213900272788214</v>
      </c>
      <c r="ET68" s="46">
        <f t="shared" si="51"/>
        <v>1.9024124480450872</v>
      </c>
      <c r="EU68" s="46">
        <f t="shared" si="81"/>
        <v>1.1367343624356852</v>
      </c>
      <c r="EW68" s="46">
        <f t="shared" si="65"/>
        <v>1.008169224182454</v>
      </c>
      <c r="EX68" s="46">
        <f t="shared" si="52"/>
        <v>1.0148619415532256</v>
      </c>
      <c r="EY68" s="46">
        <f t="shared" si="82"/>
        <v>0.99802065213596292</v>
      </c>
      <c r="FA68" s="46">
        <f t="shared" si="66"/>
        <v>1.0004466938400109</v>
      </c>
      <c r="FB68" s="46">
        <f t="shared" si="53"/>
        <v>0.84796103033260606</v>
      </c>
      <c r="FC68" s="46">
        <f t="shared" si="83"/>
        <v>0.98490355239497973</v>
      </c>
      <c r="FE68" s="46">
        <f t="shared" si="67"/>
        <v>1.1344843697034206</v>
      </c>
      <c r="FG68" s="46">
        <f t="shared" si="68"/>
        <v>0.99831248002458706</v>
      </c>
      <c r="FH68" s="46">
        <f t="shared" si="54"/>
        <v>1.0036780890270598</v>
      </c>
      <c r="FI68" s="46">
        <f t="shared" si="84"/>
        <v>1.0094551017798739</v>
      </c>
      <c r="FK68" s="46">
        <f t="shared" si="69"/>
        <v>1.001934793639651</v>
      </c>
      <c r="FL68" s="46">
        <f t="shared" si="55"/>
        <v>1.9236107789596368</v>
      </c>
      <c r="FM68" s="46">
        <f t="shared" si="85"/>
        <v>1.1238581762607311</v>
      </c>
      <c r="FN68" s="46">
        <v>1.1229778008828715</v>
      </c>
    </row>
    <row r="69" spans="1:171" x14ac:dyDescent="0.2">
      <c r="A69" s="33" t="s">
        <v>52</v>
      </c>
      <c r="B69" s="1">
        <f t="shared" si="17"/>
        <v>2003</v>
      </c>
      <c r="D69" s="43">
        <f>Commercial_Total!D311</f>
        <v>4298.49</v>
      </c>
      <c r="E69" s="43">
        <f>Commercial_Total!D229</f>
        <v>3981.1430535439999</v>
      </c>
      <c r="F69" s="43">
        <f>Conversion_Factors!$O65*E69</f>
        <v>12700.347422240258</v>
      </c>
      <c r="G69" s="43">
        <f t="shared" si="70"/>
        <v>16998.837422240256</v>
      </c>
      <c r="H69" s="49">
        <f t="shared" si="71"/>
        <v>3.1901258637100347</v>
      </c>
      <c r="K69" s="51">
        <f>Commercial_Total!F69</f>
        <v>77.765478809122598</v>
      </c>
      <c r="M69" s="49">
        <f>Commercial_Total!Y311</f>
        <v>0.86820474254691948</v>
      </c>
      <c r="N69" s="49">
        <f>Commercial_Total!Y229</f>
        <v>1.25726381201742</v>
      </c>
      <c r="O69" s="354">
        <f>Commercial_Total!$H149</f>
        <v>106.46926091545807</v>
      </c>
      <c r="Q69" s="50">
        <f t="shared" si="18"/>
        <v>218.59104685723528</v>
      </c>
      <c r="S69" s="52">
        <f>Commercial_Total!Y311</f>
        <v>0.86820474254691948</v>
      </c>
      <c r="T69" s="52">
        <f>Commercial_Total!Y229</f>
        <v>1.25726381201742</v>
      </c>
      <c r="W69" s="52">
        <f>Commercial_Total!X311</f>
        <v>0.99230166998921387</v>
      </c>
      <c r="Z69" s="116">
        <f>Commercial_Total!X229</f>
        <v>1.0034653524379595</v>
      </c>
      <c r="AA69" s="46"/>
      <c r="AB69" s="22">
        <f t="shared" si="19"/>
        <v>2003</v>
      </c>
      <c r="AC69" s="48">
        <f t="shared" si="72"/>
        <v>1.3368289042191999</v>
      </c>
      <c r="AD69" s="48">
        <f t="shared" si="73"/>
        <v>1.1074926976860755</v>
      </c>
      <c r="AE69" s="48">
        <f t="shared" si="20"/>
        <v>0.99889514753470265</v>
      </c>
      <c r="AF69" s="357">
        <f t="shared" si="21"/>
        <v>0.97914440376996392</v>
      </c>
      <c r="AG69" s="48">
        <f t="shared" si="22"/>
        <v>1.132333150110518</v>
      </c>
      <c r="AH69" s="48">
        <f t="shared" si="23"/>
        <v>1.4805282494784433</v>
      </c>
      <c r="AI69" s="48">
        <f t="shared" si="24"/>
        <v>1.480528249478442</v>
      </c>
      <c r="AJ69" s="48"/>
      <c r="AK69" s="48"/>
      <c r="AL69" s="48">
        <f t="shared" si="25"/>
        <v>0.97806259366157655</v>
      </c>
      <c r="AM69" s="47"/>
      <c r="AN69" s="48">
        <f>Commercial_Total!Y149</f>
        <v>1.0216098282320094</v>
      </c>
      <c r="AO69" s="48">
        <f>Commercial_Total!X149</f>
        <v>0.99502737956584408</v>
      </c>
      <c r="AP69" s="48">
        <f t="shared" si="26"/>
        <v>1.1126896076353048</v>
      </c>
      <c r="AQ69" s="48">
        <f t="shared" si="27"/>
        <v>0.97914440376996392</v>
      </c>
      <c r="AR69" s="48">
        <f t="shared" si="28"/>
        <v>1.1074926976860764</v>
      </c>
      <c r="AT69" s="5"/>
      <c r="AV69" s="46" t="e">
        <f>D69/#REF!</f>
        <v>#REF!</v>
      </c>
      <c r="AW69" s="46" t="e">
        <f>#REF!/#REF!</f>
        <v>#REF!</v>
      </c>
      <c r="AX69" s="46" t="e">
        <f>#REF!/#REF!</f>
        <v>#REF!</v>
      </c>
      <c r="AY69" s="46" t="e">
        <f>#REF!/#REF!</f>
        <v>#REF!</v>
      </c>
      <c r="BA69" s="46" t="e">
        <f t="shared" si="86"/>
        <v>#REF!</v>
      </c>
      <c r="BB69" s="46" t="e">
        <f t="shared" si="86"/>
        <v>#REF!</v>
      </c>
      <c r="BC69" s="46" t="e">
        <f t="shared" si="86"/>
        <v>#REF!</v>
      </c>
      <c r="BD69" s="46" t="e">
        <f t="shared" si="86"/>
        <v>#REF!</v>
      </c>
      <c r="BE69" s="46" t="e">
        <f t="shared" si="30"/>
        <v>#REF!</v>
      </c>
      <c r="BF69" s="46"/>
      <c r="BG69" s="46" t="e">
        <f t="shared" si="87"/>
        <v>#REF!</v>
      </c>
      <c r="BH69" s="46" t="e">
        <f t="shared" si="87"/>
        <v>#REF!</v>
      </c>
      <c r="BI69" s="46" t="e">
        <f t="shared" si="87"/>
        <v>#REF!</v>
      </c>
      <c r="BJ69" s="46" t="e">
        <f t="shared" si="87"/>
        <v>#REF!</v>
      </c>
      <c r="BM69" s="46">
        <f t="shared" si="95"/>
        <v>-7.490938998386475E-3</v>
      </c>
      <c r="BN69" s="46" t="e">
        <f>LN(#REF!/#REF!)</f>
        <v>#REF!</v>
      </c>
      <c r="BO69" s="46" t="e">
        <f>LN(#REF!/#REF!)</f>
        <v>#REF!</v>
      </c>
      <c r="BP69" s="46" t="e">
        <f>LN(#REF!/#REF!)</f>
        <v>#REF!</v>
      </c>
      <c r="BR69" s="46" t="e">
        <f>M69/#REF!</f>
        <v>#REF!</v>
      </c>
      <c r="BS69" s="46" t="e">
        <f>#REF!/#REF!</f>
        <v>#REF!</v>
      </c>
      <c r="BT69" s="46" t="e">
        <f>#REF!/#REF!</f>
        <v>#REF!</v>
      </c>
      <c r="BU69" s="46" t="e">
        <f>#REF!/#REF!</f>
        <v>#REF!</v>
      </c>
      <c r="BV69" s="46"/>
      <c r="BX69" s="46" t="e">
        <f t="shared" si="88"/>
        <v>#REF!</v>
      </c>
      <c r="BY69" s="46" t="e">
        <f t="shared" si="88"/>
        <v>#REF!</v>
      </c>
      <c r="BZ69" s="46" t="e">
        <f t="shared" si="88"/>
        <v>#REF!</v>
      </c>
      <c r="CA69" s="46" t="e">
        <f t="shared" si="88"/>
        <v>#REF!</v>
      </c>
      <c r="CS69" s="46" t="e">
        <f t="shared" si="33"/>
        <v>#REF!</v>
      </c>
      <c r="CT69" s="46">
        <f t="shared" si="34"/>
        <v>1</v>
      </c>
      <c r="CU69" s="46" t="e">
        <f>CT69/#REF!</f>
        <v>#REF!</v>
      </c>
      <c r="CV69" s="46"/>
      <c r="CW69" s="46"/>
      <c r="CX69" s="46"/>
      <c r="CY69" s="46"/>
      <c r="CZ69" s="46"/>
      <c r="DA69" s="46" t="e">
        <f t="shared" si="96"/>
        <v>#REF!</v>
      </c>
      <c r="DB69" s="46">
        <f t="shared" si="38"/>
        <v>1</v>
      </c>
      <c r="DC69" s="46" t="e">
        <f>DB69/#REF!</f>
        <v>#REF!</v>
      </c>
      <c r="DD69" s="46"/>
      <c r="DE69" s="46" t="e">
        <f>EXP(SUMPRODUCT($BG69:$BI69,#REF!))</f>
        <v>#REF!</v>
      </c>
      <c r="DF69" s="46">
        <f t="shared" si="40"/>
        <v>1</v>
      </c>
      <c r="DG69" s="46" t="e">
        <f>DF69/#REF!</f>
        <v>#REF!</v>
      </c>
      <c r="DO69" s="52">
        <f t="shared" si="79"/>
        <v>0.25286964591920352</v>
      </c>
      <c r="DP69" s="52">
        <f t="shared" si="80"/>
        <v>0.74713035408079664</v>
      </c>
      <c r="DR69" s="46">
        <f t="shared" si="56"/>
        <v>0.24860784005754896</v>
      </c>
      <c r="DS69" s="46">
        <f t="shared" si="57"/>
        <v>0.75136011485698817</v>
      </c>
      <c r="DT69" s="46">
        <f t="shared" si="58"/>
        <v>0.99996795491453716</v>
      </c>
      <c r="DV69" s="46">
        <f t="shared" si="59"/>
        <v>0.24861580697233079</v>
      </c>
      <c r="DW69" s="46">
        <f t="shared" si="60"/>
        <v>0.75138419302766912</v>
      </c>
      <c r="DY69" s="46">
        <f t="shared" si="89"/>
        <v>-9.389259531254159E-4</v>
      </c>
      <c r="DZ69" s="46">
        <f t="shared" si="90"/>
        <v>-4.8522270615779049E-3</v>
      </c>
      <c r="EA69" s="46"/>
      <c r="EB69" s="46">
        <f t="shared" si="61"/>
        <v>6.9839389893754057E-3</v>
      </c>
      <c r="EC69" s="46">
        <f t="shared" si="62"/>
        <v>6.9839389893754057E-3</v>
      </c>
      <c r="ED69" s="46"/>
      <c r="EE69" s="52">
        <f t="shared" si="45"/>
        <v>0.5191643122589934</v>
      </c>
      <c r="EF69" s="52">
        <f t="shared" si="46"/>
        <v>0.48083568774100666</v>
      </c>
      <c r="EG69" s="52"/>
      <c r="EH69" s="52">
        <f t="shared" si="63"/>
        <v>1.8239668045994133E-2</v>
      </c>
      <c r="EI69" s="52">
        <f t="shared" si="64"/>
        <v>-1.9327105049339814E-2</v>
      </c>
      <c r="EK69" s="46">
        <f t="shared" si="91"/>
        <v>2.6162532988494833E-2</v>
      </c>
      <c r="EL69" s="46">
        <f t="shared" si="92"/>
        <v>-7.490938998386475E-3</v>
      </c>
      <c r="EN69" s="46">
        <v>0</v>
      </c>
      <c r="EO69" s="46">
        <f t="shared" si="93"/>
        <v>-7.8050445186978673E-3</v>
      </c>
      <c r="ES69" s="46">
        <f t="shared" si="94"/>
        <v>0.99612819628700544</v>
      </c>
      <c r="ET69" s="46">
        <f t="shared" si="51"/>
        <v>1.8950466804650992</v>
      </c>
      <c r="EU69" s="46">
        <f t="shared" si="81"/>
        <v>1.132333150110518</v>
      </c>
      <c r="EW69" s="46">
        <f t="shared" si="65"/>
        <v>1.000876229762248</v>
      </c>
      <c r="EX69" s="46">
        <f t="shared" si="52"/>
        <v>1.0157511937909873</v>
      </c>
      <c r="EY69" s="46">
        <f t="shared" si="82"/>
        <v>0.99889514753470265</v>
      </c>
      <c r="FA69" s="46">
        <f t="shared" si="66"/>
        <v>0.99415257604563279</v>
      </c>
      <c r="FB69" s="46">
        <f t="shared" si="53"/>
        <v>0.84300264269146929</v>
      </c>
      <c r="FC69" s="46">
        <f t="shared" si="83"/>
        <v>0.97914440376996392</v>
      </c>
      <c r="FE69" s="46">
        <f t="shared" si="67"/>
        <v>1.1310820890380806</v>
      </c>
      <c r="FG69" s="46">
        <f t="shared" si="68"/>
        <v>1.0070083835646184</v>
      </c>
      <c r="FH69" s="46">
        <f t="shared" si="54"/>
        <v>1.0107122500503647</v>
      </c>
      <c r="FI69" s="46">
        <f t="shared" si="84"/>
        <v>1.0165297503244082</v>
      </c>
      <c r="FK69" s="46">
        <f t="shared" si="69"/>
        <v>0.99006229712846305</v>
      </c>
      <c r="FL69" s="46">
        <f t="shared" si="55"/>
        <v>1.9044945065978502</v>
      </c>
      <c r="FM69" s="46">
        <f t="shared" si="85"/>
        <v>1.1126896076353048</v>
      </c>
      <c r="FN69" s="46">
        <v>1.1137225782205935</v>
      </c>
    </row>
    <row r="70" spans="1:171" x14ac:dyDescent="0.2">
      <c r="A70" s="33" t="s">
        <v>52</v>
      </c>
      <c r="B70" s="1">
        <f t="shared" si="17"/>
        <v>2004</v>
      </c>
      <c r="D70" s="43">
        <f>Commercial_Total!D312</f>
        <v>4232.4009999999998</v>
      </c>
      <c r="E70" s="43">
        <f>Commercial_Total!D230</f>
        <v>4072.2330569559999</v>
      </c>
      <c r="F70" s="43">
        <f>Conversion_Factors!$O66*E70</f>
        <v>13020.466354076736</v>
      </c>
      <c r="G70" s="43">
        <f t="shared" si="70"/>
        <v>17252.867354076734</v>
      </c>
      <c r="H70" s="49">
        <f t="shared" si="71"/>
        <v>3.1973775007390057</v>
      </c>
      <c r="K70" s="51">
        <f>Commercial_Total!F70</f>
        <v>78.845410774692752</v>
      </c>
      <c r="M70" s="49">
        <f>Commercial_Total!Y312</f>
        <v>0.86229580870937095</v>
      </c>
      <c r="N70" s="49">
        <f>Commercial_Total!Y230</f>
        <v>1.2722083906597375</v>
      </c>
      <c r="O70" s="354">
        <f>Commercial_Total!$H150</f>
        <v>105.32805873365508</v>
      </c>
      <c r="Q70" s="50">
        <f t="shared" si="18"/>
        <v>218.81891646652994</v>
      </c>
      <c r="S70" s="52">
        <f>Commercial_Total!Y312</f>
        <v>0.86229580870937095</v>
      </c>
      <c r="T70" s="52">
        <f>Commercial_Total!Y230</f>
        <v>1.2722083906597375</v>
      </c>
      <c r="W70" s="52">
        <f>Commercial_Total!X312</f>
        <v>0.9702662358780958</v>
      </c>
      <c r="Z70" s="116">
        <f>Commercial_Total!X230</f>
        <v>1.0004740155727991</v>
      </c>
      <c r="AA70" s="46"/>
      <c r="AB70" s="22">
        <f t="shared" si="19"/>
        <v>2004</v>
      </c>
      <c r="AC70" s="48">
        <f t="shared" si="72"/>
        <v>1.3553934946810937</v>
      </c>
      <c r="AD70" s="48">
        <f t="shared" si="73"/>
        <v>1.1086472002695378</v>
      </c>
      <c r="AE70" s="48">
        <f t="shared" si="20"/>
        <v>0.99109904205530974</v>
      </c>
      <c r="AF70" s="357">
        <f t="shared" si="21"/>
        <v>0.98081528595251855</v>
      </c>
      <c r="AG70" s="48">
        <f t="shared" si="22"/>
        <v>1.1404836997149332</v>
      </c>
      <c r="AH70" s="48">
        <f t="shared" si="23"/>
        <v>1.5026532031417408</v>
      </c>
      <c r="AI70" s="48">
        <f t="shared" si="24"/>
        <v>1.5026532031417392</v>
      </c>
      <c r="AJ70" s="48"/>
      <c r="AK70" s="48"/>
      <c r="AL70" s="48">
        <f t="shared" si="25"/>
        <v>0.97208509034074586</v>
      </c>
      <c r="AM70" s="47"/>
      <c r="AN70" s="48">
        <f>Commercial_Total!Y150</f>
        <v>1.0239233858355745</v>
      </c>
      <c r="AO70" s="48">
        <f>Commercial_Total!X150</f>
        <v>0.98213790326605011</v>
      </c>
      <c r="AP70" s="48">
        <f t="shared" si="26"/>
        <v>1.1239997246076576</v>
      </c>
      <c r="AQ70" s="48">
        <f t="shared" si="27"/>
        <v>0.98081528595251855</v>
      </c>
      <c r="AR70" s="48">
        <f t="shared" si="28"/>
        <v>1.1086472002695389</v>
      </c>
      <c r="AT70" s="5"/>
      <c r="AV70" s="46" t="e">
        <f>D70/#REF!</f>
        <v>#REF!</v>
      </c>
      <c r="AW70" s="46" t="e">
        <f>#REF!/#REF!</f>
        <v>#REF!</v>
      </c>
      <c r="AX70" s="46" t="e">
        <f>#REF!/#REF!</f>
        <v>#REF!</v>
      </c>
      <c r="AY70" s="46" t="e">
        <f>#REF!/#REF!</f>
        <v>#REF!</v>
      </c>
      <c r="BA70" s="46" t="e">
        <f t="shared" si="86"/>
        <v>#REF!</v>
      </c>
      <c r="BB70" s="46" t="e">
        <f t="shared" si="86"/>
        <v>#REF!</v>
      </c>
      <c r="BC70" s="46" t="e">
        <f t="shared" si="86"/>
        <v>#REF!</v>
      </c>
      <c r="BD70" s="46" t="e">
        <f t="shared" si="86"/>
        <v>#REF!</v>
      </c>
      <c r="BE70" s="46" t="e">
        <f t="shared" si="30"/>
        <v>#REF!</v>
      </c>
      <c r="BF70" s="46"/>
      <c r="BG70" s="46" t="e">
        <f t="shared" si="87"/>
        <v>#REF!</v>
      </c>
      <c r="BH70" s="46" t="e">
        <f t="shared" si="87"/>
        <v>#REF!</v>
      </c>
      <c r="BI70" s="46" t="e">
        <f t="shared" si="87"/>
        <v>#REF!</v>
      </c>
      <c r="BJ70" s="46" t="e">
        <f t="shared" si="87"/>
        <v>#REF!</v>
      </c>
      <c r="BM70" s="46">
        <f t="shared" si="95"/>
        <v>-2.9854586767620894E-3</v>
      </c>
      <c r="BN70" s="46" t="e">
        <f>LN(#REF!/#REF!)</f>
        <v>#REF!</v>
      </c>
      <c r="BO70" s="46" t="e">
        <f>LN(#REF!/#REF!)</f>
        <v>#REF!</v>
      </c>
      <c r="BP70" s="46" t="e">
        <f>LN(#REF!/#REF!)</f>
        <v>#REF!</v>
      </c>
      <c r="BR70" s="46" t="e">
        <f>M70/#REF!</f>
        <v>#REF!</v>
      </c>
      <c r="BS70" s="46" t="e">
        <f>#REF!/#REF!</f>
        <v>#REF!</v>
      </c>
      <c r="BT70" s="46" t="e">
        <f>#REF!/#REF!</f>
        <v>#REF!</v>
      </c>
      <c r="BU70" s="46" t="e">
        <f>#REF!/#REF!</f>
        <v>#REF!</v>
      </c>
      <c r="BV70" s="46"/>
      <c r="BX70" s="46" t="e">
        <f t="shared" si="88"/>
        <v>#REF!</v>
      </c>
      <c r="BY70" s="46" t="e">
        <f t="shared" si="88"/>
        <v>#REF!</v>
      </c>
      <c r="BZ70" s="46" t="e">
        <f t="shared" si="88"/>
        <v>#REF!</v>
      </c>
      <c r="CA70" s="46" t="e">
        <f t="shared" si="88"/>
        <v>#REF!</v>
      </c>
      <c r="CS70" s="46" t="e">
        <f t="shared" si="33"/>
        <v>#REF!</v>
      </c>
      <c r="CT70" s="46">
        <f t="shared" si="34"/>
        <v>1</v>
      </c>
      <c r="CU70" s="46" t="e">
        <f>CT70/#REF!</f>
        <v>#REF!</v>
      </c>
      <c r="CV70" s="46"/>
      <c r="CW70" s="46"/>
      <c r="CX70" s="46"/>
      <c r="CY70" s="46"/>
      <c r="CZ70" s="46"/>
      <c r="DA70" s="46" t="e">
        <f t="shared" si="96"/>
        <v>#REF!</v>
      </c>
      <c r="DB70" s="46">
        <f t="shared" si="38"/>
        <v>1</v>
      </c>
      <c r="DC70" s="46" t="e">
        <f>DB70/#REF!</f>
        <v>#REF!</v>
      </c>
      <c r="DD70" s="46"/>
      <c r="DE70" s="46" t="e">
        <f>EXP(SUMPRODUCT($BG70:$BI70,#REF!))</f>
        <v>#REF!</v>
      </c>
      <c r="DF70" s="46">
        <f t="shared" si="40"/>
        <v>1</v>
      </c>
      <c r="DG70" s="46" t="e">
        <f>DF70/#REF!</f>
        <v>#REF!</v>
      </c>
      <c r="DO70" s="52">
        <f t="shared" si="79"/>
        <v>0.24531580247731474</v>
      </c>
      <c r="DP70" s="52">
        <f t="shared" si="80"/>
        <v>0.75468419752268534</v>
      </c>
      <c r="DR70" s="46">
        <f t="shared" si="56"/>
        <v>0.24907363356656001</v>
      </c>
      <c r="DS70" s="46">
        <f t="shared" si="57"/>
        <v>0.75090094335814295</v>
      </c>
      <c r="DT70" s="46">
        <f t="shared" si="58"/>
        <v>0.99997457692470293</v>
      </c>
      <c r="DV70" s="46">
        <f t="shared" si="59"/>
        <v>0.24907996594528922</v>
      </c>
      <c r="DW70" s="46">
        <f t="shared" si="60"/>
        <v>0.75092003405471075</v>
      </c>
      <c r="DY70" s="46">
        <f t="shared" si="89"/>
        <v>-6.8291880036885433E-3</v>
      </c>
      <c r="DZ70" s="46">
        <f t="shared" si="90"/>
        <v>1.1816498729083712E-2</v>
      </c>
      <c r="EA70" s="46"/>
      <c r="EB70" s="46">
        <f t="shared" si="61"/>
        <v>-1.0776465234459826E-2</v>
      </c>
      <c r="EC70" s="46">
        <f t="shared" si="62"/>
        <v>-1.0776465234459826E-2</v>
      </c>
      <c r="ED70" s="46"/>
      <c r="EE70" s="52">
        <f t="shared" si="45"/>
        <v>0.50964328722647578</v>
      </c>
      <c r="EF70" s="52">
        <f t="shared" si="46"/>
        <v>0.49035671277352416</v>
      </c>
      <c r="EG70" s="52"/>
      <c r="EH70" s="52">
        <f t="shared" si="63"/>
        <v>-1.8509382821067885E-2</v>
      </c>
      <c r="EI70" s="52">
        <f t="shared" si="64"/>
        <v>1.9607505286781408E-2</v>
      </c>
      <c r="EK70" s="46">
        <f t="shared" si="91"/>
        <v>-2.2456660051839026E-2</v>
      </c>
      <c r="EL70" s="46">
        <f t="shared" si="92"/>
        <v>-2.9854586767620894E-3</v>
      </c>
      <c r="EN70" s="46">
        <v>0</v>
      </c>
      <c r="EO70" s="46">
        <f t="shared" si="93"/>
        <v>2.2705710606154236E-3</v>
      </c>
      <c r="ES70" s="46">
        <f t="shared" si="94"/>
        <v>1.0071980137679619</v>
      </c>
      <c r="ET70" s="46">
        <f t="shared" si="51"/>
        <v>1.9086872525620175</v>
      </c>
      <c r="EU70" s="46">
        <f t="shared" si="81"/>
        <v>1.1404836997149332</v>
      </c>
      <c r="EW70" s="46">
        <f t="shared" si="65"/>
        <v>0.99219527144702446</v>
      </c>
      <c r="EX70" s="46">
        <f t="shared" si="52"/>
        <v>1.0078235314460877</v>
      </c>
      <c r="EY70" s="46">
        <f t="shared" si="82"/>
        <v>0.99109904205530974</v>
      </c>
      <c r="FA70" s="46">
        <f t="shared" si="66"/>
        <v>1.0017064716666115</v>
      </c>
      <c r="FB70" s="46">
        <f t="shared" si="53"/>
        <v>0.84444120281610091</v>
      </c>
      <c r="FC70" s="46">
        <f t="shared" si="83"/>
        <v>0.98081528595251855</v>
      </c>
      <c r="FE70" s="46">
        <f t="shared" si="67"/>
        <v>1.1303323022671659</v>
      </c>
      <c r="FG70" s="46">
        <f t="shared" si="68"/>
        <v>0.98928139284531003</v>
      </c>
      <c r="FH70" s="46">
        <f t="shared" si="54"/>
        <v>0.99987882249564208</v>
      </c>
      <c r="FI70" s="46">
        <f t="shared" si="84"/>
        <v>1.0056339672696257</v>
      </c>
      <c r="FK70" s="46">
        <f t="shared" si="69"/>
        <v>1.0101646648757592</v>
      </c>
      <c r="FL70" s="46">
        <f t="shared" si="55"/>
        <v>1.9238530550151418</v>
      </c>
      <c r="FM70" s="46">
        <f t="shared" si="85"/>
        <v>1.1239997246076576</v>
      </c>
      <c r="FN70" s="46">
        <v>1.1240348906805826</v>
      </c>
    </row>
    <row r="71" spans="1:171" x14ac:dyDescent="0.2">
      <c r="A71" s="33" t="s">
        <v>52</v>
      </c>
      <c r="B71" s="1">
        <f t="shared" si="17"/>
        <v>2005</v>
      </c>
      <c r="D71" s="43">
        <f>Commercial_Total!D313</f>
        <v>4052.4380000000001</v>
      </c>
      <c r="E71" s="43">
        <f>Commercial_Total!D231</f>
        <v>4224.5940603679992</v>
      </c>
      <c r="F71" s="43">
        <f>Conversion_Factors!$O67*E71</f>
        <v>13401.548441901063</v>
      </c>
      <c r="G71" s="43">
        <f t="shared" si="70"/>
        <v>17453.986441901063</v>
      </c>
      <c r="H71" s="49">
        <f t="shared" si="71"/>
        <v>3.1722689210839041</v>
      </c>
      <c r="K71" s="51">
        <f>Commercial_Total!F71</f>
        <v>79.981502570981235</v>
      </c>
      <c r="M71" s="49">
        <f>Commercial_Total!Y313</f>
        <v>0.81381827174406285</v>
      </c>
      <c r="N71" s="49">
        <f>Commercial_Total!Y231</f>
        <v>1.2901193283411749</v>
      </c>
      <c r="O71" s="354">
        <f>Commercial_Total!$H151</f>
        <v>103.48682875796659</v>
      </c>
      <c r="Q71" s="50">
        <f t="shared" si="18"/>
        <v>218.22528810847436</v>
      </c>
      <c r="S71" s="52">
        <f>Commercial_Total!Y313</f>
        <v>0.81381827174406285</v>
      </c>
      <c r="T71" s="52">
        <f>Commercial_Total!Y231</f>
        <v>1.2901193283411749</v>
      </c>
      <c r="W71" s="52">
        <f>Commercial_Total!X313</f>
        <v>0.97036738201412553</v>
      </c>
      <c r="Z71" s="116">
        <f>Commercial_Total!X231</f>
        <v>1.0089587425102784</v>
      </c>
      <c r="AA71" s="46"/>
      <c r="AB71" s="22">
        <f t="shared" si="19"/>
        <v>2005</v>
      </c>
      <c r="AC71" s="48">
        <f t="shared" si="72"/>
        <v>1.3749235017534167</v>
      </c>
      <c r="AD71" s="48">
        <f t="shared" si="73"/>
        <v>1.1056395790465363</v>
      </c>
      <c r="AE71" s="48">
        <f t="shared" si="20"/>
        <v>0.99751625469110172</v>
      </c>
      <c r="AF71" s="357">
        <f t="shared" si="21"/>
        <v>0.97494612249640433</v>
      </c>
      <c r="AG71" s="48">
        <f t="shared" si="22"/>
        <v>1.1368756880529829</v>
      </c>
      <c r="AH71" s="48">
        <f t="shared" si="23"/>
        <v>1.520169841699839</v>
      </c>
      <c r="AI71" s="48">
        <f t="shared" si="24"/>
        <v>1.5201698416998373</v>
      </c>
      <c r="AJ71" s="48"/>
      <c r="AK71" s="48"/>
      <c r="AL71" s="48">
        <f t="shared" si="25"/>
        <v>0.97252460463822532</v>
      </c>
      <c r="AM71" s="47"/>
      <c r="AN71" s="48">
        <f>Commercial_Total!Y151</f>
        <v>1.0016226699261208</v>
      </c>
      <c r="AO71" s="48">
        <f>Commercial_Total!X151</f>
        <v>0.98645388458433358</v>
      </c>
      <c r="AP71" s="48">
        <f t="shared" si="26"/>
        <v>1.1477624907117332</v>
      </c>
      <c r="AQ71" s="48">
        <f t="shared" si="27"/>
        <v>0.97494612249640433</v>
      </c>
      <c r="AR71" s="48">
        <f t="shared" si="28"/>
        <v>1.1056395790465376</v>
      </c>
      <c r="AT71" s="5"/>
      <c r="AV71" s="46" t="e">
        <f>D71/#REF!</f>
        <v>#REF!</v>
      </c>
      <c r="AW71" s="46" t="e">
        <f>#REF!/#REF!</f>
        <v>#REF!</v>
      </c>
      <c r="AX71" s="46" t="e">
        <f>#REF!/#REF!</f>
        <v>#REF!</v>
      </c>
      <c r="AY71" s="46" t="e">
        <f>#REF!/#REF!</f>
        <v>#REF!</v>
      </c>
      <c r="BA71" s="46" t="e">
        <f t="shared" si="86"/>
        <v>#REF!</v>
      </c>
      <c r="BB71" s="46" t="e">
        <f t="shared" si="86"/>
        <v>#REF!</v>
      </c>
      <c r="BC71" s="46" t="e">
        <f t="shared" si="86"/>
        <v>#REF!</v>
      </c>
      <c r="BD71" s="46" t="e">
        <f t="shared" si="86"/>
        <v>#REF!</v>
      </c>
      <c r="BE71" s="46" t="e">
        <f t="shared" si="30"/>
        <v>#REF!</v>
      </c>
      <c r="BF71" s="46"/>
      <c r="BG71" s="46" t="e">
        <f t="shared" si="87"/>
        <v>#REF!</v>
      </c>
      <c r="BH71" s="46" t="e">
        <f t="shared" si="87"/>
        <v>#REF!</v>
      </c>
      <c r="BI71" s="46" t="e">
        <f t="shared" si="87"/>
        <v>#REF!</v>
      </c>
      <c r="BJ71" s="46" t="e">
        <f t="shared" si="87"/>
        <v>#REF!</v>
      </c>
      <c r="BM71" s="46">
        <f t="shared" si="95"/>
        <v>8.4449477882046955E-3</v>
      </c>
      <c r="BN71" s="46" t="e">
        <f>LN(#REF!/#REF!)</f>
        <v>#REF!</v>
      </c>
      <c r="BO71" s="46" t="e">
        <f>LN(#REF!/#REF!)</f>
        <v>#REF!</v>
      </c>
      <c r="BP71" s="46" t="e">
        <f>LN(#REF!/#REF!)</f>
        <v>#REF!</v>
      </c>
      <c r="BR71" s="46" t="e">
        <f>M71/#REF!</f>
        <v>#REF!</v>
      </c>
      <c r="BS71" s="46" t="e">
        <f>#REF!/#REF!</f>
        <v>#REF!</v>
      </c>
      <c r="BT71" s="46" t="e">
        <f>#REF!/#REF!</f>
        <v>#REF!</v>
      </c>
      <c r="BU71" s="46" t="e">
        <f>#REF!/#REF!</f>
        <v>#REF!</v>
      </c>
      <c r="BV71" s="46"/>
      <c r="BX71" s="46" t="e">
        <f t="shared" si="88"/>
        <v>#REF!</v>
      </c>
      <c r="BY71" s="46" t="e">
        <f t="shared" si="88"/>
        <v>#REF!</v>
      </c>
      <c r="BZ71" s="46" t="e">
        <f t="shared" si="88"/>
        <v>#REF!</v>
      </c>
      <c r="CA71" s="46" t="e">
        <f t="shared" si="88"/>
        <v>#REF!</v>
      </c>
      <c r="CS71" s="46" t="e">
        <f t="shared" si="33"/>
        <v>#REF!</v>
      </c>
      <c r="CT71" s="46">
        <f t="shared" si="34"/>
        <v>1</v>
      </c>
      <c r="CU71" s="46" t="e">
        <f>CT71/#REF!</f>
        <v>#REF!</v>
      </c>
      <c r="CV71" s="46"/>
      <c r="CW71" s="46"/>
      <c r="CX71" s="46"/>
      <c r="CY71" s="46"/>
      <c r="CZ71" s="46"/>
      <c r="DA71" s="46" t="e">
        <f t="shared" si="96"/>
        <v>#REF!</v>
      </c>
      <c r="DB71" s="46">
        <f t="shared" si="38"/>
        <v>1</v>
      </c>
      <c r="DC71" s="46" t="e">
        <f>DB71/#REF!</f>
        <v>#REF!</v>
      </c>
      <c r="DD71" s="46"/>
      <c r="DE71" s="46" t="e">
        <f>EXP(SUMPRODUCT($BG71:$BI71,#REF!))</f>
        <v>#REF!</v>
      </c>
      <c r="DF71" s="46">
        <f t="shared" si="40"/>
        <v>1</v>
      </c>
      <c r="DG71" s="46" t="e">
        <f>DF71/#REF!</f>
        <v>#REF!</v>
      </c>
      <c r="DO71" s="52">
        <f t="shared" si="79"/>
        <v>0.2321783630054553</v>
      </c>
      <c r="DP71" s="52">
        <f t="shared" si="80"/>
        <v>0.76782163699454475</v>
      </c>
      <c r="DR71" s="46">
        <f t="shared" si="56"/>
        <v>0.23868682819380274</v>
      </c>
      <c r="DS71" s="46">
        <f t="shared" si="57"/>
        <v>0.76123402343470181</v>
      </c>
      <c r="DT71" s="46">
        <f t="shared" si="58"/>
        <v>0.99992085162850453</v>
      </c>
      <c r="DV71" s="46">
        <f t="shared" si="59"/>
        <v>0.23870572136291526</v>
      </c>
      <c r="DW71" s="46">
        <f t="shared" si="60"/>
        <v>0.76129427863708476</v>
      </c>
      <c r="DY71" s="46">
        <f t="shared" si="89"/>
        <v>-5.7861289659854417E-2</v>
      </c>
      <c r="DZ71" s="46">
        <f t="shared" si="90"/>
        <v>1.3980436051121222E-2</v>
      </c>
      <c r="EA71" s="46"/>
      <c r="EB71" s="46">
        <f t="shared" si="61"/>
        <v>-1.7635502121335939E-2</v>
      </c>
      <c r="EC71" s="46">
        <f t="shared" si="62"/>
        <v>-1.7635502121335939E-2</v>
      </c>
      <c r="ED71" s="46"/>
      <c r="EE71" s="52">
        <f t="shared" si="45"/>
        <v>0.48960037492229158</v>
      </c>
      <c r="EF71" s="52">
        <f t="shared" si="46"/>
        <v>0.51039962507770842</v>
      </c>
      <c r="EG71" s="52"/>
      <c r="EH71" s="52">
        <f t="shared" si="63"/>
        <v>-4.0121547217018556E-2</v>
      </c>
      <c r="EI71" s="52">
        <f t="shared" si="64"/>
        <v>4.0060885960661728E-2</v>
      </c>
      <c r="EK71" s="46">
        <f t="shared" si="91"/>
        <v>1.042403215000316E-4</v>
      </c>
      <c r="EL71" s="46">
        <f t="shared" si="92"/>
        <v>8.4449477882046955E-3</v>
      </c>
      <c r="EN71" s="46">
        <v>0</v>
      </c>
      <c r="EO71" s="46">
        <f t="shared" si="93"/>
        <v>-7.8838629477267011E-3</v>
      </c>
      <c r="ES71" s="46">
        <f t="shared" si="94"/>
        <v>0.99683641979025894</v>
      </c>
      <c r="ET71" s="46">
        <f t="shared" si="51"/>
        <v>1.9026489673432274</v>
      </c>
      <c r="EU71" s="46">
        <f t="shared" si="81"/>
        <v>1.1368756880529829</v>
      </c>
      <c r="EW71" s="46">
        <f t="shared" si="65"/>
        <v>1.0064748449584657</v>
      </c>
      <c r="EX71" s="46">
        <f t="shared" si="52"/>
        <v>1.0143490325576945</v>
      </c>
      <c r="EY71" s="46">
        <f t="shared" si="82"/>
        <v>0.99751625469110172</v>
      </c>
      <c r="FA71" s="46">
        <f t="shared" si="66"/>
        <v>0.99401603590383025</v>
      </c>
      <c r="FB71" s="46">
        <f t="shared" si="53"/>
        <v>0.83938809697712302</v>
      </c>
      <c r="FC71" s="46">
        <f t="shared" si="83"/>
        <v>0.97494612249640433</v>
      </c>
      <c r="FE71" s="46">
        <f t="shared" si="67"/>
        <v>1.1340519783959808</v>
      </c>
      <c r="FG71" s="46">
        <f t="shared" si="68"/>
        <v>0.9825190932233504</v>
      </c>
      <c r="FH71" s="46">
        <f t="shared" si="54"/>
        <v>0.98240003401164955</v>
      </c>
      <c r="FI71" s="46">
        <f t="shared" si="84"/>
        <v>0.98805457363635307</v>
      </c>
      <c r="FK71" s="46">
        <f t="shared" si="69"/>
        <v>1.0211412561621136</v>
      </c>
      <c r="FL71" s="46">
        <f t="shared" si="55"/>
        <v>1.9645257252694817</v>
      </c>
      <c r="FM71" s="46">
        <f t="shared" si="85"/>
        <v>1.1477624907117332</v>
      </c>
      <c r="FN71" s="46">
        <v>1.1478692385116795</v>
      </c>
    </row>
    <row r="72" spans="1:171" x14ac:dyDescent="0.2">
      <c r="A72" s="33" t="s">
        <v>52</v>
      </c>
      <c r="B72" s="1">
        <f t="shared" si="17"/>
        <v>2006</v>
      </c>
      <c r="D72" s="43">
        <f>Commercial_Total!D314</f>
        <v>3747.569</v>
      </c>
      <c r="E72" s="43">
        <f>Commercial_Total!D232</f>
        <v>4270.7747901040002</v>
      </c>
      <c r="F72" s="43">
        <f>Conversion_Factors!$O68*E72</f>
        <v>13443.736185454198</v>
      </c>
      <c r="G72" s="43">
        <f t="shared" si="70"/>
        <v>17191.305185454199</v>
      </c>
      <c r="H72" s="49">
        <f t="shared" si="71"/>
        <v>3.1478447930818709</v>
      </c>
      <c r="K72" s="51">
        <f>Commercial_Total!F72</f>
        <v>81.211409424915445</v>
      </c>
      <c r="M72" s="49">
        <f>Commercial_Total!Y314</f>
        <v>0.77500171340593227</v>
      </c>
      <c r="N72" s="49">
        <f>Commercial_Total!Y232</f>
        <v>1.286626393136731</v>
      </c>
      <c r="O72" s="354">
        <f>Commercial_Total!$H152</f>
        <v>98.734203074229526</v>
      </c>
      <c r="Q72" s="50">
        <f t="shared" si="18"/>
        <v>211.68583709101287</v>
      </c>
      <c r="S72" s="52">
        <f>Commercial_Total!Y314</f>
        <v>0.77500171340593227</v>
      </c>
      <c r="T72" s="52">
        <f>Commercial_Total!Y232</f>
        <v>1.286626393136731</v>
      </c>
      <c r="W72" s="52">
        <f>Commercial_Total!X314</f>
        <v>0.92804008049178899</v>
      </c>
      <c r="Z72" s="116">
        <f>Commercial_Total!X232</f>
        <v>1.0072679858848881</v>
      </c>
      <c r="AA72" s="46"/>
      <c r="AB72" s="22">
        <f t="shared" si="19"/>
        <v>2006</v>
      </c>
      <c r="AC72" s="48">
        <f t="shared" si="72"/>
        <v>1.3960662383122981</v>
      </c>
      <c r="AD72" s="48">
        <f t="shared" si="73"/>
        <v>1.0725074157999581</v>
      </c>
      <c r="AE72" s="48">
        <f t="shared" si="20"/>
        <v>0.98627212404855524</v>
      </c>
      <c r="AF72" s="357">
        <f t="shared" si="21"/>
        <v>0.96912387705986169</v>
      </c>
      <c r="AG72" s="48">
        <f t="shared" si="22"/>
        <v>1.1220811111132485</v>
      </c>
      <c r="AH72" s="48">
        <f t="shared" si="23"/>
        <v>1.4972913935378929</v>
      </c>
      <c r="AI72" s="48">
        <f t="shared" si="24"/>
        <v>1.4972913935378913</v>
      </c>
      <c r="AJ72" s="48"/>
      <c r="AK72" s="48"/>
      <c r="AL72" s="48">
        <f t="shared" si="25"/>
        <v>0.95581986469400071</v>
      </c>
      <c r="AM72" s="47"/>
      <c r="AN72" s="48">
        <f>Commercial_Total!Y152</f>
        <v>0.97673413398547826</v>
      </c>
      <c r="AO72" s="48">
        <f>Commercial_Total!X152</f>
        <v>0.96513288588758583</v>
      </c>
      <c r="AP72" s="48">
        <f t="shared" si="26"/>
        <v>1.1739714374532462</v>
      </c>
      <c r="AQ72" s="48">
        <f t="shared" si="27"/>
        <v>0.96912387705986169</v>
      </c>
      <c r="AR72" s="48">
        <f t="shared" si="28"/>
        <v>1.0725074157999588</v>
      </c>
      <c r="AT72" s="5"/>
      <c r="AV72" s="46" t="e">
        <f>D72/#REF!</f>
        <v>#REF!</v>
      </c>
      <c r="AW72" s="46" t="e">
        <f>#REF!/#REF!</f>
        <v>#REF!</v>
      </c>
      <c r="AX72" s="46" t="e">
        <f>#REF!/#REF!</f>
        <v>#REF!</v>
      </c>
      <c r="AY72" s="46" t="e">
        <f>#REF!/#REF!</f>
        <v>#REF!</v>
      </c>
      <c r="BA72" s="46" t="e">
        <f t="shared" si="86"/>
        <v>#REF!</v>
      </c>
      <c r="BB72" s="46" t="e">
        <f t="shared" si="86"/>
        <v>#REF!</v>
      </c>
      <c r="BC72" s="46" t="e">
        <f t="shared" si="86"/>
        <v>#REF!</v>
      </c>
      <c r="BD72" s="46" t="e">
        <f t="shared" si="86"/>
        <v>#REF!</v>
      </c>
      <c r="BE72" s="46" t="e">
        <f t="shared" si="30"/>
        <v>#REF!</v>
      </c>
      <c r="BF72" s="46"/>
      <c r="BG72" s="46" t="e">
        <f t="shared" si="87"/>
        <v>#REF!</v>
      </c>
      <c r="BH72" s="46" t="e">
        <f t="shared" si="87"/>
        <v>#REF!</v>
      </c>
      <c r="BI72" s="46" t="e">
        <f t="shared" si="87"/>
        <v>#REF!</v>
      </c>
      <c r="BJ72" s="46" t="e">
        <f t="shared" si="87"/>
        <v>#REF!</v>
      </c>
      <c r="BM72" s="46">
        <f t="shared" si="95"/>
        <v>-1.6771496954152418E-3</v>
      </c>
      <c r="BN72" s="46" t="e">
        <f>LN(#REF!/#REF!)</f>
        <v>#REF!</v>
      </c>
      <c r="BO72" s="46" t="e">
        <f>LN(#REF!/#REF!)</f>
        <v>#REF!</v>
      </c>
      <c r="BP72" s="46" t="e">
        <f>LN(#REF!/#REF!)</f>
        <v>#REF!</v>
      </c>
      <c r="BR72" s="46" t="e">
        <f>M72/#REF!</f>
        <v>#REF!</v>
      </c>
      <c r="BS72" s="46" t="e">
        <f>#REF!/#REF!</f>
        <v>#REF!</v>
      </c>
      <c r="BT72" s="46" t="e">
        <f>#REF!/#REF!</f>
        <v>#REF!</v>
      </c>
      <c r="BU72" s="46" t="e">
        <f>#REF!/#REF!</f>
        <v>#REF!</v>
      </c>
      <c r="BV72" s="46"/>
      <c r="BX72" s="46" t="e">
        <f t="shared" si="88"/>
        <v>#REF!</v>
      </c>
      <c r="BY72" s="46" t="e">
        <f t="shared" si="88"/>
        <v>#REF!</v>
      </c>
      <c r="BZ72" s="46" t="e">
        <f t="shared" si="88"/>
        <v>#REF!</v>
      </c>
      <c r="CA72" s="46" t="e">
        <f t="shared" si="88"/>
        <v>#REF!</v>
      </c>
      <c r="CS72" s="46" t="e">
        <f t="shared" si="33"/>
        <v>#REF!</v>
      </c>
      <c r="CT72" s="46">
        <f t="shared" si="34"/>
        <v>1</v>
      </c>
      <c r="CU72" s="46" t="e">
        <f>CT72/#REF!</f>
        <v>#REF!</v>
      </c>
      <c r="CV72" s="46"/>
      <c r="CW72" s="46"/>
      <c r="CX72" s="46"/>
      <c r="CY72" s="46"/>
      <c r="CZ72" s="46"/>
      <c r="DA72" s="46" t="e">
        <f t="shared" si="96"/>
        <v>#REF!</v>
      </c>
      <c r="DB72" s="46">
        <f t="shared" si="38"/>
        <v>1</v>
      </c>
      <c r="DC72" s="46" t="e">
        <f>DB72/#REF!</f>
        <v>#REF!</v>
      </c>
      <c r="DD72" s="46"/>
      <c r="DE72" s="46" t="e">
        <f>EXP(SUMPRODUCT($BG72:$BI72,#REF!))</f>
        <v>#REF!</v>
      </c>
      <c r="DF72" s="46">
        <f t="shared" si="40"/>
        <v>1</v>
      </c>
      <c r="DG72" s="46" t="e">
        <f>DF72/#REF!</f>
        <v>#REF!</v>
      </c>
      <c r="DO72" s="52">
        <f t="shared" si="79"/>
        <v>0.21799211633860527</v>
      </c>
      <c r="DP72" s="52">
        <f t="shared" si="80"/>
        <v>0.78200788366139462</v>
      </c>
      <c r="DR72" s="46">
        <f t="shared" si="56"/>
        <v>0.22501071127065889</v>
      </c>
      <c r="DS72" s="46">
        <f t="shared" si="57"/>
        <v>0.77489311772271574</v>
      </c>
      <c r="DT72" s="46">
        <f t="shared" si="58"/>
        <v>0.9999038289933746</v>
      </c>
      <c r="DV72" s="46">
        <f t="shared" si="59"/>
        <v>0.22503235285855658</v>
      </c>
      <c r="DW72" s="46">
        <f t="shared" si="60"/>
        <v>0.77496764714144351</v>
      </c>
      <c r="DY72" s="46">
        <f t="shared" si="89"/>
        <v>-4.8871847494854015E-2</v>
      </c>
      <c r="DZ72" s="46">
        <f t="shared" si="90"/>
        <v>-2.7111230377189982E-3</v>
      </c>
      <c r="EA72" s="46"/>
      <c r="EB72" s="46">
        <f t="shared" si="61"/>
        <v>-4.7012924113969755E-2</v>
      </c>
      <c r="EC72" s="46">
        <f t="shared" si="62"/>
        <v>-4.7012924113969755E-2</v>
      </c>
      <c r="ED72" s="46"/>
      <c r="EE72" s="52">
        <f t="shared" si="45"/>
        <v>0.46737444765403269</v>
      </c>
      <c r="EF72" s="52">
        <f t="shared" si="46"/>
        <v>0.53262555234596731</v>
      </c>
      <c r="EG72" s="52"/>
      <c r="EH72" s="52">
        <f t="shared" si="63"/>
        <v>-4.6458745478588775E-2</v>
      </c>
      <c r="EI72" s="52">
        <f t="shared" si="64"/>
        <v>4.2624651380835175E-2</v>
      </c>
      <c r="EK72" s="46">
        <f t="shared" si="91"/>
        <v>-4.4599822097704522E-2</v>
      </c>
      <c r="EL72" s="46">
        <f t="shared" si="92"/>
        <v>-1.6771496954152418E-3</v>
      </c>
      <c r="EN72" s="46">
        <v>0</v>
      </c>
      <c r="EO72" s="46">
        <f t="shared" si="93"/>
        <v>-7.7290538412637284E-3</v>
      </c>
      <c r="ES72" s="46">
        <f t="shared" si="94"/>
        <v>0.98698663618616755</v>
      </c>
      <c r="ET72" s="46">
        <f t="shared" si="51"/>
        <v>1.8778891041211774</v>
      </c>
      <c r="EU72" s="46">
        <f t="shared" si="81"/>
        <v>1.1220811111132485</v>
      </c>
      <c r="EW72" s="46">
        <f t="shared" si="65"/>
        <v>0.98872787226306569</v>
      </c>
      <c r="EX72" s="46">
        <f t="shared" si="52"/>
        <v>1.0029151606928683</v>
      </c>
      <c r="EY72" s="46">
        <f t="shared" si="82"/>
        <v>0.98627212404855524</v>
      </c>
      <c r="FA72" s="46">
        <f t="shared" si="66"/>
        <v>0.9940281362198411</v>
      </c>
      <c r="FB72" s="46">
        <f t="shared" si="53"/>
        <v>0.83437538560328883</v>
      </c>
      <c r="FC72" s="46">
        <f t="shared" si="83"/>
        <v>0.96912387705986169</v>
      </c>
      <c r="FE72" s="46">
        <f t="shared" si="67"/>
        <v>1.1066773208124265</v>
      </c>
      <c r="FG72" s="46">
        <f t="shared" si="68"/>
        <v>0.95407506693578914</v>
      </c>
      <c r="FH72" s="46">
        <f t="shared" si="54"/>
        <v>0.93728337820738605</v>
      </c>
      <c r="FI72" s="46">
        <f t="shared" si="84"/>
        <v>0.94267823347831614</v>
      </c>
      <c r="FK72" s="46">
        <f t="shared" si="69"/>
        <v>1.0228348172671688</v>
      </c>
      <c r="FL72" s="46">
        <f t="shared" si="55"/>
        <v>2.0093853112226627</v>
      </c>
      <c r="FM72" s="46">
        <f t="shared" si="85"/>
        <v>1.1739714374532462</v>
      </c>
      <c r="FN72" s="46">
        <v>1.1740753196393783</v>
      </c>
    </row>
    <row r="73" spans="1:171" x14ac:dyDescent="0.2">
      <c r="A73" s="33" t="s">
        <v>52</v>
      </c>
      <c r="B73" s="1">
        <f t="shared" si="17"/>
        <v>2007</v>
      </c>
      <c r="D73" s="43">
        <f>Commercial_Total!D315</f>
        <v>3922.63</v>
      </c>
      <c r="E73" s="43">
        <f>Commercial_Total!D233</f>
        <v>4395.5567935159997</v>
      </c>
      <c r="F73" s="43">
        <f>Conversion_Factors!$O69*E73</f>
        <v>13815.152575455502</v>
      </c>
      <c r="G73" s="43">
        <f t="shared" si="70"/>
        <v>17737.782575455502</v>
      </c>
      <c r="H73" s="49">
        <f t="shared" si="71"/>
        <v>3.1429812477533208</v>
      </c>
      <c r="K73" s="51">
        <f>Commercial_Total!F73</f>
        <v>82.517823695937253</v>
      </c>
      <c r="M73" s="49">
        <f>Commercial_Total!Y315</f>
        <v>0.77085667123528678</v>
      </c>
      <c r="N73" s="49">
        <f>Commercial_Total!Y233</f>
        <v>1.2974244023675101</v>
      </c>
      <c r="O73" s="354">
        <f>Commercial_Total!$H153</f>
        <v>100.80472825079541</v>
      </c>
      <c r="Q73" s="50">
        <f t="shared" si="18"/>
        <v>214.95698481840617</v>
      </c>
      <c r="S73" s="52">
        <f>Commercial_Total!Y315</f>
        <v>0.77085667123528678</v>
      </c>
      <c r="T73" s="52">
        <f>Commercial_Total!Y233</f>
        <v>1.2974244023675101</v>
      </c>
      <c r="W73" s="52">
        <f>Commercial_Total!X315</f>
        <v>0.96115349699196162</v>
      </c>
      <c r="Z73" s="116">
        <f>Commercial_Total!X233</f>
        <v>1.0117936105971672</v>
      </c>
      <c r="AA73" s="46"/>
      <c r="AB73" s="22">
        <f t="shared" si="19"/>
        <v>2007</v>
      </c>
      <c r="AC73" s="48">
        <f t="shared" si="72"/>
        <v>1.4185241770420669</v>
      </c>
      <c r="AD73" s="48">
        <f t="shared" si="73"/>
        <v>1.0890807031016405</v>
      </c>
      <c r="AE73" s="48">
        <f t="shared" si="20"/>
        <v>0.99737689519291539</v>
      </c>
      <c r="AF73" s="357">
        <f t="shared" si="21"/>
        <v>0.96795510775891658</v>
      </c>
      <c r="AG73" s="48">
        <f t="shared" si="22"/>
        <v>1.1280946611048672</v>
      </c>
      <c r="AH73" s="48">
        <f t="shared" si="23"/>
        <v>1.5448873080996515</v>
      </c>
      <c r="AI73" s="48">
        <f t="shared" si="24"/>
        <v>1.5448873080996501</v>
      </c>
      <c r="AJ73" s="48"/>
      <c r="AK73" s="48"/>
      <c r="AL73" s="48">
        <f t="shared" si="25"/>
        <v>0.96541606006271208</v>
      </c>
      <c r="AM73" s="47"/>
      <c r="AN73" s="48">
        <f>Commercial_Total!Y153</f>
        <v>0.97848110220737294</v>
      </c>
      <c r="AO73" s="48">
        <f>Commercial_Total!X153</f>
        <v>0.98361312452436289</v>
      </c>
      <c r="AP73" s="48">
        <f t="shared" si="26"/>
        <v>1.1690365505702214</v>
      </c>
      <c r="AQ73" s="48">
        <f t="shared" si="27"/>
        <v>0.96795510775891658</v>
      </c>
      <c r="AR73" s="48">
        <f t="shared" si="28"/>
        <v>1.0890807031016412</v>
      </c>
      <c r="AT73" s="5"/>
      <c r="AV73" s="46" t="e">
        <f>D73/#REF!</f>
        <v>#REF!</v>
      </c>
      <c r="AW73" s="46" t="e">
        <f>#REF!/#REF!</f>
        <v>#REF!</v>
      </c>
      <c r="AX73" s="46" t="e">
        <f>#REF!/#REF!</f>
        <v>#REF!</v>
      </c>
      <c r="AY73" s="46" t="e">
        <f>#REF!/#REF!</f>
        <v>#REF!</v>
      </c>
      <c r="BA73" s="46" t="e">
        <f t="shared" si="86"/>
        <v>#REF!</v>
      </c>
      <c r="BB73" s="46" t="e">
        <f t="shared" si="86"/>
        <v>#REF!</v>
      </c>
      <c r="BC73" s="46" t="e">
        <f t="shared" si="86"/>
        <v>#REF!</v>
      </c>
      <c r="BD73" s="46" t="e">
        <f t="shared" si="86"/>
        <v>#REF!</v>
      </c>
      <c r="BE73" s="46" t="e">
        <f t="shared" si="30"/>
        <v>#REF!</v>
      </c>
      <c r="BF73" s="46"/>
      <c r="BG73" s="46" t="e">
        <f t="shared" si="87"/>
        <v>#REF!</v>
      </c>
      <c r="BH73" s="46" t="e">
        <f t="shared" si="87"/>
        <v>#REF!</v>
      </c>
      <c r="BI73" s="46" t="e">
        <f t="shared" si="87"/>
        <v>#REF!</v>
      </c>
      <c r="BJ73" s="46" t="e">
        <f t="shared" si="87"/>
        <v>#REF!</v>
      </c>
      <c r="BM73" s="46">
        <f t="shared" si="95"/>
        <v>4.4829066128987812E-3</v>
      </c>
      <c r="BN73" s="46" t="e">
        <f>LN(#REF!/#REF!)</f>
        <v>#REF!</v>
      </c>
      <c r="BO73" s="46" t="e">
        <f>LN(#REF!/#REF!)</f>
        <v>#REF!</v>
      </c>
      <c r="BP73" s="46" t="e">
        <f>LN(#REF!/#REF!)</f>
        <v>#REF!</v>
      </c>
      <c r="BR73" s="46" t="e">
        <f>M73/#REF!</f>
        <v>#REF!</v>
      </c>
      <c r="BS73" s="46" t="e">
        <f>#REF!/#REF!</f>
        <v>#REF!</v>
      </c>
      <c r="BT73" s="46" t="e">
        <f>#REF!/#REF!</f>
        <v>#REF!</v>
      </c>
      <c r="BU73" s="46" t="e">
        <f>#REF!/#REF!</f>
        <v>#REF!</v>
      </c>
      <c r="BV73" s="46"/>
      <c r="BX73" s="46" t="e">
        <f t="shared" si="88"/>
        <v>#REF!</v>
      </c>
      <c r="BY73" s="46" t="e">
        <f t="shared" si="88"/>
        <v>#REF!</v>
      </c>
      <c r="BZ73" s="46" t="e">
        <f t="shared" si="88"/>
        <v>#REF!</v>
      </c>
      <c r="CA73" s="46" t="e">
        <f t="shared" si="88"/>
        <v>#REF!</v>
      </c>
      <c r="CS73" s="46" t="e">
        <f t="shared" si="33"/>
        <v>#REF!</v>
      </c>
      <c r="CT73" s="46">
        <f t="shared" si="34"/>
        <v>1</v>
      </c>
      <c r="CU73" s="46" t="e">
        <f>CT73/#REF!</f>
        <v>#REF!</v>
      </c>
      <c r="CV73" s="46"/>
      <c r="CW73" s="46"/>
      <c r="CX73" s="46"/>
      <c r="CY73" s="46"/>
      <c r="CZ73" s="46"/>
      <c r="DA73" s="46" t="e">
        <f t="shared" si="96"/>
        <v>#REF!</v>
      </c>
      <c r="DB73" s="46">
        <f t="shared" si="38"/>
        <v>1</v>
      </c>
      <c r="DC73" s="46" t="e">
        <f>DB73/#REF!</f>
        <v>#REF!</v>
      </c>
      <c r="DD73" s="46"/>
      <c r="DE73" s="46" t="e">
        <f>EXP(SUMPRODUCT($BG73:$BI73,#REF!))</f>
        <v>#REF!</v>
      </c>
      <c r="DF73" s="46">
        <f t="shared" si="40"/>
        <v>1</v>
      </c>
      <c r="DG73" s="46" t="e">
        <f>DF73/#REF!</f>
        <v>#REF!</v>
      </c>
      <c r="DO73" s="52">
        <f t="shared" si="79"/>
        <v>0.22114545509357547</v>
      </c>
      <c r="DP73" s="52">
        <f t="shared" si="80"/>
        <v>0.77885454490642458</v>
      </c>
      <c r="DR73" s="46">
        <f t="shared" si="56"/>
        <v>0.21956501177269075</v>
      </c>
      <c r="DS73" s="46">
        <f t="shared" si="57"/>
        <v>0.78043015252514336</v>
      </c>
      <c r="DT73" s="46">
        <f t="shared" si="58"/>
        <v>0.99999516429783408</v>
      </c>
      <c r="DV73" s="46">
        <f t="shared" si="59"/>
        <v>0.21956607352882807</v>
      </c>
      <c r="DW73" s="46">
        <f t="shared" si="60"/>
        <v>0.78043392647117193</v>
      </c>
      <c r="DY73" s="46">
        <f t="shared" si="89"/>
        <v>-5.3627837399827039E-3</v>
      </c>
      <c r="DZ73" s="46">
        <f t="shared" si="90"/>
        <v>8.3574766413874874E-3</v>
      </c>
      <c r="EA73" s="46"/>
      <c r="EB73" s="46">
        <f t="shared" si="61"/>
        <v>2.0753839670826689E-2</v>
      </c>
      <c r="EC73" s="46">
        <f t="shared" si="62"/>
        <v>2.0753839670826689E-2</v>
      </c>
      <c r="ED73" s="46"/>
      <c r="EE73" s="52">
        <f t="shared" si="45"/>
        <v>0.47157272340381645</v>
      </c>
      <c r="EF73" s="52">
        <f t="shared" si="46"/>
        <v>0.52842727659618338</v>
      </c>
      <c r="EG73" s="52"/>
      <c r="EH73" s="52">
        <f t="shared" si="63"/>
        <v>8.9425770843222299E-3</v>
      </c>
      <c r="EI73" s="52">
        <f t="shared" si="64"/>
        <v>-7.9134564165404403E-3</v>
      </c>
      <c r="EK73" s="46">
        <f t="shared" si="91"/>
        <v>3.5059200495131719E-2</v>
      </c>
      <c r="EL73" s="46">
        <f t="shared" si="92"/>
        <v>4.4829066128987812E-3</v>
      </c>
      <c r="EN73" s="46">
        <v>0</v>
      </c>
      <c r="EO73" s="46">
        <f t="shared" si="93"/>
        <v>-1.5462345536109187E-3</v>
      </c>
      <c r="ES73" s="46">
        <f t="shared" si="94"/>
        <v>1.0053592827934272</v>
      </c>
      <c r="ET73" s="46">
        <f>IF(ISERR(ES73),ET72,ES73*ET72)</f>
        <v>1.8879532428848584</v>
      </c>
      <c r="EU73" s="46">
        <f t="shared" si="81"/>
        <v>1.1280946611048672</v>
      </c>
      <c r="EW73" s="46">
        <f t="shared" si="65"/>
        <v>1.0112593379388806</v>
      </c>
      <c r="EX73" s="46">
        <f>IF(ISERR(EW73),EX72,EW73*EX72)</f>
        <v>1.014207321411136</v>
      </c>
      <c r="EY73" s="46">
        <f t="shared" si="82"/>
        <v>0.99737689519291539</v>
      </c>
      <c r="FA73" s="46">
        <f t="shared" si="66"/>
        <v>0.99879399390665013</v>
      </c>
      <c r="FB73" s="46">
        <f>IF(ISERR(FA73),FB72,FA73*FB72)</f>
        <v>0.8333691238041101</v>
      </c>
      <c r="FC73" s="46">
        <f t="shared" si="83"/>
        <v>0.96795510775891658</v>
      </c>
      <c r="FE73" s="46">
        <f t="shared" si="67"/>
        <v>1.1251355505764766</v>
      </c>
      <c r="FG73" s="46">
        <f t="shared" si="68"/>
        <v>1.0209706982190279</v>
      </c>
      <c r="FH73" s="46">
        <f>IF(ISERR(FG73),FH72,FG73*FH72)</f>
        <v>0.95693886507748405</v>
      </c>
      <c r="FI73" s="46">
        <f t="shared" si="84"/>
        <v>0.96244685423023613</v>
      </c>
      <c r="FK73" s="46">
        <f t="shared" si="69"/>
        <v>0.9957964165689327</v>
      </c>
      <c r="FL73" s="46">
        <f>IF(ISERR(FK73),FL72,FK73*FL72)</f>
        <v>2.0009386924217769</v>
      </c>
      <c r="FM73" s="46">
        <f t="shared" si="85"/>
        <v>1.1690365505702214</v>
      </c>
      <c r="FN73" s="46">
        <v>1.1684082199248096</v>
      </c>
    </row>
    <row r="74" spans="1:171" x14ac:dyDescent="0.2">
      <c r="A74" s="33" t="s">
        <v>52</v>
      </c>
      <c r="B74" s="1">
        <f t="shared" si="17"/>
        <v>2008</v>
      </c>
      <c r="D74" s="43">
        <f>Commercial_Total!D316</f>
        <v>4100.1509999999998</v>
      </c>
      <c r="E74" s="43">
        <f>Commercial_Total!D234</f>
        <v>4394.9367969280001</v>
      </c>
      <c r="F74" s="43">
        <f>Conversion_Factors!$O70*E74</f>
        <v>13787.947751464282</v>
      </c>
      <c r="G74" s="43">
        <f t="shared" si="70"/>
        <v>17888.098751464284</v>
      </c>
      <c r="H74" s="49">
        <f t="shared" si="71"/>
        <v>3.1372345925661245</v>
      </c>
      <c r="K74" s="51">
        <f>Commercial_Total!F74</f>
        <v>83.695975468329934</v>
      </c>
      <c r="M74" s="49">
        <f>Commercial_Total!Y316</f>
        <v>0.77149080158053029</v>
      </c>
      <c r="N74" s="49">
        <f>Commercial_Total!Y234</f>
        <v>1.2899885348644404</v>
      </c>
      <c r="O74" s="354">
        <f>Commercial_Total!$H154</f>
        <v>101.49935823548041</v>
      </c>
      <c r="Q74" s="50">
        <f t="shared" si="18"/>
        <v>213.72710756245425</v>
      </c>
      <c r="S74" s="52">
        <f>Commercial_Total!Y316</f>
        <v>0.77149080158053029</v>
      </c>
      <c r="T74" s="52">
        <f>Commercial_Total!Y234</f>
        <v>1.2899885348644404</v>
      </c>
      <c r="W74" s="52">
        <f>Commercial_Total!X316</f>
        <v>0.98969489267322996</v>
      </c>
      <c r="Z74" s="116">
        <f>Commercial_Total!X234</f>
        <v>1.0031596895364019</v>
      </c>
      <c r="AA74" s="46"/>
      <c r="AB74" s="22">
        <f t="shared" si="19"/>
        <v>2008</v>
      </c>
      <c r="AC74" s="48">
        <f t="shared" si="72"/>
        <v>1.438777216912849</v>
      </c>
      <c r="AD74" s="48">
        <f t="shared" si="73"/>
        <v>1.0828495234645965</v>
      </c>
      <c r="AE74" s="48">
        <f t="shared" si="20"/>
        <v>0.99732553934068624</v>
      </c>
      <c r="AF74" s="357">
        <f t="shared" si="21"/>
        <v>0.96658350175384899</v>
      </c>
      <c r="AG74" s="48">
        <f t="shared" si="22"/>
        <v>1.1232897375716031</v>
      </c>
      <c r="AH74" s="48">
        <f t="shared" si="23"/>
        <v>1.5579792237057981</v>
      </c>
      <c r="AI74" s="48">
        <f t="shared" ref="AI74:AI79" si="97">AC74*AD74</f>
        <v>1.557979223705797</v>
      </c>
      <c r="AJ74" s="48"/>
      <c r="AK74" s="48"/>
      <c r="AL74" s="48">
        <f t="shared" si="25"/>
        <v>0.96399841220446658</v>
      </c>
      <c r="AM74" s="47"/>
      <c r="AN74" s="48">
        <f>Commercial_Total!Y154</f>
        <v>0.9759332511812947</v>
      </c>
      <c r="AO74" s="48">
        <f>Commercial_Total!X154</f>
        <v>0.99297664806295705</v>
      </c>
      <c r="AP74" s="48">
        <f t="shared" si="26"/>
        <v>1.1560312688912688</v>
      </c>
      <c r="AQ74" s="48">
        <f t="shared" si="27"/>
        <v>0.96658350175384899</v>
      </c>
      <c r="AR74" s="48">
        <f t="shared" si="28"/>
        <v>1.0828495234645974</v>
      </c>
      <c r="AT74" s="5"/>
      <c r="AV74" s="46" t="e">
        <f>D74/#REF!</f>
        <v>#REF!</v>
      </c>
      <c r="AW74" s="46" t="e">
        <f>#REF!/#REF!</f>
        <v>#REF!</v>
      </c>
      <c r="AX74" s="46" t="e">
        <f>#REF!/#REF!</f>
        <v>#REF!</v>
      </c>
      <c r="AY74" s="46" t="e">
        <f>#REF!/#REF!</f>
        <v>#REF!</v>
      </c>
      <c r="BA74" s="46" t="e">
        <f t="shared" si="86"/>
        <v>#REF!</v>
      </c>
      <c r="BB74" s="46" t="e">
        <f t="shared" si="86"/>
        <v>#REF!</v>
      </c>
      <c r="BC74" s="46" t="e">
        <f t="shared" si="86"/>
        <v>#REF!</v>
      </c>
      <c r="BD74" s="46" t="e">
        <f t="shared" si="86"/>
        <v>#REF!</v>
      </c>
      <c r="BE74" s="46" t="e">
        <f t="shared" si="30"/>
        <v>#REF!</v>
      </c>
      <c r="BF74" s="46"/>
      <c r="BG74" s="46" t="e">
        <f t="shared" si="87"/>
        <v>#REF!</v>
      </c>
      <c r="BH74" s="46" t="e">
        <f t="shared" si="87"/>
        <v>#REF!</v>
      </c>
      <c r="BI74" s="46" t="e">
        <f t="shared" si="87"/>
        <v>#REF!</v>
      </c>
      <c r="BJ74" s="46" t="e">
        <f t="shared" si="87"/>
        <v>#REF!</v>
      </c>
      <c r="BM74" s="46">
        <f t="shared" si="95"/>
        <v>-8.5698997609666896E-3</v>
      </c>
      <c r="BN74" s="46" t="e">
        <f>LN(#REF!/#REF!)</f>
        <v>#REF!</v>
      </c>
      <c r="BO74" s="46" t="e">
        <f>LN(#REF!/#REF!)</f>
        <v>#REF!</v>
      </c>
      <c r="BP74" s="46" t="e">
        <f>LN(#REF!/#REF!)</f>
        <v>#REF!</v>
      </c>
      <c r="BR74" s="46" t="e">
        <f>M74/#REF!</f>
        <v>#REF!</v>
      </c>
      <c r="BS74" s="46" t="e">
        <f>#REF!/#REF!</f>
        <v>#REF!</v>
      </c>
      <c r="BT74" s="46" t="e">
        <f>#REF!/#REF!</f>
        <v>#REF!</v>
      </c>
      <c r="BU74" s="46" t="e">
        <f>#REF!/#REF!</f>
        <v>#REF!</v>
      </c>
      <c r="BV74" s="46"/>
      <c r="BX74" s="46" t="e">
        <f t="shared" si="88"/>
        <v>#REF!</v>
      </c>
      <c r="BY74" s="46" t="e">
        <f t="shared" si="88"/>
        <v>#REF!</v>
      </c>
      <c r="BZ74" s="46" t="e">
        <f t="shared" si="88"/>
        <v>#REF!</v>
      </c>
      <c r="CA74" s="46" t="e">
        <f t="shared" si="88"/>
        <v>#REF!</v>
      </c>
      <c r="CS74" s="46" t="e">
        <f t="shared" si="33"/>
        <v>#REF!</v>
      </c>
      <c r="CT74" s="46">
        <f t="shared" si="34"/>
        <v>1</v>
      </c>
      <c r="CU74" s="46" t="e">
        <f>CT74/#REF!</f>
        <v>#REF!</v>
      </c>
      <c r="CV74" s="46"/>
      <c r="CW74" s="46"/>
      <c r="CX74" s="46"/>
      <c r="CY74" s="46"/>
      <c r="CZ74" s="46"/>
      <c r="DA74" s="46" t="e">
        <f t="shared" si="96"/>
        <v>#REF!</v>
      </c>
      <c r="DB74" s="46">
        <f t="shared" si="38"/>
        <v>1</v>
      </c>
      <c r="DC74" s="46" t="e">
        <f>DB74/#REF!</f>
        <v>#REF!</v>
      </c>
      <c r="DD74" s="46"/>
      <c r="DE74" s="46" t="e">
        <f>EXP(SUMPRODUCT($BG74:$BI74,#REF!))</f>
        <v>#REF!</v>
      </c>
      <c r="DF74" s="46">
        <f t="shared" si="40"/>
        <v>1</v>
      </c>
      <c r="DG74" s="46" t="e">
        <f>DF74/#REF!</f>
        <v>#REF!</v>
      </c>
      <c r="DO74" s="52">
        <f t="shared" si="79"/>
        <v>0.2292111116428385</v>
      </c>
      <c r="DP74" s="52">
        <f t="shared" si="80"/>
        <v>0.77078888835716142</v>
      </c>
      <c r="DR74" s="46">
        <f t="shared" si="56"/>
        <v>0.22515420600904248</v>
      </c>
      <c r="DS74" s="46">
        <f t="shared" si="57"/>
        <v>0.77481471983023631</v>
      </c>
      <c r="DT74" s="46">
        <f t="shared" si="58"/>
        <v>0.99996892583927877</v>
      </c>
      <c r="DV74" s="46">
        <f t="shared" si="59"/>
        <v>0.22516120270444351</v>
      </c>
      <c r="DW74" s="46">
        <f t="shared" si="60"/>
        <v>0.77483879729555649</v>
      </c>
      <c r="DY74" s="46">
        <f t="shared" si="89"/>
        <v>8.2229250172433425E-4</v>
      </c>
      <c r="DZ74" s="46">
        <f t="shared" si="90"/>
        <v>-5.747739657105796E-3</v>
      </c>
      <c r="EA74" s="46"/>
      <c r="EB74" s="46">
        <f t="shared" si="61"/>
        <v>6.8672138715923604E-3</v>
      </c>
      <c r="EC74" s="46">
        <f t="shared" si="62"/>
        <v>6.8672138715923604E-3</v>
      </c>
      <c r="ED74" s="46"/>
      <c r="EE74" s="52">
        <f t="shared" si="45"/>
        <v>0.48264963211830481</v>
      </c>
      <c r="EF74" s="52">
        <f t="shared" si="46"/>
        <v>0.51735036788169508</v>
      </c>
      <c r="EG74" s="52"/>
      <c r="EH74" s="52">
        <f t="shared" si="63"/>
        <v>2.3217662505970637E-2</v>
      </c>
      <c r="EI74" s="52">
        <f t="shared" si="64"/>
        <v>-2.1184853289664785E-2</v>
      </c>
      <c r="EK74" s="46">
        <f t="shared" si="91"/>
        <v>2.9262583875838421E-2</v>
      </c>
      <c r="EL74" s="46">
        <f t="shared" si="92"/>
        <v>-8.5698997609666896E-3</v>
      </c>
      <c r="EN74" s="46">
        <v>0</v>
      </c>
      <c r="EO74" s="46">
        <f t="shared" si="93"/>
        <v>-1.8300825758868415E-3</v>
      </c>
      <c r="ES74" s="46">
        <f t="shared" si="94"/>
        <v>0.99574067345681949</v>
      </c>
      <c r="ET74" s="46">
        <f t="shared" si="51"/>
        <v>1.8799118335251552</v>
      </c>
      <c r="EU74" s="46">
        <f t="shared" si="81"/>
        <v>1.1232897375716031</v>
      </c>
      <c r="EW74" s="46">
        <f t="shared" si="65"/>
        <v>0.99994850908169541</v>
      </c>
      <c r="EX74" s="46">
        <f t="shared" ref="EX74:EX76" si="98">IF(ISERR(EW74),EX73,EW74*EX73)</f>
        <v>1.0141550989448054</v>
      </c>
      <c r="EY74" s="46">
        <f t="shared" si="82"/>
        <v>0.99732553934068624</v>
      </c>
      <c r="FA74" s="46">
        <f t="shared" si="66"/>
        <v>0.99858298593181327</v>
      </c>
      <c r="FB74" s="46">
        <f t="shared" ref="FB74:FB76" si="99">IF(ISERR(FA74),FB73,FA74*FB73)</f>
        <v>0.83218822803168724</v>
      </c>
      <c r="FC74" s="46">
        <f t="shared" si="83"/>
        <v>0.96658350175384899</v>
      </c>
      <c r="FE74" s="46">
        <f t="shared" si="67"/>
        <v>1.120285543359457</v>
      </c>
      <c r="FG74" s="46">
        <f t="shared" si="68"/>
        <v>1.0068908472522917</v>
      </c>
      <c r="FH74" s="46">
        <f t="shared" ref="FH74:FH76" si="100">IF(ISERR(FG74),FH73,FG74*FH73)</f>
        <v>0.96353298462651438</v>
      </c>
      <c r="FI74" s="46">
        <f t="shared" si="84"/>
        <v>0.96907892849118538</v>
      </c>
      <c r="FK74" s="46">
        <f t="shared" si="69"/>
        <v>0.98887521380524079</v>
      </c>
      <c r="FL74" s="46">
        <f t="shared" ref="FL74:FL76" si="101">IF(ISERR(FK74),FL73,FK74*FL73)</f>
        <v>1.9786786772797635</v>
      </c>
      <c r="FM74" s="46">
        <f t="shared" si="85"/>
        <v>1.1560312688912688</v>
      </c>
      <c r="FN74" s="46">
        <v>1.15793507561614</v>
      </c>
    </row>
    <row r="75" spans="1:171" x14ac:dyDescent="0.2">
      <c r="A75" s="33" t="s">
        <v>52</v>
      </c>
      <c r="B75" s="1">
        <f t="shared" si="17"/>
        <v>2009</v>
      </c>
      <c r="C75" s="52"/>
      <c r="D75" s="43">
        <f>Commercial_Total!D317</f>
        <v>4055.9379999999996</v>
      </c>
      <c r="E75" s="43">
        <f>Commercial_Total!D235</f>
        <v>4320.9939157103199</v>
      </c>
      <c r="F75" s="43">
        <f>Conversion_Factors!$O71*E75</f>
        <v>13403.776364428741</v>
      </c>
      <c r="G75" s="43">
        <f t="shared" si="70"/>
        <v>17459.714364428739</v>
      </c>
      <c r="H75" s="49">
        <f t="shared" si="71"/>
        <v>3.1020123207522081</v>
      </c>
      <c r="K75" s="51">
        <f>Commercial_Total!F75</f>
        <v>84.571181076683075</v>
      </c>
      <c r="M75" s="49">
        <f>Commercial_Total!Y317</f>
        <v>0.7563854547042016</v>
      </c>
      <c r="N75" s="49">
        <f>Commercial_Total!Y235</f>
        <v>1.260087475916454</v>
      </c>
      <c r="O75" s="354">
        <f>Commercial_Total!$H155</f>
        <v>99.051849685234018</v>
      </c>
      <c r="Q75" s="50">
        <f t="shared" si="18"/>
        <v>206.44992942214586</v>
      </c>
      <c r="S75" s="52">
        <f>Commercial_Total!Y317</f>
        <v>0.7563854547042016</v>
      </c>
      <c r="T75" s="52">
        <f>Commercial_Total!Y235</f>
        <v>1.260087475916454</v>
      </c>
      <c r="W75" s="52">
        <f>Commercial_Total!X317</f>
        <v>0.98824027394868286</v>
      </c>
      <c r="Z75" s="116">
        <f>Commercial_Total!X235</f>
        <v>0.99923681900086014</v>
      </c>
      <c r="AA75" s="46"/>
      <c r="AB75" s="22">
        <f t="shared" si="19"/>
        <v>2009</v>
      </c>
      <c r="AC75" s="48">
        <f t="shared" si="72"/>
        <v>1.4538224551380647</v>
      </c>
      <c r="AD75" s="48">
        <f t="shared" si="73"/>
        <v>1.0459796618393122</v>
      </c>
      <c r="AE75" s="48">
        <f t="shared" si="20"/>
        <v>0.9939866623209761</v>
      </c>
      <c r="AF75" s="357">
        <f t="shared" si="21"/>
        <v>0.95822478636413766</v>
      </c>
      <c r="AG75" s="48">
        <f t="shared" si="22"/>
        <v>1.0981844316791276</v>
      </c>
      <c r="AH75" s="48">
        <f t="shared" si="23"/>
        <v>1.5206687199997135</v>
      </c>
      <c r="AI75" s="48">
        <f t="shared" si="97"/>
        <v>1.5206687199997115</v>
      </c>
      <c r="AJ75" s="48"/>
      <c r="AK75" s="48"/>
      <c r="AL75" s="48">
        <f t="shared" si="25"/>
        <v>0.95246265715131961</v>
      </c>
      <c r="AM75" s="47"/>
      <c r="AN75" s="48">
        <f>Commercial_Total!Y155</f>
        <v>0.95499398946726877</v>
      </c>
      <c r="AO75" s="48">
        <f>Commercial_Total!X155</f>
        <v>0.990279539068184</v>
      </c>
      <c r="AP75" s="48">
        <f t="shared" si="26"/>
        <v>1.1542433882729455</v>
      </c>
      <c r="AQ75" s="48">
        <f t="shared" si="27"/>
        <v>0.95822478636413766</v>
      </c>
      <c r="AR75" s="48">
        <f t="shared" si="28"/>
        <v>1.0459796618393129</v>
      </c>
      <c r="AT75" s="5"/>
      <c r="AV75" s="46" t="e">
        <f>D75/#REF!</f>
        <v>#REF!</v>
      </c>
      <c r="AW75" s="46" t="e">
        <f>#REF!/#REF!</f>
        <v>#REF!</v>
      </c>
      <c r="AX75" s="46" t="e">
        <f>#REF!/#REF!</f>
        <v>#REF!</v>
      </c>
      <c r="AY75" s="46" t="e">
        <f>#REF!/#REF!</f>
        <v>#REF!</v>
      </c>
      <c r="BA75" s="46" t="e">
        <f t="shared" si="86"/>
        <v>#REF!</v>
      </c>
      <c r="BB75" s="46" t="e">
        <f t="shared" si="86"/>
        <v>#REF!</v>
      </c>
      <c r="BC75" s="46" t="e">
        <f t="shared" si="86"/>
        <v>#REF!</v>
      </c>
      <c r="BD75" s="46" t="e">
        <f t="shared" si="86"/>
        <v>#REF!</v>
      </c>
      <c r="BE75" s="46" t="e">
        <f t="shared" si="30"/>
        <v>#REF!</v>
      </c>
      <c r="BF75" s="46"/>
      <c r="BG75" s="46" t="e">
        <f t="shared" si="87"/>
        <v>#REF!</v>
      </c>
      <c r="BH75" s="46" t="e">
        <f t="shared" si="87"/>
        <v>#REF!</v>
      </c>
      <c r="BI75" s="46" t="e">
        <f t="shared" si="87"/>
        <v>#REF!</v>
      </c>
      <c r="BJ75" s="46" t="e">
        <f t="shared" si="87"/>
        <v>#REF!</v>
      </c>
      <c r="BM75" s="46">
        <f t="shared" si="95"/>
        <v>-3.9181805776424775E-3</v>
      </c>
      <c r="BN75" s="46" t="e">
        <f>LN(#REF!/#REF!)</f>
        <v>#REF!</v>
      </c>
      <c r="BO75" s="46" t="e">
        <f>LN(#REF!/#REF!)</f>
        <v>#REF!</v>
      </c>
      <c r="BP75" s="46" t="e">
        <f>LN(#REF!/#REF!)</f>
        <v>#REF!</v>
      </c>
      <c r="BR75" s="46" t="e">
        <f>M75/#REF!</f>
        <v>#REF!</v>
      </c>
      <c r="BS75" s="46" t="e">
        <f>#REF!/#REF!</f>
        <v>#REF!</v>
      </c>
      <c r="BT75" s="46" t="e">
        <f>#REF!/#REF!</f>
        <v>#REF!</v>
      </c>
      <c r="BU75" s="46" t="e">
        <f>#REF!/#REF!</f>
        <v>#REF!</v>
      </c>
      <c r="BV75" s="46"/>
      <c r="BX75" s="46" t="e">
        <f t="shared" si="88"/>
        <v>#REF!</v>
      </c>
      <c r="BY75" s="46" t="e">
        <f t="shared" si="88"/>
        <v>#REF!</v>
      </c>
      <c r="BZ75" s="46" t="e">
        <f t="shared" si="88"/>
        <v>#REF!</v>
      </c>
      <c r="CA75" s="46" t="e">
        <f t="shared" si="88"/>
        <v>#REF!</v>
      </c>
      <c r="CS75" s="46" t="e">
        <f t="shared" si="33"/>
        <v>#REF!</v>
      </c>
      <c r="CT75" s="46">
        <f t="shared" si="34"/>
        <v>1</v>
      </c>
      <c r="CU75" s="46" t="e">
        <f>CT75/#REF!</f>
        <v>#REF!</v>
      </c>
      <c r="CV75" s="46"/>
      <c r="CW75" s="46"/>
      <c r="CX75" s="46"/>
      <c r="CY75" s="46"/>
      <c r="CZ75" s="46"/>
      <c r="DA75" s="46" t="e">
        <f t="shared" si="96"/>
        <v>#REF!</v>
      </c>
      <c r="DB75" s="46">
        <f t="shared" si="38"/>
        <v>1</v>
      </c>
      <c r="DC75" s="46" t="e">
        <f>DB75/#REF!</f>
        <v>#REF!</v>
      </c>
      <c r="DD75" s="46"/>
      <c r="DE75" s="46" t="e">
        <f>EXP(SUMPRODUCT($BG75:$BI75,#REF!))</f>
        <v>#REF!</v>
      </c>
      <c r="DF75" s="46">
        <f t="shared" si="40"/>
        <v>1</v>
      </c>
      <c r="DG75" s="46" t="e">
        <f>DF75/#REF!</f>
        <v>#REF!</v>
      </c>
      <c r="DO75" s="52">
        <f t="shared" si="79"/>
        <v>0.23230265486263041</v>
      </c>
      <c r="DP75" s="52">
        <f t="shared" si="80"/>
        <v>0.76769734513736965</v>
      </c>
      <c r="DR75" s="46">
        <f t="shared" si="56"/>
        <v>0.23075343165694318</v>
      </c>
      <c r="DS75" s="46">
        <f t="shared" si="57"/>
        <v>0.76924208135182537</v>
      </c>
      <c r="DT75" s="46">
        <f t="shared" si="58"/>
        <v>0.99999551300876854</v>
      </c>
      <c r="DV75" s="46">
        <f t="shared" si="59"/>
        <v>0.23075446705021344</v>
      </c>
      <c r="DW75" s="46">
        <f t="shared" si="60"/>
        <v>0.76924553294978659</v>
      </c>
      <c r="DY75" s="46">
        <f t="shared" si="89"/>
        <v>-1.9773641994445361E-2</v>
      </c>
      <c r="DZ75" s="46">
        <f t="shared" si="90"/>
        <v>-2.3452186748021835E-2</v>
      </c>
      <c r="EA75" s="46"/>
      <c r="EB75" s="46">
        <f t="shared" si="61"/>
        <v>-2.4409028430717114E-2</v>
      </c>
      <c r="EC75" s="46">
        <f t="shared" si="62"/>
        <v>-2.4409028430717114E-2</v>
      </c>
      <c r="ED75" s="46"/>
      <c r="EE75" s="52">
        <f t="shared" si="45"/>
        <v>0.48417941566331535</v>
      </c>
      <c r="EF75" s="52">
        <f t="shared" si="46"/>
        <v>0.51582058433668454</v>
      </c>
      <c r="EG75" s="52"/>
      <c r="EH75" s="52">
        <f t="shared" si="63"/>
        <v>3.1645404638287588E-3</v>
      </c>
      <c r="EI75" s="52">
        <f t="shared" si="64"/>
        <v>-2.9613388949472851E-3</v>
      </c>
      <c r="EK75" s="46">
        <f t="shared" si="91"/>
        <v>-1.4708459724425786E-3</v>
      </c>
      <c r="EL75" s="46">
        <f t="shared" si="92"/>
        <v>-3.9181805776424775E-3</v>
      </c>
      <c r="EN75" s="46">
        <v>0</v>
      </c>
      <c r="EO75" s="46">
        <f t="shared" si="93"/>
        <v>-1.1290672248843095E-2</v>
      </c>
      <c r="ES75" s="46">
        <f t="shared" si="94"/>
        <v>0.97765019562383804</v>
      </c>
      <c r="ET75" s="46">
        <f t="shared" si="51"/>
        <v>1.8378961718014362</v>
      </c>
      <c r="EU75" s="46">
        <f t="shared" si="81"/>
        <v>1.0981844316791276</v>
      </c>
      <c r="EW75" s="46">
        <f t="shared" si="65"/>
        <v>0.99665216933889267</v>
      </c>
      <c r="EX75" s="46">
        <f t="shared" si="98"/>
        <v>1.0107598794094397</v>
      </c>
      <c r="EY75" s="46">
        <f t="shared" si="82"/>
        <v>0.9939866623209761</v>
      </c>
      <c r="FA75" s="46">
        <f t="shared" si="66"/>
        <v>0.99135230906119887</v>
      </c>
      <c r="FB75" s="46">
        <f t="shared" si="99"/>
        <v>0.82499172143276067</v>
      </c>
      <c r="FC75" s="46">
        <f t="shared" si="83"/>
        <v>0.95822478636413766</v>
      </c>
      <c r="FE75" s="46">
        <f t="shared" si="67"/>
        <v>1.0915806778575941</v>
      </c>
      <c r="FG75" s="46">
        <f t="shared" si="68"/>
        <v>0.97588646280335944</v>
      </c>
      <c r="FH75" s="46">
        <f t="shared" si="100"/>
        <v>0.94029879616153278</v>
      </c>
      <c r="FI75" s="46">
        <f t="shared" si="84"/>
        <v>0.94571100770253247</v>
      </c>
      <c r="FK75" s="46">
        <f t="shared" si="69"/>
        <v>0.99845343230201899</v>
      </c>
      <c r="FL75" s="46">
        <f t="shared" si="101"/>
        <v>1.9756185167527989</v>
      </c>
      <c r="FM75" s="46">
        <f t="shared" si="85"/>
        <v>1.1542433882729455</v>
      </c>
      <c r="FN75" s="46">
        <v>1.1539278199592919</v>
      </c>
      <c r="FO75" s="46">
        <f t="shared" ref="FO75:FO80" si="102">FI75*FM75</f>
        <v>1.0915806778575927</v>
      </c>
    </row>
    <row r="76" spans="1:171" x14ac:dyDescent="0.2">
      <c r="A76" s="33" t="s">
        <v>52</v>
      </c>
      <c r="B76" s="1">
        <f t="shared" si="17"/>
        <v>2010</v>
      </c>
      <c r="D76" s="43">
        <f>Commercial_Total!D318</f>
        <v>4023.3409999999999</v>
      </c>
      <c r="E76" s="43">
        <f>Commercial_Total!D236</f>
        <v>4400.6551203399995</v>
      </c>
      <c r="F76" s="43">
        <f>Conversion_Factors!$O72*E76</f>
        <v>13608.763974340096</v>
      </c>
      <c r="G76" s="43">
        <f t="shared" si="70"/>
        <v>17632.104974340094</v>
      </c>
      <c r="H76" s="49">
        <f t="shared" si="71"/>
        <v>3.0924404667477483</v>
      </c>
      <c r="K76" s="51">
        <f>Commercial_Total!F76</f>
        <v>85.045216257885741</v>
      </c>
      <c r="M76" s="49">
        <f>Commercial_Total!Y318</f>
        <v>0.75800898088003665</v>
      </c>
      <c r="N76" s="49">
        <f>Commercial_Total!Y236</f>
        <v>1.2709551531467094</v>
      </c>
      <c r="O76" s="354">
        <f>Commercial_Total!$H156</f>
        <v>99.05314479765218</v>
      </c>
      <c r="Q76" s="50">
        <f t="shared" si="18"/>
        <v>207.32624067735466</v>
      </c>
      <c r="S76" s="52">
        <f>Commercial_Total!Y318</f>
        <v>0.75800898088003665</v>
      </c>
      <c r="T76" s="52">
        <f>Commercial_Total!Y236</f>
        <v>1.2709551531467094</v>
      </c>
      <c r="W76" s="52">
        <f>Commercial_Total!X318</f>
        <v>0.97274589694129365</v>
      </c>
      <c r="Z76" s="116">
        <f>Commercial_Total!X236</f>
        <v>1.0033329669447413</v>
      </c>
      <c r="AA76" s="46"/>
      <c r="AB76" s="22">
        <f t="shared" si="19"/>
        <v>2010</v>
      </c>
      <c r="AC76" s="48">
        <f t="shared" si="72"/>
        <v>1.4619713657029179</v>
      </c>
      <c r="AD76" s="48">
        <f t="shared" si="73"/>
        <v>1.0504194974592849</v>
      </c>
      <c r="AE76" s="48">
        <f t="shared" si="20"/>
        <v>0.99350029113620564</v>
      </c>
      <c r="AF76" s="357">
        <f t="shared" si="21"/>
        <v>0.95594795612513184</v>
      </c>
      <c r="AG76" s="48">
        <f t="shared" si="22"/>
        <v>1.1060137512414689</v>
      </c>
      <c r="AH76" s="48">
        <f t="shared" si="23"/>
        <v>1.5356832272615255</v>
      </c>
      <c r="AI76" s="48">
        <f t="shared" si="97"/>
        <v>1.5356832272615233</v>
      </c>
      <c r="AJ76" s="48"/>
      <c r="AK76" s="48"/>
      <c r="AL76" s="48">
        <f t="shared" si="25"/>
        <v>0.94973457272137918</v>
      </c>
      <c r="AM76" s="47"/>
      <c r="AN76" s="48">
        <f>Commercial_Total!Y156</f>
        <v>0.96026246289113815</v>
      </c>
      <c r="AO76" s="48">
        <f>Commercial_Total!X156</f>
        <v>0.98485925412219066</v>
      </c>
      <c r="AP76" s="48">
        <f t="shared" si="26"/>
        <v>1.1618883653204248</v>
      </c>
      <c r="AQ76" s="48">
        <f t="shared" si="27"/>
        <v>0.95594795612513184</v>
      </c>
      <c r="AR76" s="48">
        <f t="shared" si="28"/>
        <v>1.0504194974592862</v>
      </c>
      <c r="AT76" s="5"/>
      <c r="AV76" s="46" t="e">
        <f>D76/#REF!</f>
        <v>#REF!</v>
      </c>
      <c r="AW76" s="46" t="e">
        <f>#REF!/#REF!</f>
        <v>#REF!</v>
      </c>
      <c r="AX76" s="46" t="e">
        <f>#REF!/#REF!</f>
        <v>#REF!</v>
      </c>
      <c r="AY76" s="46" t="e">
        <f>#REF!/#REF!</f>
        <v>#REF!</v>
      </c>
      <c r="BA76" s="46" t="e">
        <f t="shared" si="86"/>
        <v>#REF!</v>
      </c>
      <c r="BB76" s="46" t="e">
        <f t="shared" si="86"/>
        <v>#REF!</v>
      </c>
      <c r="BC76" s="46" t="e">
        <f t="shared" si="86"/>
        <v>#REF!</v>
      </c>
      <c r="BD76" s="46" t="e">
        <f t="shared" si="86"/>
        <v>#REF!</v>
      </c>
      <c r="BE76" s="46" t="e">
        <f t="shared" si="30"/>
        <v>#REF!</v>
      </c>
      <c r="BF76" s="46"/>
      <c r="BG76" s="46" t="e">
        <f t="shared" si="87"/>
        <v>#REF!</v>
      </c>
      <c r="BH76" s="46" t="e">
        <f t="shared" si="87"/>
        <v>#REF!</v>
      </c>
      <c r="BI76" s="46" t="e">
        <f t="shared" si="87"/>
        <v>#REF!</v>
      </c>
      <c r="BJ76" s="46" t="e">
        <f t="shared" si="87"/>
        <v>#REF!</v>
      </c>
      <c r="BM76" s="46">
        <f t="shared" si="95"/>
        <v>4.0908972912675114E-3</v>
      </c>
      <c r="BN76" s="46" t="e">
        <f>LN(#REF!/#REF!)</f>
        <v>#REF!</v>
      </c>
      <c r="BO76" s="46" t="e">
        <f>LN(#REF!/#REF!)</f>
        <v>#REF!</v>
      </c>
      <c r="BP76" s="46" t="e">
        <f>LN(#REF!/#REF!)</f>
        <v>#REF!</v>
      </c>
      <c r="BR76" s="46" t="e">
        <f>M76/#REF!</f>
        <v>#REF!</v>
      </c>
      <c r="BS76" s="46" t="e">
        <f>#REF!/#REF!</f>
        <v>#REF!</v>
      </c>
      <c r="BT76" s="46" t="e">
        <f>#REF!/#REF!</f>
        <v>#REF!</v>
      </c>
      <c r="BU76" s="46" t="e">
        <f>#REF!/#REF!</f>
        <v>#REF!</v>
      </c>
      <c r="BV76" s="46"/>
      <c r="BX76" s="46" t="e">
        <f t="shared" si="88"/>
        <v>#REF!</v>
      </c>
      <c r="BY76" s="46" t="e">
        <f t="shared" si="88"/>
        <v>#REF!</v>
      </c>
      <c r="BZ76" s="46" t="e">
        <f t="shared" si="88"/>
        <v>#REF!</v>
      </c>
      <c r="CA76" s="46" t="e">
        <f t="shared" si="88"/>
        <v>#REF!</v>
      </c>
      <c r="CS76" s="46" t="e">
        <f t="shared" si="33"/>
        <v>#REF!</v>
      </c>
      <c r="CT76" s="46">
        <f t="shared" si="34"/>
        <v>1</v>
      </c>
      <c r="CU76" s="46" t="e">
        <f>CT76/#REF!</f>
        <v>#REF!</v>
      </c>
      <c r="CV76" s="46"/>
      <c r="CW76" s="46"/>
      <c r="CX76" s="46"/>
      <c r="CY76" s="46"/>
      <c r="CZ76" s="46"/>
      <c r="DA76" s="46" t="e">
        <f t="shared" si="96"/>
        <v>#REF!</v>
      </c>
      <c r="DB76" s="46">
        <f t="shared" si="38"/>
        <v>1</v>
      </c>
      <c r="DC76" s="46" t="e">
        <f>DB76/#REF!</f>
        <v>#REF!</v>
      </c>
      <c r="DD76" s="46"/>
      <c r="DE76" s="46" t="e">
        <f>EXP(SUMPRODUCT($BG76:$BI76,#REF!))</f>
        <v>#REF!</v>
      </c>
      <c r="DF76" s="46">
        <f t="shared" si="40"/>
        <v>1</v>
      </c>
      <c r="DG76" s="46" t="e">
        <f>DF76/#REF!</f>
        <v>#REF!</v>
      </c>
      <c r="DO76" s="52">
        <f t="shared" si="79"/>
        <v>0.22818268186669408</v>
      </c>
      <c r="DP76" s="52">
        <f t="shared" si="80"/>
        <v>0.77181731813330601</v>
      </c>
      <c r="DR76" s="46">
        <f t="shared" si="56"/>
        <v>0.23023652465117617</v>
      </c>
      <c r="DS76" s="46">
        <f t="shared" si="57"/>
        <v>0.76975549402051557</v>
      </c>
      <c r="DT76" s="46">
        <f t="shared" si="58"/>
        <v>0.99999201867169174</v>
      </c>
      <c r="DV76" s="46">
        <f t="shared" si="59"/>
        <v>0.23023836225913452</v>
      </c>
      <c r="DW76" s="46">
        <f t="shared" si="60"/>
        <v>0.76976163774086548</v>
      </c>
      <c r="DY76" s="46">
        <f t="shared" si="89"/>
        <v>2.144126734317187E-3</v>
      </c>
      <c r="DZ76" s="46">
        <f t="shared" si="90"/>
        <v>8.5875630010404588E-3</v>
      </c>
      <c r="EA76" s="46"/>
      <c r="EB76" s="46">
        <f t="shared" si="61"/>
        <v>1.307501026467889E-5</v>
      </c>
      <c r="EC76" s="46">
        <f t="shared" si="62"/>
        <v>1.307501026467889E-5</v>
      </c>
      <c r="ED76" s="46"/>
      <c r="EE76" s="52">
        <f t="shared" si="45"/>
        <v>0.47760480210639206</v>
      </c>
      <c r="EF76" s="52">
        <f t="shared" si="46"/>
        <v>0.52239519789360789</v>
      </c>
      <c r="EG76" s="52"/>
      <c r="EH76" s="52">
        <f t="shared" si="63"/>
        <v>-1.3671914856540925E-2</v>
      </c>
      <c r="EI76" s="52">
        <f t="shared" si="64"/>
        <v>1.2665385282043376E-2</v>
      </c>
      <c r="EK76" s="46">
        <f t="shared" si="91"/>
        <v>-1.5802966580593426E-2</v>
      </c>
      <c r="EL76" s="46">
        <f t="shared" si="92"/>
        <v>4.0908972912675114E-3</v>
      </c>
      <c r="EN76" s="46">
        <v>0</v>
      </c>
      <c r="EO76" s="46">
        <f t="shared" si="93"/>
        <v>-3.0904623705062498E-3</v>
      </c>
      <c r="ES76" s="46">
        <f t="shared" si="94"/>
        <v>1.0071293303169218</v>
      </c>
      <c r="ET76" s="46">
        <f t="shared" si="51"/>
        <v>1.8509991406984145</v>
      </c>
      <c r="EU76" s="46">
        <f t="shared" si="81"/>
        <v>1.1060137512414689</v>
      </c>
      <c r="EW76" s="46">
        <f t="shared" si="65"/>
        <v>0.99951068640736618</v>
      </c>
      <c r="EX76" s="46">
        <f t="shared" si="98"/>
        <v>1.0102653008615556</v>
      </c>
      <c r="EY76" s="46">
        <f t="shared" si="82"/>
        <v>0.99350029113620564</v>
      </c>
      <c r="FA76" s="46">
        <f t="shared" si="66"/>
        <v>0.99762390801051493</v>
      </c>
      <c r="FB76" s="46">
        <f t="shared" si="99"/>
        <v>0.82303146521207282</v>
      </c>
      <c r="FC76" s="46">
        <f t="shared" si="83"/>
        <v>0.95594795612513184</v>
      </c>
      <c r="FE76" s="46">
        <f t="shared" si="67"/>
        <v>1.0988249838590463</v>
      </c>
      <c r="FG76" s="46">
        <f t="shared" si="68"/>
        <v>1.000013075095743</v>
      </c>
      <c r="FH76" s="46">
        <f t="shared" si="100"/>
        <v>0.94031109065831964</v>
      </c>
      <c r="FI76" s="46">
        <f t="shared" si="84"/>
        <v>0.94572337296450348</v>
      </c>
      <c r="FK76" s="46">
        <f t="shared" si="69"/>
        <v>1.0066233665491626</v>
      </c>
      <c r="FL76" s="46">
        <f t="shared" si="101"/>
        <v>1.9887037623505657</v>
      </c>
      <c r="FM76" s="46">
        <f t="shared" si="85"/>
        <v>1.1618883653204248</v>
      </c>
      <c r="FN76" s="46">
        <v>1.1509597163987177</v>
      </c>
      <c r="FO76" s="46">
        <f t="shared" si="102"/>
        <v>1.0988249838590454</v>
      </c>
    </row>
    <row r="77" spans="1:171" x14ac:dyDescent="0.2">
      <c r="A77" s="33" t="s">
        <v>52</v>
      </c>
      <c r="B77" s="1">
        <f t="shared" si="17"/>
        <v>2011</v>
      </c>
      <c r="D77" s="43">
        <f>Commercial_Total!D319</f>
        <v>4065.5149999999999</v>
      </c>
      <c r="E77" s="43">
        <f>Commercial_Total!D237</f>
        <v>4393.3471203399995</v>
      </c>
      <c r="F77" s="43">
        <f>Conversion_Factors!$O73*E77</f>
        <v>13492.287433509689</v>
      </c>
      <c r="G77" s="43">
        <f t="shared" ref="G77" si="103">D77+F77</f>
        <v>17557.802433509689</v>
      </c>
      <c r="H77" s="49">
        <f t="shared" ref="H77" si="104">F77/E77</f>
        <v>3.0710724793504425</v>
      </c>
      <c r="K77" s="51">
        <f>Commercial_Total!F77</f>
        <v>85.442950396469868</v>
      </c>
      <c r="M77" s="49">
        <f>Commercial_Total!Y319</f>
        <v>0.77111730948691737</v>
      </c>
      <c r="N77" s="49">
        <f>Commercial_Total!Y237</f>
        <v>1.2569169823606006</v>
      </c>
      <c r="O77" s="354">
        <f>Commercial_Total!$H157</f>
        <v>99.000117401019466</v>
      </c>
      <c r="Q77" s="50">
        <f t="shared" ref="Q77" si="105">G77/K77</f>
        <v>205.49152799661633</v>
      </c>
      <c r="S77" s="52">
        <f>Commercial_Total!Y319</f>
        <v>0.77111730948691737</v>
      </c>
      <c r="T77" s="52">
        <f>Commercial_Total!Y237</f>
        <v>1.2569169823606006</v>
      </c>
      <c r="W77" s="52">
        <f>Commercial_Total!X319</f>
        <v>0.96173558387970204</v>
      </c>
      <c r="Z77" s="116">
        <f>Commercial_Total!X237</f>
        <v>1.0081393165879686</v>
      </c>
      <c r="AA77" s="46"/>
      <c r="AB77" s="22">
        <f t="shared" si="19"/>
        <v>2011</v>
      </c>
      <c r="AC77" s="48">
        <f t="shared" si="72"/>
        <v>1.4688086217810172</v>
      </c>
      <c r="AD77" s="399">
        <f t="shared" si="73"/>
        <v>1.0411239159362373</v>
      </c>
      <c r="AE77" s="48">
        <f t="shared" ref="AE77" si="106">EY77</f>
        <v>0.99455776300066312</v>
      </c>
      <c r="AF77" s="357">
        <f t="shared" ref="AF77" si="107">FC77</f>
        <v>0.95085687642697614</v>
      </c>
      <c r="AG77" s="48">
        <f t="shared" ref="AG77" si="108">EU77</f>
        <v>1.1009237979645117</v>
      </c>
      <c r="AH77" s="48">
        <f t="shared" ref="AH77" si="109">AC77*AE77*AF77*AG77</f>
        <v>1.5292117840695623</v>
      </c>
      <c r="AI77" s="48">
        <f t="shared" si="97"/>
        <v>1.5292117840695605</v>
      </c>
      <c r="AJ77" s="48"/>
      <c r="AK77" s="48"/>
      <c r="AL77" s="48">
        <f t="shared" ref="AL77" si="110">AE77*AF77</f>
        <v>0.94568208795301134</v>
      </c>
      <c r="AM77" s="47"/>
      <c r="AN77" s="48">
        <f>Commercial_Total!Y157</f>
        <v>0.96266698996191935</v>
      </c>
      <c r="AO77" s="48">
        <f>Commercial_Total!X157</f>
        <v>0.98187337525707008</v>
      </c>
      <c r="AP77" s="48">
        <f t="shared" ref="AP77" si="111">FM77</f>
        <v>1.1583924213439429</v>
      </c>
      <c r="AQ77" s="48">
        <f t="shared" ref="AQ77" si="112">FC77</f>
        <v>0.95085687642697614</v>
      </c>
      <c r="AR77" s="48">
        <f t="shared" ref="AR77" si="113">AN77*AO77*AP77*AQ77</f>
        <v>1.0411239159362382</v>
      </c>
      <c r="AT77" s="5"/>
      <c r="AV77" s="46"/>
      <c r="AW77" s="46"/>
      <c r="AX77" s="46"/>
      <c r="AY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M77" s="46"/>
      <c r="BN77" s="46"/>
      <c r="BO77" s="46"/>
      <c r="BP77" s="46"/>
      <c r="BR77" s="46"/>
      <c r="BS77" s="46"/>
      <c r="BT77" s="46"/>
      <c r="BU77" s="46"/>
      <c r="BV77" s="46"/>
      <c r="BX77" s="46"/>
      <c r="BY77" s="46"/>
      <c r="BZ77" s="46"/>
      <c r="CA77" s="46"/>
      <c r="CS77" s="46"/>
      <c r="CT77" s="46"/>
      <c r="CU77" s="46"/>
      <c r="CV77" s="46"/>
      <c r="CW77" s="46"/>
      <c r="CX77" s="46"/>
      <c r="CY77" s="46"/>
      <c r="CZ77" s="46"/>
      <c r="DA77" s="46"/>
      <c r="DB77" s="46"/>
      <c r="DC77" s="46"/>
      <c r="DD77" s="46"/>
      <c r="DE77" s="46"/>
      <c r="DF77" s="46"/>
      <c r="DG77" s="46"/>
      <c r="DO77" s="52">
        <f t="shared" ref="DO77" si="114">D77/G77</f>
        <v>0.23155033298704969</v>
      </c>
      <c r="DP77" s="52">
        <f t="shared" ref="DP77" si="115">F77/G77</f>
        <v>0.76844966701295037</v>
      </c>
      <c r="DR77" s="46">
        <f t="shared" ref="DR77" si="116">(DO77-DO76)/LN(DO77/DO76)</f>
        <v>0.22986239589692178</v>
      </c>
      <c r="DS77" s="46">
        <f t="shared" ref="DS77" si="117">(DP77-DP76)/LN(DP77/DP76)</f>
        <v>0.77013226539535629</v>
      </c>
      <c r="DT77" s="46">
        <f t="shared" ref="DT77" si="118">SUM(DR77:DS77)</f>
        <v>0.9999946612922781</v>
      </c>
      <c r="DV77" s="46">
        <f t="shared" ref="DV77" si="119">DR77/DT77</f>
        <v>0.22986362307162125</v>
      </c>
      <c r="DW77" s="46">
        <f t="shared" ref="DW77" si="120">DS77/DT77</f>
        <v>0.77013637692837866</v>
      </c>
      <c r="DY77" s="46">
        <f t="shared" ref="DY77" si="121">LN(M77/M76)</f>
        <v>1.7145280672961855E-2</v>
      </c>
      <c r="DZ77" s="46">
        <f t="shared" ref="DZ77" si="122">LN(N77/N76)</f>
        <v>-1.1106823721670616E-2</v>
      </c>
      <c r="EA77" s="46"/>
      <c r="EB77" s="46">
        <f t="shared" ref="EB77" si="123">LN(O77/O76)</f>
        <v>-5.3548623548182398E-4</v>
      </c>
      <c r="EC77" s="46">
        <f t="shared" ref="EC77" si="124">EB77</f>
        <v>-5.3548623548182398E-4</v>
      </c>
      <c r="ED77" s="46"/>
      <c r="EE77" s="52">
        <f t="shared" ref="EE77" si="125">D77/(D77+E77)</f>
        <v>0.4806219728093391</v>
      </c>
      <c r="EF77" s="52">
        <f t="shared" ref="EF77" si="126">E77/(D77+E77)</f>
        <v>0.51937802719066084</v>
      </c>
      <c r="EG77" s="52"/>
      <c r="EH77" s="52">
        <f t="shared" ref="EH77" si="127">LN(EE77/EE76)</f>
        <v>6.2974251044951076E-3</v>
      </c>
      <c r="EI77" s="52">
        <f t="shared" ref="EI77" si="128">LN(EF77/EF76)</f>
        <v>-5.7923914077496813E-3</v>
      </c>
      <c r="EK77" s="46">
        <f t="shared" ref="EK77" si="129">LN(W77/W76)</f>
        <v>-1.1383341803948835E-2</v>
      </c>
      <c r="EL77" s="46">
        <f t="shared" ref="EL77" si="130">LN(Z77/Z76)</f>
        <v>4.7789460784390236E-3</v>
      </c>
      <c r="EN77" s="46">
        <v>0</v>
      </c>
      <c r="EO77" s="46">
        <f t="shared" ref="EO77" si="131">LN(H77/H76)</f>
        <v>-6.9337318482244337E-3</v>
      </c>
      <c r="ES77" s="46">
        <f t="shared" ref="ES77" si="132">EXP(SUMPRODUCT($DV77:$DW77,DY77:DZ77))</f>
        <v>0.9953979294821208</v>
      </c>
      <c r="ET77" s="46">
        <f t="shared" ref="ET77" si="133">IF(ISERR(ES77),ET76,ES77*ET76)</f>
        <v>1.8424807121243867</v>
      </c>
      <c r="EU77" s="46">
        <f t="shared" si="81"/>
        <v>1.1009237979645117</v>
      </c>
      <c r="EW77" s="46">
        <f t="shared" ref="EW77" si="134">EXP(SUMPRODUCT($DV77:$DW77,EK77:EL77))</f>
        <v>1.001064390090161</v>
      </c>
      <c r="EX77" s="46">
        <f t="shared" ref="EX77" si="135">IF(ISERR(EW77),EX76,EW77*EX76)</f>
        <v>1.0113406172362263</v>
      </c>
      <c r="EY77" s="46">
        <f t="shared" si="82"/>
        <v>0.99455776300066312</v>
      </c>
      <c r="FA77" s="46">
        <f t="shared" ref="FA77" si="136">EXP(SUMPRODUCT($DV77:$DW77,EN77:EO77))</f>
        <v>0.99467431290005359</v>
      </c>
      <c r="FB77" s="46">
        <f t="shared" ref="FB77" si="137">IF(ISERR(FA77),FB76,FA77*FB76)</f>
        <v>0.81864825715494294</v>
      </c>
      <c r="FC77" s="46">
        <f t="shared" si="83"/>
        <v>0.95085687642697614</v>
      </c>
      <c r="FE77" s="46">
        <f t="shared" ref="FE77" si="138">EU77*EY77</f>
        <v>1.0949323097377788</v>
      </c>
      <c r="FG77" s="46">
        <f t="shared" ref="FG77" si="139">EXP(SUMPRODUCT($DV77:$DW77,EB77:EC77))</f>
        <v>0.99946465711168442</v>
      </c>
      <c r="FH77" s="46">
        <f t="shared" ref="FH77" si="140">IF(ISERR(FG77),FH76,FG77*FH76)</f>
        <v>0.93980770180313145</v>
      </c>
      <c r="FI77" s="46">
        <f t="shared" si="84"/>
        <v>0.94521708668247306</v>
      </c>
      <c r="FK77" s="46">
        <f t="shared" ref="FK77" si="141">EXP(SUMPRODUCT($DV77:$DW77,EH77:EI77))</f>
        <v>0.99699115329765986</v>
      </c>
      <c r="FL77" s="46">
        <f t="shared" ref="FL77" si="142">IF(ISERR(FK77),FL76,FK77*FL76)</f>
        <v>1.9827200575932857</v>
      </c>
      <c r="FM77" s="46">
        <f t="shared" si="85"/>
        <v>1.1583924213439429</v>
      </c>
      <c r="FN77" s="46">
        <v>1.1509597163987177</v>
      </c>
      <c r="FO77" s="46">
        <f t="shared" si="102"/>
        <v>1.0949323097377777</v>
      </c>
    </row>
    <row r="78" spans="1:171" x14ac:dyDescent="0.2">
      <c r="A78" s="33" t="s">
        <v>52</v>
      </c>
      <c r="B78" s="1">
        <f t="shared" si="17"/>
        <v>2012</v>
      </c>
      <c r="D78" s="43">
        <f>Commercial_Total!D320</f>
        <v>3725.0130000000004</v>
      </c>
      <c r="E78" s="43">
        <f>Commercial_Total!D238</f>
        <v>4390.0841203399996</v>
      </c>
      <c r="F78" s="43">
        <f>Conversion_Factors!$O74*E78</f>
        <v>13279.137004187542</v>
      </c>
      <c r="G78" s="43">
        <f t="shared" ref="G78" si="143">D78+F78</f>
        <v>17004.150004187541</v>
      </c>
      <c r="H78" s="49">
        <f t="shared" ref="H78" si="144">F78/E78</f>
        <v>3.024802404733673</v>
      </c>
      <c r="K78" s="51">
        <f>Commercial_Total!F78</f>
        <v>85.847015945900836</v>
      </c>
      <c r="M78" s="49">
        <f>Commercial_Total!Y320</f>
        <v>0.75560845224230255</v>
      </c>
      <c r="N78" s="49">
        <f>Commercial_Total!Y238</f>
        <v>1.2457391803551112</v>
      </c>
      <c r="O78" s="354">
        <f>Commercial_Total!$H158</f>
        <v>94.529751918855055</v>
      </c>
      <c r="Q78" s="50">
        <f t="shared" ref="Q78" si="145">G78/K78</f>
        <v>198.07502703300992</v>
      </c>
      <c r="S78" s="52">
        <f>Commercial_Total!Y320</f>
        <v>0.75560845224230255</v>
      </c>
      <c r="T78" s="52">
        <f>Commercial_Total!Y238</f>
        <v>1.2457391803551112</v>
      </c>
      <c r="W78" s="52">
        <f>Commercial_Total!X320</f>
        <v>0.89504029431499066</v>
      </c>
      <c r="Z78" s="116">
        <f>Commercial_Total!X238</f>
        <v>1.0116455576212036</v>
      </c>
      <c r="AA78" s="46"/>
      <c r="AB78" s="22">
        <f t="shared" si="19"/>
        <v>2012</v>
      </c>
      <c r="AC78" s="48">
        <f t="shared" si="72"/>
        <v>1.4757547180945805</v>
      </c>
      <c r="AD78" s="399">
        <f t="shared" si="73"/>
        <v>1.0035481744881425</v>
      </c>
      <c r="AE78" s="48">
        <f t="shared" ref="AE78" si="146">EY78</f>
        <v>0.98122115393320464</v>
      </c>
      <c r="AF78" s="357">
        <f t="shared" ref="AF78" si="147">FC78</f>
        <v>0.93973908759827796</v>
      </c>
      <c r="AG78" s="48">
        <f t="shared" ref="AG78" si="148">EU78</f>
        <v>1.0883385973117747</v>
      </c>
      <c r="AH78" s="48">
        <f t="shared" ref="AH78" si="149">AC78*AE78*AF78*AG78</f>
        <v>1.4809909533360814</v>
      </c>
      <c r="AI78" s="48">
        <f t="shared" si="97"/>
        <v>1.4809909533360797</v>
      </c>
      <c r="AJ78" s="48"/>
      <c r="AK78" s="48"/>
      <c r="AL78" s="48">
        <f t="shared" ref="AL78" si="150">AE78*AF78</f>
        <v>0.92209187192931918</v>
      </c>
      <c r="AM78" s="47"/>
      <c r="AN78" s="48">
        <f>Commercial_Total!Y158</f>
        <v>0.94886585771898391</v>
      </c>
      <c r="AO78" s="48">
        <f>Commercial_Total!X158</f>
        <v>0.95117308400268097</v>
      </c>
      <c r="AP78" s="48">
        <f t="shared" ref="AP78" si="151">FM78</f>
        <v>1.1832228871321566</v>
      </c>
      <c r="AQ78" s="48">
        <f t="shared" ref="AQ78" si="152">FC78</f>
        <v>0.93973908759827796</v>
      </c>
      <c r="AR78" s="48">
        <f t="shared" ref="AR78" si="153">AN78*AO78*AP78*AQ78</f>
        <v>1.0035481744881434</v>
      </c>
      <c r="AT78" s="5"/>
      <c r="AV78" s="46"/>
      <c r="AW78" s="46"/>
      <c r="AX78" s="46"/>
      <c r="AY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M78" s="46"/>
      <c r="BN78" s="46"/>
      <c r="BO78" s="46"/>
      <c r="BP78" s="46"/>
      <c r="BR78" s="46"/>
      <c r="BS78" s="46"/>
      <c r="BT78" s="46"/>
      <c r="BU78" s="46"/>
      <c r="BV78" s="46"/>
      <c r="BX78" s="46"/>
      <c r="BY78" s="46"/>
      <c r="BZ78" s="46"/>
      <c r="CA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O78" s="52">
        <f t="shared" ref="DO78" si="154">D78/G78</f>
        <v>0.2190649340944803</v>
      </c>
      <c r="DP78" s="52">
        <f t="shared" ref="DP78" si="155">F78/G78</f>
        <v>0.78093506590551975</v>
      </c>
      <c r="DR78" s="46">
        <f t="shared" ref="DR78" si="156">(DO78-DO77)/LN(DO78/DO77)</f>
        <v>0.22524996530999195</v>
      </c>
      <c r="DS78" s="46">
        <f t="shared" ref="DS78" si="157">(DP78-DP77)/LN(DP78/DP77)</f>
        <v>0.77467559766475846</v>
      </c>
      <c r="DT78" s="46">
        <f t="shared" ref="DT78" si="158">SUM(DR78:DS78)</f>
        <v>0.99992556297475044</v>
      </c>
      <c r="DV78" s="46">
        <f t="shared" ref="DV78" si="159">DR78/DT78</f>
        <v>0.22526673349552104</v>
      </c>
      <c r="DW78" s="46">
        <f t="shared" ref="DW78" si="160">DS78/DT78</f>
        <v>0.77473326650447893</v>
      </c>
      <c r="DY78" s="46">
        <f t="shared" ref="DY78" si="161">LN(M78/M77)</f>
        <v>-2.0317192673777379E-2</v>
      </c>
      <c r="DZ78" s="46">
        <f t="shared" ref="DZ78" si="162">LN(N78/N77)</f>
        <v>-8.9328102675354758E-3</v>
      </c>
      <c r="EA78" s="46"/>
      <c r="EB78" s="46">
        <f t="shared" ref="EB78" si="163">LN(O78/O77)</f>
        <v>-4.6206415933090536E-2</v>
      </c>
      <c r="EC78" s="46">
        <f t="shared" ref="EC78" si="164">EB78</f>
        <v>-4.6206415933090536E-2</v>
      </c>
      <c r="ED78" s="46"/>
      <c r="EE78" s="52">
        <f t="shared" ref="EE78" si="165">D78/(D78+E78)</f>
        <v>0.45902260253466104</v>
      </c>
      <c r="EF78" s="52">
        <f t="shared" ref="EF78" si="166">E78/(D78+E78)</f>
        <v>0.54097739746533891</v>
      </c>
      <c r="EG78" s="52"/>
      <c r="EH78" s="52">
        <f t="shared" ref="EH78" si="167">LN(EE78/EE77)</f>
        <v>-4.5981589950911707E-2</v>
      </c>
      <c r="EI78" s="52">
        <f t="shared" ref="EI78" si="168">LN(EF78/EF77)</f>
        <v>4.0745504678216388E-2</v>
      </c>
      <c r="EK78" s="46">
        <f t="shared" ref="EK78" si="169">LN(W78/W77)</f>
        <v>-7.1870813210224746E-2</v>
      </c>
      <c r="EL78" s="46">
        <f t="shared" ref="EL78" si="170">LN(Z78/Z77)</f>
        <v>3.4718990126612562E-3</v>
      </c>
      <c r="EN78" s="46">
        <v>0</v>
      </c>
      <c r="EO78" s="46">
        <f t="shared" ref="EO78" si="171">LN(H78/H77)</f>
        <v>-1.5181073801312858E-2</v>
      </c>
      <c r="ES78" s="46">
        <f t="shared" ref="ES78" si="172">EXP(SUMPRODUCT($DV78:$DW78,DY78:DZ78))</f>
        <v>0.98856850885047121</v>
      </c>
      <c r="ET78" s="46">
        <f t="shared" ref="ET78" si="173">IF(ISERR(ES78),ET77,ES78*ET77)</f>
        <v>1.8214184101705593</v>
      </c>
      <c r="EU78" s="46">
        <f t="shared" si="81"/>
        <v>1.0883385973117747</v>
      </c>
      <c r="EW78" s="46">
        <f t="shared" ref="EW78" si="174">EXP(SUMPRODUCT($DV78:$DW78,EK78:EL78))</f>
        <v>0.98659041278083148</v>
      </c>
      <c r="EX78" s="46">
        <f t="shared" ref="EX78" si="175">IF(ISERR(EW78),EX77,EW78*EX77)</f>
        <v>0.99777895702110941</v>
      </c>
      <c r="EY78" s="46">
        <f t="shared" si="82"/>
        <v>0.98122115393320464</v>
      </c>
      <c r="FA78" s="46">
        <f t="shared" ref="FA78" si="176">EXP(SUMPRODUCT($DV78:$DW78,EN78:EO78))</f>
        <v>0.98830761063591888</v>
      </c>
      <c r="FB78" s="46">
        <f t="shared" ref="FB78" si="177">IF(ISERR(FA78),FB77,FA78*FB77)</f>
        <v>0.80907630298006095</v>
      </c>
      <c r="FC78" s="46">
        <f t="shared" si="83"/>
        <v>0.93973908759827796</v>
      </c>
      <c r="FE78" s="46">
        <f t="shared" ref="FE78" si="178">EU78*EY78</f>
        <v>1.0679008543243049</v>
      </c>
      <c r="FG78" s="46">
        <f t="shared" ref="FG78" si="179">EXP(SUMPRODUCT($DV78:$DW78,EB78:EC78))</f>
        <v>0.95484484665754166</v>
      </c>
      <c r="FH78" s="46">
        <f t="shared" ref="FH78" si="180">IF(ISERR(FG78),FH77,FG78*FH77)</f>
        <v>0.89737054091578772</v>
      </c>
      <c r="FI78" s="46">
        <f t="shared" si="84"/>
        <v>0.90253566419141429</v>
      </c>
      <c r="FK78" s="46">
        <f t="shared" ref="FK78" si="181">EXP(SUMPRODUCT($DV78:$DW78,EH78:EI78))</f>
        <v>1.0214352799023028</v>
      </c>
      <c r="FL78" s="46">
        <f t="shared" ref="FL78" si="182">IF(ISERR(FK78),FL77,FK78*FL77)</f>
        <v>2.0252202169957076</v>
      </c>
      <c r="FM78" s="46">
        <f t="shared" si="85"/>
        <v>1.1832228871321566</v>
      </c>
      <c r="FN78" s="46">
        <v>1.1509597163987177</v>
      </c>
      <c r="FO78" s="46">
        <f t="shared" si="102"/>
        <v>1.0679008543243038</v>
      </c>
    </row>
    <row r="79" spans="1:171" x14ac:dyDescent="0.2">
      <c r="A79" s="33" t="s">
        <v>52</v>
      </c>
      <c r="B79" s="1">
        <v>2013</v>
      </c>
      <c r="D79" s="43">
        <f>Commercial_Total!D321</f>
        <v>4161.1610000000001</v>
      </c>
      <c r="E79" s="43">
        <f>Commercial_Total!D239</f>
        <v>4424.1281203399994</v>
      </c>
      <c r="F79" s="43">
        <f>Conversion_Factors!$O75*E79</f>
        <v>13352.042878068805</v>
      </c>
      <c r="G79" s="43">
        <f t="shared" ref="G79" si="183">D79+F79</f>
        <v>17513.203878068805</v>
      </c>
      <c r="H79" s="49">
        <f t="shared" ref="H79" si="184">F79/E79</f>
        <v>3.0180054724641847</v>
      </c>
      <c r="K79" s="51">
        <f>Commercial_Total!F79</f>
        <v>86.341418441060483</v>
      </c>
      <c r="M79" s="49">
        <f>Commercial_Total!Y321</f>
        <v>0.75854834365556545</v>
      </c>
      <c r="N79" s="49">
        <f>Commercial_Total!Y239</f>
        <v>1.2607570831460067</v>
      </c>
      <c r="O79" s="354">
        <f>Commercial_Total!$H159</f>
        <v>99.434191322680235</v>
      </c>
      <c r="Q79" s="50">
        <f t="shared" ref="Q79" si="185">G79/K79</f>
        <v>202.83664774425614</v>
      </c>
      <c r="S79" s="52">
        <f>Commercial_Total!Y321</f>
        <v>0.75854834365556545</v>
      </c>
      <c r="T79" s="52">
        <f>Commercial_Total!Y239</f>
        <v>1.2607570831460067</v>
      </c>
      <c r="W79" s="52">
        <f>Commercial_Total!X321</f>
        <v>0.99025919035097054</v>
      </c>
      <c r="Z79" s="116">
        <f>Commercial_Total!X239</f>
        <v>1.0015784318125025</v>
      </c>
      <c r="AA79" s="46"/>
      <c r="AB79" s="22">
        <f t="shared" ref="AB79" si="186">B79</f>
        <v>2013</v>
      </c>
      <c r="AC79" s="48">
        <f t="shared" si="72"/>
        <v>1.4842537533473537</v>
      </c>
      <c r="AD79" s="399">
        <f t="shared" si="73"/>
        <v>1.0276729510637364</v>
      </c>
      <c r="AE79" s="48">
        <f t="shared" ref="AE79" si="187">EY79</f>
        <v>0.99640576680659687</v>
      </c>
      <c r="AF79" s="357">
        <f t="shared" ref="AF79" si="188">FC79</f>
        <v>0.93810898758426908</v>
      </c>
      <c r="AG79" s="48">
        <f t="shared" ref="AG79" si="189">EU79</f>
        <v>1.0994244643654016</v>
      </c>
      <c r="AH79" s="48">
        <f t="shared" ref="AH79" si="190">AC79*AE79*AF79*AG79</f>
        <v>1.5253274348299037</v>
      </c>
      <c r="AI79" s="48">
        <f t="shared" si="97"/>
        <v>1.525327434829902</v>
      </c>
      <c r="AJ79" s="48"/>
      <c r="AK79" s="48"/>
      <c r="AL79" s="48">
        <f t="shared" ref="AL79" si="191">AE79*AF79</f>
        <v>0.93473720512206393</v>
      </c>
      <c r="AM79" s="47"/>
      <c r="AN79" s="48">
        <f>Commercial_Total!Y159</f>
        <v>0.95656808091084511</v>
      </c>
      <c r="AO79" s="48">
        <f>Commercial_Total!X159</f>
        <v>0.99246617719818342</v>
      </c>
      <c r="AP79" s="48">
        <f t="shared" ref="AP79" si="192">FM79</f>
        <v>1.153904929921522</v>
      </c>
      <c r="AQ79" s="48">
        <f t="shared" ref="AQ79" si="193">FC79</f>
        <v>0.93810898758426908</v>
      </c>
      <c r="AR79" s="48">
        <f t="shared" ref="AR79" si="194">AN79*AO79*AP79*AQ79</f>
        <v>1.0276729510637372</v>
      </c>
      <c r="AT79" s="5"/>
      <c r="AV79" s="46"/>
      <c r="AW79" s="46"/>
      <c r="AX79" s="46"/>
      <c r="AY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M79" s="46"/>
      <c r="BN79" s="46"/>
      <c r="BO79" s="46"/>
      <c r="BP79" s="46"/>
      <c r="BR79" s="46"/>
      <c r="BS79" s="46"/>
      <c r="BT79" s="46"/>
      <c r="BU79" s="46"/>
      <c r="BV79" s="46"/>
      <c r="BX79" s="46"/>
      <c r="BY79" s="46"/>
      <c r="BZ79" s="46"/>
      <c r="CA79" s="46"/>
      <c r="CS79" s="46"/>
      <c r="CT79" s="46"/>
      <c r="CU79" s="46"/>
      <c r="CV79" s="46"/>
      <c r="CW79" s="46"/>
      <c r="CX79" s="46"/>
      <c r="CY79" s="46"/>
      <c r="CZ79" s="46"/>
      <c r="DA79" s="46"/>
      <c r="DB79" s="46"/>
      <c r="DC79" s="46"/>
      <c r="DD79" s="46"/>
      <c r="DE79" s="46"/>
      <c r="DF79" s="46"/>
      <c r="DG79" s="46"/>
      <c r="DO79" s="52">
        <f t="shared" ref="DO79" si="195">D79/G79</f>
        <v>0.23760135660904866</v>
      </c>
      <c r="DP79" s="52">
        <f t="shared" ref="DP79" si="196">F79/G79</f>
        <v>0.76239864339095131</v>
      </c>
      <c r="DR79" s="46">
        <f t="shared" ref="DR79" si="197">(DO79-DO78)/LN(DO79/DO78)</f>
        <v>0.22820768902422695</v>
      </c>
      <c r="DS79" s="46">
        <f t="shared" ref="DS79" si="198">(DP79-DP78)/LN(DP79/DP78)</f>
        <v>0.7716297475105981</v>
      </c>
      <c r="DT79" s="46">
        <f t="shared" ref="DT79" si="199">SUM(DR79:DS79)</f>
        <v>0.99983743653482504</v>
      </c>
      <c r="DV79" s="46">
        <f t="shared" ref="DV79" si="200">DR79/DT79</f>
        <v>0.2282447932887321</v>
      </c>
      <c r="DW79" s="46">
        <f t="shared" ref="DW79" si="201">DS79/DT79</f>
        <v>0.77175520671126785</v>
      </c>
      <c r="DY79" s="46">
        <f t="shared" ref="DY79" si="202">LN(M79/M78)</f>
        <v>3.8832109270655491E-3</v>
      </c>
      <c r="DZ79" s="46">
        <f t="shared" ref="DZ79" si="203">LN(N79/N78)</f>
        <v>1.1983327263285132E-2</v>
      </c>
      <c r="EA79" s="46"/>
      <c r="EB79" s="46">
        <f t="shared" ref="EB79" si="204">LN(O79/O78)</f>
        <v>5.0581411535630907E-2</v>
      </c>
      <c r="EC79" s="46">
        <f t="shared" ref="EC79" si="205">EB79</f>
        <v>5.0581411535630907E-2</v>
      </c>
      <c r="ED79" s="46"/>
      <c r="EE79" s="52">
        <f t="shared" ref="EE79" si="206">D79/(D79+E79)</f>
        <v>0.48468501662238805</v>
      </c>
      <c r="EF79" s="52">
        <f t="shared" ref="EF79" si="207">E79/(D79+E79)</f>
        <v>0.51531498337761195</v>
      </c>
      <c r="EG79" s="52"/>
      <c r="EH79" s="52">
        <f t="shared" ref="EH79" si="208">LN(EE79/EE78)</f>
        <v>5.4399777847136746E-2</v>
      </c>
      <c r="EI79" s="52">
        <f t="shared" ref="EI79" si="209">LN(EF79/EF78)</f>
        <v>-4.8599166886380912E-2</v>
      </c>
      <c r="EK79" s="46">
        <f t="shared" ref="EK79" si="210">LN(W79/W78)</f>
        <v>0.10109797845570205</v>
      </c>
      <c r="EL79" s="46">
        <f t="shared" ref="EL79" si="211">LN(Z79/Z78)</f>
        <v>-1.0001082614035076E-2</v>
      </c>
      <c r="EN79" s="46">
        <v>0</v>
      </c>
      <c r="EO79" s="46">
        <f t="shared" ref="EO79" si="212">LN(H79/H78)</f>
        <v>-2.2495949810217744E-3</v>
      </c>
      <c r="ES79" s="46">
        <f t="shared" ref="ES79" si="213">EXP(SUMPRODUCT($DV79:$DW79,DY79:DZ79))</f>
        <v>1.0101860460347627</v>
      </c>
      <c r="ET79" s="46">
        <f t="shared" ref="ET79" si="214">IF(ISERR(ES79),ET78,ES79*ET78)</f>
        <v>1.8399714619451208</v>
      </c>
      <c r="EU79" s="46">
        <f t="shared" ref="EU79" si="215">ET79/ET$86</f>
        <v>1.0994244643654016</v>
      </c>
      <c r="EW79" s="46">
        <f t="shared" ref="EW79" si="216">EXP(SUMPRODUCT($DV79:$DW79,EK79:EL79))</f>
        <v>1.0154752196408781</v>
      </c>
      <c r="EX79" s="46">
        <f t="shared" ref="EX79" si="217">IF(ISERR(EW79),EX78,EW79*EX78)</f>
        <v>1.0132198055340573</v>
      </c>
      <c r="EY79" s="46">
        <f t="shared" ref="EY79" si="218">EX79/EX$86</f>
        <v>0.99640576680659687</v>
      </c>
      <c r="FA79" s="46">
        <f t="shared" ref="FA79" si="219">EXP(SUMPRODUCT($DV79:$DW79,EN79:EO79))</f>
        <v>0.99826536957383039</v>
      </c>
      <c r="FB79" s="46">
        <f t="shared" ref="FB79:FB80" si="220">IF(ISERR(FA79),FB78,FA79*FB78)</f>
        <v>0.8076728546078189</v>
      </c>
      <c r="FC79" s="46">
        <f t="shared" ref="FC79:FC80" si="221">FB79/FB$86</f>
        <v>0.93810898758426908</v>
      </c>
      <c r="FE79" s="46">
        <f t="shared" ref="FE79" si="222">EU79*EY79</f>
        <v>1.0954728764619401</v>
      </c>
      <c r="FG79" s="46">
        <f t="shared" ref="FG79" si="223">EXP(SUMPRODUCT($DV79:$DW79,EB79:EC79))</f>
        <v>1.0518824952384851</v>
      </c>
      <c r="FH79" s="46">
        <f t="shared" ref="FH79" si="224">IF(ISERR(FG79),FH78,FG79*FH78)</f>
        <v>0.94392836373200784</v>
      </c>
      <c r="FI79" s="46">
        <f t="shared" ref="FI79" si="225">FH79/FH$86</f>
        <v>0.94936146649138831</v>
      </c>
      <c r="FK79" s="46">
        <f t="shared" ref="FK79" si="226">EXP(SUMPRODUCT($DV79:$DW79,EH79:EI79))</f>
        <v>0.97522194885724856</v>
      </c>
      <c r="FL79" s="46">
        <f t="shared" ref="FL79" si="227">IF(ISERR(FK79),FL78,FK79*FL78)</f>
        <v>1.9750392068836538</v>
      </c>
      <c r="FM79" s="46">
        <f t="shared" ref="FM79" si="228">FL79/FL$86</f>
        <v>1.153904929921522</v>
      </c>
      <c r="FN79" s="46">
        <v>2.1509597163987202</v>
      </c>
      <c r="FO79" s="46">
        <f t="shared" si="102"/>
        <v>1.0954728764619388</v>
      </c>
    </row>
    <row r="80" spans="1:171" x14ac:dyDescent="0.2">
      <c r="A80" s="33" t="s">
        <v>52</v>
      </c>
      <c r="B80" s="1">
        <v>2014</v>
      </c>
      <c r="D80" s="43">
        <f>Commercial_Total!D322</f>
        <v>4390.2430000000004</v>
      </c>
      <c r="E80" s="43">
        <f>Commercial_Total!D240</f>
        <v>4475.5791203399995</v>
      </c>
      <c r="F80" s="43">
        <f>Conversion_Factors!$O76*E80</f>
        <v>13459.467277401596</v>
      </c>
      <c r="G80" s="43">
        <f t="shared" ref="G80" si="229">D80+F80</f>
        <v>17849.710277401595</v>
      </c>
      <c r="H80" s="49">
        <f t="shared" ref="H80" si="230">F80/E80</f>
        <v>3.0073130014019531</v>
      </c>
      <c r="K80" s="51">
        <f>Commercial_Total!F80</f>
        <v>86.954645671941364</v>
      </c>
      <c r="M80" s="49">
        <f>Commercial_Total!Y322</f>
        <v>0.77746101687277902</v>
      </c>
      <c r="N80" s="49">
        <f>Commercial_Total!Y240</f>
        <v>1.2714683903574384</v>
      </c>
      <c r="O80" s="354">
        <f>Commercial_Total!$H160</f>
        <v>101.9591541294824</v>
      </c>
      <c r="Q80" s="50">
        <f t="shared" ref="Q80" si="231">G80/K80</f>
        <v>205.27609697524605</v>
      </c>
      <c r="S80" s="52">
        <f>Commercial_Total!Y322</f>
        <v>0.77746101687277902</v>
      </c>
      <c r="T80" s="52">
        <f>Commercial_Total!Y240</f>
        <v>1.2714683903574384</v>
      </c>
      <c r="W80" s="52">
        <f>Commercial_Total!X322</f>
        <v>1.0121711467482151</v>
      </c>
      <c r="Z80" s="116">
        <f>Commercial_Total!X240</f>
        <v>0.9976052955581487</v>
      </c>
      <c r="AA80" s="46"/>
      <c r="AB80" s="22">
        <f t="shared" ref="AB80:AB84" si="232">B80</f>
        <v>2014</v>
      </c>
      <c r="AC80" s="48">
        <f t="shared" si="72"/>
        <v>1.494795447420993</v>
      </c>
      <c r="AD80" s="399">
        <f t="shared" si="73"/>
        <v>1.0400324335244326</v>
      </c>
      <c r="AE80" s="48">
        <f t="shared" ref="AE80" si="233">EY80</f>
        <v>0.99867761759178275</v>
      </c>
      <c r="AF80" s="357">
        <f t="shared" ref="AF80" si="234">FC80</f>
        <v>0.93558781270757518</v>
      </c>
      <c r="AG80" s="48">
        <f t="shared" ref="AG80" si="235">EU80</f>
        <v>1.113107247744753</v>
      </c>
      <c r="AH80" s="48">
        <f t="shared" ref="AH80" si="236">AC80*AE80*AF80*AG80</f>
        <v>1.5546357468025005</v>
      </c>
      <c r="AI80" s="48">
        <f t="shared" ref="AI80" si="237">AC80*AD80</f>
        <v>1.5546357468024985</v>
      </c>
      <c r="AJ80" s="48"/>
      <c r="AK80" s="48"/>
      <c r="AL80" s="48">
        <f t="shared" ref="AL80" si="238">AE80*AF80</f>
        <v>0.93435060784270818</v>
      </c>
      <c r="AM80" s="47"/>
      <c r="AN80" s="48">
        <f>Commercial_Total!Y160</f>
        <v>0.97224697459796339</v>
      </c>
      <c r="AO80" s="48">
        <f>Commercial_Total!X160</f>
        <v>1.0012567976693594</v>
      </c>
      <c r="AP80" s="48">
        <f t="shared" ref="AP80" si="239">FM80</f>
        <v>1.1419320155588537</v>
      </c>
      <c r="AQ80" s="48">
        <f t="shared" ref="AQ80" si="240">FC80</f>
        <v>0.93558781270757518</v>
      </c>
      <c r="AR80" s="48">
        <f t="shared" ref="AR80" si="241">AN80*AO80*AP80*AQ80</f>
        <v>1.0400324335244338</v>
      </c>
      <c r="AT80" s="5"/>
      <c r="AV80" s="46"/>
      <c r="AW80" s="46"/>
      <c r="AX80" s="46"/>
      <c r="AY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M80" s="46"/>
      <c r="BN80" s="46"/>
      <c r="BO80" s="46"/>
      <c r="BP80" s="46"/>
      <c r="BR80" s="46"/>
      <c r="BS80" s="46"/>
      <c r="BT80" s="46"/>
      <c r="BU80" s="46"/>
      <c r="BV80" s="46"/>
      <c r="BX80" s="46"/>
      <c r="BY80" s="46"/>
      <c r="BZ80" s="46"/>
      <c r="CA80" s="46"/>
      <c r="CS80" s="46"/>
      <c r="CT80" s="46"/>
      <c r="CU80" s="46"/>
      <c r="CV80" s="46"/>
      <c r="CW80" s="46"/>
      <c r="CX80" s="46"/>
      <c r="CY80" s="46"/>
      <c r="CZ80" s="46"/>
      <c r="DA80" s="46"/>
      <c r="DB80" s="46"/>
      <c r="DC80" s="46"/>
      <c r="DD80" s="46"/>
      <c r="DE80" s="46"/>
      <c r="DF80" s="46"/>
      <c r="DG80" s="46"/>
      <c r="DO80" s="52">
        <f t="shared" ref="DO80" si="242">D80/G80</f>
        <v>0.24595598089668791</v>
      </c>
      <c r="DP80" s="52">
        <f t="shared" ref="DP80" si="243">F80/G80</f>
        <v>0.7540440191033122</v>
      </c>
      <c r="DR80" s="46">
        <f t="shared" ref="DR80" si="244">(DO80-DO79)/LN(DO80/DO79)</f>
        <v>0.24175460910896204</v>
      </c>
      <c r="DS80" s="46">
        <f t="shared" ref="DS80" si="245">(DP80-DP79)/LN(DP80/DP79)</f>
        <v>0.75821365975013555</v>
      </c>
      <c r="DT80" s="46">
        <f t="shared" ref="DT80" si="246">SUM(DR80:DS80)</f>
        <v>0.99996826885909762</v>
      </c>
      <c r="DV80" s="46">
        <f t="shared" ref="DV80" si="247">DR80/DT80</f>
        <v>0.24176228050194953</v>
      </c>
      <c r="DW80" s="46">
        <f t="shared" ref="DW80" si="248">DS80/DT80</f>
        <v>0.75823771949805041</v>
      </c>
      <c r="DY80" s="46">
        <f t="shared" ref="DY80" si="249">LN(M80/M79)</f>
        <v>2.4626971100872575E-2</v>
      </c>
      <c r="DZ80" s="46">
        <f t="shared" ref="DZ80" si="250">LN(N80/N79)</f>
        <v>8.4600452918353539E-3</v>
      </c>
      <c r="EA80" s="46"/>
      <c r="EB80" s="46">
        <f t="shared" ref="EB80" si="251">LN(O80/O79)</f>
        <v>2.5076251766606245E-2</v>
      </c>
      <c r="EC80" s="46">
        <f t="shared" ref="EC80" si="252">EB80</f>
        <v>2.5076251766606245E-2</v>
      </c>
      <c r="ED80" s="46"/>
      <c r="EE80" s="52">
        <f t="shared" ref="EE80" si="253">D80/(D80+E80)</f>
        <v>0.49518735436027866</v>
      </c>
      <c r="EF80" s="52">
        <f t="shared" ref="EF80" si="254">E80/(D80+E80)</f>
        <v>0.50481264563972139</v>
      </c>
      <c r="EG80" s="52"/>
      <c r="EH80" s="52">
        <f t="shared" ref="EH80" si="255">LN(EE80/EE79)</f>
        <v>2.1436954924973897E-2</v>
      </c>
      <c r="EI80" s="52">
        <f t="shared" ref="EI80" si="256">LN(EF80/EF79)</f>
        <v>-2.0590970205425049E-2</v>
      </c>
      <c r="EK80" s="46">
        <f t="shared" ref="EK80" si="257">LN(W80/W79)</f>
        <v>2.1886235590707563E-2</v>
      </c>
      <c r="EL80" s="46">
        <f t="shared" ref="EL80" si="258">LN(Z80/Z79)</f>
        <v>-3.9747637306542143E-3</v>
      </c>
      <c r="EN80" s="46">
        <v>0</v>
      </c>
      <c r="EO80" s="46">
        <f t="shared" ref="EO80" si="259">LN(H80/H79)</f>
        <v>-3.5491841079495902E-3</v>
      </c>
      <c r="ES80" s="46">
        <f t="shared" ref="ES80" si="260">EXP(SUMPRODUCT($DV80:$DW80,DY80:DZ80))</f>
        <v>1.0124454055943255</v>
      </c>
      <c r="ET80" s="46">
        <f t="shared" ref="ET80" si="261">IF(ISERR(ES80),ET79,ES80*ET79)</f>
        <v>1.862870653071012</v>
      </c>
      <c r="EU80" s="46">
        <f t="shared" ref="EU80" si="262">ET80/ET$86</f>
        <v>1.113107247744753</v>
      </c>
      <c r="EW80" s="46">
        <f t="shared" ref="EW80" si="263">EXP(SUMPRODUCT($DV80:$DW80,EK80:EL80))</f>
        <v>1.002280045801488</v>
      </c>
      <c r="EX80" s="46">
        <f t="shared" ref="EX80" si="264">IF(ISERR(EW80),EX79,EW80*EX79)</f>
        <v>1.0155299930976498</v>
      </c>
      <c r="EY80" s="46">
        <f t="shared" ref="EY80" si="265">EX80/EX$86</f>
        <v>0.99867761759178275</v>
      </c>
      <c r="FA80" s="46">
        <f t="shared" ref="FA80" si="266">EXP(SUMPRODUCT($DV80:$DW80,EN80:EO80))</f>
        <v>0.99731249256742949</v>
      </c>
      <c r="FB80" s="46">
        <f t="shared" si="220"/>
        <v>0.80550222780797498</v>
      </c>
      <c r="FC80" s="46">
        <f t="shared" si="221"/>
        <v>0.93558781270757518</v>
      </c>
      <c r="FE80" s="46">
        <f t="shared" ref="FE80" si="267">EU80*EY80</f>
        <v>1.1116352943018761</v>
      </c>
      <c r="FG80" s="46">
        <f t="shared" ref="FG80" si="268">EXP(SUMPRODUCT($DV80:$DW80,EB80:EC80))</f>
        <v>1.0253933055945339</v>
      </c>
      <c r="FH80" s="46">
        <f t="shared" ref="FH80" si="269">IF(ISERR(FG80),FH79,FG80*FH79)</f>
        <v>0.96789782513160305</v>
      </c>
      <c r="FI80" s="46">
        <f t="shared" ref="FI80" si="270">FH80/FH$86</f>
        <v>0.97346889232967904</v>
      </c>
      <c r="FK80" s="46">
        <f t="shared" ref="FK80" si="271">EXP(SUMPRODUCT($DV80:$DW80,EH80:EI80))</f>
        <v>0.98962400276469698</v>
      </c>
      <c r="FL80" s="46">
        <f t="shared" ref="FL80" si="272">IF(ISERR(FK80),FL79,FK80*FL79)</f>
        <v>1.954546205533414</v>
      </c>
      <c r="FM80" s="46">
        <f t="shared" ref="FM80" si="273">FL80/FL$86</f>
        <v>1.1419320155588537</v>
      </c>
      <c r="FN80" s="46">
        <v>3.1509597163987202</v>
      </c>
      <c r="FO80" s="46">
        <f t="shared" si="102"/>
        <v>1.111635294301875</v>
      </c>
    </row>
    <row r="81" spans="1:171" x14ac:dyDescent="0.2">
      <c r="A81" s="33" t="s">
        <v>52</v>
      </c>
      <c r="B81" s="1">
        <v>2015</v>
      </c>
      <c r="D81" s="43">
        <f>Commercial_Total!D323</f>
        <v>4440.9309999999996</v>
      </c>
      <c r="E81" s="43">
        <f>Commercial_Total!D241</f>
        <v>4504.8991203399992</v>
      </c>
      <c r="F81" s="43">
        <f>Conversion_Factors!$O77*E81</f>
        <v>13308.355600870542</v>
      </c>
      <c r="G81" s="43">
        <f t="shared" ref="G81:G84" si="274">D81+F81</f>
        <v>17749.286600870542</v>
      </c>
      <c r="H81" s="49">
        <f t="shared" ref="H81:H84" si="275">F81/E81</f>
        <v>2.9541961418807792</v>
      </c>
      <c r="K81" s="51">
        <f>Commercial_Total!F81</f>
        <v>87.660198809335796</v>
      </c>
      <c r="M81" s="49">
        <f>Commercial_Total!Y323</f>
        <v>0.83027276712503773</v>
      </c>
      <c r="N81" s="49">
        <f>Commercial_Total!Y241</f>
        <v>1.2587653193196231</v>
      </c>
      <c r="O81" s="354">
        <f>Commercial_Total!$H161</f>
        <v>102.05121870414089</v>
      </c>
      <c r="Q81" s="50">
        <f t="shared" ref="Q81:Q84" si="276">G81/K81</f>
        <v>202.47828366755024</v>
      </c>
      <c r="S81" s="52">
        <f>Commercial_Total!Y323</f>
        <v>0.83027276712503773</v>
      </c>
      <c r="T81" s="52">
        <f>Commercial_Total!Y241</f>
        <v>1.2587653193196231</v>
      </c>
      <c r="W81" s="52">
        <f>Commercial_Total!X323</f>
        <v>0.9510154808412784</v>
      </c>
      <c r="Z81" s="116">
        <f>Commercial_Total!X241</f>
        <v>1.0061105756659616</v>
      </c>
      <c r="AA81" s="46"/>
      <c r="AB81" s="22">
        <f t="shared" si="232"/>
        <v>2015</v>
      </c>
      <c r="AC81" s="48">
        <f t="shared" ref="AC81:AC84" si="277">K81/K$86</f>
        <v>1.5069242717010638</v>
      </c>
      <c r="AD81" s="399">
        <f t="shared" ref="AD81:AD84" si="278">Q81/Q$86</f>
        <v>1.0258572975693643</v>
      </c>
      <c r="AE81" s="48">
        <f t="shared" ref="AE81:AE84" si="279">EY81</f>
        <v>0.98965342650573607</v>
      </c>
      <c r="AF81" s="357">
        <f t="shared" ref="AF81:AF84" si="280">FC81</f>
        <v>0.92313492827944388</v>
      </c>
      <c r="AG81" s="48">
        <f t="shared" ref="AG81:AG84" si="281">EU81</f>
        <v>1.1228936762357586</v>
      </c>
      <c r="AH81" s="48">
        <f t="shared" ref="AH81:AH84" si="282">AC81*AE81*AF81*AG81</f>
        <v>1.5458892610089376</v>
      </c>
      <c r="AI81" s="48">
        <f t="shared" ref="AI81:AI84" si="283">AC81*AD81</f>
        <v>1.5458892610089356</v>
      </c>
      <c r="AJ81" s="48"/>
      <c r="AK81" s="48"/>
      <c r="AL81" s="48">
        <f t="shared" ref="AL81:AL84" si="284">AE81*AF81</f>
        <v>0.91358364489887856</v>
      </c>
      <c r="AM81" s="47"/>
      <c r="AN81" s="48">
        <f>Commercial_Total!Y161</f>
        <v>0.99922638327976232</v>
      </c>
      <c r="AO81" s="48">
        <f>Commercial_Total!X161</f>
        <v>0.97510224678072033</v>
      </c>
      <c r="AP81" s="48">
        <f t="shared" ref="AP81:AP84" si="285">FM81</f>
        <v>1.140532641494121</v>
      </c>
      <c r="AQ81" s="48">
        <f t="shared" ref="AQ81:AQ84" si="286">FC81</f>
        <v>0.92313492827944388</v>
      </c>
      <c r="AR81" s="48">
        <f t="shared" ref="AR81:AR84" si="287">AN81*AO81*AP81*AQ81</f>
        <v>1.0258572975693652</v>
      </c>
      <c r="AT81" s="5"/>
      <c r="AV81" s="46"/>
      <c r="AW81" s="46"/>
      <c r="AX81" s="46"/>
      <c r="AY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M81" s="46"/>
      <c r="BN81" s="46"/>
      <c r="BO81" s="46"/>
      <c r="BP81" s="46"/>
      <c r="BR81" s="46"/>
      <c r="BS81" s="46"/>
      <c r="BT81" s="46"/>
      <c r="BU81" s="46"/>
      <c r="BV81" s="46"/>
      <c r="BX81" s="46"/>
      <c r="BY81" s="46"/>
      <c r="BZ81" s="46"/>
      <c r="CA81" s="46"/>
      <c r="CS81" s="46"/>
      <c r="CT81" s="46"/>
      <c r="CU81" s="46"/>
      <c r="CV81" s="46"/>
      <c r="CW81" s="46"/>
      <c r="CX81" s="46"/>
      <c r="CY81" s="46"/>
      <c r="CZ81" s="46"/>
      <c r="DA81" s="46"/>
      <c r="DB81" s="46"/>
      <c r="DC81" s="46"/>
      <c r="DD81" s="46"/>
      <c r="DE81" s="46"/>
      <c r="DF81" s="46"/>
      <c r="DG81" s="46"/>
      <c r="DO81" s="52">
        <f t="shared" ref="DO81:DO83" si="288">D81/G81</f>
        <v>0.25020335182272546</v>
      </c>
      <c r="DP81" s="52">
        <f t="shared" ref="DP81:DP83" si="289">F81/G81</f>
        <v>0.74979664817727443</v>
      </c>
      <c r="DR81" s="46">
        <f t="shared" ref="DR81:DR83" si="290">(DO81-DO80)/LN(DO81/DO80)</f>
        <v>0.24807360630629821</v>
      </c>
      <c r="DS81" s="46">
        <f t="shared" ref="DS81:DS83" si="291">(DP81-DP80)/LN(DP81/DP80)</f>
        <v>0.75191833429305366</v>
      </c>
      <c r="DT81" s="46">
        <f t="shared" ref="DT81:DT83" si="292">SUM(DR81:DS81)</f>
        <v>0.99999194059935181</v>
      </c>
      <c r="DV81" s="46">
        <f t="shared" ref="DV81:DV83" si="293">DR81/DT81</f>
        <v>0.24807560564699516</v>
      </c>
      <c r="DW81" s="46">
        <f t="shared" ref="DW81:DW83" si="294">DS81/DT81</f>
        <v>0.75192439435300484</v>
      </c>
      <c r="DY81" s="46">
        <f t="shared" ref="DY81:DY83" si="295">LN(M81/M80)</f>
        <v>6.5720778166363999E-2</v>
      </c>
      <c r="DZ81" s="46">
        <f t="shared" ref="DZ81:DZ83" si="296">LN(N81/N80)</f>
        <v>-1.0041110210604417E-2</v>
      </c>
      <c r="EA81" s="46"/>
      <c r="EB81" s="46">
        <f t="shared" ref="EB81:EB83" si="297">LN(O81/O80)</f>
        <v>9.0254803840954018E-4</v>
      </c>
      <c r="EC81" s="46">
        <f t="shared" ref="EC81:EC83" si="298">EB81</f>
        <v>9.0254803840954018E-4</v>
      </c>
      <c r="ED81" s="46"/>
      <c r="EE81" s="52">
        <f t="shared" ref="EE81:EE83" si="299">D81/(D81+E81)</f>
        <v>0.49642469622832675</v>
      </c>
      <c r="EF81" s="52">
        <f t="shared" ref="EF81:EF83" si="300">E81/(D81+E81)</f>
        <v>0.50357530377167325</v>
      </c>
      <c r="EG81" s="52"/>
      <c r="EH81" s="52">
        <f t="shared" ref="EH81:EH83" si="301">LN(EE81/EE80)</f>
        <v>2.4956181391810658E-3</v>
      </c>
      <c r="EI81" s="52">
        <f t="shared" ref="EI81:EI83" si="302">LN(EF81/EF80)</f>
        <v>-2.4541001105226256E-3</v>
      </c>
      <c r="EK81" s="46">
        <f t="shared" ref="EK81:EK83" si="303">LN(W81/W80)</f>
        <v>-6.2322611988773133E-2</v>
      </c>
      <c r="EL81" s="46">
        <f t="shared" ref="EL81:EL83" si="304">LN(Z81/Z80)</f>
        <v>8.4895581384911677E-3</v>
      </c>
      <c r="EN81" s="46">
        <v>0</v>
      </c>
      <c r="EO81" s="46">
        <f t="shared" ref="EO81:EO83" si="305">LN(H81/H80)</f>
        <v>-1.7820408865297722E-2</v>
      </c>
      <c r="ES81" s="46">
        <f t="shared" ref="ES81:ES83" si="306">EXP(SUMPRODUCT($DV81:$DW81,DY81:DZ81))</f>
        <v>1.0087919906287859</v>
      </c>
      <c r="ET81" s="46">
        <f t="shared" ref="ET81:ET83" si="307">IF(ISERR(ES81),ET80,ES81*ET80)</f>
        <v>1.8792489943954525</v>
      </c>
      <c r="EU81" s="46">
        <f t="shared" ref="EU81:EU83" si="308">ET81/ET$86</f>
        <v>1.1228936762357586</v>
      </c>
      <c r="EW81" s="46">
        <f t="shared" ref="EW81:EW83" si="309">EXP(SUMPRODUCT($DV81:$DW81,EK81:EL81))</f>
        <v>0.99096385968095713</v>
      </c>
      <c r="EX81" s="46">
        <f t="shared" ref="EX81:EX83" si="310">IF(ISERR(EW81),EX80,EW81*EX80)</f>
        <v>1.0063535215818229</v>
      </c>
      <c r="EY81" s="46">
        <f t="shared" ref="EY81:EY83" si="311">EX81/EX$86</f>
        <v>0.98965342650573607</v>
      </c>
      <c r="FA81" s="46">
        <f t="shared" ref="FA81:FA83" si="312">EXP(SUMPRODUCT($DV81:$DW81,EN81:EO81))</f>
        <v>0.98668977485705711</v>
      </c>
      <c r="FB81" s="46">
        <f t="shared" ref="FB81:FB83" si="313">IF(ISERR(FA81),FB80,FA81*FB80)</f>
        <v>0.79478081180270876</v>
      </c>
      <c r="FC81" s="46">
        <f t="shared" ref="FC81:FC83" si="314">FB81/FB$86</f>
        <v>0.92313492827944388</v>
      </c>
      <c r="FE81" s="46">
        <f t="shared" ref="FE81:FE83" si="315">EU81*EY81</f>
        <v>1.1112755742883411</v>
      </c>
      <c r="FG81" s="46">
        <f t="shared" ref="FG81:FG83" si="316">EXP(SUMPRODUCT($DV81:$DW81,EB81:EC81))</f>
        <v>1.0009029554574529</v>
      </c>
      <c r="FH81" s="46">
        <f t="shared" ref="FH81:FH83" si="317">IF(ISERR(FG81),FH80,FG81*FH80)</f>
        <v>0.96877179375506239</v>
      </c>
      <c r="FI81" s="46">
        <f t="shared" ref="FI81:FI83" si="318">FH81/FH$86</f>
        <v>0.97434789137866873</v>
      </c>
      <c r="FK81" s="46">
        <f t="shared" ref="FK81:FK83" si="319">EXP(SUMPRODUCT($DV81:$DW81,EH81:EI81))</f>
        <v>0.99877455571289153</v>
      </c>
      <c r="FL81" s="46">
        <f t="shared" ref="FL81:FL83" si="320">IF(ISERR(FK81),FL80,FK81*FL80)</f>
        <v>1.9521510180519535</v>
      </c>
      <c r="FM81" s="46">
        <f t="shared" ref="FM81:FM83" si="321">FL81/FL$86</f>
        <v>1.140532641494121</v>
      </c>
      <c r="FN81" s="46">
        <v>3.1509597163987202</v>
      </c>
      <c r="FO81" s="46">
        <f t="shared" ref="FO81:FO83" si="322">FI81*FM81</f>
        <v>1.11127557428834</v>
      </c>
    </row>
    <row r="82" spans="1:171" x14ac:dyDescent="0.2">
      <c r="A82" s="33" t="s">
        <v>52</v>
      </c>
      <c r="B82" s="1">
        <v>2016</v>
      </c>
      <c r="D82" s="43">
        <f>Commercial_Total!D324</f>
        <v>4321.4620000000004</v>
      </c>
      <c r="E82" s="43">
        <f>Commercial_Total!D242</f>
        <v>4526.8721203399991</v>
      </c>
      <c r="F82" s="43">
        <f>Conversion_Factors!$O78*E82</f>
        <v>13303.450725764988</v>
      </c>
      <c r="G82" s="43">
        <f t="shared" si="274"/>
        <v>17624.912725764989</v>
      </c>
      <c r="H82" s="49">
        <f t="shared" si="275"/>
        <v>2.9387732571437883</v>
      </c>
      <c r="K82" s="51">
        <f>Commercial_Total!F82</f>
        <v>88.396571177269067</v>
      </c>
      <c r="M82" s="49">
        <f>Commercial_Total!Y324</f>
        <v>0.82906171887312352</v>
      </c>
      <c r="N82" s="49">
        <f>Commercial_Total!Y242</f>
        <v>1.2527883849508941</v>
      </c>
      <c r="O82" s="354">
        <f>Commercial_Total!$H162</f>
        <v>100.09815994554464</v>
      </c>
      <c r="Q82" s="50">
        <f t="shared" si="276"/>
        <v>199.38457443581461</v>
      </c>
      <c r="S82" s="52">
        <f>Commercial_Total!Y324</f>
        <v>0.82906171887312352</v>
      </c>
      <c r="T82" s="52">
        <f>Commercial_Total!Y242</f>
        <v>1.2527883849508941</v>
      </c>
      <c r="W82" s="52">
        <f>Commercial_Total!X324</f>
        <v>0.91906287251259333</v>
      </c>
      <c r="Z82" s="116">
        <f>Commercial_Total!X242</f>
        <v>1.007379138246224</v>
      </c>
      <c r="AA82" s="46"/>
      <c r="AB82" s="22">
        <f t="shared" si="232"/>
        <v>2016</v>
      </c>
      <c r="AC82" s="48">
        <f t="shared" si="277"/>
        <v>1.5195828945346965</v>
      </c>
      <c r="AD82" s="399">
        <f t="shared" si="278"/>
        <v>1.0101830033465595</v>
      </c>
      <c r="AE82" s="48">
        <f t="shared" si="279"/>
        <v>0.98224200141802209</v>
      </c>
      <c r="AF82" s="357">
        <f t="shared" si="280"/>
        <v>0.91950691487697889</v>
      </c>
      <c r="AG82" s="48">
        <f t="shared" si="281"/>
        <v>1.1184757090516788</v>
      </c>
      <c r="AH82" s="48">
        <f t="shared" si="282"/>
        <v>1.53505681223512</v>
      </c>
      <c r="AI82" s="48">
        <f t="shared" si="283"/>
        <v>1.535056812235118</v>
      </c>
      <c r="AJ82" s="48"/>
      <c r="AK82" s="48"/>
      <c r="AL82" s="48">
        <f t="shared" si="284"/>
        <v>0.90317831238647461</v>
      </c>
      <c r="AM82" s="47"/>
      <c r="AN82" s="48">
        <f>Commercial_Total!Y162</f>
        <v>0.99613615722302162</v>
      </c>
      <c r="AO82" s="48">
        <f>Commercial_Total!X162</f>
        <v>0.95940779812080534</v>
      </c>
      <c r="AP82" s="48">
        <f t="shared" si="285"/>
        <v>1.1495374098051838</v>
      </c>
      <c r="AQ82" s="48">
        <f t="shared" si="286"/>
        <v>0.91950691487697889</v>
      </c>
      <c r="AR82" s="48">
        <f t="shared" si="287"/>
        <v>1.0101830033465604</v>
      </c>
      <c r="AT82" s="5"/>
      <c r="AV82" s="46"/>
      <c r="AW82" s="46"/>
      <c r="AX82" s="46"/>
      <c r="AY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M82" s="46"/>
      <c r="BN82" s="46"/>
      <c r="BO82" s="46"/>
      <c r="BP82" s="46"/>
      <c r="BR82" s="46"/>
      <c r="BS82" s="46"/>
      <c r="BT82" s="46"/>
      <c r="BU82" s="46"/>
      <c r="BV82" s="46"/>
      <c r="BX82" s="46"/>
      <c r="BY82" s="46"/>
      <c r="BZ82" s="46"/>
      <c r="CA82" s="46"/>
      <c r="CS82" s="46"/>
      <c r="CT82" s="46"/>
      <c r="CU82" s="46"/>
      <c r="CV82" s="46"/>
      <c r="CW82" s="46"/>
      <c r="CX82" s="46"/>
      <c r="CY82" s="46"/>
      <c r="CZ82" s="46"/>
      <c r="DA82" s="46"/>
      <c r="DB82" s="46"/>
      <c r="DC82" s="46"/>
      <c r="DD82" s="46"/>
      <c r="DE82" s="46"/>
      <c r="DF82" s="46"/>
      <c r="DG82" s="46"/>
      <c r="DO82" s="52">
        <f t="shared" si="288"/>
        <v>0.24519054745063609</v>
      </c>
      <c r="DP82" s="52">
        <f t="shared" si="289"/>
        <v>0.75480945254936382</v>
      </c>
      <c r="DR82" s="46">
        <f t="shared" si="290"/>
        <v>0.24768849545713775</v>
      </c>
      <c r="DS82" s="46">
        <f t="shared" si="291"/>
        <v>0.7523002668793265</v>
      </c>
      <c r="DT82" s="46">
        <f t="shared" si="292"/>
        <v>0.99998876233646428</v>
      </c>
      <c r="DV82" s="46">
        <f t="shared" si="293"/>
        <v>0.24769127892839107</v>
      </c>
      <c r="DW82" s="46">
        <f t="shared" si="294"/>
        <v>0.75230872107160884</v>
      </c>
      <c r="DY82" s="46">
        <f t="shared" si="295"/>
        <v>-1.4596797416813695E-3</v>
      </c>
      <c r="DZ82" s="46">
        <f t="shared" si="296"/>
        <v>-4.7595603006426197E-3</v>
      </c>
      <c r="EA82" s="46"/>
      <c r="EB82" s="46">
        <f t="shared" si="297"/>
        <v>-1.9323527420496835E-2</v>
      </c>
      <c r="EC82" s="46">
        <f t="shared" si="298"/>
        <v>-1.9323527420496835E-2</v>
      </c>
      <c r="ED82" s="46"/>
      <c r="EE82" s="52">
        <f t="shared" si="299"/>
        <v>0.48839272355980462</v>
      </c>
      <c r="EF82" s="52">
        <f t="shared" si="300"/>
        <v>0.51160727644019532</v>
      </c>
      <c r="EG82" s="52"/>
      <c r="EH82" s="52">
        <f t="shared" si="301"/>
        <v>-1.6311959154977802E-2</v>
      </c>
      <c r="EI82" s="52">
        <f t="shared" si="302"/>
        <v>1.5824030917891047E-2</v>
      </c>
      <c r="EK82" s="46">
        <f t="shared" si="303"/>
        <v>-3.4175806833793176E-2</v>
      </c>
      <c r="EL82" s="46">
        <f t="shared" si="304"/>
        <v>1.2600637980368992E-3</v>
      </c>
      <c r="EN82" s="46">
        <v>0</v>
      </c>
      <c r="EO82" s="46">
        <f t="shared" si="305"/>
        <v>-5.2343458471132455E-3</v>
      </c>
      <c r="ES82" s="46">
        <f t="shared" si="306"/>
        <v>0.99606555163896737</v>
      </c>
      <c r="ET82" s="46">
        <f t="shared" si="307"/>
        <v>1.871855186269481</v>
      </c>
      <c r="EU82" s="46">
        <f t="shared" si="308"/>
        <v>1.1184757090516788</v>
      </c>
      <c r="EW82" s="46">
        <f t="shared" si="309"/>
        <v>0.99251109035828611</v>
      </c>
      <c r="EX82" s="46">
        <f t="shared" si="310"/>
        <v>0.9988170309910761</v>
      </c>
      <c r="EY82" s="46">
        <f t="shared" si="311"/>
        <v>0.98224200141802209</v>
      </c>
      <c r="FA82" s="46">
        <f t="shared" si="312"/>
        <v>0.99606989911081911</v>
      </c>
      <c r="FB82" s="46">
        <f t="shared" si="313"/>
        <v>0.79165724302753904</v>
      </c>
      <c r="FC82" s="46">
        <f t="shared" si="314"/>
        <v>0.91950691487697889</v>
      </c>
      <c r="FE82" s="46">
        <f t="shared" si="315"/>
        <v>1.0986138189963623</v>
      </c>
      <c r="FG82" s="46">
        <f t="shared" si="316"/>
        <v>0.9808619751591755</v>
      </c>
      <c r="FH82" s="46">
        <f t="shared" si="317"/>
        <v>0.95023141510108788</v>
      </c>
      <c r="FI82" s="46">
        <f t="shared" si="318"/>
        <v>0.95570079722985868</v>
      </c>
      <c r="FK82" s="46">
        <f t="shared" si="319"/>
        <v>1.0078952306873625</v>
      </c>
      <c r="FL82" s="46">
        <f t="shared" si="320"/>
        <v>1.9675637006760431</v>
      </c>
      <c r="FM82" s="46">
        <f t="shared" si="321"/>
        <v>1.1495374098051838</v>
      </c>
      <c r="FN82" s="46">
        <v>3.1509597163987202</v>
      </c>
      <c r="FO82" s="46">
        <f t="shared" si="322"/>
        <v>1.098613818996361</v>
      </c>
    </row>
    <row r="83" spans="1:171" x14ac:dyDescent="0.2">
      <c r="A83" s="33" t="s">
        <v>52</v>
      </c>
      <c r="B83" s="1">
        <v>2017</v>
      </c>
      <c r="D83" s="43">
        <f>Commercial_Total!D325</f>
        <v>4368.2439999999997</v>
      </c>
      <c r="E83" s="43">
        <f>Commercial_Total!D243</f>
        <v>4478.068120339999</v>
      </c>
      <c r="F83" s="43">
        <f>Conversion_Factors!$O79*E83</f>
        <v>13127.117768767805</v>
      </c>
      <c r="G83" s="43">
        <f t="shared" si="274"/>
        <v>17495.361768767805</v>
      </c>
      <c r="H83" s="49">
        <f t="shared" si="275"/>
        <v>2.93142431423556</v>
      </c>
      <c r="K83" s="51">
        <f>Commercial_Total!F83</f>
        <v>89.213866754116822</v>
      </c>
      <c r="M83" s="49">
        <f>Commercial_Total!Y325</f>
        <v>0.83181280388418877</v>
      </c>
      <c r="N83" s="49">
        <f>Commercial_Total!Y243</f>
        <v>1.2282402911756649</v>
      </c>
      <c r="O83" s="354">
        <f>Commercial_Total!$H163</f>
        <v>99.158487824784046</v>
      </c>
      <c r="Q83" s="50">
        <f t="shared" si="276"/>
        <v>196.10585669363414</v>
      </c>
      <c r="S83" s="52">
        <f>Commercial_Total!Y325</f>
        <v>0.83181280388418877</v>
      </c>
      <c r="T83" s="52">
        <f>Commercial_Total!Y243</f>
        <v>1.2282402911756649</v>
      </c>
      <c r="W83" s="52">
        <f>Commercial_Total!X325</f>
        <v>0.91745702511255112</v>
      </c>
      <c r="Z83" s="116">
        <f>Commercial_Total!X243</f>
        <v>1.0071237948260279</v>
      </c>
      <c r="AA83" s="46"/>
      <c r="AB83" s="22">
        <f t="shared" si="232"/>
        <v>2017</v>
      </c>
      <c r="AC83" s="48">
        <f t="shared" si="277"/>
        <v>1.5336326292904274</v>
      </c>
      <c r="AD83" s="399">
        <f t="shared" si="278"/>
        <v>0.99357136252482814</v>
      </c>
      <c r="AE83" s="48">
        <f t="shared" si="279"/>
        <v>0.98162977844426724</v>
      </c>
      <c r="AF83" s="357">
        <f t="shared" si="280"/>
        <v>0.91777592421162335</v>
      </c>
      <c r="AG83" s="48">
        <f t="shared" si="281"/>
        <v>1.1028455118578073</v>
      </c>
      <c r="AH83" s="48">
        <f t="shared" si="282"/>
        <v>1.5237734610966274</v>
      </c>
      <c r="AI83" s="48">
        <f t="shared" si="283"/>
        <v>1.5237734610966247</v>
      </c>
      <c r="AJ83" s="48"/>
      <c r="AK83" s="48"/>
      <c r="AL83" s="48">
        <f t="shared" si="284"/>
        <v>0.90091617714533845</v>
      </c>
      <c r="AM83" s="47"/>
      <c r="AN83" s="48">
        <f>Commercial_Total!Y163</f>
        <v>0.98812323956851855</v>
      </c>
      <c r="AO83" s="48">
        <f>Commercial_Total!X163</f>
        <v>0.95810837346361544</v>
      </c>
      <c r="AP83" s="48">
        <f t="shared" si="285"/>
        <v>1.1435012808477936</v>
      </c>
      <c r="AQ83" s="48">
        <f t="shared" si="286"/>
        <v>0.91777592421162335</v>
      </c>
      <c r="AR83" s="48">
        <f t="shared" si="287"/>
        <v>0.99357136252482925</v>
      </c>
      <c r="AT83" s="5"/>
      <c r="AV83" s="46"/>
      <c r="AW83" s="46"/>
      <c r="AX83" s="46"/>
      <c r="AY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M83" s="46"/>
      <c r="BN83" s="46"/>
      <c r="BO83" s="46"/>
      <c r="BP83" s="46"/>
      <c r="BR83" s="46"/>
      <c r="BS83" s="46"/>
      <c r="BT83" s="46"/>
      <c r="BU83" s="46"/>
      <c r="BV83" s="46"/>
      <c r="BX83" s="46"/>
      <c r="BY83" s="46"/>
      <c r="BZ83" s="46"/>
      <c r="CA83" s="46"/>
      <c r="CS83" s="46"/>
      <c r="CT83" s="46"/>
      <c r="CU83" s="46"/>
      <c r="CV83" s="46"/>
      <c r="CW83" s="46"/>
      <c r="CX83" s="46"/>
      <c r="CY83" s="46"/>
      <c r="CZ83" s="46"/>
      <c r="DA83" s="46"/>
      <c r="DB83" s="46"/>
      <c r="DC83" s="46"/>
      <c r="DD83" s="46"/>
      <c r="DE83" s="46"/>
      <c r="DF83" s="46"/>
      <c r="DG83" s="46"/>
      <c r="DO83" s="52">
        <f t="shared" si="288"/>
        <v>0.24968011852135907</v>
      </c>
      <c r="DP83" s="52">
        <f t="shared" si="289"/>
        <v>0.75031988147864093</v>
      </c>
      <c r="DR83" s="46">
        <f t="shared" si="290"/>
        <v>0.24742854444769971</v>
      </c>
      <c r="DS83" s="46">
        <f t="shared" si="291"/>
        <v>0.75256243505783094</v>
      </c>
      <c r="DT83" s="46">
        <f t="shared" si="292"/>
        <v>0.99999097950553062</v>
      </c>
      <c r="DV83" s="46">
        <f t="shared" si="293"/>
        <v>0.24743077639564975</v>
      </c>
      <c r="DW83" s="46">
        <f t="shared" si="294"/>
        <v>0.7525692236043503</v>
      </c>
      <c r="DY83" s="46">
        <f t="shared" si="295"/>
        <v>3.3128180237718334E-3</v>
      </c>
      <c r="DZ83" s="46">
        <f t="shared" si="296"/>
        <v>-1.9789287503907075E-2</v>
      </c>
      <c r="EA83" s="46"/>
      <c r="EB83" s="46">
        <f t="shared" si="297"/>
        <v>-9.4318467900272301E-3</v>
      </c>
      <c r="EC83" s="46">
        <f t="shared" si="298"/>
        <v>-9.4318467900272301E-3</v>
      </c>
      <c r="ED83" s="46"/>
      <c r="EE83" s="52">
        <f t="shared" si="299"/>
        <v>0.49379266078078543</v>
      </c>
      <c r="EF83" s="52">
        <f t="shared" si="300"/>
        <v>0.50620733921921457</v>
      </c>
      <c r="EG83" s="52"/>
      <c r="EH83" s="52">
        <f t="shared" si="301"/>
        <v>1.099587046490059E-2</v>
      </c>
      <c r="EI83" s="52">
        <f t="shared" si="302"/>
        <v>-1.06109458514221E-2</v>
      </c>
      <c r="EK83" s="46">
        <f t="shared" si="303"/>
        <v>-1.7487943488986156E-3</v>
      </c>
      <c r="EL83" s="46">
        <f t="shared" si="304"/>
        <v>-2.5350513754204796E-4</v>
      </c>
      <c r="EN83" s="46">
        <v>0</v>
      </c>
      <c r="EO83" s="46">
        <f t="shared" si="305"/>
        <v>-2.5038158113539679E-3</v>
      </c>
      <c r="ES83" s="46">
        <f t="shared" si="306"/>
        <v>0.98602544778811163</v>
      </c>
      <c r="ET83" s="46">
        <f t="shared" si="307"/>
        <v>1.845696848235864</v>
      </c>
      <c r="EU83" s="46">
        <f t="shared" si="308"/>
        <v>1.1028455118578073</v>
      </c>
      <c r="EW83" s="46">
        <f t="shared" si="309"/>
        <v>0.99937670861878125</v>
      </c>
      <c r="EX83" s="46">
        <f t="shared" si="310"/>
        <v>0.9981944769442449</v>
      </c>
      <c r="EY83" s="46">
        <f t="shared" si="311"/>
        <v>0.98162977844426724</v>
      </c>
      <c r="FA83" s="46">
        <f t="shared" si="312"/>
        <v>0.99811747944757201</v>
      </c>
      <c r="FB83" s="46">
        <f t="shared" si="313"/>
        <v>0.79016693199706123</v>
      </c>
      <c r="FC83" s="46">
        <f t="shared" si="314"/>
        <v>0.91777592421162335</v>
      </c>
      <c r="FE83" s="46">
        <f t="shared" si="315"/>
        <v>1.082585995463234</v>
      </c>
      <c r="FG83" s="46">
        <f t="shared" si="316"/>
        <v>0.99061249356360004</v>
      </c>
      <c r="FH83" s="46">
        <f t="shared" si="317"/>
        <v>0.94131111157575698</v>
      </c>
      <c r="FI83" s="46">
        <f t="shared" si="318"/>
        <v>0.94672914984459089</v>
      </c>
      <c r="FK83" s="46">
        <f t="shared" si="319"/>
        <v>0.99474908001609685</v>
      </c>
      <c r="FL83" s="46">
        <f t="shared" si="320"/>
        <v>1.9572321811205609</v>
      </c>
      <c r="FM83" s="46">
        <f t="shared" si="321"/>
        <v>1.1435012808477936</v>
      </c>
      <c r="FN83" s="46">
        <v>3.1509597163987202</v>
      </c>
      <c r="FO83" s="46">
        <f t="shared" si="322"/>
        <v>1.0825859954632324</v>
      </c>
    </row>
    <row r="84" spans="1:171" hidden="1" x14ac:dyDescent="0.2">
      <c r="A84" s="33" t="s">
        <v>52</v>
      </c>
      <c r="B84" s="1">
        <v>2018</v>
      </c>
      <c r="D84" s="43">
        <f>Commercial_Total!D326</f>
        <v>4787.8040000000001</v>
      </c>
      <c r="E84" s="43">
        <f>Commercial_Total!D244</f>
        <v>4576.5821203399992</v>
      </c>
      <c r="F84" s="43">
        <f>Conversion_Factors!$O80*E84</f>
        <v>13263.425043378091</v>
      </c>
      <c r="G84" s="43">
        <f t="shared" si="274"/>
        <v>18051.229043378091</v>
      </c>
      <c r="H84" s="49">
        <f t="shared" si="275"/>
        <v>2.8981070796109165</v>
      </c>
      <c r="K84" s="51">
        <f>Commercial_Total!F84</f>
        <v>0</v>
      </c>
      <c r="M84" s="49" t="e">
        <f>Commercial_Total!Y326</f>
        <v>#DIV/0!</v>
      </c>
      <c r="N84" s="49" t="e">
        <f>Commercial_Total!Y244</f>
        <v>#DIV/0!</v>
      </c>
      <c r="O84" s="354" t="e">
        <f>Commercial_Total!$H164</f>
        <v>#DIV/0!</v>
      </c>
      <c r="Q84" s="50" t="e">
        <f t="shared" si="276"/>
        <v>#DIV/0!</v>
      </c>
      <c r="S84" s="52" t="e">
        <f>Commercial_Total!Y326</f>
        <v>#DIV/0!</v>
      </c>
      <c r="T84" s="52" t="e">
        <f>Commercial_Total!Y244</f>
        <v>#DIV/0!</v>
      </c>
      <c r="W84" s="52">
        <f>Commercial_Total!X326</f>
        <v>0.97257282230936715</v>
      </c>
      <c r="Z84" s="116">
        <f>Commercial_Total!X244</f>
        <v>1.0083691996943425</v>
      </c>
      <c r="AA84" s="46"/>
      <c r="AB84" s="22">
        <f t="shared" si="232"/>
        <v>2018</v>
      </c>
      <c r="AC84" s="48">
        <f t="shared" si="277"/>
        <v>0</v>
      </c>
      <c r="AD84" s="399" t="e">
        <f t="shared" si="278"/>
        <v>#DIV/0!</v>
      </c>
      <c r="AE84" s="48">
        <f t="shared" si="279"/>
        <v>0</v>
      </c>
      <c r="AF84" s="357">
        <f t="shared" si="280"/>
        <v>0</v>
      </c>
      <c r="AG84" s="48">
        <f t="shared" si="281"/>
        <v>0</v>
      </c>
      <c r="AH84" s="48">
        <f t="shared" si="282"/>
        <v>0</v>
      </c>
      <c r="AI84" s="48" t="e">
        <f t="shared" si="283"/>
        <v>#DIV/0!</v>
      </c>
      <c r="AJ84" s="48"/>
      <c r="AK84" s="48"/>
      <c r="AL84" s="48">
        <f t="shared" si="284"/>
        <v>0</v>
      </c>
      <c r="AM84" s="47"/>
      <c r="AN84" s="48" t="e">
        <f>Commercial_Total!Y164</f>
        <v>#DIV/0!</v>
      </c>
      <c r="AO84" s="48">
        <f>Commercial_Total!X164</f>
        <v>0.98710672916475561</v>
      </c>
      <c r="AP84" s="48">
        <f t="shared" si="285"/>
        <v>0</v>
      </c>
      <c r="AQ84" s="48">
        <f t="shared" si="286"/>
        <v>0</v>
      </c>
      <c r="AR84" s="48" t="e">
        <f t="shared" si="287"/>
        <v>#DIV/0!</v>
      </c>
      <c r="AT84" s="5"/>
      <c r="AV84" s="46"/>
      <c r="AW84" s="46"/>
      <c r="AX84" s="46"/>
      <c r="AY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M84" s="46"/>
      <c r="BN84" s="46"/>
      <c r="BO84" s="46"/>
      <c r="BP84" s="46"/>
      <c r="BR84" s="46"/>
      <c r="BS84" s="46"/>
      <c r="BT84" s="46"/>
      <c r="BU84" s="46"/>
      <c r="BV84" s="46"/>
      <c r="BX84" s="46"/>
      <c r="BY84" s="46"/>
      <c r="BZ84" s="46"/>
      <c r="CA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O84" s="52"/>
      <c r="DP84" s="52"/>
      <c r="DR84" s="46"/>
      <c r="DS84" s="46"/>
      <c r="DT84" s="46"/>
      <c r="DV84" s="46"/>
      <c r="DW84" s="46"/>
      <c r="DY84" s="46"/>
      <c r="DZ84" s="46"/>
      <c r="EA84" s="46"/>
      <c r="EB84" s="46"/>
      <c r="EC84" s="46"/>
      <c r="ED84" s="46"/>
      <c r="EE84" s="52"/>
      <c r="EF84" s="52"/>
      <c r="EG84" s="52"/>
      <c r="EH84" s="52"/>
      <c r="EI84" s="52"/>
      <c r="EK84" s="46"/>
      <c r="EL84" s="46"/>
      <c r="EN84" s="46"/>
      <c r="EO84" s="46"/>
      <c r="ES84" s="46"/>
      <c r="ET84" s="46"/>
      <c r="EU84" s="46"/>
      <c r="EW84" s="46"/>
      <c r="EX84" s="46"/>
      <c r="EY84" s="46"/>
      <c r="FA84" s="46"/>
      <c r="FB84" s="46"/>
      <c r="FC84" s="46"/>
      <c r="FE84" s="46"/>
      <c r="FG84" s="46"/>
      <c r="FH84" s="46"/>
      <c r="FI84" s="46"/>
      <c r="FK84" s="46"/>
      <c r="FL84" s="46"/>
      <c r="FM84" s="46"/>
      <c r="FN84" s="46"/>
      <c r="FO84" s="46"/>
    </row>
    <row r="85" spans="1:171" hidden="1" x14ac:dyDescent="0.2">
      <c r="A85" s="33"/>
      <c r="B85" s="1"/>
      <c r="D85" s="43"/>
      <c r="E85" s="43"/>
      <c r="F85" s="43"/>
      <c r="G85" s="43"/>
      <c r="H85" s="43"/>
      <c r="M85" s="44"/>
      <c r="N85" s="44"/>
      <c r="O85" s="44"/>
      <c r="Z85" s="46"/>
      <c r="AA85" s="46"/>
      <c r="AB85" s="22"/>
      <c r="AC85" s="48"/>
      <c r="AD85" s="399"/>
      <c r="AE85" s="48"/>
      <c r="AF85" s="357"/>
      <c r="AG85" s="48"/>
      <c r="AH85" s="399"/>
      <c r="AI85" s="399"/>
      <c r="AJ85" s="48"/>
      <c r="AK85" s="48"/>
      <c r="AL85" s="48"/>
      <c r="AM85" s="47"/>
      <c r="AN85" s="47"/>
      <c r="AO85" s="47"/>
      <c r="AP85" s="47"/>
      <c r="AQ85" s="47"/>
      <c r="AR85" s="47"/>
      <c r="AT85" s="5"/>
      <c r="AV85" s="46"/>
      <c r="AW85" s="46"/>
      <c r="AX85" s="46"/>
      <c r="AY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M85" s="46"/>
      <c r="BN85" s="46"/>
      <c r="BO85" s="46"/>
      <c r="BP85" s="46"/>
      <c r="BR85" s="46"/>
      <c r="BS85" s="46"/>
      <c r="BT85" s="46"/>
      <c r="BU85" s="46"/>
      <c r="BV85" s="46"/>
      <c r="BX85" s="46"/>
      <c r="BY85" s="46"/>
      <c r="BZ85" s="46"/>
      <c r="CA85" s="46"/>
      <c r="CS85" s="46"/>
      <c r="CT85" s="46"/>
      <c r="CU85" s="46"/>
      <c r="CV85" s="46"/>
      <c r="CW85" s="46"/>
      <c r="CX85" s="46"/>
      <c r="CY85" s="46"/>
      <c r="CZ85" s="46"/>
      <c r="DA85" s="46"/>
      <c r="DB85" s="46"/>
      <c r="DC85" s="46"/>
      <c r="DD85" s="46"/>
      <c r="DE85" s="46"/>
      <c r="DF85" s="46"/>
      <c r="DG85" s="46"/>
    </row>
    <row r="86" spans="1:171" hidden="1" x14ac:dyDescent="0.2">
      <c r="A86" s="53" t="s">
        <v>57</v>
      </c>
      <c r="B86" s="54">
        <f>Base_year</f>
        <v>1985</v>
      </c>
      <c r="D86" s="51">
        <f>INDEX(D15:D76,base_row,1)</f>
        <v>3732.2800000000007</v>
      </c>
      <c r="E86" s="51"/>
      <c r="F86" s="51"/>
      <c r="G86" s="51"/>
      <c r="H86" s="314">
        <f>H76/H51</f>
        <v>0.94197797839217789</v>
      </c>
      <c r="K86" s="51">
        <f>INDEX(K15:K76,base_row,1)</f>
        <v>58.171601888383009</v>
      </c>
      <c r="M86" s="51">
        <f>INDEX(M15:M76,base_row,1)</f>
        <v>1</v>
      </c>
      <c r="N86" s="51"/>
      <c r="O86" s="51"/>
      <c r="Q86" s="51">
        <f>INDEX(Q15:Q76,base_row,1)</f>
        <v>197.37470713255757</v>
      </c>
      <c r="W86" s="52">
        <f>INDEX(W15:W76,base_row,1)</f>
        <v>1</v>
      </c>
      <c r="Z86" s="46"/>
      <c r="AA86" s="46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T86" s="5"/>
      <c r="AV86" s="46"/>
      <c r="AW86" s="46"/>
      <c r="AX86" s="46"/>
      <c r="AY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M86" s="46"/>
      <c r="BN86" s="46"/>
      <c r="BO86" s="46"/>
      <c r="BP86" s="46"/>
      <c r="BR86" s="46"/>
      <c r="BS86" s="46"/>
      <c r="BT86" s="46"/>
      <c r="BU86" s="46"/>
      <c r="BV86" s="46"/>
      <c r="BX86" s="46"/>
      <c r="BY86" s="46"/>
      <c r="BZ86" s="46"/>
      <c r="CA86" s="46"/>
      <c r="CS86" s="46"/>
      <c r="CT86" s="46">
        <f>INDEX(CT15:CT76,base_row,1)</f>
        <v>1</v>
      </c>
      <c r="CX86" s="46">
        <f>INDEX(CX15:CX76,base_row,1)</f>
        <v>1</v>
      </c>
      <c r="DB86" s="46">
        <f>INDEX(DB15:DB76,base_row,1)</f>
        <v>1</v>
      </c>
      <c r="DF86" s="46">
        <f>INDEX(DF15:DF76,base_row,1)</f>
        <v>1</v>
      </c>
      <c r="DJ86" s="46">
        <f>INDEX(DJ15:DJ76,base_row,1)</f>
        <v>1</v>
      </c>
      <c r="ET86" s="52">
        <f>ET51</f>
        <v>1.6735769682978359</v>
      </c>
      <c r="EX86" s="52">
        <f>EX51</f>
        <v>1.0168746902994632</v>
      </c>
      <c r="FB86" s="52">
        <f>FB51</f>
        <v>0.8609584443782623</v>
      </c>
      <c r="FC86" s="46">
        <f>EU76*FC76</f>
        <v>1.0572915849455722</v>
      </c>
      <c r="FH86" s="52">
        <f>FH51</f>
        <v>0.99427709786930796</v>
      </c>
      <c r="FI86" s="46"/>
      <c r="FL86" s="52">
        <f>FL51</f>
        <v>1.7116134576337911</v>
      </c>
      <c r="FO86" s="46">
        <f>FI86*FM76</f>
        <v>0</v>
      </c>
    </row>
    <row r="87" spans="1:171" hidden="1" x14ac:dyDescent="0.2">
      <c r="A87" s="53" t="s">
        <v>58</v>
      </c>
      <c r="B87" s="54">
        <f>Base_year2</f>
        <v>1996</v>
      </c>
      <c r="D87" s="50"/>
      <c r="E87" s="50"/>
      <c r="F87" s="50"/>
      <c r="G87" s="50"/>
      <c r="H87" s="50"/>
      <c r="M87" s="44"/>
      <c r="N87" s="44"/>
      <c r="O87" s="44"/>
      <c r="Z87" s="46"/>
      <c r="AA87" s="46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T87" s="5"/>
      <c r="AV87" s="46"/>
      <c r="AW87" s="46"/>
      <c r="AX87" s="46"/>
      <c r="AY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M87" s="46"/>
      <c r="BN87" s="46"/>
      <c r="BO87" s="46"/>
      <c r="BP87" s="46"/>
      <c r="BR87" s="46"/>
      <c r="BS87" s="46"/>
      <c r="BT87" s="46"/>
      <c r="BU87" s="46"/>
      <c r="BV87" s="46"/>
      <c r="BX87" s="46"/>
      <c r="BY87" s="46"/>
      <c r="BZ87" s="46"/>
      <c r="CA87" s="46"/>
      <c r="CS87" s="46"/>
      <c r="CT87" s="46"/>
      <c r="CU87" s="46"/>
      <c r="CV87" s="46"/>
      <c r="CW87" s="46"/>
      <c r="CX87" s="46"/>
      <c r="CY87" s="46"/>
      <c r="CZ87" s="46"/>
      <c r="DA87" s="46"/>
      <c r="DB87" s="46"/>
      <c r="DC87" s="46"/>
      <c r="DD87" s="46"/>
      <c r="DE87" s="46"/>
      <c r="DF87" s="46"/>
      <c r="DG87" s="46"/>
      <c r="FC87" s="46">
        <f>FC86*EY76</f>
        <v>1.0504194974592862</v>
      </c>
    </row>
    <row r="88" spans="1:171" x14ac:dyDescent="0.2">
      <c r="A88" s="355"/>
      <c r="B88" s="8"/>
      <c r="D88" s="43"/>
      <c r="E88" s="43"/>
      <c r="F88" s="43"/>
      <c r="G88" s="43"/>
      <c r="H88" s="43"/>
      <c r="M88" s="44"/>
      <c r="N88" s="44"/>
      <c r="O88" s="44"/>
      <c r="Z88" s="46"/>
      <c r="AA88" s="46"/>
      <c r="AC88" s="47"/>
      <c r="AD88" s="47"/>
      <c r="AE88" s="47"/>
      <c r="AF88" s="47"/>
      <c r="AG88" s="47"/>
      <c r="AH88" s="47"/>
      <c r="AI88" s="47"/>
      <c r="AJ88" s="48"/>
      <c r="AK88" s="48"/>
      <c r="AL88" s="47"/>
      <c r="AM88" s="47"/>
      <c r="AN88" s="47"/>
      <c r="AO88" s="47"/>
      <c r="AP88" s="47"/>
      <c r="AQ88" s="47"/>
      <c r="AR88" s="47"/>
      <c r="AS88" s="8"/>
      <c r="AT88" s="5"/>
      <c r="AV88" s="46"/>
      <c r="AW88" s="46"/>
      <c r="AX88" s="46"/>
      <c r="AY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M88" s="46"/>
      <c r="BN88" s="46"/>
      <c r="BO88" s="46"/>
      <c r="BP88" s="46"/>
      <c r="BR88" s="46"/>
      <c r="BS88" s="46"/>
      <c r="BT88" s="46"/>
      <c r="BU88" s="46"/>
      <c r="BV88" s="46"/>
      <c r="BX88" s="46"/>
      <c r="BY88" s="46"/>
      <c r="BZ88" s="46"/>
      <c r="CA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6"/>
      <c r="DD88" s="46"/>
      <c r="DE88" s="46"/>
      <c r="DF88" s="46"/>
      <c r="DG88" s="46"/>
      <c r="EU88" s="46">
        <f>EU76*EY76</f>
        <v>1.0988249838590463</v>
      </c>
    </row>
    <row r="89" spans="1:171" x14ac:dyDescent="0.2">
      <c r="A89" s="8"/>
      <c r="B89" s="8"/>
      <c r="D89" s="22"/>
      <c r="E89" s="22"/>
      <c r="F89" s="22"/>
      <c r="G89" s="22"/>
      <c r="H89" s="22"/>
      <c r="M89" s="44"/>
      <c r="N89" s="44"/>
      <c r="O89" s="369">
        <f>O76/O51</f>
        <v>0.94572337296450415</v>
      </c>
      <c r="Q89" s="51"/>
      <c r="AC89" s="46"/>
      <c r="AD89" s="46"/>
      <c r="AE89" s="46"/>
      <c r="AF89" s="46"/>
      <c r="AG89" s="46"/>
      <c r="AH89" s="46"/>
      <c r="AI89" s="46"/>
      <c r="AT89" s="5"/>
    </row>
    <row r="90" spans="1:171" x14ac:dyDescent="0.2">
      <c r="A90" s="8"/>
      <c r="B90" s="8"/>
      <c r="C90" s="8"/>
      <c r="D90" s="323"/>
      <c r="E90" s="323"/>
      <c r="F90" s="323"/>
      <c r="G90" s="323"/>
      <c r="H90" s="323"/>
      <c r="I90" s="36"/>
      <c r="J90" s="36"/>
      <c r="K90" s="36"/>
      <c r="L90" s="36"/>
      <c r="M90" s="324"/>
      <c r="N90" s="324"/>
      <c r="O90" s="324"/>
      <c r="P90" s="36"/>
      <c r="Q90" s="324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579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5"/>
    </row>
    <row r="91" spans="1:171" x14ac:dyDescent="0.2">
      <c r="A91" s="8"/>
      <c r="B91" s="8"/>
      <c r="C91" s="8"/>
      <c r="D91" s="323"/>
      <c r="E91" s="323"/>
      <c r="F91" s="323"/>
      <c r="G91" s="323"/>
      <c r="H91" s="323"/>
      <c r="I91" s="36"/>
      <c r="J91" s="36"/>
      <c r="K91" s="36"/>
      <c r="L91" s="36"/>
      <c r="M91" s="324"/>
      <c r="N91" s="324"/>
      <c r="O91" s="324"/>
      <c r="P91" s="36"/>
      <c r="Q91" s="324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579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5"/>
    </row>
    <row r="92" spans="1:171" x14ac:dyDescent="0.2">
      <c r="A92" s="8"/>
      <c r="B92" s="8"/>
      <c r="C92" s="8"/>
      <c r="D92" s="325"/>
      <c r="E92" s="325"/>
      <c r="F92" s="325"/>
      <c r="G92" s="325"/>
      <c r="H92" s="325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47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5"/>
      <c r="DP92" s="11"/>
    </row>
    <row r="93" spans="1:171" x14ac:dyDescent="0.2">
      <c r="A93" s="8"/>
      <c r="B93" s="8"/>
      <c r="C93" s="8"/>
      <c r="D93" s="13"/>
      <c r="E93" s="13"/>
      <c r="F93" s="13"/>
      <c r="G93" s="13"/>
      <c r="H93" s="13"/>
      <c r="I93" s="8"/>
      <c r="J93" s="8"/>
      <c r="K93" s="8"/>
      <c r="L93" s="8"/>
      <c r="M93" s="13"/>
      <c r="N93" s="13"/>
      <c r="O93" s="13"/>
      <c r="P93" s="8"/>
      <c r="Q93" s="21"/>
      <c r="R93" s="8"/>
      <c r="S93" s="8"/>
      <c r="T93" s="8"/>
      <c r="U93" s="8"/>
      <c r="V93" s="8"/>
      <c r="W93" s="13"/>
      <c r="X93" s="8"/>
      <c r="Y93" s="8"/>
      <c r="Z93" s="13"/>
      <c r="AA93" s="36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5"/>
      <c r="DQ93" s="196"/>
      <c r="DT93" s="34"/>
      <c r="DU93" s="196"/>
      <c r="DV93" s="34"/>
      <c r="DY93" s="34"/>
      <c r="EL93" s="34"/>
      <c r="ES93" s="37"/>
      <c r="ET93" s="37"/>
      <c r="EU93" s="37"/>
      <c r="EW93" s="37"/>
      <c r="EX93" s="37"/>
      <c r="EY93" s="37"/>
      <c r="FA93" s="37"/>
      <c r="FB93" s="37"/>
      <c r="FC93" s="37"/>
      <c r="FF93" s="37"/>
      <c r="FG93" s="37"/>
      <c r="FH93" s="37"/>
    </row>
    <row r="94" spans="1:171" ht="23.25" customHeight="1" x14ac:dyDescent="0.2">
      <c r="A94" s="336"/>
      <c r="B94" s="8"/>
      <c r="C94" s="8"/>
      <c r="D94" s="21"/>
      <c r="E94" s="21"/>
      <c r="F94" s="21"/>
      <c r="G94" s="21"/>
      <c r="H94" s="21"/>
      <c r="I94" s="8"/>
      <c r="J94" s="8"/>
      <c r="K94" s="8"/>
      <c r="L94" s="8"/>
      <c r="M94" s="21"/>
      <c r="N94" s="21"/>
      <c r="O94" s="21"/>
      <c r="P94" s="8"/>
      <c r="Q94" s="21"/>
      <c r="R94" s="8"/>
      <c r="S94" s="8"/>
      <c r="T94" s="8"/>
      <c r="U94" s="8"/>
      <c r="V94" s="8"/>
      <c r="W94" s="21"/>
      <c r="X94" s="8"/>
      <c r="Y94" s="8"/>
      <c r="Z94" s="21"/>
      <c r="AA94" s="21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5"/>
      <c r="DQ94" s="46"/>
      <c r="DS94" s="46"/>
      <c r="DT94" s="46"/>
      <c r="DU94" s="46"/>
      <c r="EL94" s="314"/>
    </row>
    <row r="95" spans="1:171" ht="13.5" thickBot="1" x14ac:dyDescent="0.25">
      <c r="A95" s="8"/>
      <c r="B95" s="8"/>
      <c r="C95" s="8"/>
      <c r="D95" s="21"/>
      <c r="E95" s="21"/>
      <c r="F95" s="21"/>
      <c r="G95" s="21"/>
      <c r="H95" s="21"/>
      <c r="I95" s="8"/>
      <c r="J95" s="8"/>
      <c r="K95" s="8"/>
      <c r="L95" s="8"/>
      <c r="M95" s="13"/>
      <c r="N95" s="13"/>
      <c r="O95" s="13"/>
      <c r="P95" s="8"/>
      <c r="Q95" s="13"/>
      <c r="R95" s="8"/>
      <c r="S95" s="8"/>
      <c r="T95" s="8"/>
      <c r="U95" s="8"/>
      <c r="V95" s="8"/>
      <c r="W95" s="13"/>
      <c r="X95" s="8"/>
      <c r="Y95" s="8"/>
      <c r="Z95" s="21"/>
      <c r="AA95" s="36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5"/>
      <c r="DQ95" s="46"/>
      <c r="DS95" s="46"/>
      <c r="DT95" s="46"/>
      <c r="DU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46"/>
      <c r="EI95" s="46"/>
      <c r="EJ95" s="46"/>
      <c r="EK95" s="46"/>
      <c r="EL95" s="46"/>
      <c r="EM95" s="46"/>
      <c r="ES95" s="41"/>
      <c r="ET95" s="41"/>
      <c r="EU95" s="41"/>
      <c r="EW95" s="41"/>
      <c r="EX95" s="41"/>
      <c r="EY95" s="41"/>
      <c r="FA95" s="41"/>
      <c r="FB95" s="41"/>
      <c r="FC95" s="41"/>
      <c r="FF95" s="41"/>
      <c r="FG95" s="41"/>
      <c r="FH95" s="41"/>
    </row>
    <row r="96" spans="1:171" x14ac:dyDescent="0.2">
      <c r="A96" s="8"/>
      <c r="B96" s="8"/>
      <c r="C96" s="8"/>
      <c r="D96" s="326"/>
      <c r="E96" s="326"/>
      <c r="F96" s="326"/>
      <c r="G96" s="326"/>
      <c r="H96" s="326"/>
      <c r="I96" s="8"/>
      <c r="J96" s="8"/>
      <c r="K96" s="8"/>
      <c r="L96" s="8"/>
      <c r="M96" s="326"/>
      <c r="N96" s="326"/>
      <c r="O96" s="326"/>
      <c r="P96" s="8"/>
      <c r="Q96" s="327"/>
      <c r="R96" s="8"/>
      <c r="S96" s="8"/>
      <c r="T96" s="8"/>
      <c r="U96" s="8"/>
      <c r="V96" s="8"/>
      <c r="W96" s="328"/>
      <c r="X96" s="8"/>
      <c r="Y96" s="8"/>
      <c r="Z96" s="47"/>
      <c r="AA96" s="47"/>
      <c r="AB96" s="8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8"/>
      <c r="AT96" s="5"/>
      <c r="AV96" s="46"/>
      <c r="AW96" s="46"/>
      <c r="AX96" s="46"/>
      <c r="AY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R96" s="46"/>
      <c r="BS96" s="46"/>
      <c r="BT96" s="46"/>
      <c r="BU96" s="46"/>
      <c r="BV96" s="46"/>
      <c r="BX96" s="46"/>
      <c r="BY96" s="46"/>
      <c r="BZ96" s="46"/>
      <c r="CA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6"/>
      <c r="DD96" s="46"/>
      <c r="DE96" s="46"/>
      <c r="DF96" s="46"/>
      <c r="DG96" s="46"/>
      <c r="DI96" s="46"/>
      <c r="DJ96" s="46"/>
      <c r="DK96" s="46"/>
      <c r="DO96" s="52"/>
      <c r="DP96" s="52"/>
      <c r="DQ96" s="46"/>
      <c r="DS96" s="46"/>
      <c r="DT96" s="46"/>
      <c r="DU96" s="46"/>
      <c r="ES96" s="46"/>
      <c r="ET96" s="46"/>
      <c r="EU96" s="46"/>
      <c r="EW96" s="46"/>
      <c r="EX96" s="46"/>
      <c r="EY96" s="46"/>
      <c r="FA96" s="46"/>
      <c r="FB96" s="46"/>
      <c r="FC96" s="46"/>
      <c r="FF96" s="46"/>
      <c r="FG96" s="46"/>
      <c r="FH96" s="46"/>
      <c r="FJ96" s="51"/>
    </row>
    <row r="97" spans="1:173" x14ac:dyDescent="0.2">
      <c r="A97" s="8"/>
      <c r="B97" s="8"/>
      <c r="C97" s="8"/>
      <c r="D97" s="326"/>
      <c r="E97" s="326"/>
      <c r="F97" s="326"/>
      <c r="G97" s="326"/>
      <c r="H97" s="326"/>
      <c r="I97" s="8"/>
      <c r="J97" s="8"/>
      <c r="K97" s="8"/>
      <c r="L97" s="8"/>
      <c r="M97" s="326"/>
      <c r="N97" s="326"/>
      <c r="O97" s="326"/>
      <c r="P97" s="8"/>
      <c r="Q97" s="327"/>
      <c r="R97" s="8"/>
      <c r="S97" s="8"/>
      <c r="T97" s="8"/>
      <c r="U97" s="8"/>
      <c r="V97" s="8"/>
      <c r="W97" s="328"/>
      <c r="X97" s="8"/>
      <c r="Y97" s="8"/>
      <c r="Z97" s="47"/>
      <c r="AA97" s="47"/>
      <c r="AB97" s="8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8"/>
      <c r="AT97" s="5"/>
      <c r="AV97" s="46"/>
      <c r="AW97" s="46"/>
      <c r="AX97" s="46"/>
      <c r="AY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M97" s="46"/>
      <c r="BN97" s="46"/>
      <c r="BO97" s="46"/>
      <c r="BP97" s="46"/>
      <c r="BR97" s="46"/>
      <c r="BS97" s="46"/>
      <c r="BT97" s="46"/>
      <c r="BU97" s="46"/>
      <c r="BV97" s="46"/>
      <c r="BX97" s="46"/>
      <c r="BY97" s="46"/>
      <c r="BZ97" s="46"/>
      <c r="CA97" s="46"/>
      <c r="CC97" s="46"/>
      <c r="CD97" s="46"/>
      <c r="CE97" s="46"/>
      <c r="CF97" s="46"/>
      <c r="CH97" s="46"/>
      <c r="CI97" s="46"/>
      <c r="CJ97" s="46"/>
      <c r="CK97" s="46"/>
      <c r="CM97" s="46"/>
      <c r="CN97" s="46"/>
      <c r="CO97" s="46"/>
      <c r="CP97" s="46"/>
      <c r="CS97" s="46"/>
      <c r="CT97" s="46"/>
      <c r="CU97" s="46"/>
      <c r="CV97" s="46"/>
      <c r="CW97" s="46"/>
      <c r="CX97" s="46"/>
      <c r="CY97" s="46"/>
      <c r="CZ97" s="46"/>
      <c r="DA97" s="46"/>
      <c r="DB97" s="46"/>
      <c r="DC97" s="46"/>
      <c r="DD97" s="46"/>
      <c r="DE97" s="46"/>
      <c r="DF97" s="46"/>
      <c r="DG97" s="46"/>
      <c r="DI97" s="46"/>
      <c r="DJ97" s="46"/>
      <c r="DK97" s="46"/>
      <c r="DO97" s="52"/>
      <c r="DP97" s="52"/>
      <c r="DQ97" s="46"/>
      <c r="DS97" s="46"/>
      <c r="DT97" s="46"/>
      <c r="DU97" s="46"/>
      <c r="DV97" s="46"/>
      <c r="DX97" s="46"/>
      <c r="DY97" s="46"/>
      <c r="DZ97" s="46"/>
      <c r="EA97" s="46"/>
      <c r="EB97" s="46"/>
      <c r="EC97" s="46"/>
      <c r="ED97" s="46"/>
      <c r="EE97" s="46"/>
      <c r="EF97" s="46"/>
      <c r="EG97" s="46"/>
      <c r="EH97" s="46"/>
      <c r="EI97" s="46"/>
      <c r="EJ97" s="46"/>
      <c r="EK97" s="46"/>
      <c r="EL97" s="46"/>
      <c r="EM97" s="46"/>
      <c r="EN97" s="52"/>
      <c r="EO97" s="46"/>
      <c r="EP97" s="52"/>
      <c r="ES97" s="46"/>
      <c r="ET97" s="46"/>
      <c r="EU97" s="46"/>
      <c r="EW97" s="46"/>
      <c r="EX97" s="46"/>
      <c r="EY97" s="46"/>
      <c r="FA97" s="46"/>
      <c r="FB97" s="46"/>
      <c r="FC97" s="46"/>
      <c r="FD97" s="52"/>
      <c r="FF97" s="46"/>
      <c r="FG97" s="46"/>
      <c r="FH97" s="46"/>
      <c r="FJ97" s="51"/>
      <c r="FK97" s="46"/>
      <c r="FL97" s="52"/>
      <c r="FM97" s="46"/>
      <c r="FN97" s="46"/>
    </row>
    <row r="98" spans="1:173" x14ac:dyDescent="0.2">
      <c r="A98" s="8"/>
      <c r="B98" s="8"/>
      <c r="C98" s="8"/>
      <c r="D98" s="326"/>
      <c r="E98" s="326"/>
      <c r="F98" s="326"/>
      <c r="G98" s="326"/>
      <c r="H98" s="326"/>
      <c r="I98" s="8"/>
      <c r="J98" s="8"/>
      <c r="K98" s="8"/>
      <c r="L98" s="8"/>
      <c r="M98" s="326"/>
      <c r="N98" s="326"/>
      <c r="O98" s="326"/>
      <c r="P98" s="8"/>
      <c r="Q98" s="327"/>
      <c r="R98" s="8"/>
      <c r="S98" s="8"/>
      <c r="T98" s="8"/>
      <c r="U98" s="8"/>
      <c r="V98" s="8"/>
      <c r="W98" s="328"/>
      <c r="X98" s="8"/>
      <c r="Y98" s="8"/>
      <c r="Z98" s="47"/>
      <c r="AA98" s="47"/>
      <c r="AB98" s="8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8"/>
      <c r="AT98" s="5"/>
      <c r="AV98" s="46"/>
      <c r="AW98" s="46"/>
      <c r="AX98" s="46"/>
      <c r="AY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M98" s="46"/>
      <c r="BN98" s="46"/>
      <c r="BO98" s="46"/>
      <c r="BP98" s="46"/>
      <c r="BR98" s="46"/>
      <c r="BS98" s="46"/>
      <c r="BT98" s="46"/>
      <c r="BU98" s="46"/>
      <c r="BV98" s="46"/>
      <c r="BX98" s="46"/>
      <c r="BY98" s="46"/>
      <c r="BZ98" s="46"/>
      <c r="CA98" s="46"/>
      <c r="CC98" s="46"/>
      <c r="CD98" s="46"/>
      <c r="CE98" s="46"/>
      <c r="CF98" s="46"/>
      <c r="CH98" s="46"/>
      <c r="CI98" s="46"/>
      <c r="CJ98" s="46"/>
      <c r="CK98" s="46"/>
      <c r="CM98" s="46"/>
      <c r="CN98" s="46"/>
      <c r="CO98" s="46"/>
      <c r="CP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6"/>
      <c r="DD98" s="46"/>
      <c r="DE98" s="46"/>
      <c r="DF98" s="46"/>
      <c r="DG98" s="46"/>
      <c r="DI98" s="46"/>
      <c r="DJ98" s="46"/>
      <c r="DK98" s="46"/>
      <c r="DO98" s="52"/>
      <c r="DP98" s="52"/>
      <c r="DQ98" s="46"/>
      <c r="DS98" s="46"/>
      <c r="DT98" s="46"/>
      <c r="DU98" s="46"/>
      <c r="DV98" s="46"/>
      <c r="DX98" s="46"/>
      <c r="DY98" s="46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K98" s="46"/>
      <c r="EL98" s="46"/>
      <c r="EM98" s="46"/>
      <c r="EN98" s="52"/>
      <c r="EO98" s="46"/>
      <c r="EP98" s="52"/>
      <c r="ES98" s="46"/>
      <c r="ET98" s="46"/>
      <c r="EU98" s="46"/>
      <c r="EW98" s="46"/>
      <c r="EX98" s="46"/>
      <c r="EY98" s="46"/>
      <c r="FA98" s="46"/>
      <c r="FB98" s="46"/>
      <c r="FC98" s="46"/>
      <c r="FD98" s="52"/>
      <c r="FF98" s="46"/>
      <c r="FG98" s="46"/>
      <c r="FH98" s="46"/>
      <c r="FJ98" s="51"/>
      <c r="FK98" s="46"/>
      <c r="FL98" s="52"/>
      <c r="FM98" s="46"/>
      <c r="FN98" s="46"/>
      <c r="FP98" s="46"/>
      <c r="FQ98" s="46"/>
    </row>
    <row r="99" spans="1:173" x14ac:dyDescent="0.2">
      <c r="A99" s="8"/>
      <c r="B99" s="8"/>
      <c r="C99" s="8"/>
      <c r="D99" s="326"/>
      <c r="E99" s="326"/>
      <c r="F99" s="326"/>
      <c r="G99" s="326"/>
      <c r="H99" s="326"/>
      <c r="I99" s="8"/>
      <c r="J99" s="8"/>
      <c r="K99" s="8"/>
      <c r="L99" s="8"/>
      <c r="M99" s="326"/>
      <c r="N99" s="326"/>
      <c r="O99" s="326"/>
      <c r="P99" s="8"/>
      <c r="Q99" s="327"/>
      <c r="R99" s="8"/>
      <c r="S99" s="8"/>
      <c r="T99" s="8"/>
      <c r="U99" s="8"/>
      <c r="V99" s="8"/>
      <c r="W99" s="328"/>
      <c r="X99" s="8"/>
      <c r="Y99" s="8"/>
      <c r="Z99" s="47"/>
      <c r="AA99" s="47"/>
      <c r="AB99" s="8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8"/>
      <c r="AT99" s="5"/>
      <c r="AV99" s="46"/>
      <c r="AW99" s="46"/>
      <c r="AX99" s="46"/>
      <c r="AY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M99" s="46"/>
      <c r="BN99" s="46"/>
      <c r="BO99" s="46"/>
      <c r="BP99" s="46"/>
      <c r="BR99" s="46"/>
      <c r="BS99" s="46"/>
      <c r="BT99" s="46"/>
      <c r="BU99" s="46"/>
      <c r="BV99" s="46"/>
      <c r="BX99" s="46"/>
      <c r="BY99" s="46"/>
      <c r="BZ99" s="46"/>
      <c r="CA99" s="46"/>
      <c r="CC99" s="46"/>
      <c r="CD99" s="46"/>
      <c r="CE99" s="46"/>
      <c r="CF99" s="46"/>
      <c r="CH99" s="46"/>
      <c r="CI99" s="46"/>
      <c r="CJ99" s="46"/>
      <c r="CK99" s="46"/>
      <c r="CM99" s="46"/>
      <c r="CN99" s="46"/>
      <c r="CO99" s="46"/>
      <c r="CP99" s="46"/>
      <c r="CS99" s="46"/>
      <c r="CT99" s="46"/>
      <c r="CU99" s="46"/>
      <c r="CV99" s="46"/>
      <c r="CW99" s="46"/>
      <c r="CX99" s="46"/>
      <c r="CY99" s="46"/>
      <c r="CZ99" s="46"/>
      <c r="DA99" s="46"/>
      <c r="DB99" s="46"/>
      <c r="DC99" s="46"/>
      <c r="DD99" s="46"/>
      <c r="DE99" s="46"/>
      <c r="DF99" s="46"/>
      <c r="DG99" s="46"/>
      <c r="DI99" s="46"/>
      <c r="DJ99" s="46"/>
      <c r="DK99" s="46"/>
      <c r="DO99" s="52"/>
      <c r="DP99" s="52"/>
      <c r="DQ99" s="46"/>
      <c r="DS99" s="46"/>
      <c r="DT99" s="46"/>
      <c r="DU99" s="46"/>
      <c r="DV99" s="46"/>
      <c r="DX99" s="46"/>
      <c r="DY99" s="46"/>
      <c r="DZ99" s="46"/>
      <c r="EA99" s="46"/>
      <c r="EB99" s="46"/>
      <c r="EC99" s="46"/>
      <c r="ED99" s="46"/>
      <c r="EE99" s="46"/>
      <c r="EF99" s="46"/>
      <c r="EG99" s="46"/>
      <c r="EH99" s="46"/>
      <c r="EI99" s="46"/>
      <c r="EK99" s="46"/>
      <c r="EL99" s="46"/>
      <c r="EM99" s="46"/>
      <c r="EN99" s="52"/>
      <c r="EO99" s="46"/>
      <c r="EP99" s="52"/>
      <c r="ES99" s="46"/>
      <c r="ET99" s="46"/>
      <c r="EU99" s="46"/>
      <c r="EW99" s="46"/>
      <c r="EX99" s="46"/>
      <c r="EY99" s="46"/>
      <c r="FA99" s="46"/>
      <c r="FB99" s="46"/>
      <c r="FC99" s="46"/>
      <c r="FD99" s="52"/>
      <c r="FF99" s="46"/>
      <c r="FG99" s="46"/>
      <c r="FH99" s="46"/>
      <c r="FJ99" s="51"/>
      <c r="FK99" s="46"/>
      <c r="FL99" s="52"/>
      <c r="FM99" s="46"/>
      <c r="FN99" s="46"/>
      <c r="FP99" s="46"/>
      <c r="FQ99" s="46"/>
    </row>
    <row r="100" spans="1:173" x14ac:dyDescent="0.2">
      <c r="A100" s="8"/>
      <c r="B100" s="8"/>
      <c r="C100" s="8"/>
      <c r="D100" s="326"/>
      <c r="E100" s="326"/>
      <c r="F100" s="326"/>
      <c r="G100" s="326"/>
      <c r="H100" s="326"/>
      <c r="I100" s="8"/>
      <c r="J100" s="8"/>
      <c r="K100" s="8"/>
      <c r="L100" s="8"/>
      <c r="M100" s="326"/>
      <c r="N100" s="326"/>
      <c r="O100" s="326"/>
      <c r="P100" s="8"/>
      <c r="Q100" s="327"/>
      <c r="R100" s="8"/>
      <c r="S100" s="8"/>
      <c r="T100" s="8"/>
      <c r="U100" s="8"/>
      <c r="V100" s="8"/>
      <c r="W100" s="328"/>
      <c r="X100" s="8"/>
      <c r="Y100" s="8"/>
      <c r="Z100" s="47"/>
      <c r="AA100" s="47"/>
      <c r="AB100" s="8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8"/>
      <c r="AT100" s="5"/>
      <c r="AV100" s="46"/>
      <c r="AW100" s="46"/>
      <c r="AX100" s="46"/>
      <c r="AY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M100" s="46"/>
      <c r="BN100" s="46"/>
      <c r="BO100" s="46"/>
      <c r="BP100" s="46"/>
      <c r="BR100" s="46"/>
      <c r="BS100" s="46"/>
      <c r="BT100" s="46"/>
      <c r="BU100" s="46"/>
      <c r="BV100" s="46"/>
      <c r="BX100" s="46"/>
      <c r="BY100" s="46"/>
      <c r="BZ100" s="46"/>
      <c r="CA100" s="46"/>
      <c r="CC100" s="46"/>
      <c r="CD100" s="46"/>
      <c r="CE100" s="46"/>
      <c r="CF100" s="46"/>
      <c r="CH100" s="46"/>
      <c r="CI100" s="46"/>
      <c r="CJ100" s="46"/>
      <c r="CK100" s="46"/>
      <c r="CM100" s="46"/>
      <c r="CN100" s="46"/>
      <c r="CO100" s="46"/>
      <c r="CP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6"/>
      <c r="DD100" s="46"/>
      <c r="DE100" s="46"/>
      <c r="DF100" s="46"/>
      <c r="DG100" s="46"/>
      <c r="DI100" s="46"/>
      <c r="DJ100" s="46"/>
      <c r="DK100" s="46"/>
      <c r="DO100" s="52"/>
      <c r="DP100" s="52"/>
      <c r="DQ100" s="46"/>
      <c r="DS100" s="46"/>
      <c r="DT100" s="46"/>
      <c r="DU100" s="46"/>
      <c r="DV100" s="46"/>
      <c r="DX100" s="46"/>
      <c r="DY100" s="46"/>
      <c r="DZ100" s="46"/>
      <c r="EA100" s="46"/>
      <c r="EB100" s="46"/>
      <c r="EC100" s="46"/>
      <c r="ED100" s="46"/>
      <c r="EE100" s="46"/>
      <c r="EF100" s="46"/>
      <c r="EG100" s="46"/>
      <c r="EH100" s="46"/>
      <c r="EI100" s="46"/>
      <c r="EK100" s="46"/>
      <c r="EL100" s="46"/>
      <c r="EM100" s="46"/>
      <c r="EN100" s="52"/>
      <c r="EO100" s="46"/>
      <c r="EP100" s="52"/>
      <c r="ES100" s="46"/>
      <c r="ET100" s="46"/>
      <c r="EU100" s="46"/>
      <c r="EW100" s="46"/>
      <c r="EX100" s="46"/>
      <c r="EY100" s="46"/>
      <c r="FA100" s="46"/>
      <c r="FB100" s="46"/>
      <c r="FC100" s="46"/>
      <c r="FD100" s="52"/>
      <c r="FF100" s="46"/>
      <c r="FG100" s="46"/>
      <c r="FH100" s="46"/>
      <c r="FJ100" s="51"/>
      <c r="FK100" s="46"/>
      <c r="FL100" s="52"/>
      <c r="FM100" s="46"/>
      <c r="FN100" s="46"/>
      <c r="FP100" s="46"/>
      <c r="FQ100" s="46"/>
    </row>
    <row r="101" spans="1:173" x14ac:dyDescent="0.2">
      <c r="A101" s="8"/>
      <c r="B101" s="8"/>
      <c r="C101" s="8"/>
      <c r="D101" s="326"/>
      <c r="E101" s="326"/>
      <c r="F101" s="326"/>
      <c r="G101" s="326"/>
      <c r="H101" s="326"/>
      <c r="I101" s="8"/>
      <c r="J101" s="8"/>
      <c r="K101" s="8"/>
      <c r="L101" s="8"/>
      <c r="M101" s="326"/>
      <c r="N101" s="326"/>
      <c r="O101" s="326"/>
      <c r="P101" s="8"/>
      <c r="Q101" s="327"/>
      <c r="R101" s="8"/>
      <c r="S101" s="8"/>
      <c r="T101" s="8"/>
      <c r="U101" s="8"/>
      <c r="V101" s="8"/>
      <c r="W101" s="328"/>
      <c r="X101" s="8"/>
      <c r="Y101" s="8"/>
      <c r="Z101" s="47"/>
      <c r="AA101" s="47"/>
      <c r="AB101" s="8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8"/>
      <c r="AT101" s="5"/>
      <c r="AV101" s="46"/>
      <c r="AW101" s="46"/>
      <c r="AX101" s="46"/>
      <c r="AY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M101" s="46"/>
      <c r="BN101" s="46"/>
      <c r="BO101" s="46"/>
      <c r="BP101" s="46"/>
      <c r="BR101" s="46"/>
      <c r="BS101" s="46"/>
      <c r="BT101" s="46"/>
      <c r="BU101" s="46"/>
      <c r="BV101" s="46"/>
      <c r="BX101" s="46"/>
      <c r="BY101" s="46"/>
      <c r="BZ101" s="46"/>
      <c r="CA101" s="46"/>
      <c r="CC101" s="46"/>
      <c r="CD101" s="46"/>
      <c r="CE101" s="46"/>
      <c r="CF101" s="46"/>
      <c r="CH101" s="46"/>
      <c r="CI101" s="46"/>
      <c r="CJ101" s="46"/>
      <c r="CK101" s="46"/>
      <c r="CM101" s="46"/>
      <c r="CN101" s="46"/>
      <c r="CO101" s="46"/>
      <c r="CP101" s="46"/>
      <c r="CS101" s="46"/>
      <c r="CT101" s="46"/>
      <c r="CU101" s="46"/>
      <c r="CV101" s="46"/>
      <c r="CW101" s="46"/>
      <c r="CX101" s="46"/>
      <c r="CY101" s="46"/>
      <c r="CZ101" s="46"/>
      <c r="DA101" s="46"/>
      <c r="DB101" s="46"/>
      <c r="DC101" s="46"/>
      <c r="DD101" s="46"/>
      <c r="DE101" s="46"/>
      <c r="DF101" s="46"/>
      <c r="DG101" s="46"/>
      <c r="DI101" s="46"/>
      <c r="DJ101" s="46"/>
      <c r="DK101" s="46"/>
      <c r="DO101" s="52"/>
      <c r="DP101" s="52"/>
      <c r="DQ101" s="46"/>
      <c r="DS101" s="46"/>
      <c r="DT101" s="46"/>
      <c r="DU101" s="46"/>
      <c r="DV101" s="46"/>
      <c r="DX101" s="46"/>
      <c r="DY101" s="46"/>
      <c r="DZ101" s="46"/>
      <c r="EA101" s="46"/>
      <c r="EB101" s="46"/>
      <c r="EC101" s="46"/>
      <c r="ED101" s="46"/>
      <c r="EE101" s="46"/>
      <c r="EF101" s="46"/>
      <c r="EG101" s="46"/>
      <c r="EH101" s="46"/>
      <c r="EI101" s="46"/>
      <c r="EK101" s="46"/>
      <c r="EL101" s="46"/>
      <c r="EM101" s="46"/>
      <c r="EN101" s="52"/>
      <c r="EO101" s="46"/>
      <c r="EP101" s="52"/>
      <c r="ES101" s="46"/>
      <c r="ET101" s="46"/>
      <c r="EU101" s="46"/>
      <c r="EW101" s="46"/>
      <c r="EX101" s="46"/>
      <c r="EY101" s="46"/>
      <c r="FA101" s="46"/>
      <c r="FB101" s="46"/>
      <c r="FC101" s="46"/>
      <c r="FD101" s="52"/>
      <c r="FF101" s="46"/>
      <c r="FG101" s="46"/>
      <c r="FH101" s="46"/>
      <c r="FJ101" s="51"/>
      <c r="FK101" s="46"/>
      <c r="FL101" s="52"/>
      <c r="FM101" s="46"/>
      <c r="FN101" s="46"/>
      <c r="FP101" s="46"/>
      <c r="FQ101" s="46"/>
    </row>
    <row r="102" spans="1:173" x14ac:dyDescent="0.2">
      <c r="A102" s="8"/>
      <c r="B102" s="8"/>
      <c r="C102" s="8"/>
      <c r="D102" s="326"/>
      <c r="E102" s="326"/>
      <c r="F102" s="326"/>
      <c r="G102" s="326"/>
      <c r="H102" s="326"/>
      <c r="I102" s="8"/>
      <c r="J102" s="8"/>
      <c r="K102" s="8"/>
      <c r="L102" s="8"/>
      <c r="M102" s="326"/>
      <c r="N102" s="326"/>
      <c r="O102" s="326"/>
      <c r="P102" s="8"/>
      <c r="Q102" s="327"/>
      <c r="R102" s="8"/>
      <c r="S102" s="8"/>
      <c r="T102" s="8"/>
      <c r="U102" s="8"/>
      <c r="V102" s="8"/>
      <c r="W102" s="328"/>
      <c r="X102" s="8"/>
      <c r="Y102" s="8"/>
      <c r="Z102" s="47"/>
      <c r="AA102" s="47"/>
      <c r="AB102" s="8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8"/>
      <c r="AT102" s="5"/>
      <c r="AV102" s="46"/>
      <c r="AW102" s="46"/>
      <c r="AX102" s="46"/>
      <c r="AY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M102" s="46"/>
      <c r="BN102" s="46"/>
      <c r="BO102" s="46"/>
      <c r="BP102" s="46"/>
      <c r="BR102" s="46"/>
      <c r="BS102" s="46"/>
      <c r="BT102" s="46"/>
      <c r="BU102" s="46"/>
      <c r="BV102" s="46"/>
      <c r="BX102" s="46"/>
      <c r="BY102" s="46"/>
      <c r="BZ102" s="46"/>
      <c r="CA102" s="46"/>
      <c r="CC102" s="46"/>
      <c r="CD102" s="46"/>
      <c r="CE102" s="46"/>
      <c r="CF102" s="46"/>
      <c r="CH102" s="46"/>
      <c r="CI102" s="46"/>
      <c r="CJ102" s="46"/>
      <c r="CK102" s="46"/>
      <c r="CM102" s="46"/>
      <c r="CN102" s="46"/>
      <c r="CO102" s="46"/>
      <c r="CP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6"/>
      <c r="DD102" s="46"/>
      <c r="DE102" s="46"/>
      <c r="DF102" s="46"/>
      <c r="DG102" s="46"/>
      <c r="DI102" s="46"/>
      <c r="DJ102" s="46"/>
      <c r="DK102" s="46"/>
      <c r="DO102" s="52"/>
      <c r="DP102" s="52"/>
      <c r="DQ102" s="46"/>
      <c r="DS102" s="46"/>
      <c r="DT102" s="46"/>
      <c r="DU102" s="46"/>
      <c r="DV102" s="46"/>
      <c r="DX102" s="46"/>
      <c r="DY102" s="46"/>
      <c r="DZ102" s="46"/>
      <c r="EA102" s="46"/>
      <c r="EB102" s="46"/>
      <c r="EC102" s="46"/>
      <c r="ED102" s="46"/>
      <c r="EE102" s="46"/>
      <c r="EF102" s="46"/>
      <c r="EG102" s="46"/>
      <c r="EH102" s="46"/>
      <c r="EI102" s="46"/>
      <c r="EK102" s="46"/>
      <c r="EL102" s="46"/>
      <c r="EM102" s="46"/>
      <c r="EN102" s="52"/>
      <c r="EO102" s="46"/>
      <c r="EP102" s="52"/>
      <c r="ES102" s="46"/>
      <c r="ET102" s="46"/>
      <c r="EU102" s="46"/>
      <c r="EW102" s="46"/>
      <c r="EX102" s="46"/>
      <c r="EY102" s="46"/>
      <c r="FA102" s="46"/>
      <c r="FB102" s="46"/>
      <c r="FC102" s="46"/>
      <c r="FD102" s="52"/>
      <c r="FF102" s="46"/>
      <c r="FG102" s="46"/>
      <c r="FH102" s="46"/>
      <c r="FJ102" s="51"/>
      <c r="FK102" s="46"/>
      <c r="FL102" s="52"/>
      <c r="FM102" s="46"/>
      <c r="FN102" s="46"/>
      <c r="FP102" s="46"/>
      <c r="FQ102" s="46"/>
    </row>
    <row r="103" spans="1:173" x14ac:dyDescent="0.2">
      <c r="A103" s="8"/>
      <c r="B103" s="8"/>
      <c r="C103" s="8"/>
      <c r="D103" s="326"/>
      <c r="E103" s="326"/>
      <c r="F103" s="326"/>
      <c r="G103" s="326"/>
      <c r="H103" s="326"/>
      <c r="I103" s="8"/>
      <c r="J103" s="8"/>
      <c r="K103" s="8"/>
      <c r="L103" s="8"/>
      <c r="M103" s="326"/>
      <c r="N103" s="326"/>
      <c r="O103" s="326"/>
      <c r="P103" s="8"/>
      <c r="Q103" s="327"/>
      <c r="R103" s="8"/>
      <c r="S103" s="8"/>
      <c r="T103" s="8"/>
      <c r="U103" s="8"/>
      <c r="V103" s="8"/>
      <c r="W103" s="328"/>
      <c r="X103" s="8"/>
      <c r="Y103" s="8"/>
      <c r="Z103" s="47"/>
      <c r="AA103" s="47"/>
      <c r="AB103" s="8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8"/>
      <c r="AT103" s="5"/>
      <c r="AV103" s="46"/>
      <c r="AW103" s="46"/>
      <c r="AX103" s="46"/>
      <c r="AY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M103" s="46"/>
      <c r="BN103" s="46"/>
      <c r="BO103" s="46"/>
      <c r="BP103" s="46"/>
      <c r="BR103" s="46"/>
      <c r="BS103" s="46"/>
      <c r="BT103" s="46"/>
      <c r="BU103" s="46"/>
      <c r="BV103" s="46"/>
      <c r="BX103" s="46"/>
      <c r="BY103" s="46"/>
      <c r="BZ103" s="46"/>
      <c r="CA103" s="46"/>
      <c r="CC103" s="46"/>
      <c r="CD103" s="46"/>
      <c r="CE103" s="46"/>
      <c r="CF103" s="46"/>
      <c r="CH103" s="46"/>
      <c r="CI103" s="46"/>
      <c r="CJ103" s="46"/>
      <c r="CK103" s="46"/>
      <c r="CM103" s="46"/>
      <c r="CN103" s="46"/>
      <c r="CO103" s="46"/>
      <c r="CP103" s="46"/>
      <c r="CS103" s="46"/>
      <c r="CT103" s="46"/>
      <c r="CU103" s="46"/>
      <c r="CV103" s="46"/>
      <c r="CW103" s="46"/>
      <c r="CX103" s="46"/>
      <c r="CY103" s="46"/>
      <c r="CZ103" s="46"/>
      <c r="DA103" s="46"/>
      <c r="DB103" s="46"/>
      <c r="DC103" s="46"/>
      <c r="DD103" s="46"/>
      <c r="DE103" s="46"/>
      <c r="DF103" s="46"/>
      <c r="DG103" s="46"/>
      <c r="DI103" s="46"/>
      <c r="DJ103" s="46"/>
      <c r="DK103" s="46"/>
      <c r="DO103" s="52"/>
      <c r="DP103" s="52"/>
      <c r="DQ103" s="46"/>
      <c r="DS103" s="46"/>
      <c r="DT103" s="46"/>
      <c r="DU103" s="46"/>
      <c r="DV103" s="46"/>
      <c r="DX103" s="46"/>
      <c r="DY103" s="46"/>
      <c r="DZ103" s="46"/>
      <c r="EA103" s="46"/>
      <c r="EB103" s="46"/>
      <c r="EC103" s="46"/>
      <c r="ED103" s="46"/>
      <c r="EE103" s="46"/>
      <c r="EF103" s="46"/>
      <c r="EG103" s="46"/>
      <c r="EH103" s="46"/>
      <c r="EI103" s="46"/>
      <c r="EK103" s="46"/>
      <c r="EL103" s="46"/>
      <c r="EM103" s="46"/>
      <c r="EN103" s="52"/>
      <c r="EO103" s="46"/>
      <c r="EP103" s="52"/>
      <c r="ES103" s="46"/>
      <c r="ET103" s="46"/>
      <c r="EU103" s="46"/>
      <c r="EW103" s="46"/>
      <c r="EX103" s="46"/>
      <c r="EY103" s="46"/>
      <c r="FA103" s="46"/>
      <c r="FB103" s="46"/>
      <c r="FC103" s="46"/>
      <c r="FD103" s="52"/>
      <c r="FF103" s="46"/>
      <c r="FG103" s="46"/>
      <c r="FH103" s="46"/>
      <c r="FJ103" s="51"/>
      <c r="FK103" s="46"/>
      <c r="FL103" s="52"/>
      <c r="FM103" s="46"/>
      <c r="FN103" s="46"/>
      <c r="FP103" s="46"/>
      <c r="FQ103" s="46"/>
    </row>
    <row r="104" spans="1:173" x14ac:dyDescent="0.2">
      <c r="A104" s="8"/>
      <c r="B104" s="8"/>
      <c r="C104" s="8"/>
      <c r="D104" s="326"/>
      <c r="E104" s="326"/>
      <c r="F104" s="326"/>
      <c r="G104" s="326"/>
      <c r="H104" s="326"/>
      <c r="I104" s="8"/>
      <c r="J104" s="8"/>
      <c r="K104" s="8"/>
      <c r="L104" s="8"/>
      <c r="M104" s="326"/>
      <c r="N104" s="326"/>
      <c r="O104" s="326"/>
      <c r="P104" s="8"/>
      <c r="Q104" s="327"/>
      <c r="R104" s="8"/>
      <c r="S104" s="8"/>
      <c r="T104" s="8"/>
      <c r="U104" s="8"/>
      <c r="V104" s="8"/>
      <c r="W104" s="328"/>
      <c r="X104" s="8"/>
      <c r="Y104" s="8"/>
      <c r="Z104" s="47"/>
      <c r="AA104" s="47"/>
      <c r="AB104" s="8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8"/>
      <c r="AT104" s="5"/>
      <c r="AV104" s="46"/>
      <c r="AW104" s="46"/>
      <c r="AX104" s="46"/>
      <c r="AY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M104" s="46"/>
      <c r="BN104" s="46"/>
      <c r="BO104" s="46"/>
      <c r="BP104" s="46"/>
      <c r="BR104" s="46"/>
      <c r="BS104" s="46"/>
      <c r="BT104" s="46"/>
      <c r="BU104" s="46"/>
      <c r="BV104" s="46"/>
      <c r="BX104" s="46"/>
      <c r="BY104" s="46"/>
      <c r="BZ104" s="46"/>
      <c r="CA104" s="46"/>
      <c r="CC104" s="46"/>
      <c r="CD104" s="46"/>
      <c r="CE104" s="46"/>
      <c r="CF104" s="46"/>
      <c r="CH104" s="46"/>
      <c r="CI104" s="46"/>
      <c r="CJ104" s="46"/>
      <c r="CK104" s="46"/>
      <c r="CM104" s="46"/>
      <c r="CN104" s="46"/>
      <c r="CO104" s="46"/>
      <c r="CP104" s="46"/>
      <c r="CS104" s="46"/>
      <c r="CT104" s="46"/>
      <c r="CU104" s="46"/>
      <c r="CV104" s="46"/>
      <c r="CW104" s="46"/>
      <c r="CX104" s="46"/>
      <c r="CY104" s="46"/>
      <c r="CZ104" s="46"/>
      <c r="DA104" s="46"/>
      <c r="DB104" s="46"/>
      <c r="DC104" s="46"/>
      <c r="DD104" s="46"/>
      <c r="DE104" s="46"/>
      <c r="DF104" s="46"/>
      <c r="DG104" s="46"/>
      <c r="DI104" s="46"/>
      <c r="DJ104" s="46"/>
      <c r="DK104" s="46"/>
      <c r="DO104" s="52"/>
      <c r="DP104" s="52"/>
      <c r="DQ104" s="46"/>
      <c r="DS104" s="46"/>
      <c r="DT104" s="46"/>
      <c r="DU104" s="46"/>
      <c r="DV104" s="46"/>
      <c r="DX104" s="46"/>
      <c r="DY104" s="46"/>
      <c r="DZ104" s="46"/>
      <c r="EA104" s="46"/>
      <c r="EB104" s="46"/>
      <c r="EC104" s="46"/>
      <c r="ED104" s="46"/>
      <c r="EE104" s="46"/>
      <c r="EF104" s="46"/>
      <c r="EG104" s="46"/>
      <c r="EH104" s="46"/>
      <c r="EI104" s="46"/>
      <c r="EK104" s="46"/>
      <c r="EL104" s="46"/>
      <c r="EM104" s="46"/>
      <c r="EN104" s="52"/>
      <c r="EO104" s="46"/>
      <c r="EP104" s="52"/>
      <c r="ES104" s="46"/>
      <c r="ET104" s="46"/>
      <c r="EU104" s="46"/>
      <c r="EW104" s="46"/>
      <c r="EX104" s="46"/>
      <c r="EY104" s="46"/>
      <c r="FA104" s="46"/>
      <c r="FB104" s="46"/>
      <c r="FC104" s="46"/>
      <c r="FD104" s="52"/>
      <c r="FF104" s="46"/>
      <c r="FG104" s="46"/>
      <c r="FH104" s="46"/>
      <c r="FJ104" s="51"/>
      <c r="FK104" s="46"/>
      <c r="FL104" s="52"/>
      <c r="FM104" s="46"/>
      <c r="FN104" s="46"/>
      <c r="FP104" s="46"/>
      <c r="FQ104" s="46"/>
    </row>
    <row r="105" spans="1:173" x14ac:dyDescent="0.2">
      <c r="A105" s="8"/>
      <c r="B105" s="8"/>
      <c r="C105" s="8"/>
      <c r="D105" s="326"/>
      <c r="E105" s="326"/>
      <c r="F105" s="326"/>
      <c r="G105" s="326"/>
      <c r="H105" s="326"/>
      <c r="I105" s="8"/>
      <c r="J105" s="8"/>
      <c r="K105" s="8"/>
      <c r="L105" s="8"/>
      <c r="M105" s="326"/>
      <c r="N105" s="326"/>
      <c r="O105" s="326"/>
      <c r="P105" s="8"/>
      <c r="Q105" s="327"/>
      <c r="R105" s="8"/>
      <c r="S105" s="8"/>
      <c r="T105" s="8"/>
      <c r="U105" s="8"/>
      <c r="V105" s="8"/>
      <c r="W105" s="328"/>
      <c r="X105" s="8"/>
      <c r="Y105" s="8"/>
      <c r="Z105" s="47"/>
      <c r="AA105" s="47"/>
      <c r="AB105" s="8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8"/>
      <c r="AT105" s="5"/>
      <c r="AV105" s="46"/>
      <c r="AW105" s="46"/>
      <c r="AX105" s="46"/>
      <c r="AY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M105" s="46"/>
      <c r="BN105" s="46"/>
      <c r="BO105" s="46"/>
      <c r="BP105" s="46"/>
      <c r="BR105" s="46"/>
      <c r="BS105" s="46"/>
      <c r="BT105" s="46"/>
      <c r="BU105" s="46"/>
      <c r="BV105" s="46"/>
      <c r="BX105" s="46"/>
      <c r="BY105" s="46"/>
      <c r="BZ105" s="46"/>
      <c r="CA105" s="46"/>
      <c r="CC105" s="46"/>
      <c r="CD105" s="46"/>
      <c r="CE105" s="46"/>
      <c r="CF105" s="46"/>
      <c r="CH105" s="46"/>
      <c r="CI105" s="46"/>
      <c r="CJ105" s="46"/>
      <c r="CK105" s="46"/>
      <c r="CM105" s="46"/>
      <c r="CN105" s="46"/>
      <c r="CO105" s="46"/>
      <c r="CP105" s="46"/>
      <c r="CS105" s="46"/>
      <c r="CT105" s="46"/>
      <c r="CU105" s="46"/>
      <c r="CV105" s="46"/>
      <c r="CW105" s="46"/>
      <c r="CX105" s="46"/>
      <c r="CY105" s="46"/>
      <c r="CZ105" s="46"/>
      <c r="DA105" s="46"/>
      <c r="DB105" s="46"/>
      <c r="DC105" s="46"/>
      <c r="DD105" s="46"/>
      <c r="DE105" s="46"/>
      <c r="DF105" s="46"/>
      <c r="DG105" s="46"/>
      <c r="DI105" s="46"/>
      <c r="DJ105" s="46"/>
      <c r="DK105" s="46"/>
      <c r="DO105" s="52"/>
      <c r="DP105" s="52"/>
      <c r="DQ105" s="46"/>
      <c r="DS105" s="46"/>
      <c r="DT105" s="46"/>
      <c r="DU105" s="46"/>
      <c r="DV105" s="46"/>
      <c r="DX105" s="46"/>
      <c r="DY105" s="46"/>
      <c r="DZ105" s="46"/>
      <c r="EA105" s="46"/>
      <c r="EB105" s="46"/>
      <c r="EC105" s="46"/>
      <c r="ED105" s="46"/>
      <c r="EE105" s="46"/>
      <c r="EF105" s="46"/>
      <c r="EG105" s="46"/>
      <c r="EH105" s="46"/>
      <c r="EI105" s="46"/>
      <c r="EK105" s="46"/>
      <c r="EL105" s="46"/>
      <c r="EM105" s="46"/>
      <c r="EN105" s="52"/>
      <c r="EO105" s="46"/>
      <c r="EP105" s="52"/>
      <c r="ES105" s="46"/>
      <c r="ET105" s="46"/>
      <c r="EU105" s="46"/>
      <c r="EW105" s="46"/>
      <c r="EX105" s="46"/>
      <c r="EY105" s="46"/>
      <c r="FA105" s="46"/>
      <c r="FB105" s="46"/>
      <c r="FC105" s="46"/>
      <c r="FD105" s="52"/>
      <c r="FF105" s="46"/>
      <c r="FG105" s="46"/>
      <c r="FH105" s="46"/>
      <c r="FJ105" s="51"/>
      <c r="FK105" s="46"/>
      <c r="FL105" s="52"/>
      <c r="FM105" s="46"/>
      <c r="FN105" s="46"/>
      <c r="FP105" s="46"/>
      <c r="FQ105" s="46"/>
    </row>
    <row r="106" spans="1:173" ht="18" x14ac:dyDescent="0.25">
      <c r="A106" s="8"/>
      <c r="B106" s="8"/>
      <c r="C106" s="8"/>
      <c r="D106" s="326"/>
      <c r="E106" s="326"/>
      <c r="F106" s="326"/>
      <c r="G106" s="326"/>
      <c r="H106" s="326"/>
      <c r="I106" s="8"/>
      <c r="J106" s="8"/>
      <c r="K106" s="8"/>
      <c r="L106" s="8"/>
      <c r="M106" s="326"/>
      <c r="N106" s="326"/>
      <c r="O106" s="326"/>
      <c r="P106" s="8"/>
      <c r="Q106" s="327"/>
      <c r="R106" s="8"/>
      <c r="S106" s="8"/>
      <c r="T106" s="8"/>
      <c r="U106" s="8"/>
      <c r="V106" s="8"/>
      <c r="W106" s="328"/>
      <c r="X106" s="8"/>
      <c r="Y106" s="8"/>
      <c r="Z106" s="47"/>
      <c r="AA106" s="47"/>
      <c r="AB106" s="8"/>
      <c r="AC106" s="47"/>
      <c r="AD106" s="448" t="s">
        <v>1319</v>
      </c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8"/>
      <c r="AT106" s="5"/>
      <c r="AV106" s="46"/>
      <c r="AW106" s="46"/>
      <c r="AX106" s="46"/>
      <c r="AY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M106" s="46"/>
      <c r="BN106" s="46"/>
      <c r="BO106" s="46"/>
      <c r="BP106" s="46"/>
      <c r="BR106" s="46"/>
      <c r="BS106" s="46"/>
      <c r="BT106" s="46"/>
      <c r="BU106" s="46"/>
      <c r="BV106" s="46"/>
      <c r="BX106" s="46"/>
      <c r="BY106" s="46"/>
      <c r="BZ106" s="46"/>
      <c r="CA106" s="46"/>
      <c r="CC106" s="46"/>
      <c r="CD106" s="46"/>
      <c r="CE106" s="46"/>
      <c r="CF106" s="46"/>
      <c r="CH106" s="46"/>
      <c r="CI106" s="46"/>
      <c r="CJ106" s="46"/>
      <c r="CK106" s="46"/>
      <c r="CM106" s="46"/>
      <c r="CN106" s="46"/>
      <c r="CO106" s="46"/>
      <c r="CP106" s="46"/>
      <c r="CS106" s="46"/>
      <c r="CT106" s="46"/>
      <c r="CU106" s="46"/>
      <c r="CV106" s="46"/>
      <c r="CW106" s="46"/>
      <c r="CX106" s="46"/>
      <c r="CY106" s="46"/>
      <c r="CZ106" s="46"/>
      <c r="DA106" s="46"/>
      <c r="DB106" s="46"/>
      <c r="DC106" s="46"/>
      <c r="DD106" s="46"/>
      <c r="DE106" s="46"/>
      <c r="DF106" s="46"/>
      <c r="DG106" s="46"/>
      <c r="DI106" s="46"/>
      <c r="DJ106" s="46"/>
      <c r="DK106" s="46"/>
      <c r="DO106" s="52"/>
      <c r="DP106" s="52"/>
      <c r="DQ106" s="46"/>
      <c r="DS106" s="46"/>
      <c r="DT106" s="46"/>
      <c r="DU106" s="46"/>
      <c r="DV106" s="46"/>
      <c r="DX106" s="46"/>
      <c r="DY106" s="46"/>
      <c r="DZ106" s="46"/>
      <c r="EA106" s="46"/>
      <c r="EB106" s="46"/>
      <c r="EC106" s="46"/>
      <c r="ED106" s="46"/>
      <c r="EE106" s="46"/>
      <c r="EF106" s="46"/>
      <c r="EG106" s="46"/>
      <c r="EH106" s="46"/>
      <c r="EI106" s="46"/>
      <c r="EK106" s="46"/>
      <c r="EL106" s="46"/>
      <c r="EM106" s="46"/>
      <c r="EN106" s="52"/>
      <c r="EO106" s="46"/>
      <c r="EP106" s="52"/>
      <c r="ES106" s="46"/>
      <c r="ET106" s="46"/>
      <c r="EU106" s="46"/>
      <c r="EW106" s="46"/>
      <c r="EX106" s="46"/>
      <c r="EY106" s="46"/>
      <c r="FA106" s="46"/>
      <c r="FB106" s="46"/>
      <c r="FC106" s="46"/>
      <c r="FD106" s="52"/>
      <c r="FF106" s="46"/>
      <c r="FG106" s="46"/>
      <c r="FH106" s="46"/>
      <c r="FJ106" s="51"/>
      <c r="FK106" s="46"/>
      <c r="FL106" s="52"/>
      <c r="FM106" s="46"/>
      <c r="FN106" s="46"/>
      <c r="FP106" s="46"/>
      <c r="FQ106" s="46"/>
    </row>
    <row r="107" spans="1:173" ht="51" x14ac:dyDescent="0.2">
      <c r="A107" s="8"/>
      <c r="B107" s="8"/>
      <c r="C107" s="8"/>
      <c r="D107" s="326"/>
      <c r="E107" s="326"/>
      <c r="F107" s="326"/>
      <c r="G107" s="326"/>
      <c r="H107" s="326"/>
      <c r="I107" s="8"/>
      <c r="J107" s="8"/>
      <c r="K107" s="8"/>
      <c r="L107" s="8"/>
      <c r="M107" s="326"/>
      <c r="N107" s="326"/>
      <c r="O107" s="326"/>
      <c r="P107" s="8"/>
      <c r="Q107" s="327"/>
      <c r="R107" s="8"/>
      <c r="S107" s="8"/>
      <c r="T107" s="8"/>
      <c r="U107" s="8"/>
      <c r="V107" s="8"/>
      <c r="W107" s="328"/>
      <c r="X107" s="8"/>
      <c r="Y107" s="8"/>
      <c r="Z107" s="47"/>
      <c r="AA107" s="47"/>
      <c r="AB107" s="8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49" t="str">
        <f>AN5</f>
        <v>Delivered Intensity Index</v>
      </c>
      <c r="AO107" s="449" t="str">
        <f t="shared" ref="AO107" si="323">AO5</f>
        <v>Structure Weather - Delivered</v>
      </c>
      <c r="AP107" s="449" t="str">
        <f>AQ5</f>
        <v>Structure:  Electric Generation Efficiency</v>
      </c>
      <c r="AQ107" s="449" t="str">
        <f>AP5</f>
        <v>Electrification Effect</v>
      </c>
      <c r="AR107" s="47"/>
      <c r="AS107" s="8"/>
      <c r="AT107" s="5"/>
      <c r="AV107" s="46"/>
      <c r="AW107" s="46"/>
      <c r="AX107" s="46"/>
      <c r="AY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M107" s="46"/>
      <c r="BN107" s="46"/>
      <c r="BO107" s="46"/>
      <c r="BP107" s="46"/>
      <c r="BR107" s="46"/>
      <c r="BS107" s="46"/>
      <c r="BT107" s="46"/>
      <c r="BU107" s="46"/>
      <c r="BV107" s="46"/>
      <c r="BX107" s="46"/>
      <c r="BY107" s="46"/>
      <c r="BZ107" s="46"/>
      <c r="CA107" s="46"/>
      <c r="CC107" s="46"/>
      <c r="CD107" s="46"/>
      <c r="CE107" s="46"/>
      <c r="CF107" s="46"/>
      <c r="CH107" s="46"/>
      <c r="CI107" s="46"/>
      <c r="CJ107" s="46"/>
      <c r="CK107" s="46"/>
      <c r="CM107" s="46"/>
      <c r="CN107" s="46"/>
      <c r="CO107" s="46"/>
      <c r="CP107" s="46"/>
      <c r="CS107" s="46"/>
      <c r="CT107" s="46"/>
      <c r="CU107" s="46"/>
      <c r="CV107" s="46"/>
      <c r="CW107" s="46"/>
      <c r="CX107" s="46"/>
      <c r="CY107" s="46"/>
      <c r="CZ107" s="46"/>
      <c r="DA107" s="46"/>
      <c r="DB107" s="46"/>
      <c r="DC107" s="46"/>
      <c r="DD107" s="46"/>
      <c r="DE107" s="46"/>
      <c r="DF107" s="46"/>
      <c r="DG107" s="46"/>
      <c r="DI107" s="46"/>
      <c r="DJ107" s="46"/>
      <c r="DK107" s="46"/>
      <c r="DO107" s="52"/>
      <c r="DP107" s="52"/>
      <c r="DQ107" s="46"/>
      <c r="DS107" s="46"/>
      <c r="DT107" s="46"/>
      <c r="DU107" s="46"/>
      <c r="DV107" s="46"/>
      <c r="DX107" s="46"/>
      <c r="DY107" s="46"/>
      <c r="DZ107" s="46"/>
      <c r="EA107" s="46"/>
      <c r="EB107" s="46"/>
      <c r="EC107" s="46"/>
      <c r="ED107" s="46"/>
      <c r="EE107" s="46"/>
      <c r="EF107" s="46"/>
      <c r="EG107" s="46"/>
      <c r="EH107" s="46"/>
      <c r="EI107" s="46"/>
      <c r="EK107" s="46"/>
      <c r="EL107" s="46"/>
      <c r="EM107" s="46"/>
      <c r="EN107" s="52"/>
      <c r="EO107" s="46"/>
      <c r="EP107" s="52"/>
      <c r="ES107" s="46"/>
      <c r="ET107" s="46"/>
      <c r="EU107" s="46"/>
      <c r="EW107" s="46"/>
      <c r="EX107" s="46"/>
      <c r="EY107" s="46"/>
      <c r="FA107" s="46"/>
      <c r="FB107" s="46"/>
      <c r="FC107" s="46"/>
      <c r="FD107" s="52"/>
      <c r="FF107" s="46"/>
      <c r="FG107" s="46"/>
      <c r="FH107" s="46"/>
      <c r="FJ107" s="51"/>
      <c r="FK107" s="46"/>
      <c r="FL107" s="52"/>
      <c r="FM107" s="46"/>
      <c r="FN107" s="46"/>
      <c r="FP107" s="46"/>
      <c r="FQ107" s="46"/>
    </row>
    <row r="108" spans="1:173" x14ac:dyDescent="0.2">
      <c r="A108" s="8"/>
      <c r="B108" s="8"/>
      <c r="C108" s="8"/>
      <c r="D108" s="326"/>
      <c r="E108" s="326"/>
      <c r="F108" s="326"/>
      <c r="G108" s="326"/>
      <c r="H108" s="326"/>
      <c r="I108" s="8"/>
      <c r="J108" s="8"/>
      <c r="K108" s="8"/>
      <c r="L108" s="8"/>
      <c r="M108" s="326"/>
      <c r="N108" s="326"/>
      <c r="O108" s="326"/>
      <c r="P108" s="8"/>
      <c r="Q108" s="327"/>
      <c r="R108" s="8"/>
      <c r="S108" s="8"/>
      <c r="T108" s="8"/>
      <c r="U108" s="8"/>
      <c r="V108" s="8"/>
      <c r="W108" s="328"/>
      <c r="X108" s="8"/>
      <c r="Y108" s="8"/>
      <c r="Z108" s="47"/>
      <c r="AA108" s="47"/>
      <c r="AB108" s="8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331">
        <v>1960</v>
      </c>
      <c r="AN108" s="47">
        <f>AN26</f>
        <v>0.88161958029746201</v>
      </c>
      <c r="AO108" s="47">
        <f t="shared" ref="AO108" si="324">AO26</f>
        <v>1.0193856701320594</v>
      </c>
      <c r="AP108" s="47">
        <f t="shared" ref="AP108:AP139" si="325">AQ26</f>
        <v>1.0316803529039236</v>
      </c>
      <c r="AQ108" s="47">
        <f t="shared" ref="AQ108:AQ139" si="326">AP26</f>
        <v>0.72602868411879984</v>
      </c>
      <c r="AR108" s="47"/>
      <c r="AS108" s="8"/>
      <c r="AT108" s="5"/>
      <c r="AV108" s="46"/>
      <c r="AW108" s="46"/>
      <c r="AX108" s="46"/>
      <c r="AY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M108" s="46"/>
      <c r="BN108" s="46"/>
      <c r="BO108" s="46"/>
      <c r="BP108" s="46"/>
      <c r="BR108" s="46"/>
      <c r="BS108" s="46"/>
      <c r="BT108" s="46"/>
      <c r="BU108" s="46"/>
      <c r="BV108" s="46"/>
      <c r="BX108" s="46"/>
      <c r="BY108" s="46"/>
      <c r="BZ108" s="46"/>
      <c r="CA108" s="46"/>
      <c r="CC108" s="46"/>
      <c r="CD108" s="46"/>
      <c r="CE108" s="46"/>
      <c r="CF108" s="46"/>
      <c r="CH108" s="46"/>
      <c r="CI108" s="46"/>
      <c r="CJ108" s="46"/>
      <c r="CK108" s="46"/>
      <c r="CM108" s="46"/>
      <c r="CN108" s="46"/>
      <c r="CO108" s="46"/>
      <c r="CP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46"/>
      <c r="DE108" s="46"/>
      <c r="DF108" s="46"/>
      <c r="DG108" s="46"/>
      <c r="DI108" s="46"/>
      <c r="DJ108" s="46"/>
      <c r="DK108" s="46"/>
      <c r="DO108" s="52"/>
      <c r="DP108" s="52"/>
      <c r="DQ108" s="46"/>
      <c r="DS108" s="46"/>
      <c r="DT108" s="46"/>
      <c r="DU108" s="46"/>
      <c r="DV108" s="46"/>
      <c r="DX108" s="46"/>
      <c r="DY108" s="46"/>
      <c r="DZ108" s="46"/>
      <c r="EA108" s="46"/>
      <c r="EB108" s="46"/>
      <c r="EC108" s="46"/>
      <c r="ED108" s="46"/>
      <c r="EE108" s="46"/>
      <c r="EF108" s="46"/>
      <c r="EG108" s="46"/>
      <c r="EH108" s="46"/>
      <c r="EI108" s="46"/>
      <c r="EK108" s="46"/>
      <c r="EL108" s="46"/>
      <c r="EM108" s="46"/>
      <c r="EN108" s="52"/>
      <c r="EO108" s="46"/>
      <c r="EP108" s="52"/>
      <c r="ES108" s="46"/>
      <c r="ET108" s="46"/>
      <c r="EU108" s="46"/>
      <c r="EW108" s="46"/>
      <c r="EX108" s="46"/>
      <c r="EY108" s="46"/>
      <c r="FA108" s="46"/>
      <c r="FB108" s="46"/>
      <c r="FC108" s="46"/>
      <c r="FD108" s="52"/>
      <c r="FF108" s="46"/>
      <c r="FG108" s="46"/>
      <c r="FH108" s="46"/>
      <c r="FJ108" s="51"/>
      <c r="FK108" s="46"/>
      <c r="FL108" s="52"/>
      <c r="FM108" s="46"/>
      <c r="FN108" s="46"/>
      <c r="FP108" s="46"/>
      <c r="FQ108" s="46"/>
    </row>
    <row r="109" spans="1:173" x14ac:dyDescent="0.2">
      <c r="A109" s="8"/>
      <c r="B109" s="8"/>
      <c r="C109" s="8"/>
      <c r="D109" s="326"/>
      <c r="E109" s="326"/>
      <c r="F109" s="326"/>
      <c r="G109" s="326"/>
      <c r="H109" s="326"/>
      <c r="I109" s="8"/>
      <c r="J109" s="8"/>
      <c r="K109" s="8"/>
      <c r="L109" s="8"/>
      <c r="M109" s="326"/>
      <c r="N109" s="326"/>
      <c r="O109" s="326"/>
      <c r="P109" s="8"/>
      <c r="Q109" s="327"/>
      <c r="R109" s="8"/>
      <c r="S109" s="8"/>
      <c r="T109" s="8"/>
      <c r="U109" s="8"/>
      <c r="V109" s="8"/>
      <c r="W109" s="328"/>
      <c r="X109" s="8"/>
      <c r="Y109" s="8"/>
      <c r="Z109" s="47"/>
      <c r="AA109" s="47"/>
      <c r="AB109" s="8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331">
        <f>AM108+1</f>
        <v>1961</v>
      </c>
      <c r="AN109" s="47">
        <f t="shared" ref="AN109:AO109" si="327">AN27</f>
        <v>0.90251345758691914</v>
      </c>
      <c r="AO109" s="47">
        <f t="shared" si="327"/>
        <v>0.99881237262622868</v>
      </c>
      <c r="AP109" s="47">
        <f t="shared" si="325"/>
        <v>1.0262944014443562</v>
      </c>
      <c r="AQ109" s="47">
        <f t="shared" si="326"/>
        <v>0.73253325980044748</v>
      </c>
      <c r="AR109" s="47"/>
      <c r="AS109" s="8"/>
      <c r="AT109" s="5"/>
      <c r="AV109" s="46"/>
      <c r="AW109" s="46"/>
      <c r="AX109" s="46"/>
      <c r="AY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M109" s="46"/>
      <c r="BN109" s="46"/>
      <c r="BO109" s="46"/>
      <c r="BP109" s="46"/>
      <c r="BR109" s="46"/>
      <c r="BS109" s="46"/>
      <c r="BT109" s="46"/>
      <c r="BU109" s="46"/>
      <c r="BV109" s="46"/>
      <c r="BX109" s="46"/>
      <c r="BY109" s="46"/>
      <c r="BZ109" s="46"/>
      <c r="CA109" s="46"/>
      <c r="CC109" s="46"/>
      <c r="CD109" s="46"/>
      <c r="CE109" s="46"/>
      <c r="CF109" s="46"/>
      <c r="CH109" s="46"/>
      <c r="CI109" s="46"/>
      <c r="CJ109" s="46"/>
      <c r="CK109" s="46"/>
      <c r="CM109" s="46"/>
      <c r="CN109" s="46"/>
      <c r="CO109" s="46"/>
      <c r="CP109" s="46"/>
      <c r="CS109" s="46"/>
      <c r="CT109" s="46"/>
      <c r="CU109" s="46"/>
      <c r="CV109" s="46"/>
      <c r="CW109" s="46"/>
      <c r="CX109" s="46"/>
      <c r="CY109" s="46"/>
      <c r="CZ109" s="46"/>
      <c r="DA109" s="46"/>
      <c r="DB109" s="46"/>
      <c r="DC109" s="46"/>
      <c r="DD109" s="46"/>
      <c r="DE109" s="46"/>
      <c r="DF109" s="46"/>
      <c r="DG109" s="46"/>
      <c r="DI109" s="46"/>
      <c r="DJ109" s="46"/>
      <c r="DK109" s="46"/>
      <c r="DO109" s="52"/>
      <c r="DP109" s="52"/>
      <c r="DQ109" s="46"/>
      <c r="DS109" s="46"/>
      <c r="DT109" s="46"/>
      <c r="DU109" s="46"/>
      <c r="DV109" s="46"/>
      <c r="DX109" s="46"/>
      <c r="DY109" s="46"/>
      <c r="DZ109" s="46"/>
      <c r="EA109" s="46"/>
      <c r="EB109" s="46"/>
      <c r="EC109" s="46"/>
      <c r="ED109" s="46"/>
      <c r="EE109" s="46"/>
      <c r="EF109" s="46"/>
      <c r="EG109" s="46"/>
      <c r="EH109" s="46"/>
      <c r="EI109" s="46"/>
      <c r="EK109" s="46"/>
      <c r="EL109" s="46"/>
      <c r="EM109" s="46"/>
      <c r="EN109" s="52"/>
      <c r="EO109" s="46"/>
      <c r="EP109" s="52"/>
      <c r="ES109" s="46"/>
      <c r="ET109" s="46"/>
      <c r="EU109" s="46"/>
      <c r="EW109" s="46"/>
      <c r="EX109" s="46"/>
      <c r="EY109" s="46"/>
      <c r="FA109" s="46"/>
      <c r="FB109" s="46"/>
      <c r="FC109" s="46"/>
      <c r="FD109" s="52"/>
      <c r="FF109" s="46"/>
      <c r="FG109" s="46"/>
      <c r="FH109" s="46"/>
      <c r="FJ109" s="51"/>
      <c r="FK109" s="46"/>
      <c r="FL109" s="52"/>
      <c r="FM109" s="46"/>
      <c r="FN109" s="46"/>
      <c r="FP109" s="46"/>
      <c r="FQ109" s="46"/>
    </row>
    <row r="110" spans="1:173" x14ac:dyDescent="0.2">
      <c r="A110" s="8"/>
      <c r="B110" s="8"/>
      <c r="C110" s="8"/>
      <c r="D110" s="326"/>
      <c r="E110" s="326"/>
      <c r="F110" s="326"/>
      <c r="G110" s="326"/>
      <c r="H110" s="326"/>
      <c r="I110" s="8"/>
      <c r="J110" s="8"/>
      <c r="K110" s="8"/>
      <c r="L110" s="8"/>
      <c r="M110" s="326"/>
      <c r="N110" s="326"/>
      <c r="O110" s="326"/>
      <c r="P110" s="8"/>
      <c r="Q110" s="327"/>
      <c r="R110" s="8"/>
      <c r="S110" s="8"/>
      <c r="T110" s="8"/>
      <c r="U110" s="8"/>
      <c r="V110" s="8"/>
      <c r="W110" s="328"/>
      <c r="X110" s="8"/>
      <c r="Y110" s="8"/>
      <c r="Z110" s="47"/>
      <c r="AA110" s="47"/>
      <c r="AB110" s="8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331">
        <f t="shared" ref="AM110:AM141" si="328">AM109+1</f>
        <v>1962</v>
      </c>
      <c r="AN110" s="47">
        <f t="shared" ref="AN110:AO110" si="329">AN28</f>
        <v>0.92919463466579566</v>
      </c>
      <c r="AO110" s="47">
        <f t="shared" si="329"/>
        <v>1.0112052229170252</v>
      </c>
      <c r="AP110" s="47">
        <f t="shared" si="325"/>
        <v>1.0227334638976058</v>
      </c>
      <c r="AQ110" s="47">
        <f t="shared" si="326"/>
        <v>0.73719994306659375</v>
      </c>
      <c r="AR110" s="47"/>
      <c r="AS110" s="8"/>
      <c r="AT110" s="5"/>
      <c r="AV110" s="46"/>
      <c r="AW110" s="46"/>
      <c r="AX110" s="46"/>
      <c r="AY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M110" s="46"/>
      <c r="BN110" s="46"/>
      <c r="BO110" s="46"/>
      <c r="BP110" s="46"/>
      <c r="BR110" s="46"/>
      <c r="BS110" s="46"/>
      <c r="BT110" s="46"/>
      <c r="BU110" s="46"/>
      <c r="BV110" s="46"/>
      <c r="BX110" s="46"/>
      <c r="BY110" s="46"/>
      <c r="BZ110" s="46"/>
      <c r="CA110" s="46"/>
      <c r="CC110" s="46"/>
      <c r="CD110" s="46"/>
      <c r="CE110" s="46"/>
      <c r="CF110" s="46"/>
      <c r="CH110" s="46"/>
      <c r="CI110" s="46"/>
      <c r="CJ110" s="46"/>
      <c r="CK110" s="46"/>
      <c r="CM110" s="46"/>
      <c r="CN110" s="46"/>
      <c r="CO110" s="46"/>
      <c r="CP110" s="46"/>
      <c r="CS110" s="46"/>
      <c r="CT110" s="46"/>
      <c r="CU110" s="46"/>
      <c r="CV110" s="46"/>
      <c r="CW110" s="46"/>
      <c r="CX110" s="46"/>
      <c r="CY110" s="46"/>
      <c r="CZ110" s="46"/>
      <c r="DA110" s="46"/>
      <c r="DB110" s="46"/>
      <c r="DC110" s="46"/>
      <c r="DD110" s="46"/>
      <c r="DE110" s="46"/>
      <c r="DF110" s="46"/>
      <c r="DG110" s="46"/>
      <c r="DI110" s="46"/>
      <c r="DJ110" s="46"/>
      <c r="DK110" s="46"/>
      <c r="DO110" s="52"/>
      <c r="DP110" s="52"/>
      <c r="DQ110" s="46"/>
      <c r="DS110" s="46"/>
      <c r="DT110" s="46"/>
      <c r="DU110" s="46"/>
      <c r="DV110" s="46"/>
      <c r="DX110" s="46"/>
      <c r="DY110" s="46"/>
      <c r="DZ110" s="46"/>
      <c r="EA110" s="46"/>
      <c r="EB110" s="46"/>
      <c r="EC110" s="46"/>
      <c r="ED110" s="46"/>
      <c r="EE110" s="46"/>
      <c r="EF110" s="46"/>
      <c r="EG110" s="46"/>
      <c r="EH110" s="46"/>
      <c r="EI110" s="46"/>
      <c r="EK110" s="46"/>
      <c r="EL110" s="46"/>
      <c r="EM110" s="46"/>
      <c r="EN110" s="52"/>
      <c r="EO110" s="46"/>
      <c r="EP110" s="52"/>
      <c r="ES110" s="46"/>
      <c r="ET110" s="46"/>
      <c r="EU110" s="46"/>
      <c r="EW110" s="46"/>
      <c r="EX110" s="46"/>
      <c r="EY110" s="46"/>
      <c r="FA110" s="46"/>
      <c r="FB110" s="46"/>
      <c r="FC110" s="46"/>
      <c r="FD110" s="52"/>
      <c r="FF110" s="46"/>
      <c r="FG110" s="46"/>
      <c r="FH110" s="46"/>
      <c r="FJ110" s="51"/>
      <c r="FK110" s="46"/>
      <c r="FL110" s="52"/>
      <c r="FM110" s="46"/>
      <c r="FN110" s="46"/>
      <c r="FP110" s="46"/>
      <c r="FQ110" s="46"/>
    </row>
    <row r="111" spans="1:173" x14ac:dyDescent="0.2">
      <c r="A111" s="8"/>
      <c r="B111" s="8"/>
      <c r="C111" s="8"/>
      <c r="D111" s="326"/>
      <c r="E111" s="326"/>
      <c r="F111" s="326"/>
      <c r="G111" s="326"/>
      <c r="H111" s="326"/>
      <c r="I111" s="8"/>
      <c r="J111" s="8"/>
      <c r="K111" s="8"/>
      <c r="L111" s="8"/>
      <c r="M111" s="326"/>
      <c r="N111" s="326"/>
      <c r="O111" s="326"/>
      <c r="P111" s="8"/>
      <c r="Q111" s="327"/>
      <c r="R111" s="8"/>
      <c r="S111" s="8"/>
      <c r="T111" s="8"/>
      <c r="U111" s="8"/>
      <c r="V111" s="8"/>
      <c r="W111" s="328"/>
      <c r="X111" s="8"/>
      <c r="Y111" s="8"/>
      <c r="Z111" s="47"/>
      <c r="AA111" s="47"/>
      <c r="AB111" s="8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331">
        <f t="shared" si="328"/>
        <v>1963</v>
      </c>
      <c r="AN111" s="47">
        <f t="shared" ref="AN111:AO111" si="330">AN29</f>
        <v>0.92598458158858432</v>
      </c>
      <c r="AO111" s="47">
        <f t="shared" si="330"/>
        <v>1.0126799512245377</v>
      </c>
      <c r="AP111" s="47">
        <f t="shared" si="325"/>
        <v>1.0208453293445063</v>
      </c>
      <c r="AQ111" s="47">
        <f t="shared" si="326"/>
        <v>0.75632679310913686</v>
      </c>
      <c r="AR111" s="47"/>
      <c r="AS111" s="8"/>
      <c r="AT111" s="5"/>
      <c r="AV111" s="46"/>
      <c r="AW111" s="46"/>
      <c r="AX111" s="46"/>
      <c r="AY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M111" s="46"/>
      <c r="BN111" s="46"/>
      <c r="BO111" s="46"/>
      <c r="BP111" s="46"/>
      <c r="BR111" s="46"/>
      <c r="BS111" s="46"/>
      <c r="BT111" s="46"/>
      <c r="BU111" s="46"/>
      <c r="BV111" s="46"/>
      <c r="BX111" s="46"/>
      <c r="BY111" s="46"/>
      <c r="BZ111" s="46"/>
      <c r="CA111" s="46"/>
      <c r="CC111" s="46"/>
      <c r="CD111" s="46"/>
      <c r="CE111" s="46"/>
      <c r="CF111" s="46"/>
      <c r="CH111" s="46"/>
      <c r="CI111" s="46"/>
      <c r="CJ111" s="46"/>
      <c r="CK111" s="46"/>
      <c r="CM111" s="46"/>
      <c r="CN111" s="46"/>
      <c r="CO111" s="46"/>
      <c r="CP111" s="46"/>
      <c r="CS111" s="46"/>
      <c r="CT111" s="46"/>
      <c r="CU111" s="46"/>
      <c r="CV111" s="46"/>
      <c r="CW111" s="46"/>
      <c r="CX111" s="46"/>
      <c r="CY111" s="46"/>
      <c r="CZ111" s="46"/>
      <c r="DA111" s="46"/>
      <c r="DB111" s="46"/>
      <c r="DC111" s="46"/>
      <c r="DD111" s="46"/>
      <c r="DE111" s="46"/>
      <c r="DF111" s="46"/>
      <c r="DG111" s="46"/>
      <c r="DI111" s="46"/>
      <c r="DJ111" s="46"/>
      <c r="DK111" s="46"/>
      <c r="DO111" s="52"/>
      <c r="DP111" s="52"/>
      <c r="DQ111" s="46"/>
      <c r="DS111" s="46"/>
      <c r="DT111" s="46"/>
      <c r="DU111" s="46"/>
      <c r="DV111" s="46"/>
      <c r="DX111" s="46"/>
      <c r="DY111" s="46"/>
      <c r="DZ111" s="46"/>
      <c r="EA111" s="46"/>
      <c r="EB111" s="46"/>
      <c r="EC111" s="46"/>
      <c r="ED111" s="46"/>
      <c r="EE111" s="46"/>
      <c r="EF111" s="46"/>
      <c r="EG111" s="46"/>
      <c r="EH111" s="46"/>
      <c r="EI111" s="46"/>
      <c r="EK111" s="46"/>
      <c r="EL111" s="46"/>
      <c r="EM111" s="46"/>
      <c r="EN111" s="52"/>
      <c r="EO111" s="46"/>
      <c r="EP111" s="52"/>
      <c r="ES111" s="46"/>
      <c r="ET111" s="46"/>
      <c r="EU111" s="46"/>
      <c r="EW111" s="46"/>
      <c r="EX111" s="46"/>
      <c r="EY111" s="46"/>
      <c r="FA111" s="46"/>
      <c r="FB111" s="46"/>
      <c r="FC111" s="46"/>
      <c r="FD111" s="52"/>
      <c r="FF111" s="46"/>
      <c r="FG111" s="46"/>
      <c r="FH111" s="46"/>
      <c r="FJ111" s="51"/>
      <c r="FK111" s="46"/>
      <c r="FL111" s="52"/>
      <c r="FM111" s="46"/>
      <c r="FN111" s="46"/>
      <c r="FP111" s="46"/>
      <c r="FQ111" s="46"/>
    </row>
    <row r="112" spans="1:173" x14ac:dyDescent="0.2">
      <c r="A112" s="8"/>
      <c r="B112" s="8"/>
      <c r="C112" s="8"/>
      <c r="D112" s="326"/>
      <c r="E112" s="326"/>
      <c r="F112" s="326"/>
      <c r="G112" s="326"/>
      <c r="H112" s="326"/>
      <c r="I112" s="8"/>
      <c r="J112" s="8"/>
      <c r="K112" s="8"/>
      <c r="L112" s="8"/>
      <c r="M112" s="326"/>
      <c r="N112" s="326"/>
      <c r="O112" s="326"/>
      <c r="P112" s="8"/>
      <c r="Q112" s="327"/>
      <c r="R112" s="8"/>
      <c r="S112" s="8"/>
      <c r="T112" s="8"/>
      <c r="U112" s="8"/>
      <c r="V112" s="8"/>
      <c r="W112" s="328"/>
      <c r="X112" s="8"/>
      <c r="Y112" s="8"/>
      <c r="Z112" s="47"/>
      <c r="AA112" s="47"/>
      <c r="AB112" s="8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331">
        <f t="shared" si="328"/>
        <v>1964</v>
      </c>
      <c r="AN112" s="47">
        <f t="shared" ref="AN112:AO112" si="331">AN30</f>
        <v>0.95526478913307922</v>
      </c>
      <c r="AO112" s="47">
        <f t="shared" si="331"/>
        <v>0.98988381030156225</v>
      </c>
      <c r="AP112" s="47">
        <f t="shared" si="325"/>
        <v>1.0188519202754738</v>
      </c>
      <c r="AQ112" s="47">
        <f t="shared" si="326"/>
        <v>0.7663241875032295</v>
      </c>
      <c r="AR112" s="47"/>
      <c r="AS112" s="8"/>
      <c r="AT112" s="5"/>
      <c r="AV112" s="46"/>
      <c r="AW112" s="46"/>
      <c r="AX112" s="46"/>
      <c r="AY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M112" s="46"/>
      <c r="BN112" s="46"/>
      <c r="BO112" s="46"/>
      <c r="BP112" s="46"/>
      <c r="BR112" s="46"/>
      <c r="BS112" s="46"/>
      <c r="BT112" s="46"/>
      <c r="BU112" s="46"/>
      <c r="BV112" s="46"/>
      <c r="BX112" s="46"/>
      <c r="BY112" s="46"/>
      <c r="BZ112" s="46"/>
      <c r="CA112" s="46"/>
      <c r="CC112" s="46"/>
      <c r="CD112" s="46"/>
      <c r="CE112" s="46"/>
      <c r="CF112" s="46"/>
      <c r="CH112" s="46"/>
      <c r="CI112" s="46"/>
      <c r="CJ112" s="46"/>
      <c r="CK112" s="46"/>
      <c r="CM112" s="46"/>
      <c r="CN112" s="46"/>
      <c r="CO112" s="46"/>
      <c r="CP112" s="46"/>
      <c r="CS112" s="46"/>
      <c r="CT112" s="46"/>
      <c r="CU112" s="46"/>
      <c r="CV112" s="46"/>
      <c r="CW112" s="46"/>
      <c r="CX112" s="46"/>
      <c r="CY112" s="46"/>
      <c r="CZ112" s="46"/>
      <c r="DA112" s="46"/>
      <c r="DB112" s="46"/>
      <c r="DC112" s="46"/>
      <c r="DD112" s="46"/>
      <c r="DE112" s="46"/>
      <c r="DF112" s="46"/>
      <c r="DG112" s="46"/>
      <c r="DI112" s="46"/>
      <c r="DJ112" s="46"/>
      <c r="DK112" s="46"/>
      <c r="DO112" s="52"/>
      <c r="DP112" s="52"/>
      <c r="DQ112" s="46"/>
      <c r="DS112" s="46"/>
      <c r="DT112" s="46"/>
      <c r="DU112" s="46"/>
      <c r="DV112" s="46"/>
      <c r="DX112" s="46"/>
      <c r="DY112" s="46"/>
      <c r="DZ112" s="46"/>
      <c r="EA112" s="46"/>
      <c r="EB112" s="46"/>
      <c r="EC112" s="46"/>
      <c r="ED112" s="46"/>
      <c r="EE112" s="46"/>
      <c r="EF112" s="46"/>
      <c r="EG112" s="46"/>
      <c r="EH112" s="46"/>
      <c r="EI112" s="46"/>
      <c r="EK112" s="46"/>
      <c r="EL112" s="46"/>
      <c r="EM112" s="46"/>
      <c r="EN112" s="52"/>
      <c r="EO112" s="46"/>
      <c r="EP112" s="52"/>
      <c r="ES112" s="46"/>
      <c r="ET112" s="46"/>
      <c r="EU112" s="46"/>
      <c r="EW112" s="46"/>
      <c r="EX112" s="46"/>
      <c r="EY112" s="46"/>
      <c r="FA112" s="46"/>
      <c r="FB112" s="46"/>
      <c r="FC112" s="46"/>
      <c r="FD112" s="52"/>
      <c r="FF112" s="46"/>
      <c r="FG112" s="46"/>
      <c r="FH112" s="46"/>
      <c r="FJ112" s="51"/>
      <c r="FK112" s="46"/>
      <c r="FL112" s="52"/>
      <c r="FM112" s="46"/>
      <c r="FN112" s="46"/>
      <c r="FP112" s="46"/>
      <c r="FQ112" s="46"/>
    </row>
    <row r="113" spans="1:173" x14ac:dyDescent="0.2">
      <c r="A113" s="8"/>
      <c r="B113" s="8"/>
      <c r="C113" s="8"/>
      <c r="D113" s="326"/>
      <c r="E113" s="326"/>
      <c r="F113" s="326"/>
      <c r="G113" s="326"/>
      <c r="H113" s="326"/>
      <c r="I113" s="8"/>
      <c r="J113" s="8"/>
      <c r="K113" s="8"/>
      <c r="L113" s="8"/>
      <c r="M113" s="326"/>
      <c r="N113" s="326"/>
      <c r="O113" s="326"/>
      <c r="P113" s="8"/>
      <c r="Q113" s="327"/>
      <c r="R113" s="8"/>
      <c r="S113" s="8"/>
      <c r="T113" s="8"/>
      <c r="U113" s="8"/>
      <c r="V113" s="8"/>
      <c r="W113" s="328"/>
      <c r="X113" s="8"/>
      <c r="Y113" s="8"/>
      <c r="Z113" s="47"/>
      <c r="AA113" s="47"/>
      <c r="AB113" s="8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331">
        <f t="shared" si="328"/>
        <v>1965</v>
      </c>
      <c r="AN113" s="47">
        <f t="shared" ref="AN113:AO113" si="332">AN31</f>
        <v>0.99441890061840543</v>
      </c>
      <c r="AO113" s="47">
        <f t="shared" si="332"/>
        <v>0.99333661505813919</v>
      </c>
      <c r="AP113" s="47">
        <f t="shared" si="325"/>
        <v>1.0203058259372018</v>
      </c>
      <c r="AQ113" s="47">
        <f t="shared" si="326"/>
        <v>0.76665629971015048</v>
      </c>
      <c r="AR113" s="47"/>
      <c r="AS113" s="8"/>
      <c r="AT113" s="5"/>
      <c r="AV113" s="46"/>
      <c r="AW113" s="46"/>
      <c r="AX113" s="46"/>
      <c r="AY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M113" s="46"/>
      <c r="BN113" s="46"/>
      <c r="BO113" s="46"/>
      <c r="BP113" s="46"/>
      <c r="BR113" s="46"/>
      <c r="BS113" s="46"/>
      <c r="BT113" s="46"/>
      <c r="BU113" s="46"/>
      <c r="BV113" s="46"/>
      <c r="BX113" s="46"/>
      <c r="BY113" s="46"/>
      <c r="BZ113" s="46"/>
      <c r="CA113" s="46"/>
      <c r="CC113" s="46"/>
      <c r="CD113" s="46"/>
      <c r="CE113" s="46"/>
      <c r="CF113" s="46"/>
      <c r="CH113" s="46"/>
      <c r="CI113" s="46"/>
      <c r="CJ113" s="46"/>
      <c r="CK113" s="46"/>
      <c r="CM113" s="46"/>
      <c r="CN113" s="46"/>
      <c r="CO113" s="46"/>
      <c r="CP113" s="46"/>
      <c r="CS113" s="46"/>
      <c r="CT113" s="46"/>
      <c r="CU113" s="46"/>
      <c r="CV113" s="46"/>
      <c r="CW113" s="46"/>
      <c r="CX113" s="46"/>
      <c r="CY113" s="46"/>
      <c r="CZ113" s="46"/>
      <c r="DA113" s="46"/>
      <c r="DB113" s="46"/>
      <c r="DC113" s="46"/>
      <c r="DD113" s="46"/>
      <c r="DE113" s="46"/>
      <c r="DF113" s="46"/>
      <c r="DG113" s="46"/>
      <c r="DI113" s="46"/>
      <c r="DJ113" s="46"/>
      <c r="DK113" s="46"/>
      <c r="DO113" s="52"/>
      <c r="DP113" s="52"/>
      <c r="DQ113" s="46"/>
      <c r="DS113" s="46"/>
      <c r="DT113" s="46"/>
      <c r="DU113" s="46"/>
      <c r="DV113" s="46"/>
      <c r="DX113" s="46"/>
      <c r="DY113" s="46"/>
      <c r="DZ113" s="46"/>
      <c r="EA113" s="46"/>
      <c r="EB113" s="46"/>
      <c r="EC113" s="46"/>
      <c r="ED113" s="46"/>
      <c r="EE113" s="46"/>
      <c r="EF113" s="46"/>
      <c r="EG113" s="46"/>
      <c r="EH113" s="46"/>
      <c r="EI113" s="46"/>
      <c r="EK113" s="46"/>
      <c r="EL113" s="46"/>
      <c r="EM113" s="46"/>
      <c r="EN113" s="52"/>
      <c r="EO113" s="46"/>
      <c r="EP113" s="52"/>
      <c r="ES113" s="46"/>
      <c r="ET113" s="46"/>
      <c r="EU113" s="46"/>
      <c r="EW113" s="46"/>
      <c r="EX113" s="46"/>
      <c r="EY113" s="46"/>
      <c r="FA113" s="46"/>
      <c r="FB113" s="46"/>
      <c r="FC113" s="46"/>
      <c r="FD113" s="52"/>
      <c r="FF113" s="46"/>
      <c r="FG113" s="46"/>
      <c r="FH113" s="46"/>
      <c r="FJ113" s="51"/>
      <c r="FK113" s="46"/>
      <c r="FL113" s="52"/>
      <c r="FM113" s="46"/>
      <c r="FN113" s="46"/>
      <c r="FP113" s="46"/>
      <c r="FQ113" s="46"/>
    </row>
    <row r="114" spans="1:173" x14ac:dyDescent="0.2">
      <c r="A114" s="8"/>
      <c r="B114" s="8"/>
      <c r="C114" s="8"/>
      <c r="D114" s="326"/>
      <c r="E114" s="326"/>
      <c r="F114" s="326"/>
      <c r="G114" s="326"/>
      <c r="H114" s="326"/>
      <c r="I114" s="8"/>
      <c r="J114" s="8"/>
      <c r="K114" s="8"/>
      <c r="L114" s="8"/>
      <c r="M114" s="326"/>
      <c r="N114" s="326"/>
      <c r="O114" s="326"/>
      <c r="P114" s="8"/>
      <c r="Q114" s="327"/>
      <c r="R114" s="8"/>
      <c r="S114" s="8"/>
      <c r="T114" s="8"/>
      <c r="U114" s="8"/>
      <c r="V114" s="8"/>
      <c r="W114" s="328"/>
      <c r="X114" s="8"/>
      <c r="Y114" s="8"/>
      <c r="Z114" s="47"/>
      <c r="AA114" s="47"/>
      <c r="AB114" s="8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331">
        <f t="shared" si="328"/>
        <v>1966</v>
      </c>
      <c r="AN114" s="47">
        <f t="shared" ref="AN114:AO114" si="333">AN32</f>
        <v>1.027358544500423</v>
      </c>
      <c r="AO114" s="47">
        <f t="shared" si="333"/>
        <v>1.0109499422017285</v>
      </c>
      <c r="AP114" s="47">
        <f t="shared" si="325"/>
        <v>1.0215236180547052</v>
      </c>
      <c r="AQ114" s="47">
        <f t="shared" si="326"/>
        <v>0.76969187629257119</v>
      </c>
      <c r="AR114" s="47"/>
      <c r="AS114" s="8"/>
      <c r="AT114" s="5"/>
      <c r="AV114" s="46"/>
      <c r="AW114" s="46"/>
      <c r="AX114" s="46"/>
      <c r="AY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M114" s="46"/>
      <c r="BN114" s="46"/>
      <c r="BO114" s="46"/>
      <c r="BP114" s="46"/>
      <c r="BR114" s="46"/>
      <c r="BS114" s="46"/>
      <c r="BT114" s="46"/>
      <c r="BU114" s="46"/>
      <c r="BV114" s="46"/>
      <c r="BX114" s="46"/>
      <c r="BY114" s="46"/>
      <c r="BZ114" s="46"/>
      <c r="CA114" s="46"/>
      <c r="CC114" s="46"/>
      <c r="CD114" s="46"/>
      <c r="CE114" s="46"/>
      <c r="CF114" s="46"/>
      <c r="CH114" s="46"/>
      <c r="CI114" s="46"/>
      <c r="CJ114" s="46"/>
      <c r="CK114" s="46"/>
      <c r="CM114" s="46"/>
      <c r="CN114" s="46"/>
      <c r="CO114" s="46"/>
      <c r="CP114" s="46"/>
      <c r="CS114" s="46"/>
      <c r="CT114" s="46"/>
      <c r="CU114" s="46"/>
      <c r="CV114" s="46"/>
      <c r="CW114" s="46"/>
      <c r="CX114" s="46"/>
      <c r="CY114" s="46"/>
      <c r="CZ114" s="46"/>
      <c r="DA114" s="46"/>
      <c r="DB114" s="46"/>
      <c r="DC114" s="46"/>
      <c r="DD114" s="46"/>
      <c r="DE114" s="46"/>
      <c r="DF114" s="46"/>
      <c r="DG114" s="46"/>
      <c r="DI114" s="46"/>
      <c r="DJ114" s="46"/>
      <c r="DK114" s="46"/>
      <c r="DO114" s="52"/>
      <c r="DP114" s="52"/>
      <c r="DQ114" s="46"/>
      <c r="DS114" s="46"/>
      <c r="DT114" s="46"/>
      <c r="DU114" s="46"/>
      <c r="DV114" s="46"/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K114" s="46"/>
      <c r="EL114" s="46"/>
      <c r="EM114" s="46"/>
      <c r="EN114" s="52"/>
      <c r="EO114" s="46"/>
      <c r="EP114" s="52"/>
      <c r="ES114" s="46"/>
      <c r="ET114" s="46"/>
      <c r="EU114" s="46"/>
      <c r="EW114" s="46"/>
      <c r="EX114" s="46"/>
      <c r="EY114" s="46"/>
      <c r="FA114" s="46"/>
      <c r="FB114" s="46"/>
      <c r="FC114" s="46"/>
      <c r="FD114" s="52"/>
      <c r="FF114" s="46"/>
      <c r="FG114" s="46"/>
      <c r="FH114" s="46"/>
      <c r="FJ114" s="51"/>
      <c r="FK114" s="46"/>
      <c r="FL114" s="52"/>
      <c r="FM114" s="46"/>
      <c r="FN114" s="46"/>
      <c r="FP114" s="46"/>
      <c r="FQ114" s="46"/>
    </row>
    <row r="115" spans="1:173" x14ac:dyDescent="0.2">
      <c r="A115" s="8"/>
      <c r="B115" s="8"/>
      <c r="C115" s="8"/>
      <c r="D115" s="326"/>
      <c r="E115" s="326"/>
      <c r="F115" s="326"/>
      <c r="G115" s="326"/>
      <c r="H115" s="326"/>
      <c r="I115" s="8"/>
      <c r="J115" s="8"/>
      <c r="K115" s="8"/>
      <c r="L115" s="8"/>
      <c r="M115" s="326"/>
      <c r="N115" s="326"/>
      <c r="O115" s="326"/>
      <c r="P115" s="8"/>
      <c r="Q115" s="327"/>
      <c r="R115" s="8"/>
      <c r="S115" s="8"/>
      <c r="T115" s="8"/>
      <c r="U115" s="8"/>
      <c r="V115" s="8"/>
      <c r="W115" s="328"/>
      <c r="X115" s="8"/>
      <c r="Y115" s="8"/>
      <c r="Z115" s="47"/>
      <c r="AA115" s="47"/>
      <c r="AB115" s="8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331">
        <f t="shared" si="328"/>
        <v>1967</v>
      </c>
      <c r="AN115" s="47">
        <f t="shared" ref="AN115:AO115" si="334">AN33</f>
        <v>1.1192347948898449</v>
      </c>
      <c r="AO115" s="47">
        <f t="shared" si="334"/>
        <v>0.996655585144536</v>
      </c>
      <c r="AP115" s="47">
        <f t="shared" si="325"/>
        <v>1.0204330252075258</v>
      </c>
      <c r="AQ115" s="47">
        <f t="shared" si="326"/>
        <v>0.76451951375187355</v>
      </c>
      <c r="AR115" s="47"/>
      <c r="AS115" s="8"/>
      <c r="AT115" s="5"/>
      <c r="AV115" s="46"/>
      <c r="AW115" s="46"/>
      <c r="AX115" s="46"/>
      <c r="AY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M115" s="46"/>
      <c r="BN115" s="46"/>
      <c r="BO115" s="46"/>
      <c r="BP115" s="46"/>
      <c r="BR115" s="46"/>
      <c r="BS115" s="46"/>
      <c r="BT115" s="46"/>
      <c r="BU115" s="46"/>
      <c r="BV115" s="46"/>
      <c r="BX115" s="46"/>
      <c r="BY115" s="46"/>
      <c r="BZ115" s="46"/>
      <c r="CA115" s="46"/>
      <c r="CC115" s="46"/>
      <c r="CD115" s="46"/>
      <c r="CE115" s="46"/>
      <c r="CF115" s="46"/>
      <c r="CH115" s="46"/>
      <c r="CI115" s="46"/>
      <c r="CJ115" s="46"/>
      <c r="CK115" s="46"/>
      <c r="CM115" s="46"/>
      <c r="CN115" s="46"/>
      <c r="CO115" s="46"/>
      <c r="CP115" s="46"/>
      <c r="CS115" s="46"/>
      <c r="CT115" s="46"/>
      <c r="CU115" s="46"/>
      <c r="CV115" s="46"/>
      <c r="CW115" s="46"/>
      <c r="CX115" s="46"/>
      <c r="CY115" s="46"/>
      <c r="CZ115" s="46"/>
      <c r="DA115" s="46"/>
      <c r="DB115" s="46"/>
      <c r="DC115" s="46"/>
      <c r="DD115" s="46"/>
      <c r="DE115" s="46"/>
      <c r="DF115" s="46"/>
      <c r="DG115" s="46"/>
      <c r="DI115" s="46"/>
      <c r="DJ115" s="46"/>
      <c r="DK115" s="46"/>
      <c r="DO115" s="52"/>
      <c r="DP115" s="52"/>
      <c r="DQ115" s="46"/>
      <c r="DS115" s="46"/>
      <c r="DT115" s="46"/>
      <c r="DU115" s="46"/>
      <c r="DV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K115" s="46"/>
      <c r="EL115" s="46"/>
      <c r="EM115" s="46"/>
      <c r="EN115" s="52"/>
      <c r="EO115" s="46"/>
      <c r="EP115" s="52"/>
      <c r="ES115" s="46"/>
      <c r="ET115" s="46"/>
      <c r="EU115" s="46"/>
      <c r="EW115" s="46"/>
      <c r="EX115" s="46"/>
      <c r="EY115" s="46"/>
      <c r="FA115" s="46"/>
      <c r="FB115" s="46"/>
      <c r="FC115" s="46"/>
      <c r="FD115" s="52"/>
      <c r="FF115" s="46"/>
      <c r="FG115" s="46"/>
      <c r="FH115" s="46"/>
      <c r="FJ115" s="51"/>
      <c r="FK115" s="46"/>
      <c r="FL115" s="52"/>
      <c r="FM115" s="46"/>
      <c r="FN115" s="46"/>
      <c r="FP115" s="46"/>
      <c r="FQ115" s="46"/>
    </row>
    <row r="116" spans="1:173" x14ac:dyDescent="0.2">
      <c r="A116" s="8"/>
      <c r="B116" s="8"/>
      <c r="C116" s="8"/>
      <c r="D116" s="326"/>
      <c r="E116" s="326"/>
      <c r="F116" s="326"/>
      <c r="G116" s="326"/>
      <c r="H116" s="326"/>
      <c r="I116" s="8"/>
      <c r="J116" s="8"/>
      <c r="K116" s="8"/>
      <c r="L116" s="8"/>
      <c r="M116" s="326"/>
      <c r="N116" s="326"/>
      <c r="O116" s="326"/>
      <c r="P116" s="8"/>
      <c r="Q116" s="327"/>
      <c r="R116" s="8"/>
      <c r="S116" s="8"/>
      <c r="T116" s="8"/>
      <c r="U116" s="8"/>
      <c r="V116" s="8"/>
      <c r="W116" s="328"/>
      <c r="X116" s="8"/>
      <c r="Y116" s="8"/>
      <c r="Z116" s="47"/>
      <c r="AA116" s="47"/>
      <c r="AB116" s="8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331">
        <f t="shared" si="328"/>
        <v>1968</v>
      </c>
      <c r="AN116" s="47">
        <f t="shared" ref="AN116:AO116" si="335">AN34</f>
        <v>1.1342954802085621</v>
      </c>
      <c r="AO116" s="47">
        <f t="shared" si="335"/>
        <v>1.0057900415336472</v>
      </c>
      <c r="AP116" s="47">
        <f t="shared" si="325"/>
        <v>1.0200980288685071</v>
      </c>
      <c r="AQ116" s="47">
        <f t="shared" si="326"/>
        <v>0.77594956967551354</v>
      </c>
      <c r="AR116" s="47"/>
      <c r="AS116" s="8"/>
      <c r="AT116" s="5"/>
      <c r="AV116" s="46"/>
      <c r="AW116" s="46"/>
      <c r="AX116" s="46"/>
      <c r="AY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M116" s="46"/>
      <c r="BN116" s="46"/>
      <c r="BO116" s="46"/>
      <c r="BP116" s="46"/>
      <c r="BR116" s="46"/>
      <c r="BS116" s="46"/>
      <c r="BT116" s="46"/>
      <c r="BU116" s="46"/>
      <c r="BV116" s="46"/>
      <c r="BX116" s="46"/>
      <c r="BY116" s="46"/>
      <c r="BZ116" s="46"/>
      <c r="CA116" s="46"/>
      <c r="CC116" s="46"/>
      <c r="CD116" s="46"/>
      <c r="CE116" s="46"/>
      <c r="CF116" s="46"/>
      <c r="CH116" s="46"/>
      <c r="CI116" s="46"/>
      <c r="CJ116" s="46"/>
      <c r="CK116" s="46"/>
      <c r="CM116" s="46"/>
      <c r="CN116" s="46"/>
      <c r="CO116" s="46"/>
      <c r="CP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I116" s="46"/>
      <c r="DJ116" s="46"/>
      <c r="DK116" s="46"/>
      <c r="DO116" s="52"/>
      <c r="DP116" s="52"/>
      <c r="DQ116" s="46"/>
      <c r="DS116" s="46"/>
      <c r="DT116" s="46"/>
      <c r="DU116" s="46"/>
      <c r="DV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K116" s="46"/>
      <c r="EL116" s="46"/>
      <c r="EM116" s="46"/>
      <c r="EN116" s="52"/>
      <c r="EO116" s="46"/>
      <c r="EP116" s="52"/>
      <c r="ES116" s="46"/>
      <c r="ET116" s="46"/>
      <c r="EU116" s="46"/>
      <c r="EW116" s="46"/>
      <c r="EX116" s="46"/>
      <c r="EY116" s="46"/>
      <c r="FA116" s="46"/>
      <c r="FB116" s="46"/>
      <c r="FC116" s="46"/>
      <c r="FD116" s="52"/>
      <c r="FF116" s="46"/>
      <c r="FG116" s="46"/>
      <c r="FH116" s="46"/>
      <c r="FJ116" s="51"/>
      <c r="FK116" s="46"/>
      <c r="FL116" s="52"/>
      <c r="FM116" s="46"/>
      <c r="FN116" s="46"/>
      <c r="FP116" s="46"/>
      <c r="FQ116" s="46"/>
    </row>
    <row r="117" spans="1:173" x14ac:dyDescent="0.2">
      <c r="A117" s="8"/>
      <c r="B117" s="8"/>
      <c r="C117" s="8"/>
      <c r="D117" s="326"/>
      <c r="E117" s="326"/>
      <c r="F117" s="326"/>
      <c r="G117" s="326"/>
      <c r="H117" s="326"/>
      <c r="I117" s="8"/>
      <c r="J117" s="8"/>
      <c r="K117" s="8"/>
      <c r="L117" s="8"/>
      <c r="M117" s="326"/>
      <c r="N117" s="326"/>
      <c r="O117" s="326"/>
      <c r="P117" s="8"/>
      <c r="Q117" s="327"/>
      <c r="R117" s="8"/>
      <c r="S117" s="8"/>
      <c r="T117" s="8"/>
      <c r="U117" s="8"/>
      <c r="V117" s="8"/>
      <c r="W117" s="328"/>
      <c r="X117" s="8"/>
      <c r="Y117" s="8"/>
      <c r="Z117" s="47"/>
      <c r="AA117" s="47"/>
      <c r="AB117" s="8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331">
        <f t="shared" si="328"/>
        <v>1969</v>
      </c>
      <c r="AN117" s="47">
        <f t="shared" ref="AN117:AO117" si="336">AN35</f>
        <v>1.1616580814611237</v>
      </c>
      <c r="AO117" s="47">
        <f t="shared" si="336"/>
        <v>1.0121444677086937</v>
      </c>
      <c r="AP117" s="47">
        <f t="shared" si="325"/>
        <v>1.0202515729193813</v>
      </c>
      <c r="AQ117" s="47">
        <f t="shared" si="326"/>
        <v>0.78456027900317082</v>
      </c>
      <c r="AR117" s="47"/>
      <c r="AS117" s="8"/>
      <c r="AT117" s="5"/>
      <c r="AV117" s="46"/>
      <c r="AW117" s="46"/>
      <c r="AX117" s="46"/>
      <c r="AY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M117" s="46"/>
      <c r="BN117" s="46"/>
      <c r="BO117" s="46"/>
      <c r="BP117" s="46"/>
      <c r="BR117" s="46"/>
      <c r="BS117" s="46"/>
      <c r="BT117" s="46"/>
      <c r="BU117" s="46"/>
      <c r="BV117" s="46"/>
      <c r="BX117" s="46"/>
      <c r="BY117" s="46"/>
      <c r="BZ117" s="46"/>
      <c r="CA117" s="46"/>
      <c r="CC117" s="46"/>
      <c r="CD117" s="46"/>
      <c r="CE117" s="46"/>
      <c r="CF117" s="46"/>
      <c r="CH117" s="46"/>
      <c r="CI117" s="46"/>
      <c r="CJ117" s="46"/>
      <c r="CK117" s="46"/>
      <c r="CM117" s="46"/>
      <c r="CN117" s="46"/>
      <c r="CO117" s="46"/>
      <c r="CP117" s="46"/>
      <c r="CS117" s="46"/>
      <c r="CT117" s="46"/>
      <c r="CU117" s="46"/>
      <c r="CV117" s="46"/>
      <c r="CW117" s="46"/>
      <c r="CX117" s="46"/>
      <c r="CY117" s="46"/>
      <c r="CZ117" s="46"/>
      <c r="DA117" s="46"/>
      <c r="DB117" s="46"/>
      <c r="DC117" s="46"/>
      <c r="DD117" s="46"/>
      <c r="DE117" s="46"/>
      <c r="DF117" s="46"/>
      <c r="DG117" s="46"/>
      <c r="DI117" s="46"/>
      <c r="DJ117" s="46"/>
      <c r="DK117" s="46"/>
      <c r="DO117" s="52"/>
      <c r="DP117" s="52"/>
      <c r="DQ117" s="46"/>
      <c r="DS117" s="46"/>
      <c r="DT117" s="46"/>
      <c r="DU117" s="46"/>
      <c r="DV117" s="46"/>
      <c r="DX117" s="46"/>
      <c r="DY117" s="46"/>
      <c r="DZ117" s="46"/>
      <c r="EA117" s="46"/>
      <c r="EB117" s="46"/>
      <c r="EC117" s="46"/>
      <c r="ED117" s="46"/>
      <c r="EE117" s="46"/>
      <c r="EF117" s="46"/>
      <c r="EG117" s="46"/>
      <c r="EH117" s="46"/>
      <c r="EI117" s="46"/>
      <c r="EK117" s="46"/>
      <c r="EL117" s="46"/>
      <c r="EM117" s="46"/>
      <c r="EN117" s="52"/>
      <c r="EO117" s="46"/>
      <c r="EP117" s="52"/>
      <c r="ES117" s="46"/>
      <c r="ET117" s="46"/>
      <c r="EU117" s="46"/>
      <c r="EW117" s="46"/>
      <c r="EX117" s="46"/>
      <c r="EY117" s="46"/>
      <c r="FA117" s="46"/>
      <c r="FB117" s="46"/>
      <c r="FC117" s="46"/>
      <c r="FD117" s="52"/>
      <c r="FF117" s="46"/>
      <c r="FG117" s="46"/>
      <c r="FH117" s="46"/>
      <c r="FJ117" s="51"/>
      <c r="FK117" s="46"/>
      <c r="FL117" s="52"/>
      <c r="FM117" s="46"/>
      <c r="FN117" s="46"/>
      <c r="FP117" s="46"/>
      <c r="FQ117" s="46"/>
    </row>
    <row r="118" spans="1:173" x14ac:dyDescent="0.2">
      <c r="A118" s="8"/>
      <c r="B118" s="8"/>
      <c r="C118" s="8"/>
      <c r="D118" s="326"/>
      <c r="E118" s="326"/>
      <c r="F118" s="326"/>
      <c r="G118" s="326"/>
      <c r="H118" s="326"/>
      <c r="I118" s="8"/>
      <c r="J118" s="8"/>
      <c r="K118" s="8"/>
      <c r="L118" s="8"/>
      <c r="M118" s="326"/>
      <c r="N118" s="326"/>
      <c r="O118" s="326"/>
      <c r="P118" s="8"/>
      <c r="Q118" s="327"/>
      <c r="R118" s="8"/>
      <c r="S118" s="8"/>
      <c r="T118" s="8"/>
      <c r="U118" s="8"/>
      <c r="V118" s="8"/>
      <c r="W118" s="328"/>
      <c r="X118" s="8"/>
      <c r="Y118" s="8"/>
      <c r="Z118" s="47"/>
      <c r="AA118" s="47"/>
      <c r="AB118" s="8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331">
        <f t="shared" si="328"/>
        <v>1970</v>
      </c>
      <c r="AN118" s="47">
        <f t="shared" ref="AN118:AO118" si="337">AN36</f>
        <v>1.1954305043063984</v>
      </c>
      <c r="AO118" s="47">
        <f t="shared" si="337"/>
        <v>1.0049657089162827</v>
      </c>
      <c r="AP118" s="47">
        <f t="shared" si="325"/>
        <v>1.025789462995975</v>
      </c>
      <c r="AQ118" s="47">
        <f t="shared" si="326"/>
        <v>0.79399446905358317</v>
      </c>
      <c r="AR118" s="47"/>
      <c r="AS118" s="8"/>
      <c r="AT118" s="5"/>
      <c r="AV118" s="46"/>
      <c r="AW118" s="46"/>
      <c r="AX118" s="46"/>
      <c r="AY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M118" s="46"/>
      <c r="BN118" s="46"/>
      <c r="BO118" s="46"/>
      <c r="BP118" s="46"/>
      <c r="BR118" s="46"/>
      <c r="BS118" s="46"/>
      <c r="BT118" s="46"/>
      <c r="BU118" s="46"/>
      <c r="BV118" s="46"/>
      <c r="BX118" s="46"/>
      <c r="BY118" s="46"/>
      <c r="BZ118" s="46"/>
      <c r="CA118" s="46"/>
      <c r="CC118" s="46"/>
      <c r="CD118" s="46"/>
      <c r="CE118" s="46"/>
      <c r="CF118" s="46"/>
      <c r="CH118" s="46"/>
      <c r="CI118" s="46"/>
      <c r="CJ118" s="46"/>
      <c r="CK118" s="46"/>
      <c r="CM118" s="46"/>
      <c r="CN118" s="46"/>
      <c r="CO118" s="46"/>
      <c r="CP118" s="46"/>
      <c r="CS118" s="46"/>
      <c r="CT118" s="46"/>
      <c r="CU118" s="46"/>
      <c r="CV118" s="46"/>
      <c r="CW118" s="46"/>
      <c r="CX118" s="46"/>
      <c r="CY118" s="46"/>
      <c r="CZ118" s="46"/>
      <c r="DA118" s="46"/>
      <c r="DB118" s="46"/>
      <c r="DC118" s="46"/>
      <c r="DD118" s="46"/>
      <c r="DE118" s="46"/>
      <c r="DF118" s="46"/>
      <c r="DG118" s="46"/>
      <c r="DI118" s="46"/>
      <c r="DJ118" s="46"/>
      <c r="DK118" s="46"/>
      <c r="DO118" s="52"/>
      <c r="DP118" s="52"/>
      <c r="DQ118" s="46"/>
      <c r="DS118" s="46"/>
      <c r="DT118" s="46"/>
      <c r="DU118" s="46"/>
      <c r="DV118" s="46"/>
      <c r="DX118" s="46"/>
      <c r="DY118" s="46"/>
      <c r="DZ118" s="46"/>
      <c r="EA118" s="46"/>
      <c r="EB118" s="46"/>
      <c r="EC118" s="46"/>
      <c r="ED118" s="46"/>
      <c r="EE118" s="46"/>
      <c r="EF118" s="46"/>
      <c r="EG118" s="46"/>
      <c r="EH118" s="46"/>
      <c r="EI118" s="46"/>
      <c r="EK118" s="46"/>
      <c r="EL118" s="46"/>
      <c r="EM118" s="46"/>
      <c r="EN118" s="52"/>
      <c r="EO118" s="46"/>
      <c r="EP118" s="52"/>
      <c r="ES118" s="46"/>
      <c r="ET118" s="46"/>
      <c r="EU118" s="46"/>
      <c r="EW118" s="46"/>
      <c r="EX118" s="46"/>
      <c r="EY118" s="46"/>
      <c r="FA118" s="46"/>
      <c r="FB118" s="46"/>
      <c r="FC118" s="46"/>
      <c r="FD118" s="52"/>
      <c r="FF118" s="46"/>
      <c r="FG118" s="46"/>
      <c r="FH118" s="46"/>
      <c r="FJ118" s="51"/>
      <c r="FK118" s="46"/>
      <c r="FL118" s="52"/>
      <c r="FM118" s="46"/>
      <c r="FN118" s="46"/>
      <c r="FP118" s="46"/>
      <c r="FQ118" s="46"/>
    </row>
    <row r="119" spans="1:173" x14ac:dyDescent="0.2">
      <c r="A119" s="8"/>
      <c r="B119" s="8"/>
      <c r="C119" s="8"/>
      <c r="D119" s="326"/>
      <c r="E119" s="326"/>
      <c r="F119" s="326"/>
      <c r="G119" s="326"/>
      <c r="H119" s="326"/>
      <c r="I119" s="8"/>
      <c r="J119" s="8"/>
      <c r="K119" s="8"/>
      <c r="L119" s="8"/>
      <c r="M119" s="326"/>
      <c r="N119" s="326"/>
      <c r="O119" s="326"/>
      <c r="P119" s="8"/>
      <c r="Q119" s="327"/>
      <c r="R119" s="8"/>
      <c r="S119" s="8"/>
      <c r="T119" s="8"/>
      <c r="U119" s="8"/>
      <c r="V119" s="8"/>
      <c r="W119" s="328"/>
      <c r="X119" s="8"/>
      <c r="Y119" s="8"/>
      <c r="Z119" s="47"/>
      <c r="AA119" s="47"/>
      <c r="AB119" s="8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331">
        <f t="shared" si="328"/>
        <v>1971</v>
      </c>
      <c r="AN119" s="47">
        <f t="shared" ref="AN119:AO119" si="338">AN37</f>
        <v>1.2195818284442008</v>
      </c>
      <c r="AO119" s="47">
        <f t="shared" si="338"/>
        <v>0.99405505497215418</v>
      </c>
      <c r="AP119" s="47">
        <f t="shared" si="325"/>
        <v>1.0246797945721606</v>
      </c>
      <c r="AQ119" s="47">
        <f t="shared" si="326"/>
        <v>0.80479267952103795</v>
      </c>
      <c r="AR119" s="47"/>
      <c r="AS119" s="8"/>
      <c r="AT119" s="5"/>
      <c r="AV119" s="46"/>
      <c r="AW119" s="46"/>
      <c r="AX119" s="46"/>
      <c r="AY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M119" s="46"/>
      <c r="BN119" s="46"/>
      <c r="BO119" s="46"/>
      <c r="BP119" s="46"/>
      <c r="BR119" s="46"/>
      <c r="BS119" s="46"/>
      <c r="BT119" s="46"/>
      <c r="BU119" s="46"/>
      <c r="BV119" s="46"/>
      <c r="BX119" s="46"/>
      <c r="BY119" s="46"/>
      <c r="BZ119" s="46"/>
      <c r="CA119" s="46"/>
      <c r="CC119" s="46"/>
      <c r="CD119" s="46"/>
      <c r="CE119" s="46"/>
      <c r="CF119" s="46"/>
      <c r="CH119" s="46"/>
      <c r="CI119" s="46"/>
      <c r="CJ119" s="46"/>
      <c r="CK119" s="46"/>
      <c r="CM119" s="46"/>
      <c r="CN119" s="46"/>
      <c r="CO119" s="46"/>
      <c r="CP119" s="46"/>
      <c r="CS119" s="46"/>
      <c r="CT119" s="46"/>
      <c r="CU119" s="46"/>
      <c r="CV119" s="46"/>
      <c r="CW119" s="46"/>
      <c r="CX119" s="46"/>
      <c r="CY119" s="46"/>
      <c r="CZ119" s="46"/>
      <c r="DA119" s="46"/>
      <c r="DB119" s="46"/>
      <c r="DC119" s="46"/>
      <c r="DD119" s="46"/>
      <c r="DE119" s="46"/>
      <c r="DF119" s="46"/>
      <c r="DG119" s="46"/>
      <c r="DI119" s="46"/>
      <c r="DJ119" s="46"/>
      <c r="DK119" s="46"/>
      <c r="DO119" s="52"/>
      <c r="DP119" s="52"/>
      <c r="DQ119" s="46"/>
      <c r="DS119" s="46"/>
      <c r="DT119" s="46"/>
      <c r="DU119" s="46"/>
      <c r="DV119" s="46"/>
      <c r="DX119" s="46"/>
      <c r="DY119" s="46"/>
      <c r="DZ119" s="46"/>
      <c r="EA119" s="46"/>
      <c r="EB119" s="46"/>
      <c r="EC119" s="46"/>
      <c r="ED119" s="46"/>
      <c r="EE119" s="46"/>
      <c r="EF119" s="46"/>
      <c r="EG119" s="46"/>
      <c r="EH119" s="46"/>
      <c r="EI119" s="46"/>
      <c r="EK119" s="46"/>
      <c r="EL119" s="46"/>
      <c r="EM119" s="46"/>
      <c r="EN119" s="52"/>
      <c r="EO119" s="46"/>
      <c r="EP119" s="52"/>
      <c r="ES119" s="46"/>
      <c r="ET119" s="46"/>
      <c r="EU119" s="46"/>
      <c r="EW119" s="46"/>
      <c r="EX119" s="46"/>
      <c r="EY119" s="46"/>
      <c r="FA119" s="46"/>
      <c r="FB119" s="46"/>
      <c r="FC119" s="46"/>
      <c r="FD119" s="52"/>
      <c r="FF119" s="46"/>
      <c r="FG119" s="46"/>
      <c r="FH119" s="46"/>
      <c r="FJ119" s="51"/>
      <c r="FK119" s="46"/>
      <c r="FL119" s="52"/>
      <c r="FM119" s="46"/>
      <c r="FN119" s="46"/>
      <c r="FP119" s="46"/>
      <c r="FQ119" s="46"/>
    </row>
    <row r="120" spans="1:173" x14ac:dyDescent="0.2">
      <c r="A120" s="8"/>
      <c r="B120" s="8"/>
      <c r="C120" s="8"/>
      <c r="D120" s="326"/>
      <c r="E120" s="326"/>
      <c r="F120" s="326"/>
      <c r="G120" s="326"/>
      <c r="H120" s="326"/>
      <c r="I120" s="8"/>
      <c r="J120" s="8"/>
      <c r="K120" s="8"/>
      <c r="L120" s="8"/>
      <c r="M120" s="326"/>
      <c r="N120" s="326"/>
      <c r="O120" s="326"/>
      <c r="P120" s="8"/>
      <c r="Q120" s="327"/>
      <c r="R120" s="8"/>
      <c r="S120" s="8"/>
      <c r="T120" s="8"/>
      <c r="U120" s="8"/>
      <c r="V120" s="8"/>
      <c r="W120" s="328"/>
      <c r="X120" s="8"/>
      <c r="Y120" s="8"/>
      <c r="Z120" s="47"/>
      <c r="AA120" s="47"/>
      <c r="AB120" s="8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331">
        <f t="shared" si="328"/>
        <v>1972</v>
      </c>
      <c r="AN120" s="47">
        <f t="shared" ref="AN120:AO120" si="339">AN38</f>
        <v>1.2280692636740165</v>
      </c>
      <c r="AO120" s="47">
        <f t="shared" si="339"/>
        <v>1.0001848943669729</v>
      </c>
      <c r="AP120" s="47">
        <f t="shared" si="325"/>
        <v>1.0209723986310859</v>
      </c>
      <c r="AQ120" s="47">
        <f t="shared" si="326"/>
        <v>0.82018108480859764</v>
      </c>
      <c r="AR120" s="47"/>
      <c r="AS120" s="8"/>
      <c r="AT120" s="5"/>
      <c r="AV120" s="46"/>
      <c r="AW120" s="46"/>
      <c r="AX120" s="46"/>
      <c r="AY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M120" s="46"/>
      <c r="BN120" s="46"/>
      <c r="BO120" s="46"/>
      <c r="BP120" s="46"/>
      <c r="BR120" s="46"/>
      <c r="BS120" s="46"/>
      <c r="BT120" s="46"/>
      <c r="BU120" s="46"/>
      <c r="BV120" s="46"/>
      <c r="BX120" s="46"/>
      <c r="BY120" s="46"/>
      <c r="BZ120" s="46"/>
      <c r="CA120" s="46"/>
      <c r="CC120" s="46"/>
      <c r="CD120" s="46"/>
      <c r="CE120" s="46"/>
      <c r="CF120" s="46"/>
      <c r="CH120" s="46"/>
      <c r="CI120" s="46"/>
      <c r="CJ120" s="46"/>
      <c r="CK120" s="46"/>
      <c r="CM120" s="46"/>
      <c r="CN120" s="46"/>
      <c r="CO120" s="46"/>
      <c r="CP120" s="46"/>
      <c r="CS120" s="46"/>
      <c r="CT120" s="46"/>
      <c r="CU120" s="46"/>
      <c r="CV120" s="46"/>
      <c r="CW120" s="46"/>
      <c r="CX120" s="46"/>
      <c r="CY120" s="46"/>
      <c r="CZ120" s="46"/>
      <c r="DA120" s="46"/>
      <c r="DB120" s="46"/>
      <c r="DC120" s="46"/>
      <c r="DD120" s="46"/>
      <c r="DE120" s="46"/>
      <c r="DF120" s="46"/>
      <c r="DG120" s="46"/>
      <c r="DI120" s="46"/>
      <c r="DJ120" s="46"/>
      <c r="DK120" s="46"/>
      <c r="DO120" s="52"/>
      <c r="DP120" s="52"/>
      <c r="DQ120" s="46"/>
      <c r="DS120" s="46"/>
      <c r="DT120" s="46"/>
      <c r="DU120" s="46"/>
      <c r="DV120" s="46"/>
      <c r="DX120" s="46"/>
      <c r="DY120" s="46"/>
      <c r="DZ120" s="46"/>
      <c r="EA120" s="46"/>
      <c r="EB120" s="46"/>
      <c r="EC120" s="46"/>
      <c r="ED120" s="46"/>
      <c r="EE120" s="46"/>
      <c r="EF120" s="46"/>
      <c r="EG120" s="46"/>
      <c r="EH120" s="46"/>
      <c r="EI120" s="46"/>
      <c r="EK120" s="46"/>
      <c r="EL120" s="46"/>
      <c r="EM120" s="46"/>
      <c r="EN120" s="52"/>
      <c r="EO120" s="46"/>
      <c r="EP120" s="52"/>
      <c r="ES120" s="46"/>
      <c r="ET120" s="46"/>
      <c r="EU120" s="46"/>
      <c r="EW120" s="46"/>
      <c r="EX120" s="46"/>
      <c r="EY120" s="46"/>
      <c r="FA120" s="46"/>
      <c r="FB120" s="46"/>
      <c r="FC120" s="46"/>
      <c r="FD120" s="52"/>
      <c r="FF120" s="46"/>
      <c r="FG120" s="46"/>
      <c r="FH120" s="46"/>
      <c r="FJ120" s="51"/>
      <c r="FK120" s="46"/>
      <c r="FL120" s="52"/>
      <c r="FM120" s="46"/>
      <c r="FN120" s="46"/>
      <c r="FP120" s="46"/>
      <c r="FQ120" s="46"/>
    </row>
    <row r="121" spans="1:173" x14ac:dyDescent="0.2">
      <c r="A121" s="8"/>
      <c r="B121" s="8"/>
      <c r="C121" s="8"/>
      <c r="D121" s="326"/>
      <c r="E121" s="326"/>
      <c r="F121" s="326"/>
      <c r="G121" s="326"/>
      <c r="H121" s="326"/>
      <c r="I121" s="8"/>
      <c r="J121" s="8"/>
      <c r="K121" s="8"/>
      <c r="L121" s="8"/>
      <c r="M121" s="326"/>
      <c r="N121" s="326"/>
      <c r="O121" s="326"/>
      <c r="P121" s="8"/>
      <c r="Q121" s="327"/>
      <c r="R121" s="8"/>
      <c r="S121" s="8"/>
      <c r="T121" s="8"/>
      <c r="U121" s="8"/>
      <c r="V121" s="8"/>
      <c r="W121" s="328"/>
      <c r="X121" s="8"/>
      <c r="Y121" s="8"/>
      <c r="Z121" s="47"/>
      <c r="AA121" s="47"/>
      <c r="AB121" s="8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331">
        <f t="shared" si="328"/>
        <v>1973</v>
      </c>
      <c r="AN121" s="47">
        <f t="shared" ref="AN121:AO121" si="340">AN39</f>
        <v>1.2456264698066621</v>
      </c>
      <c r="AO121" s="47">
        <f t="shared" si="340"/>
        <v>0.98155118868871161</v>
      </c>
      <c r="AP121" s="47">
        <f t="shared" si="325"/>
        <v>1.0187596545863138</v>
      </c>
      <c r="AQ121" s="47">
        <f t="shared" si="326"/>
        <v>0.83689826003890855</v>
      </c>
      <c r="AR121" s="47"/>
      <c r="AS121" s="8"/>
      <c r="AT121" s="5"/>
      <c r="AV121" s="46"/>
      <c r="AW121" s="46"/>
      <c r="AX121" s="46"/>
      <c r="AY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M121" s="46"/>
      <c r="BN121" s="46"/>
      <c r="BO121" s="46"/>
      <c r="BP121" s="46"/>
      <c r="BR121" s="46"/>
      <c r="BS121" s="46"/>
      <c r="BT121" s="46"/>
      <c r="BU121" s="46"/>
      <c r="BV121" s="46"/>
      <c r="BX121" s="46"/>
      <c r="BY121" s="46"/>
      <c r="BZ121" s="46"/>
      <c r="CA121" s="46"/>
      <c r="CC121" s="46"/>
      <c r="CD121" s="46"/>
      <c r="CE121" s="46"/>
      <c r="CF121" s="46"/>
      <c r="CH121" s="46"/>
      <c r="CI121" s="46"/>
      <c r="CJ121" s="46"/>
      <c r="CK121" s="46"/>
      <c r="CM121" s="46"/>
      <c r="CN121" s="46"/>
      <c r="CO121" s="46"/>
      <c r="CP121" s="46"/>
      <c r="CS121" s="46"/>
      <c r="CT121" s="46"/>
      <c r="CU121" s="46"/>
      <c r="CV121" s="46"/>
      <c r="CW121" s="46"/>
      <c r="CX121" s="46"/>
      <c r="CY121" s="46"/>
      <c r="CZ121" s="46"/>
      <c r="DA121" s="46"/>
      <c r="DB121" s="46"/>
      <c r="DC121" s="46"/>
      <c r="DD121" s="46"/>
      <c r="DE121" s="46"/>
      <c r="DF121" s="46"/>
      <c r="DG121" s="46"/>
      <c r="DI121" s="46"/>
      <c r="DJ121" s="46"/>
      <c r="DK121" s="46"/>
      <c r="DO121" s="52"/>
      <c r="DP121" s="52"/>
      <c r="DQ121" s="46"/>
      <c r="DS121" s="46"/>
      <c r="DT121" s="46"/>
      <c r="DU121" s="46"/>
      <c r="DV121" s="46"/>
      <c r="DX121" s="46"/>
      <c r="DY121" s="46"/>
      <c r="DZ121" s="46"/>
      <c r="EA121" s="46"/>
      <c r="EB121" s="46"/>
      <c r="EC121" s="46"/>
      <c r="ED121" s="46"/>
      <c r="EE121" s="46"/>
      <c r="EF121" s="46"/>
      <c r="EG121" s="46"/>
      <c r="EH121" s="46"/>
      <c r="EI121" s="46"/>
      <c r="EK121" s="46"/>
      <c r="EL121" s="46"/>
      <c r="EM121" s="46"/>
      <c r="EN121" s="52"/>
      <c r="EO121" s="46"/>
      <c r="EP121" s="52"/>
      <c r="ES121" s="46"/>
      <c r="ET121" s="46"/>
      <c r="EU121" s="46"/>
      <c r="EW121" s="46"/>
      <c r="EX121" s="46"/>
      <c r="EY121" s="46"/>
      <c r="FA121" s="46"/>
      <c r="FB121" s="46"/>
      <c r="FC121" s="46"/>
      <c r="FD121" s="52"/>
      <c r="FF121" s="46"/>
      <c r="FG121" s="46"/>
      <c r="FH121" s="46"/>
      <c r="FJ121" s="51"/>
      <c r="FK121" s="46"/>
      <c r="FL121" s="52"/>
      <c r="FM121" s="46"/>
      <c r="FN121" s="46"/>
      <c r="FP121" s="46"/>
      <c r="FQ121" s="46"/>
    </row>
    <row r="122" spans="1:173" x14ac:dyDescent="0.2">
      <c r="A122" s="8"/>
      <c r="B122" s="8"/>
      <c r="C122" s="8"/>
      <c r="D122" s="326"/>
      <c r="E122" s="326"/>
      <c r="F122" s="326"/>
      <c r="G122" s="326"/>
      <c r="H122" s="326"/>
      <c r="I122" s="8"/>
      <c r="J122" s="8"/>
      <c r="K122" s="8"/>
      <c r="L122" s="8"/>
      <c r="M122" s="326"/>
      <c r="N122" s="326"/>
      <c r="O122" s="326"/>
      <c r="P122" s="8"/>
      <c r="Q122" s="327"/>
      <c r="R122" s="8"/>
      <c r="S122" s="8"/>
      <c r="T122" s="8"/>
      <c r="U122" s="8"/>
      <c r="V122" s="8"/>
      <c r="W122" s="328"/>
      <c r="X122" s="8"/>
      <c r="Y122" s="8"/>
      <c r="Z122" s="47"/>
      <c r="AA122" s="47"/>
      <c r="AB122" s="8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331">
        <f t="shared" si="328"/>
        <v>1974</v>
      </c>
      <c r="AN122" s="47">
        <f t="shared" ref="AN122:AO122" si="341">AN40</f>
        <v>1.1875686927476128</v>
      </c>
      <c r="AO122" s="47">
        <f t="shared" si="341"/>
        <v>0.9741447408847993</v>
      </c>
      <c r="AP122" s="47">
        <f t="shared" si="325"/>
        <v>1.0259001394759932</v>
      </c>
      <c r="AQ122" s="47">
        <f t="shared" si="326"/>
        <v>0.84346634683857813</v>
      </c>
      <c r="AR122" s="47"/>
      <c r="AS122" s="8"/>
      <c r="AT122" s="5"/>
      <c r="AV122" s="46"/>
      <c r="AW122" s="46"/>
      <c r="AX122" s="46"/>
      <c r="AY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M122" s="46"/>
      <c r="BN122" s="46"/>
      <c r="BO122" s="46"/>
      <c r="BP122" s="46"/>
      <c r="BR122" s="46"/>
      <c r="BS122" s="46"/>
      <c r="BT122" s="46"/>
      <c r="BU122" s="46"/>
      <c r="BV122" s="46"/>
      <c r="BX122" s="46"/>
      <c r="BY122" s="46"/>
      <c r="BZ122" s="46"/>
      <c r="CA122" s="46"/>
      <c r="CC122" s="46"/>
      <c r="CD122" s="46"/>
      <c r="CE122" s="46"/>
      <c r="CF122" s="46"/>
      <c r="CH122" s="46"/>
      <c r="CI122" s="46"/>
      <c r="CJ122" s="46"/>
      <c r="CK122" s="46"/>
      <c r="CM122" s="46"/>
      <c r="CN122" s="46"/>
      <c r="CO122" s="46"/>
      <c r="CP122" s="46"/>
      <c r="CS122" s="46"/>
      <c r="CT122" s="46"/>
      <c r="CU122" s="46"/>
      <c r="CV122" s="46"/>
      <c r="CW122" s="46"/>
      <c r="CX122" s="46"/>
      <c r="CY122" s="46"/>
      <c r="CZ122" s="46"/>
      <c r="DA122" s="46"/>
      <c r="DB122" s="46"/>
      <c r="DC122" s="46"/>
      <c r="DD122" s="46"/>
      <c r="DE122" s="46"/>
      <c r="DF122" s="46"/>
      <c r="DG122" s="46"/>
      <c r="DI122" s="46"/>
      <c r="DJ122" s="46"/>
      <c r="DK122" s="46"/>
      <c r="DO122" s="52"/>
      <c r="DP122" s="52"/>
      <c r="DQ122" s="46"/>
      <c r="DS122" s="46"/>
      <c r="DT122" s="46"/>
      <c r="DU122" s="46"/>
      <c r="DV122" s="46"/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K122" s="46"/>
      <c r="EL122" s="46"/>
      <c r="EM122" s="46"/>
      <c r="EN122" s="52"/>
      <c r="EO122" s="46"/>
      <c r="EP122" s="52"/>
      <c r="ES122" s="46"/>
      <c r="ET122" s="46"/>
      <c r="EU122" s="46"/>
      <c r="EW122" s="46"/>
      <c r="EX122" s="46"/>
      <c r="EY122" s="46"/>
      <c r="FA122" s="46"/>
      <c r="FB122" s="46"/>
      <c r="FC122" s="46"/>
      <c r="FD122" s="52"/>
      <c r="FF122" s="46"/>
      <c r="FG122" s="46"/>
      <c r="FH122" s="46"/>
      <c r="FJ122" s="51"/>
      <c r="FK122" s="46"/>
      <c r="FL122" s="52"/>
      <c r="FM122" s="46"/>
      <c r="FN122" s="46"/>
      <c r="FP122" s="46"/>
      <c r="FQ122" s="46"/>
    </row>
    <row r="123" spans="1:173" x14ac:dyDescent="0.2">
      <c r="A123" s="8"/>
      <c r="B123" s="8"/>
      <c r="C123" s="8"/>
      <c r="D123" s="326"/>
      <c r="E123" s="326"/>
      <c r="F123" s="326"/>
      <c r="G123" s="326"/>
      <c r="H123" s="326"/>
      <c r="I123" s="8"/>
      <c r="J123" s="8"/>
      <c r="K123" s="8"/>
      <c r="L123" s="8"/>
      <c r="M123" s="326"/>
      <c r="N123" s="326"/>
      <c r="O123" s="326"/>
      <c r="P123" s="8"/>
      <c r="Q123" s="327"/>
      <c r="R123" s="8"/>
      <c r="S123" s="8"/>
      <c r="T123" s="8"/>
      <c r="U123" s="8"/>
      <c r="V123" s="8"/>
      <c r="W123" s="328"/>
      <c r="X123" s="8"/>
      <c r="Y123" s="8"/>
      <c r="Z123" s="47"/>
      <c r="AA123" s="47"/>
      <c r="AB123" s="8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331">
        <f t="shared" si="328"/>
        <v>1975</v>
      </c>
      <c r="AN123" s="47">
        <f t="shared" ref="AN123:AO123" si="342">AN41</f>
        <v>1.1313071401406334</v>
      </c>
      <c r="AO123" s="47">
        <f t="shared" si="342"/>
        <v>0.98484348897500806</v>
      </c>
      <c r="AP123" s="47">
        <f t="shared" si="325"/>
        <v>1.0226482022014656</v>
      </c>
      <c r="AQ123" s="47">
        <f t="shared" si="326"/>
        <v>0.87071111080824815</v>
      </c>
      <c r="AR123" s="47"/>
      <c r="AS123" s="8"/>
      <c r="AT123" s="5"/>
      <c r="AV123" s="46"/>
      <c r="AW123" s="46"/>
      <c r="AX123" s="46"/>
      <c r="AY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M123" s="46"/>
      <c r="BN123" s="46"/>
      <c r="BO123" s="46"/>
      <c r="BP123" s="46"/>
      <c r="BR123" s="46"/>
      <c r="BS123" s="46"/>
      <c r="BT123" s="46"/>
      <c r="BU123" s="46"/>
      <c r="BV123" s="46"/>
      <c r="BX123" s="46"/>
      <c r="BY123" s="46"/>
      <c r="BZ123" s="46"/>
      <c r="CA123" s="46"/>
      <c r="CC123" s="46"/>
      <c r="CD123" s="46"/>
      <c r="CE123" s="46"/>
      <c r="CF123" s="46"/>
      <c r="CH123" s="46"/>
      <c r="CI123" s="46"/>
      <c r="CJ123" s="46"/>
      <c r="CK123" s="46"/>
      <c r="CM123" s="46"/>
      <c r="CN123" s="46"/>
      <c r="CO123" s="46"/>
      <c r="CP123" s="46"/>
      <c r="CS123" s="46"/>
      <c r="CT123" s="46"/>
      <c r="CU123" s="46"/>
      <c r="CV123" s="46"/>
      <c r="CW123" s="46"/>
      <c r="CX123" s="46"/>
      <c r="CY123" s="46"/>
      <c r="CZ123" s="46"/>
      <c r="DA123" s="46"/>
      <c r="DB123" s="46"/>
      <c r="DC123" s="46"/>
      <c r="DD123" s="46"/>
      <c r="DE123" s="46"/>
      <c r="DF123" s="46"/>
      <c r="DG123" s="46"/>
      <c r="DI123" s="46"/>
      <c r="DJ123" s="46"/>
      <c r="DK123" s="46"/>
      <c r="DO123" s="52"/>
      <c r="DP123" s="52"/>
      <c r="DQ123" s="46"/>
      <c r="DS123" s="46"/>
      <c r="DT123" s="46"/>
      <c r="DU123" s="46"/>
      <c r="DV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K123" s="46"/>
      <c r="EL123" s="46"/>
      <c r="EM123" s="46"/>
      <c r="EN123" s="52"/>
      <c r="EO123" s="46"/>
      <c r="EP123" s="52"/>
      <c r="ES123" s="46"/>
      <c r="ET123" s="46"/>
      <c r="EU123" s="46"/>
      <c r="EW123" s="46"/>
      <c r="EX123" s="46"/>
      <c r="EY123" s="46"/>
      <c r="FA123" s="46"/>
      <c r="FB123" s="46"/>
      <c r="FC123" s="46"/>
      <c r="FD123" s="52"/>
      <c r="FF123" s="46"/>
      <c r="FG123" s="46"/>
      <c r="FH123" s="46"/>
      <c r="FJ123" s="51"/>
      <c r="FK123" s="46"/>
      <c r="FL123" s="52"/>
      <c r="FM123" s="46"/>
      <c r="FN123" s="46"/>
      <c r="FP123" s="46"/>
      <c r="FQ123" s="46"/>
    </row>
    <row r="124" spans="1:173" x14ac:dyDescent="0.2">
      <c r="A124" s="8"/>
      <c r="B124" s="8"/>
      <c r="C124" s="8"/>
      <c r="D124" s="326"/>
      <c r="E124" s="326"/>
      <c r="F124" s="326"/>
      <c r="G124" s="326"/>
      <c r="H124" s="326"/>
      <c r="I124" s="8"/>
      <c r="J124" s="8"/>
      <c r="K124" s="8"/>
      <c r="L124" s="8"/>
      <c r="M124" s="326"/>
      <c r="N124" s="326"/>
      <c r="O124" s="326"/>
      <c r="P124" s="8"/>
      <c r="Q124" s="327"/>
      <c r="R124" s="56"/>
      <c r="S124" s="56"/>
      <c r="T124" s="56"/>
      <c r="U124" s="56"/>
      <c r="V124" s="8"/>
      <c r="W124" s="328"/>
      <c r="X124" s="8"/>
      <c r="Y124" s="8"/>
      <c r="Z124" s="47"/>
      <c r="AA124" s="47"/>
      <c r="AB124" s="8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331">
        <f t="shared" si="328"/>
        <v>1976</v>
      </c>
      <c r="AN124" s="47">
        <f t="shared" ref="AN124:AO124" si="343">AN42</f>
        <v>1.1678098008358297</v>
      </c>
      <c r="AO124" s="47">
        <f t="shared" si="343"/>
        <v>1.0048897790036462</v>
      </c>
      <c r="AP124" s="47">
        <f t="shared" si="325"/>
        <v>1.0212329353200331</v>
      </c>
      <c r="AQ124" s="47">
        <f t="shared" si="326"/>
        <v>0.86439349502371432</v>
      </c>
      <c r="AR124" s="47"/>
      <c r="AS124" s="8"/>
      <c r="AT124" s="5"/>
      <c r="AV124" s="46"/>
      <c r="AW124" s="46"/>
      <c r="AX124" s="46"/>
      <c r="AY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M124" s="46"/>
      <c r="BN124" s="46"/>
      <c r="BO124" s="46"/>
      <c r="BP124" s="46"/>
      <c r="BR124" s="46"/>
      <c r="BS124" s="46"/>
      <c r="BT124" s="46"/>
      <c r="BU124" s="46"/>
      <c r="BV124" s="46"/>
      <c r="BX124" s="46"/>
      <c r="BY124" s="46"/>
      <c r="BZ124" s="46"/>
      <c r="CA124" s="46"/>
      <c r="CC124" s="46"/>
      <c r="CD124" s="46"/>
      <c r="CE124" s="46"/>
      <c r="CF124" s="46"/>
      <c r="CH124" s="46"/>
      <c r="CI124" s="46"/>
      <c r="CJ124" s="46"/>
      <c r="CK124" s="46"/>
      <c r="CM124" s="46"/>
      <c r="CN124" s="46"/>
      <c r="CO124" s="46"/>
      <c r="CP124" s="46"/>
      <c r="CS124" s="46"/>
      <c r="CT124" s="46"/>
      <c r="CU124" s="46"/>
      <c r="CV124" s="46"/>
      <c r="CW124" s="46"/>
      <c r="CX124" s="46"/>
      <c r="CY124" s="46"/>
      <c r="CZ124" s="46"/>
      <c r="DA124" s="46"/>
      <c r="DB124" s="46"/>
      <c r="DC124" s="46"/>
      <c r="DD124" s="46"/>
      <c r="DE124" s="46"/>
      <c r="DF124" s="46"/>
      <c r="DG124" s="46"/>
      <c r="DI124" s="46"/>
      <c r="DJ124" s="46"/>
      <c r="DK124" s="46"/>
      <c r="DO124" s="52"/>
      <c r="DP124" s="52"/>
      <c r="DQ124" s="46"/>
      <c r="DS124" s="46"/>
      <c r="DT124" s="46"/>
      <c r="DU124" s="46"/>
      <c r="DV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6"/>
      <c r="EH124" s="46"/>
      <c r="EI124" s="46"/>
      <c r="EK124" s="46"/>
      <c r="EL124" s="46"/>
      <c r="EM124" s="46"/>
      <c r="EN124" s="52"/>
      <c r="EO124" s="46"/>
      <c r="EP124" s="52"/>
      <c r="ES124" s="46"/>
      <c r="ET124" s="46"/>
      <c r="EU124" s="46"/>
      <c r="EW124" s="46"/>
      <c r="EX124" s="46"/>
      <c r="EY124" s="46"/>
      <c r="FA124" s="46"/>
      <c r="FB124" s="46"/>
      <c r="FC124" s="46"/>
      <c r="FD124" s="52"/>
      <c r="FF124" s="46"/>
      <c r="FG124" s="46"/>
      <c r="FH124" s="46"/>
      <c r="FJ124" s="51"/>
      <c r="FK124" s="46"/>
      <c r="FL124" s="52"/>
      <c r="FM124" s="46"/>
      <c r="FN124" s="46"/>
      <c r="FP124" s="46"/>
      <c r="FQ124" s="46"/>
    </row>
    <row r="125" spans="1:173" x14ac:dyDescent="0.2">
      <c r="A125" s="8"/>
      <c r="B125" s="8"/>
      <c r="C125" s="8"/>
      <c r="D125" s="326"/>
      <c r="E125" s="326"/>
      <c r="F125" s="326"/>
      <c r="G125" s="326"/>
      <c r="H125" s="326"/>
      <c r="I125" s="8"/>
      <c r="J125" s="8"/>
      <c r="K125" s="8"/>
      <c r="L125" s="8"/>
      <c r="M125" s="326"/>
      <c r="N125" s="326"/>
      <c r="O125" s="326"/>
      <c r="P125" s="8"/>
      <c r="Q125" s="327"/>
      <c r="R125" s="56"/>
      <c r="S125" s="56"/>
      <c r="T125" s="56"/>
      <c r="U125" s="56"/>
      <c r="V125" s="8"/>
      <c r="W125" s="328"/>
      <c r="X125" s="8"/>
      <c r="Y125" s="8"/>
      <c r="Z125" s="47"/>
      <c r="AA125" s="47"/>
      <c r="AB125" s="8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331">
        <f t="shared" si="328"/>
        <v>1977</v>
      </c>
      <c r="AN125" s="47">
        <f t="shared" ref="AN125:AO125" si="344">AN43</f>
        <v>1.1494440507086523</v>
      </c>
      <c r="AO125" s="47">
        <f t="shared" si="344"/>
        <v>0.99987235181587664</v>
      </c>
      <c r="AP125" s="47">
        <f t="shared" si="325"/>
        <v>1.0212366267150952</v>
      </c>
      <c r="AQ125" s="47">
        <f t="shared" si="326"/>
        <v>0.88358221717486973</v>
      </c>
      <c r="AR125" s="47"/>
      <c r="AS125" s="8"/>
      <c r="AT125" s="5"/>
      <c r="AV125" s="46"/>
      <c r="AW125" s="46"/>
      <c r="AX125" s="46"/>
      <c r="AY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M125" s="46"/>
      <c r="BN125" s="46"/>
      <c r="BO125" s="46"/>
      <c r="BP125" s="46"/>
      <c r="BR125" s="46"/>
      <c r="BS125" s="46"/>
      <c r="BT125" s="46"/>
      <c r="BU125" s="46"/>
      <c r="BV125" s="46"/>
      <c r="BX125" s="46"/>
      <c r="BY125" s="46"/>
      <c r="BZ125" s="46"/>
      <c r="CA125" s="46"/>
      <c r="CC125" s="46"/>
      <c r="CD125" s="46"/>
      <c r="CE125" s="46"/>
      <c r="CF125" s="46"/>
      <c r="CH125" s="46"/>
      <c r="CI125" s="46"/>
      <c r="CJ125" s="46"/>
      <c r="CK125" s="46"/>
      <c r="CM125" s="46"/>
      <c r="CN125" s="46"/>
      <c r="CO125" s="46"/>
      <c r="CP125" s="46"/>
      <c r="CS125" s="46"/>
      <c r="CT125" s="46"/>
      <c r="CU125" s="46"/>
      <c r="CV125" s="46"/>
      <c r="CW125" s="46"/>
      <c r="CX125" s="46"/>
      <c r="CY125" s="46"/>
      <c r="CZ125" s="46"/>
      <c r="DA125" s="46"/>
      <c r="DB125" s="46"/>
      <c r="DC125" s="46"/>
      <c r="DD125" s="46"/>
      <c r="DE125" s="46"/>
      <c r="DF125" s="46"/>
      <c r="DG125" s="46"/>
      <c r="DI125" s="46"/>
      <c r="DJ125" s="46"/>
      <c r="DK125" s="46"/>
      <c r="DO125" s="52"/>
      <c r="DP125" s="52"/>
      <c r="DQ125" s="46"/>
      <c r="DS125" s="46"/>
      <c r="DT125" s="46"/>
      <c r="DU125" s="46"/>
      <c r="DV125" s="46"/>
      <c r="DX125" s="46"/>
      <c r="DY125" s="46"/>
      <c r="DZ125" s="46"/>
      <c r="EA125" s="46"/>
      <c r="EB125" s="46"/>
      <c r="EC125" s="46"/>
      <c r="ED125" s="46"/>
      <c r="EE125" s="46"/>
      <c r="EF125" s="46"/>
      <c r="EG125" s="46"/>
      <c r="EH125" s="46"/>
      <c r="EI125" s="46"/>
      <c r="EK125" s="46"/>
      <c r="EL125" s="46"/>
      <c r="EM125" s="46"/>
      <c r="EN125" s="52"/>
      <c r="EO125" s="46"/>
      <c r="EP125" s="52"/>
      <c r="ES125" s="46"/>
      <c r="ET125" s="46"/>
      <c r="EU125" s="46"/>
      <c r="EW125" s="46"/>
      <c r="EX125" s="46"/>
      <c r="EY125" s="46"/>
      <c r="FA125" s="46"/>
      <c r="FB125" s="46"/>
      <c r="FC125" s="46"/>
      <c r="FD125" s="52"/>
      <c r="FF125" s="46"/>
      <c r="FG125" s="46"/>
      <c r="FH125" s="46"/>
      <c r="FJ125" s="51"/>
      <c r="FK125" s="46"/>
      <c r="FL125" s="52"/>
      <c r="FM125" s="46"/>
      <c r="FN125" s="46"/>
      <c r="FP125" s="46"/>
      <c r="FQ125" s="46"/>
    </row>
    <row r="126" spans="1:173" x14ac:dyDescent="0.2">
      <c r="A126" s="8"/>
      <c r="B126" s="8"/>
      <c r="C126" s="8"/>
      <c r="D126" s="326"/>
      <c r="E126" s="326"/>
      <c r="F126" s="326"/>
      <c r="G126" s="326"/>
      <c r="H126" s="326"/>
      <c r="I126" s="8"/>
      <c r="J126" s="8"/>
      <c r="K126" s="8"/>
      <c r="L126" s="8"/>
      <c r="M126" s="326"/>
      <c r="N126" s="326"/>
      <c r="O126" s="326"/>
      <c r="P126" s="8"/>
      <c r="Q126" s="327"/>
      <c r="R126" s="56"/>
      <c r="S126" s="56"/>
      <c r="T126" s="56"/>
      <c r="U126" s="56"/>
      <c r="V126" s="8"/>
      <c r="W126" s="328"/>
      <c r="X126" s="8"/>
      <c r="Y126" s="8"/>
      <c r="Z126" s="47"/>
      <c r="AA126" s="47"/>
      <c r="AB126" s="8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331">
        <f t="shared" si="328"/>
        <v>1978</v>
      </c>
      <c r="AN126" s="47">
        <f t="shared" ref="AN126:AO126" si="345">AN44</f>
        <v>1.1235721016169113</v>
      </c>
      <c r="AO126" s="47">
        <f t="shared" si="345"/>
        <v>1.0215504848920638</v>
      </c>
      <c r="AP126" s="47">
        <f t="shared" si="325"/>
        <v>1.0263001930701292</v>
      </c>
      <c r="AQ126" s="47">
        <f t="shared" si="326"/>
        <v>0.88910362434966839</v>
      </c>
      <c r="AR126" s="47"/>
      <c r="AS126" s="8"/>
      <c r="AT126" s="5"/>
      <c r="AV126" s="46"/>
      <c r="AW126" s="46"/>
      <c r="AX126" s="46"/>
      <c r="AY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M126" s="46"/>
      <c r="BN126" s="46"/>
      <c r="BO126" s="46"/>
      <c r="BP126" s="46"/>
      <c r="BR126" s="46"/>
      <c r="BS126" s="46"/>
      <c r="BT126" s="46"/>
      <c r="BU126" s="46"/>
      <c r="BV126" s="46"/>
      <c r="BX126" s="46"/>
      <c r="BY126" s="46"/>
      <c r="BZ126" s="46"/>
      <c r="CA126" s="46"/>
      <c r="CC126" s="46"/>
      <c r="CD126" s="46"/>
      <c r="CE126" s="46"/>
      <c r="CF126" s="46"/>
      <c r="CH126" s="46"/>
      <c r="CI126" s="46"/>
      <c r="CJ126" s="46"/>
      <c r="CK126" s="46"/>
      <c r="CM126" s="46"/>
      <c r="CN126" s="46"/>
      <c r="CO126" s="46"/>
      <c r="CP126" s="46"/>
      <c r="CS126" s="46"/>
      <c r="CT126" s="46"/>
      <c r="CU126" s="46"/>
      <c r="CV126" s="46"/>
      <c r="CW126" s="46"/>
      <c r="CX126" s="46"/>
      <c r="CY126" s="46"/>
      <c r="CZ126" s="46"/>
      <c r="DA126" s="46"/>
      <c r="DB126" s="46"/>
      <c r="DC126" s="46"/>
      <c r="DD126" s="46"/>
      <c r="DE126" s="46"/>
      <c r="DF126" s="46"/>
      <c r="DG126" s="46"/>
      <c r="DI126" s="46"/>
      <c r="DJ126" s="46"/>
      <c r="DK126" s="46"/>
      <c r="DO126" s="52"/>
      <c r="DP126" s="52"/>
      <c r="DQ126" s="46"/>
      <c r="DS126" s="46"/>
      <c r="DT126" s="46"/>
      <c r="DU126" s="46"/>
      <c r="DV126" s="46"/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K126" s="46"/>
      <c r="EL126" s="46"/>
      <c r="EM126" s="46"/>
      <c r="EN126" s="52"/>
      <c r="EO126" s="46"/>
      <c r="EP126" s="52"/>
      <c r="ES126" s="46"/>
      <c r="ET126" s="46"/>
      <c r="EU126" s="46"/>
      <c r="EW126" s="46"/>
      <c r="EX126" s="46"/>
      <c r="EY126" s="46"/>
      <c r="FA126" s="46"/>
      <c r="FB126" s="46"/>
      <c r="FC126" s="46"/>
      <c r="FD126" s="52"/>
      <c r="FF126" s="46"/>
      <c r="FG126" s="46"/>
      <c r="FH126" s="46"/>
      <c r="FJ126" s="51"/>
      <c r="FK126" s="46"/>
      <c r="FL126" s="52"/>
      <c r="FM126" s="46"/>
      <c r="FN126" s="46"/>
      <c r="FP126" s="46"/>
      <c r="FQ126" s="46"/>
    </row>
    <row r="127" spans="1:173" x14ac:dyDescent="0.2">
      <c r="A127" s="8"/>
      <c r="B127" s="8"/>
      <c r="C127" s="8"/>
      <c r="D127" s="326"/>
      <c r="E127" s="326"/>
      <c r="F127" s="326"/>
      <c r="G127" s="326"/>
      <c r="H127" s="326"/>
      <c r="I127" s="8"/>
      <c r="J127" s="8"/>
      <c r="K127" s="8"/>
      <c r="L127" s="8"/>
      <c r="M127" s="326"/>
      <c r="N127" s="326"/>
      <c r="O127" s="326"/>
      <c r="P127" s="8"/>
      <c r="Q127" s="327"/>
      <c r="R127" s="56"/>
      <c r="S127" s="56"/>
      <c r="T127" s="56"/>
      <c r="U127" s="56"/>
      <c r="V127" s="8"/>
      <c r="W127" s="328"/>
      <c r="X127" s="8"/>
      <c r="Y127" s="8"/>
      <c r="Z127" s="47"/>
      <c r="AA127" s="47"/>
      <c r="AB127" s="8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331">
        <f t="shared" si="328"/>
        <v>1979</v>
      </c>
      <c r="AN127" s="47">
        <f t="shared" ref="AN127:AO127" si="346">AN45</f>
        <v>1.1453845716398723</v>
      </c>
      <c r="AO127" s="47">
        <f t="shared" si="346"/>
        <v>0.99579956236360945</v>
      </c>
      <c r="AP127" s="47">
        <f t="shared" si="325"/>
        <v>1.0205005300237611</v>
      </c>
      <c r="AQ127" s="47">
        <f t="shared" si="326"/>
        <v>0.89146732986171018</v>
      </c>
      <c r="AR127" s="47"/>
      <c r="AS127" s="8"/>
      <c r="AT127" s="5"/>
      <c r="AV127" s="46"/>
      <c r="AW127" s="46"/>
      <c r="AX127" s="46"/>
      <c r="AY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M127" s="46"/>
      <c r="BN127" s="46"/>
      <c r="BO127" s="46"/>
      <c r="BP127" s="46"/>
      <c r="BR127" s="46"/>
      <c r="BS127" s="46"/>
      <c r="BT127" s="46"/>
      <c r="BU127" s="46"/>
      <c r="BV127" s="46"/>
      <c r="BX127" s="46"/>
      <c r="BY127" s="46"/>
      <c r="BZ127" s="46"/>
      <c r="CA127" s="46"/>
      <c r="CC127" s="46"/>
      <c r="CD127" s="46"/>
      <c r="CE127" s="46"/>
      <c r="CF127" s="46"/>
      <c r="CH127" s="46"/>
      <c r="CI127" s="46"/>
      <c r="CJ127" s="46"/>
      <c r="CK127" s="46"/>
      <c r="CM127" s="46"/>
      <c r="CN127" s="46"/>
      <c r="CO127" s="46"/>
      <c r="CP127" s="46"/>
      <c r="CS127" s="46"/>
      <c r="CT127" s="46"/>
      <c r="CU127" s="46"/>
      <c r="CV127" s="46"/>
      <c r="CW127" s="46"/>
      <c r="CX127" s="46"/>
      <c r="CY127" s="46"/>
      <c r="CZ127" s="46"/>
      <c r="DA127" s="46"/>
      <c r="DB127" s="46"/>
      <c r="DC127" s="46"/>
      <c r="DD127" s="46"/>
      <c r="DE127" s="46"/>
      <c r="DF127" s="46"/>
      <c r="DG127" s="46"/>
      <c r="DI127" s="46"/>
      <c r="DJ127" s="46"/>
      <c r="DK127" s="46"/>
      <c r="DO127" s="52"/>
      <c r="DP127" s="52"/>
      <c r="DQ127" s="46"/>
      <c r="DS127" s="46"/>
      <c r="DT127" s="46"/>
      <c r="DU127" s="46"/>
      <c r="DV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K127" s="46"/>
      <c r="EL127" s="46"/>
      <c r="EM127" s="46"/>
      <c r="EN127" s="52"/>
      <c r="EO127" s="46"/>
      <c r="EP127" s="52"/>
      <c r="ES127" s="46"/>
      <c r="ET127" s="46"/>
      <c r="EU127" s="46"/>
      <c r="EW127" s="46"/>
      <c r="EX127" s="46"/>
      <c r="EY127" s="46"/>
      <c r="FA127" s="46"/>
      <c r="FB127" s="46"/>
      <c r="FC127" s="46"/>
      <c r="FD127" s="52"/>
      <c r="FF127" s="46"/>
      <c r="FG127" s="46"/>
      <c r="FH127" s="46"/>
      <c r="FJ127" s="51"/>
      <c r="FK127" s="46"/>
      <c r="FL127" s="52"/>
      <c r="FM127" s="46"/>
      <c r="FN127" s="46"/>
      <c r="FP127" s="46"/>
      <c r="FQ127" s="46"/>
    </row>
    <row r="128" spans="1:173" x14ac:dyDescent="0.2">
      <c r="A128" s="8"/>
      <c r="B128" s="8"/>
      <c r="C128" s="8"/>
      <c r="D128" s="326"/>
      <c r="E128" s="326"/>
      <c r="F128" s="326"/>
      <c r="G128" s="326"/>
      <c r="H128" s="326"/>
      <c r="I128" s="8"/>
      <c r="J128" s="8"/>
      <c r="K128" s="8"/>
      <c r="L128" s="8"/>
      <c r="M128" s="326"/>
      <c r="N128" s="326"/>
      <c r="O128" s="326"/>
      <c r="P128" s="8"/>
      <c r="Q128" s="327"/>
      <c r="R128" s="56"/>
      <c r="S128" s="56"/>
      <c r="T128" s="56"/>
      <c r="U128" s="56"/>
      <c r="V128" s="8"/>
      <c r="W128" s="328"/>
      <c r="X128" s="8"/>
      <c r="Y128" s="8"/>
      <c r="Z128" s="47"/>
      <c r="AA128" s="47"/>
      <c r="AB128" s="8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331">
        <f t="shared" si="328"/>
        <v>1980</v>
      </c>
      <c r="AN128" s="47">
        <f t="shared" ref="AN128:AO128" si="347">AN46</f>
        <v>1.0624755640164858</v>
      </c>
      <c r="AO128" s="47">
        <f t="shared" si="347"/>
        <v>1.0159827908327148</v>
      </c>
      <c r="AP128" s="47">
        <f t="shared" si="325"/>
        <v>1.0219285269324205</v>
      </c>
      <c r="AQ128" s="47">
        <f t="shared" si="326"/>
        <v>0.91509936082209475</v>
      </c>
      <c r="AR128" s="47"/>
      <c r="AS128" s="8"/>
      <c r="AT128" s="5"/>
      <c r="AV128" s="46"/>
      <c r="AW128" s="46"/>
      <c r="AX128" s="46"/>
      <c r="AY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M128" s="46"/>
      <c r="BN128" s="46"/>
      <c r="BO128" s="46"/>
      <c r="BP128" s="46"/>
      <c r="BR128" s="46"/>
      <c r="BS128" s="46"/>
      <c r="BT128" s="46"/>
      <c r="BU128" s="46"/>
      <c r="BV128" s="46"/>
      <c r="BX128" s="46"/>
      <c r="BY128" s="46"/>
      <c r="BZ128" s="46"/>
      <c r="CA128" s="46"/>
      <c r="CC128" s="46"/>
      <c r="CD128" s="46"/>
      <c r="CE128" s="46"/>
      <c r="CF128" s="46"/>
      <c r="CH128" s="46"/>
      <c r="CI128" s="46"/>
      <c r="CJ128" s="46"/>
      <c r="CK128" s="46"/>
      <c r="CM128" s="46"/>
      <c r="CN128" s="46"/>
      <c r="CO128" s="46"/>
      <c r="CP128" s="46"/>
      <c r="CS128" s="46"/>
      <c r="CT128" s="46"/>
      <c r="CU128" s="46"/>
      <c r="CV128" s="46"/>
      <c r="CW128" s="46"/>
      <c r="CX128" s="46"/>
      <c r="CY128" s="46"/>
      <c r="CZ128" s="46"/>
      <c r="DA128" s="46"/>
      <c r="DB128" s="46"/>
      <c r="DC128" s="46"/>
      <c r="DD128" s="46"/>
      <c r="DE128" s="46"/>
      <c r="DF128" s="46"/>
      <c r="DG128" s="46"/>
      <c r="DI128" s="46"/>
      <c r="DJ128" s="46"/>
      <c r="DK128" s="46"/>
      <c r="DO128" s="52"/>
      <c r="DP128" s="52"/>
      <c r="DQ128" s="46"/>
      <c r="DS128" s="46"/>
      <c r="DT128" s="46"/>
      <c r="DU128" s="46"/>
      <c r="DV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6"/>
      <c r="EH128" s="46"/>
      <c r="EI128" s="46"/>
      <c r="EK128" s="46"/>
      <c r="EL128" s="46"/>
      <c r="EM128" s="46"/>
      <c r="EN128" s="52"/>
      <c r="EO128" s="46"/>
      <c r="EP128" s="52"/>
      <c r="ES128" s="46"/>
      <c r="ET128" s="46"/>
      <c r="EU128" s="46"/>
      <c r="EW128" s="46"/>
      <c r="EX128" s="46"/>
      <c r="EY128" s="46"/>
      <c r="FA128" s="46"/>
      <c r="FB128" s="46"/>
      <c r="FC128" s="46"/>
      <c r="FD128" s="52"/>
      <c r="FF128" s="46"/>
      <c r="FG128" s="46"/>
      <c r="FH128" s="46"/>
      <c r="FJ128" s="51"/>
      <c r="FK128" s="46"/>
      <c r="FL128" s="52"/>
      <c r="FM128" s="46"/>
      <c r="FN128" s="46"/>
      <c r="FP128" s="46"/>
      <c r="FQ128" s="46"/>
    </row>
    <row r="129" spans="1:173" x14ac:dyDescent="0.2">
      <c r="A129" s="8"/>
      <c r="B129" s="8"/>
      <c r="C129" s="8"/>
      <c r="D129" s="326"/>
      <c r="E129" s="326"/>
      <c r="F129" s="326"/>
      <c r="G129" s="326"/>
      <c r="H129" s="326"/>
      <c r="I129" s="8"/>
      <c r="J129" s="8"/>
      <c r="K129" s="8"/>
      <c r="L129" s="8"/>
      <c r="M129" s="326"/>
      <c r="N129" s="326"/>
      <c r="O129" s="326"/>
      <c r="P129" s="8"/>
      <c r="Q129" s="327"/>
      <c r="R129" s="57"/>
      <c r="S129" s="57"/>
      <c r="T129" s="57"/>
      <c r="U129" s="57"/>
      <c r="V129" s="8"/>
      <c r="W129" s="328"/>
      <c r="X129" s="8"/>
      <c r="Y129" s="8"/>
      <c r="Z129" s="47"/>
      <c r="AA129" s="47"/>
      <c r="AB129" s="8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331">
        <f t="shared" si="328"/>
        <v>1981</v>
      </c>
      <c r="AN129" s="47">
        <f t="shared" ref="AN129:AO129" si="348">AN47</f>
        <v>1.0297454740900505</v>
      </c>
      <c r="AO129" s="47">
        <f t="shared" si="348"/>
        <v>1.005334403891126</v>
      </c>
      <c r="AP129" s="47">
        <f t="shared" si="325"/>
        <v>1.010186780616235</v>
      </c>
      <c r="AQ129" s="47">
        <f t="shared" si="326"/>
        <v>0.95121749411317502</v>
      </c>
      <c r="AR129" s="47"/>
      <c r="AS129" s="8"/>
      <c r="AT129" s="5"/>
      <c r="AV129" s="46"/>
      <c r="AW129" s="46"/>
      <c r="AX129" s="46"/>
      <c r="AY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M129" s="46"/>
      <c r="BN129" s="46"/>
      <c r="BO129" s="46"/>
      <c r="BP129" s="46"/>
      <c r="BR129" s="46"/>
      <c r="BS129" s="46"/>
      <c r="BT129" s="46"/>
      <c r="BU129" s="46"/>
      <c r="BV129" s="46"/>
      <c r="BX129" s="46"/>
      <c r="BY129" s="46"/>
      <c r="BZ129" s="46"/>
      <c r="CA129" s="46"/>
      <c r="CC129" s="46"/>
      <c r="CD129" s="46"/>
      <c r="CE129" s="46"/>
      <c r="CF129" s="46"/>
      <c r="CH129" s="46"/>
      <c r="CI129" s="46"/>
      <c r="CJ129" s="46"/>
      <c r="CK129" s="46"/>
      <c r="CM129" s="46"/>
      <c r="CN129" s="46"/>
      <c r="CO129" s="46"/>
      <c r="CP129" s="46"/>
      <c r="CS129" s="46"/>
      <c r="CT129" s="46"/>
      <c r="CU129" s="46"/>
      <c r="CV129" s="46"/>
      <c r="CW129" s="46"/>
      <c r="CX129" s="46"/>
      <c r="CY129" s="46"/>
      <c r="CZ129" s="46"/>
      <c r="DA129" s="46"/>
      <c r="DB129" s="46"/>
      <c r="DC129" s="46"/>
      <c r="DD129" s="46"/>
      <c r="DE129" s="46"/>
      <c r="DF129" s="46"/>
      <c r="DG129" s="46"/>
      <c r="DI129" s="46"/>
      <c r="DJ129" s="46"/>
      <c r="DK129" s="46"/>
      <c r="DO129" s="52"/>
      <c r="DP129" s="52"/>
      <c r="DQ129" s="46"/>
      <c r="DS129" s="46"/>
      <c r="DT129" s="46"/>
      <c r="DU129" s="46"/>
      <c r="DV129" s="46"/>
      <c r="DX129" s="46"/>
      <c r="DY129" s="46"/>
      <c r="DZ129" s="46"/>
      <c r="EA129" s="46"/>
      <c r="EB129" s="46"/>
      <c r="EC129" s="46"/>
      <c r="ED129" s="46"/>
      <c r="EE129" s="46"/>
      <c r="EF129" s="46"/>
      <c r="EG129" s="46"/>
      <c r="EH129" s="46"/>
      <c r="EI129" s="46"/>
      <c r="EK129" s="46"/>
      <c r="EL129" s="46"/>
      <c r="EM129" s="46"/>
      <c r="EN129" s="52"/>
      <c r="EO129" s="46"/>
      <c r="EP129" s="52"/>
      <c r="ES129" s="46"/>
      <c r="ET129" s="46"/>
      <c r="EU129" s="46"/>
      <c r="EW129" s="46"/>
      <c r="EX129" s="46"/>
      <c r="EY129" s="46"/>
      <c r="FA129" s="46"/>
      <c r="FB129" s="46"/>
      <c r="FC129" s="46"/>
      <c r="FD129" s="52"/>
      <c r="FF129" s="46"/>
      <c r="FG129" s="46"/>
      <c r="FH129" s="46"/>
      <c r="FJ129" s="51"/>
      <c r="FK129" s="46"/>
      <c r="FL129" s="52"/>
      <c r="FM129" s="46"/>
      <c r="FN129" s="46"/>
      <c r="FP129" s="46"/>
      <c r="FQ129" s="46"/>
    </row>
    <row r="130" spans="1:173" x14ac:dyDescent="0.2">
      <c r="A130" s="8"/>
      <c r="B130" s="8"/>
      <c r="C130" s="8"/>
      <c r="D130" s="326"/>
      <c r="E130" s="326"/>
      <c r="F130" s="326"/>
      <c r="G130" s="326"/>
      <c r="H130" s="326"/>
      <c r="I130" s="8"/>
      <c r="J130" s="8"/>
      <c r="K130" s="8"/>
      <c r="L130" s="8"/>
      <c r="M130" s="326"/>
      <c r="N130" s="326"/>
      <c r="O130" s="326"/>
      <c r="P130" s="8"/>
      <c r="Q130" s="327"/>
      <c r="R130" s="56"/>
      <c r="S130" s="56"/>
      <c r="T130" s="56"/>
      <c r="U130" s="56"/>
      <c r="V130" s="8"/>
      <c r="W130" s="328"/>
      <c r="X130" s="8"/>
      <c r="Y130" s="8"/>
      <c r="Z130" s="47"/>
      <c r="AA130" s="47"/>
      <c r="AB130" s="8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331">
        <f t="shared" si="328"/>
        <v>1982</v>
      </c>
      <c r="AN130" s="47">
        <f t="shared" ref="AN130:AO130" si="349">AN48</f>
        <v>1.0587114853011168</v>
      </c>
      <c r="AO130" s="47">
        <f t="shared" si="349"/>
        <v>0.97346153234796262</v>
      </c>
      <c r="AP130" s="47">
        <f t="shared" si="325"/>
        <v>1.0168652801575677</v>
      </c>
      <c r="AQ130" s="47">
        <f t="shared" si="326"/>
        <v>0.95519326663974491</v>
      </c>
      <c r="AR130" s="47"/>
      <c r="AS130" s="8"/>
      <c r="AT130" s="5"/>
      <c r="AV130" s="46"/>
      <c r="AW130" s="46"/>
      <c r="AX130" s="46"/>
      <c r="AY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M130" s="46"/>
      <c r="BN130" s="46"/>
      <c r="BO130" s="46"/>
      <c r="BP130" s="46"/>
      <c r="BR130" s="46"/>
      <c r="BS130" s="46"/>
      <c r="BT130" s="46"/>
      <c r="BU130" s="46"/>
      <c r="BV130" s="46"/>
      <c r="BX130" s="46"/>
      <c r="BY130" s="46"/>
      <c r="BZ130" s="46"/>
      <c r="CA130" s="46"/>
      <c r="CC130" s="46"/>
      <c r="CD130" s="46"/>
      <c r="CE130" s="46"/>
      <c r="CF130" s="46"/>
      <c r="CH130" s="46"/>
      <c r="CI130" s="46"/>
      <c r="CJ130" s="46"/>
      <c r="CK130" s="46"/>
      <c r="CM130" s="46"/>
      <c r="CN130" s="46"/>
      <c r="CO130" s="46"/>
      <c r="CP130" s="46"/>
      <c r="CS130" s="46"/>
      <c r="CT130" s="46"/>
      <c r="CU130" s="46"/>
      <c r="CV130" s="46"/>
      <c r="CW130" s="46"/>
      <c r="CX130" s="46"/>
      <c r="CY130" s="46"/>
      <c r="CZ130" s="46"/>
      <c r="DA130" s="46"/>
      <c r="DB130" s="46"/>
      <c r="DC130" s="46"/>
      <c r="DD130" s="46"/>
      <c r="DE130" s="46"/>
      <c r="DF130" s="46"/>
      <c r="DG130" s="46"/>
      <c r="DI130" s="46"/>
      <c r="DJ130" s="46"/>
      <c r="DK130" s="46"/>
      <c r="DO130" s="52"/>
      <c r="DP130" s="52"/>
      <c r="DQ130" s="46"/>
      <c r="DS130" s="46"/>
      <c r="DT130" s="46"/>
      <c r="DU130" s="46"/>
      <c r="DV130" s="46"/>
      <c r="DX130" s="46"/>
      <c r="DY130" s="46"/>
      <c r="DZ130" s="46"/>
      <c r="EA130" s="46"/>
      <c r="EB130" s="46"/>
      <c r="EC130" s="46"/>
      <c r="ED130" s="46"/>
      <c r="EE130" s="46"/>
      <c r="EF130" s="46"/>
      <c r="EG130" s="46"/>
      <c r="EH130" s="46"/>
      <c r="EI130" s="46"/>
      <c r="EK130" s="46"/>
      <c r="EL130" s="46"/>
      <c r="EM130" s="46"/>
      <c r="EN130" s="52"/>
      <c r="EO130" s="46"/>
      <c r="EP130" s="52"/>
      <c r="ES130" s="46"/>
      <c r="ET130" s="46"/>
      <c r="EU130" s="46"/>
      <c r="EW130" s="46"/>
      <c r="EX130" s="46"/>
      <c r="EY130" s="46"/>
      <c r="FA130" s="46"/>
      <c r="FB130" s="46"/>
      <c r="FC130" s="46"/>
      <c r="FD130" s="52"/>
      <c r="FF130" s="46"/>
      <c r="FG130" s="46"/>
      <c r="FH130" s="46"/>
      <c r="FJ130" s="51"/>
      <c r="FK130" s="46"/>
      <c r="FL130" s="52"/>
      <c r="FM130" s="46"/>
      <c r="FN130" s="46"/>
      <c r="FP130" s="46"/>
      <c r="FQ130" s="46"/>
    </row>
    <row r="131" spans="1:173" x14ac:dyDescent="0.2">
      <c r="A131" s="8"/>
      <c r="B131" s="8"/>
      <c r="C131" s="8"/>
      <c r="D131" s="326"/>
      <c r="E131" s="326"/>
      <c r="F131" s="326"/>
      <c r="G131" s="326"/>
      <c r="H131" s="326"/>
      <c r="I131" s="8"/>
      <c r="J131" s="8"/>
      <c r="K131" s="8"/>
      <c r="L131" s="8"/>
      <c r="M131" s="326"/>
      <c r="N131" s="326"/>
      <c r="O131" s="326"/>
      <c r="P131" s="8"/>
      <c r="Q131" s="327"/>
      <c r="R131" s="57"/>
      <c r="S131" s="57"/>
      <c r="T131" s="57"/>
      <c r="U131" s="57"/>
      <c r="V131" s="8"/>
      <c r="W131" s="328"/>
      <c r="X131" s="8"/>
      <c r="Y131" s="8"/>
      <c r="Z131" s="47"/>
      <c r="AA131" s="47"/>
      <c r="AB131" s="8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331">
        <f t="shared" si="328"/>
        <v>1983</v>
      </c>
      <c r="AN131" s="47">
        <f t="shared" ref="AN131:AO131" si="350">AN49</f>
        <v>1.0177970669963916</v>
      </c>
      <c r="AO131" s="47">
        <f t="shared" si="350"/>
        <v>1.000301401217178</v>
      </c>
      <c r="AP131" s="47">
        <f t="shared" si="325"/>
        <v>1.0140073263965128</v>
      </c>
      <c r="AQ131" s="47">
        <f t="shared" si="326"/>
        <v>0.96220187348103836</v>
      </c>
      <c r="AR131" s="47"/>
      <c r="AS131" s="8"/>
      <c r="AT131" s="5"/>
      <c r="AV131" s="46"/>
      <c r="AW131" s="46"/>
      <c r="AX131" s="46"/>
      <c r="AY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M131" s="46"/>
      <c r="BN131" s="46"/>
      <c r="BO131" s="46"/>
      <c r="BP131" s="46"/>
      <c r="BR131" s="46"/>
      <c r="BS131" s="46"/>
      <c r="BT131" s="46"/>
      <c r="BU131" s="46"/>
      <c r="BV131" s="46"/>
      <c r="BX131" s="46"/>
      <c r="BY131" s="46"/>
      <c r="BZ131" s="46"/>
      <c r="CA131" s="46"/>
      <c r="CC131" s="46"/>
      <c r="CD131" s="46"/>
      <c r="CE131" s="46"/>
      <c r="CF131" s="46"/>
      <c r="CH131" s="46"/>
      <c r="CI131" s="46"/>
      <c r="CJ131" s="46"/>
      <c r="CK131" s="46"/>
      <c r="CM131" s="46"/>
      <c r="CN131" s="46"/>
      <c r="CO131" s="46"/>
      <c r="CP131" s="46"/>
      <c r="CS131" s="46"/>
      <c r="CT131" s="46"/>
      <c r="CU131" s="46"/>
      <c r="CV131" s="46"/>
      <c r="CW131" s="46"/>
      <c r="CX131" s="46"/>
      <c r="CY131" s="46"/>
      <c r="CZ131" s="46"/>
      <c r="DA131" s="46"/>
      <c r="DB131" s="46"/>
      <c r="DC131" s="46"/>
      <c r="DD131" s="46"/>
      <c r="DE131" s="46"/>
      <c r="DF131" s="46"/>
      <c r="DG131" s="46"/>
      <c r="DI131" s="46"/>
      <c r="DJ131" s="46"/>
      <c r="DK131" s="46"/>
      <c r="DO131" s="52"/>
      <c r="DP131" s="52"/>
      <c r="DQ131" s="46"/>
      <c r="DS131" s="46"/>
      <c r="DT131" s="46"/>
      <c r="DU131" s="46"/>
      <c r="DV131" s="46"/>
      <c r="DX131" s="46"/>
      <c r="DY131" s="46"/>
      <c r="DZ131" s="46"/>
      <c r="EA131" s="46"/>
      <c r="EB131" s="46"/>
      <c r="EC131" s="46"/>
      <c r="ED131" s="46"/>
      <c r="EE131" s="46"/>
      <c r="EF131" s="46"/>
      <c r="EG131" s="46"/>
      <c r="EH131" s="46"/>
      <c r="EI131" s="46"/>
      <c r="EK131" s="46"/>
      <c r="EL131" s="46"/>
      <c r="EM131" s="46"/>
      <c r="EN131" s="52"/>
      <c r="EO131" s="46"/>
      <c r="EP131" s="52"/>
      <c r="ES131" s="46"/>
      <c r="ET131" s="46"/>
      <c r="EU131" s="46"/>
      <c r="EW131" s="46"/>
      <c r="EX131" s="46"/>
      <c r="EY131" s="46"/>
      <c r="FA131" s="46"/>
      <c r="FB131" s="46"/>
      <c r="FC131" s="46"/>
      <c r="FD131" s="52"/>
      <c r="FF131" s="46"/>
      <c r="FG131" s="46"/>
      <c r="FH131" s="46"/>
      <c r="FJ131" s="51"/>
      <c r="FK131" s="46"/>
      <c r="FL131" s="52"/>
      <c r="FM131" s="46"/>
      <c r="FN131" s="46"/>
      <c r="FP131" s="46"/>
      <c r="FQ131" s="46"/>
    </row>
    <row r="132" spans="1:173" x14ac:dyDescent="0.2">
      <c r="A132" s="8"/>
      <c r="B132" s="8"/>
      <c r="C132" s="8"/>
      <c r="D132" s="326"/>
      <c r="E132" s="326"/>
      <c r="F132" s="326"/>
      <c r="G132" s="326"/>
      <c r="H132" s="326"/>
      <c r="I132" s="8"/>
      <c r="J132" s="8"/>
      <c r="K132" s="8"/>
      <c r="L132" s="8"/>
      <c r="M132" s="326"/>
      <c r="N132" s="326"/>
      <c r="O132" s="326"/>
      <c r="P132" s="8"/>
      <c r="Q132" s="327"/>
      <c r="R132" s="57"/>
      <c r="S132" s="57"/>
      <c r="T132" s="57"/>
      <c r="U132" s="57"/>
      <c r="V132" s="8"/>
      <c r="W132" s="328"/>
      <c r="X132" s="8"/>
      <c r="Y132" s="8"/>
      <c r="Z132" s="47"/>
      <c r="AA132" s="47"/>
      <c r="AB132" s="8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331">
        <f t="shared" si="328"/>
        <v>1984</v>
      </c>
      <c r="AN132" s="47">
        <f t="shared" ref="AN132:AO132" si="351">AN50</f>
        <v>1.0696768571268944</v>
      </c>
      <c r="AO132" s="47">
        <f t="shared" si="351"/>
        <v>0.98348152691722124</v>
      </c>
      <c r="AP132" s="47">
        <f t="shared" si="325"/>
        <v>1.0008042067485601</v>
      </c>
      <c r="AQ132" s="47">
        <f t="shared" si="326"/>
        <v>0.96962698122505053</v>
      </c>
      <c r="AR132" s="47"/>
      <c r="AS132" s="8"/>
      <c r="AT132" s="5"/>
      <c r="AV132" s="46"/>
      <c r="AW132" s="46"/>
      <c r="AX132" s="46"/>
      <c r="AY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M132" s="46"/>
      <c r="BN132" s="46"/>
      <c r="BO132" s="46"/>
      <c r="BP132" s="46"/>
      <c r="BR132" s="46"/>
      <c r="BS132" s="46"/>
      <c r="BT132" s="46"/>
      <c r="BU132" s="46"/>
      <c r="BV132" s="46"/>
      <c r="BX132" s="46"/>
      <c r="BY132" s="46"/>
      <c r="BZ132" s="46"/>
      <c r="CA132" s="46"/>
      <c r="CC132" s="46"/>
      <c r="CD132" s="46"/>
      <c r="CE132" s="46"/>
      <c r="CF132" s="46"/>
      <c r="CH132" s="46"/>
      <c r="CI132" s="46"/>
      <c r="CJ132" s="46"/>
      <c r="CK132" s="46"/>
      <c r="CM132" s="46"/>
      <c r="CN132" s="46"/>
      <c r="CO132" s="46"/>
      <c r="CP132" s="46"/>
      <c r="CS132" s="46"/>
      <c r="CT132" s="46"/>
      <c r="CU132" s="46"/>
      <c r="CV132" s="46"/>
      <c r="CW132" s="46"/>
      <c r="CX132" s="46"/>
      <c r="CY132" s="46"/>
      <c r="CZ132" s="46"/>
      <c r="DA132" s="46"/>
      <c r="DB132" s="46"/>
      <c r="DC132" s="46"/>
      <c r="DD132" s="46"/>
      <c r="DE132" s="46"/>
      <c r="DF132" s="46"/>
      <c r="DG132" s="46"/>
      <c r="DI132" s="46"/>
      <c r="DJ132" s="46"/>
      <c r="DK132" s="46"/>
      <c r="DO132" s="52"/>
      <c r="DP132" s="52"/>
      <c r="DQ132" s="46"/>
      <c r="DS132" s="46"/>
      <c r="DT132" s="46"/>
      <c r="DU132" s="46"/>
      <c r="DV132" s="46"/>
      <c r="DX132" s="46"/>
      <c r="DY132" s="46"/>
      <c r="DZ132" s="46"/>
      <c r="EA132" s="46"/>
      <c r="EB132" s="46"/>
      <c r="EC132" s="46"/>
      <c r="ED132" s="46"/>
      <c r="EE132" s="46"/>
      <c r="EF132" s="46"/>
      <c r="EG132" s="46"/>
      <c r="EH132" s="46"/>
      <c r="EI132" s="46"/>
      <c r="EK132" s="46"/>
      <c r="EL132" s="46"/>
      <c r="EM132" s="46"/>
      <c r="EN132" s="52"/>
      <c r="EO132" s="46"/>
      <c r="EP132" s="52"/>
      <c r="ES132" s="46"/>
      <c r="ET132" s="46"/>
      <c r="EU132" s="46"/>
      <c r="EW132" s="46"/>
      <c r="EX132" s="46"/>
      <c r="EY132" s="46"/>
      <c r="FA132" s="46"/>
      <c r="FB132" s="46"/>
      <c r="FC132" s="46"/>
      <c r="FD132" s="52"/>
      <c r="FF132" s="46"/>
      <c r="FG132" s="46"/>
      <c r="FH132" s="46"/>
      <c r="FJ132" s="51"/>
      <c r="FK132" s="46"/>
      <c r="FL132" s="52"/>
      <c r="FM132" s="46"/>
      <c r="FN132" s="46"/>
      <c r="FP132" s="46"/>
      <c r="FQ132" s="46"/>
    </row>
    <row r="133" spans="1:173" x14ac:dyDescent="0.2">
      <c r="A133" s="8"/>
      <c r="B133" s="8"/>
      <c r="C133" s="8"/>
      <c r="D133" s="326"/>
      <c r="E133" s="326"/>
      <c r="F133" s="326"/>
      <c r="G133" s="326"/>
      <c r="H133" s="326"/>
      <c r="I133" s="8"/>
      <c r="J133" s="8"/>
      <c r="K133" s="8"/>
      <c r="L133" s="8"/>
      <c r="M133" s="326"/>
      <c r="N133" s="326"/>
      <c r="O133" s="326"/>
      <c r="P133" s="8"/>
      <c r="Q133" s="327"/>
      <c r="R133" s="56"/>
      <c r="S133" s="56"/>
      <c r="T133" s="56"/>
      <c r="U133" s="56"/>
      <c r="V133" s="8"/>
      <c r="W133" s="328"/>
      <c r="X133" s="8"/>
      <c r="Y133" s="8"/>
      <c r="Z133" s="47"/>
      <c r="AA133" s="47"/>
      <c r="AB133" s="8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331">
        <f t="shared" si="328"/>
        <v>1985</v>
      </c>
      <c r="AN133" s="47">
        <f t="shared" ref="AN133:AO133" si="352">AN51</f>
        <v>1</v>
      </c>
      <c r="AO133" s="47">
        <f t="shared" si="352"/>
        <v>1</v>
      </c>
      <c r="AP133" s="47">
        <f t="shared" si="325"/>
        <v>1</v>
      </c>
      <c r="AQ133" s="47">
        <f t="shared" si="326"/>
        <v>1</v>
      </c>
      <c r="AR133" s="47"/>
      <c r="AS133" s="8"/>
      <c r="AT133" s="5"/>
      <c r="AV133" s="46"/>
      <c r="AW133" s="46"/>
      <c r="AX133" s="46"/>
      <c r="AY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M133" s="46"/>
      <c r="BN133" s="46"/>
      <c r="BO133" s="46"/>
      <c r="BP133" s="46"/>
      <c r="BR133" s="46"/>
      <c r="BS133" s="46"/>
      <c r="BT133" s="46"/>
      <c r="BU133" s="46"/>
      <c r="BV133" s="46"/>
      <c r="BX133" s="46"/>
      <c r="BY133" s="46"/>
      <c r="BZ133" s="46"/>
      <c r="CA133" s="46"/>
      <c r="CC133" s="46"/>
      <c r="CD133" s="46"/>
      <c r="CE133" s="46"/>
      <c r="CF133" s="46"/>
      <c r="CH133" s="46"/>
      <c r="CI133" s="46"/>
      <c r="CJ133" s="46"/>
      <c r="CK133" s="46"/>
      <c r="CM133" s="46"/>
      <c r="CN133" s="46"/>
      <c r="CO133" s="46"/>
      <c r="CP133" s="46"/>
      <c r="CS133" s="46"/>
      <c r="CT133" s="46"/>
      <c r="CU133" s="46"/>
      <c r="CV133" s="46"/>
      <c r="CW133" s="46"/>
      <c r="CX133" s="46"/>
      <c r="CY133" s="46"/>
      <c r="CZ133" s="46"/>
      <c r="DA133" s="46"/>
      <c r="DB133" s="46"/>
      <c r="DC133" s="46"/>
      <c r="DD133" s="46"/>
      <c r="DE133" s="46"/>
      <c r="DF133" s="46"/>
      <c r="DG133" s="46"/>
      <c r="DI133" s="46"/>
      <c r="DJ133" s="46"/>
      <c r="DK133" s="46"/>
      <c r="DO133" s="52"/>
      <c r="DP133" s="52"/>
      <c r="DQ133" s="46"/>
      <c r="DS133" s="46"/>
      <c r="DT133" s="46"/>
      <c r="DU133" s="46"/>
      <c r="DV133" s="46"/>
      <c r="DX133" s="46"/>
      <c r="DY133" s="46"/>
      <c r="DZ133" s="46"/>
      <c r="EA133" s="46"/>
      <c r="EB133" s="46"/>
      <c r="EC133" s="46"/>
      <c r="ED133" s="46"/>
      <c r="EE133" s="46"/>
      <c r="EF133" s="46"/>
      <c r="EG133" s="46"/>
      <c r="EH133" s="46"/>
      <c r="EI133" s="46"/>
      <c r="EK133" s="46"/>
      <c r="EL133" s="46"/>
      <c r="EM133" s="46"/>
      <c r="EN133" s="52"/>
      <c r="EO133" s="46"/>
      <c r="EP133" s="52"/>
      <c r="ES133" s="46"/>
      <c r="ET133" s="46"/>
      <c r="EU133" s="46"/>
      <c r="EW133" s="46"/>
      <c r="EX133" s="46"/>
      <c r="EY133" s="46"/>
      <c r="FA133" s="46"/>
      <c r="FB133" s="46"/>
      <c r="FC133" s="46"/>
      <c r="FD133" s="52"/>
      <c r="FF133" s="46"/>
      <c r="FG133" s="46"/>
      <c r="FH133" s="46"/>
      <c r="FJ133" s="51"/>
      <c r="FK133" s="46"/>
      <c r="FL133" s="52"/>
      <c r="FM133" s="46"/>
      <c r="FN133" s="46"/>
      <c r="FP133" s="46"/>
      <c r="FQ133" s="46"/>
    </row>
    <row r="134" spans="1:173" x14ac:dyDescent="0.2">
      <c r="A134" s="8"/>
      <c r="B134" s="8"/>
      <c r="C134" s="8"/>
      <c r="D134" s="326"/>
      <c r="E134" s="326"/>
      <c r="F134" s="326"/>
      <c r="G134" s="326"/>
      <c r="H134" s="326"/>
      <c r="I134" s="8"/>
      <c r="J134" s="8"/>
      <c r="K134" s="8"/>
      <c r="L134" s="8"/>
      <c r="M134" s="326"/>
      <c r="N134" s="326"/>
      <c r="O134" s="326"/>
      <c r="P134" s="8"/>
      <c r="Q134" s="327"/>
      <c r="R134" s="57"/>
      <c r="S134" s="57"/>
      <c r="T134" s="57"/>
      <c r="U134" s="57"/>
      <c r="V134" s="8"/>
      <c r="W134" s="328"/>
      <c r="X134" s="8"/>
      <c r="Y134" s="8"/>
      <c r="Z134" s="47"/>
      <c r="AA134" s="47"/>
      <c r="AB134" s="8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331">
        <f t="shared" si="328"/>
        <v>1986</v>
      </c>
      <c r="AN134" s="47">
        <f t="shared" ref="AN134:AO134" si="353">AN52</f>
        <v>0.99628424627277967</v>
      </c>
      <c r="AO134" s="47">
        <f t="shared" si="353"/>
        <v>0.98916517528338566</v>
      </c>
      <c r="AP134" s="47">
        <f t="shared" si="325"/>
        <v>0.99214598175656543</v>
      </c>
      <c r="AQ134" s="47">
        <f t="shared" si="326"/>
        <v>1.0135089604315388</v>
      </c>
      <c r="AR134" s="47"/>
      <c r="AS134" s="8"/>
      <c r="AT134" s="5"/>
      <c r="AV134" s="46"/>
      <c r="AW134" s="46"/>
      <c r="AX134" s="46"/>
      <c r="AY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M134" s="46"/>
      <c r="BN134" s="46"/>
      <c r="BO134" s="46"/>
      <c r="BP134" s="46"/>
      <c r="BR134" s="46"/>
      <c r="BS134" s="46"/>
      <c r="BT134" s="46"/>
      <c r="BU134" s="46"/>
      <c r="BV134" s="46"/>
      <c r="BX134" s="46"/>
      <c r="BY134" s="46"/>
      <c r="BZ134" s="46"/>
      <c r="CA134" s="46"/>
      <c r="CC134" s="46"/>
      <c r="CD134" s="46"/>
      <c r="CE134" s="46"/>
      <c r="CF134" s="46"/>
      <c r="CH134" s="46"/>
      <c r="CI134" s="46"/>
      <c r="CJ134" s="46"/>
      <c r="CK134" s="46"/>
      <c r="CM134" s="46"/>
      <c r="CN134" s="46"/>
      <c r="CO134" s="46"/>
      <c r="CP134" s="46"/>
      <c r="CS134" s="46"/>
      <c r="CT134" s="46"/>
      <c r="CU134" s="46"/>
      <c r="CV134" s="46"/>
      <c r="CW134" s="46"/>
      <c r="CX134" s="46"/>
      <c r="CY134" s="46"/>
      <c r="CZ134" s="46"/>
      <c r="DA134" s="46"/>
      <c r="DB134" s="46"/>
      <c r="DC134" s="46"/>
      <c r="DD134" s="46"/>
      <c r="DE134" s="46"/>
      <c r="DF134" s="46"/>
      <c r="DG134" s="46"/>
      <c r="DI134" s="46"/>
      <c r="DJ134" s="46"/>
      <c r="DK134" s="46"/>
      <c r="DO134" s="52"/>
      <c r="DP134" s="52"/>
      <c r="DQ134" s="46"/>
      <c r="DS134" s="46"/>
      <c r="DT134" s="46"/>
      <c r="DU134" s="46"/>
      <c r="DV134" s="46"/>
      <c r="DX134" s="46"/>
      <c r="DY134" s="46"/>
      <c r="DZ134" s="46"/>
      <c r="EA134" s="46"/>
      <c r="EB134" s="46"/>
      <c r="EC134" s="46"/>
      <c r="ED134" s="46"/>
      <c r="EE134" s="46"/>
      <c r="EF134" s="46"/>
      <c r="EG134" s="46"/>
      <c r="EH134" s="46"/>
      <c r="EI134" s="46"/>
      <c r="EK134" s="46"/>
      <c r="EL134" s="46"/>
      <c r="EM134" s="46"/>
      <c r="EN134" s="52"/>
      <c r="EO134" s="46"/>
      <c r="EP134" s="52"/>
      <c r="ES134" s="46"/>
      <c r="ET134" s="46"/>
      <c r="EU134" s="46"/>
      <c r="EW134" s="46"/>
      <c r="EX134" s="46"/>
      <c r="EY134" s="46"/>
      <c r="FA134" s="46"/>
      <c r="FB134" s="46"/>
      <c r="FC134" s="46"/>
      <c r="FD134" s="52"/>
      <c r="FF134" s="46"/>
      <c r="FG134" s="46"/>
      <c r="FH134" s="46"/>
      <c r="FJ134" s="51"/>
      <c r="FK134" s="46"/>
      <c r="FL134" s="52"/>
      <c r="FM134" s="46"/>
      <c r="FN134" s="46"/>
      <c r="FP134" s="46"/>
      <c r="FQ134" s="46"/>
    </row>
    <row r="135" spans="1:173" x14ac:dyDescent="0.2">
      <c r="A135" s="8"/>
      <c r="B135" s="8"/>
      <c r="C135" s="8"/>
      <c r="D135" s="326"/>
      <c r="E135" s="326"/>
      <c r="F135" s="326"/>
      <c r="G135" s="326"/>
      <c r="H135" s="326"/>
      <c r="I135" s="8"/>
      <c r="J135" s="8"/>
      <c r="K135" s="8"/>
      <c r="L135" s="8"/>
      <c r="M135" s="326"/>
      <c r="N135" s="326"/>
      <c r="O135" s="326"/>
      <c r="P135" s="8"/>
      <c r="Q135" s="327"/>
      <c r="R135" s="57"/>
      <c r="S135" s="57"/>
      <c r="T135" s="57"/>
      <c r="U135" s="57"/>
      <c r="V135" s="8"/>
      <c r="W135" s="328"/>
      <c r="X135" s="8"/>
      <c r="Y135" s="8"/>
      <c r="Z135" s="47"/>
      <c r="AA135" s="47"/>
      <c r="AB135" s="8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331">
        <f t="shared" si="328"/>
        <v>1987</v>
      </c>
      <c r="AN135" s="47">
        <f t="shared" ref="AN135:AO135" si="354">AN53</f>
        <v>1.0045024961950417</v>
      </c>
      <c r="AO135" s="47">
        <f t="shared" si="354"/>
        <v>0.98894356065922495</v>
      </c>
      <c r="AP135" s="47">
        <f t="shared" si="325"/>
        <v>0.98667244003123511</v>
      </c>
      <c r="AQ135" s="47">
        <f t="shared" si="326"/>
        <v>1.0187669473249272</v>
      </c>
      <c r="AR135" s="47"/>
      <c r="AS135" s="8"/>
      <c r="AT135" s="5"/>
      <c r="AV135" s="46"/>
      <c r="AW135" s="46"/>
      <c r="AX135" s="46"/>
      <c r="AY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M135" s="46"/>
      <c r="BN135" s="46"/>
      <c r="BO135" s="46"/>
      <c r="BP135" s="46"/>
      <c r="BR135" s="46"/>
      <c r="BS135" s="46"/>
      <c r="BT135" s="46"/>
      <c r="BU135" s="46"/>
      <c r="BV135" s="46"/>
      <c r="BX135" s="46"/>
      <c r="BY135" s="46"/>
      <c r="BZ135" s="46"/>
      <c r="CA135" s="46"/>
      <c r="CC135" s="46"/>
      <c r="CD135" s="46"/>
      <c r="CE135" s="46"/>
      <c r="CF135" s="46"/>
      <c r="CH135" s="46"/>
      <c r="CI135" s="46"/>
      <c r="CJ135" s="46"/>
      <c r="CK135" s="46"/>
      <c r="CM135" s="46"/>
      <c r="CN135" s="46"/>
      <c r="CO135" s="46"/>
      <c r="CP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I135" s="46"/>
      <c r="DJ135" s="46"/>
      <c r="DK135" s="46"/>
      <c r="DO135" s="52"/>
      <c r="DP135" s="52"/>
      <c r="DQ135" s="46"/>
      <c r="DS135" s="46"/>
      <c r="DT135" s="46"/>
      <c r="DU135" s="46"/>
      <c r="DV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K135" s="46"/>
      <c r="EL135" s="46"/>
      <c r="EM135" s="46"/>
      <c r="EN135" s="52"/>
      <c r="EO135" s="46"/>
      <c r="EP135" s="52"/>
      <c r="ES135" s="46"/>
      <c r="ET135" s="46"/>
      <c r="EU135" s="46"/>
      <c r="EW135" s="46"/>
      <c r="EX135" s="46"/>
      <c r="EY135" s="46"/>
      <c r="FA135" s="46"/>
      <c r="FB135" s="46"/>
      <c r="FC135" s="46"/>
      <c r="FD135" s="52"/>
      <c r="FF135" s="46"/>
      <c r="FG135" s="46"/>
      <c r="FH135" s="46"/>
      <c r="FJ135" s="51"/>
      <c r="FK135" s="46"/>
      <c r="FL135" s="52"/>
      <c r="FM135" s="46"/>
      <c r="FN135" s="46"/>
      <c r="FP135" s="46"/>
      <c r="FQ135" s="46"/>
    </row>
    <row r="136" spans="1:173" x14ac:dyDescent="0.2">
      <c r="A136" s="8"/>
      <c r="B136" s="8"/>
      <c r="C136" s="8"/>
      <c r="D136" s="326"/>
      <c r="E136" s="326"/>
      <c r="F136" s="326"/>
      <c r="G136" s="326"/>
      <c r="H136" s="326"/>
      <c r="I136" s="8"/>
      <c r="J136" s="8"/>
      <c r="K136" s="8"/>
      <c r="L136" s="8"/>
      <c r="M136" s="326"/>
      <c r="N136" s="326"/>
      <c r="O136" s="326"/>
      <c r="P136" s="8"/>
      <c r="Q136" s="327"/>
      <c r="R136" s="56"/>
      <c r="S136" s="56"/>
      <c r="T136" s="56"/>
      <c r="U136" s="56"/>
      <c r="V136" s="8"/>
      <c r="W136" s="328"/>
      <c r="X136" s="8"/>
      <c r="Y136" s="8"/>
      <c r="Z136" s="47"/>
      <c r="AA136" s="47"/>
      <c r="AB136" s="8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331">
        <f t="shared" si="328"/>
        <v>1988</v>
      </c>
      <c r="AN136" s="47">
        <f t="shared" ref="AN136:AO136" si="355">AN54</f>
        <v>1.0266880763387249</v>
      </c>
      <c r="AO136" s="47">
        <f t="shared" si="355"/>
        <v>1.00168351085556</v>
      </c>
      <c r="AP136" s="47">
        <f t="shared" si="325"/>
        <v>0.98458646261524407</v>
      </c>
      <c r="AQ136" s="47">
        <f t="shared" si="326"/>
        <v>1.017486158549856</v>
      </c>
      <c r="AR136" s="47"/>
      <c r="AS136" s="8"/>
      <c r="AT136" s="5"/>
      <c r="AV136" s="46"/>
      <c r="AW136" s="46"/>
      <c r="AX136" s="46"/>
      <c r="AY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M136" s="46"/>
      <c r="BN136" s="46"/>
      <c r="BO136" s="46"/>
      <c r="BP136" s="46"/>
      <c r="BR136" s="46"/>
      <c r="BS136" s="46"/>
      <c r="BT136" s="46"/>
      <c r="BU136" s="46"/>
      <c r="BV136" s="46"/>
      <c r="BX136" s="46"/>
      <c r="BY136" s="46"/>
      <c r="BZ136" s="46"/>
      <c r="CA136" s="46"/>
      <c r="CC136" s="46"/>
      <c r="CD136" s="46"/>
      <c r="CE136" s="46"/>
      <c r="CF136" s="46"/>
      <c r="CH136" s="46"/>
      <c r="CI136" s="46"/>
      <c r="CJ136" s="46"/>
      <c r="CK136" s="46"/>
      <c r="CM136" s="46"/>
      <c r="CN136" s="46"/>
      <c r="CO136" s="46"/>
      <c r="CP136" s="46"/>
      <c r="CS136" s="46"/>
      <c r="CT136" s="46"/>
      <c r="CU136" s="46"/>
      <c r="CV136" s="46"/>
      <c r="CW136" s="46"/>
      <c r="CX136" s="46"/>
      <c r="CY136" s="46"/>
      <c r="CZ136" s="46"/>
      <c r="DA136" s="46"/>
      <c r="DB136" s="46"/>
      <c r="DC136" s="46"/>
      <c r="DD136" s="46"/>
      <c r="DE136" s="46"/>
      <c r="DF136" s="46"/>
      <c r="DG136" s="46"/>
      <c r="DI136" s="46"/>
      <c r="DJ136" s="46"/>
      <c r="DK136" s="46"/>
      <c r="DO136" s="52"/>
      <c r="DP136" s="52"/>
      <c r="DQ136" s="46"/>
      <c r="DS136" s="46"/>
      <c r="DT136" s="46"/>
      <c r="DU136" s="46"/>
      <c r="DV136" s="46"/>
      <c r="DX136" s="46"/>
      <c r="DY136" s="46"/>
      <c r="DZ136" s="46"/>
      <c r="EA136" s="46"/>
      <c r="EB136" s="46"/>
      <c r="EC136" s="46"/>
      <c r="ED136" s="46"/>
      <c r="EE136" s="46"/>
      <c r="EF136" s="46"/>
      <c r="EG136" s="46"/>
      <c r="EH136" s="46"/>
      <c r="EI136" s="46"/>
      <c r="EK136" s="46"/>
      <c r="EL136" s="46"/>
      <c r="EM136" s="46"/>
      <c r="EN136" s="52"/>
      <c r="EO136" s="46"/>
      <c r="EP136" s="52"/>
      <c r="ES136" s="46"/>
      <c r="ET136" s="46"/>
      <c r="EU136" s="46"/>
      <c r="EW136" s="46"/>
      <c r="EX136" s="46"/>
      <c r="EY136" s="46"/>
      <c r="FA136" s="46"/>
      <c r="FB136" s="46"/>
      <c r="FC136" s="46"/>
      <c r="FD136" s="52"/>
      <c r="FF136" s="46"/>
      <c r="FG136" s="46"/>
      <c r="FH136" s="46"/>
      <c r="FJ136" s="51"/>
      <c r="FK136" s="46"/>
      <c r="FL136" s="52"/>
      <c r="FM136" s="46"/>
      <c r="FN136" s="46"/>
      <c r="FP136" s="46"/>
      <c r="FQ136" s="46"/>
    </row>
    <row r="137" spans="1:173" x14ac:dyDescent="0.2">
      <c r="A137" s="8"/>
      <c r="B137" s="8"/>
      <c r="C137" s="8"/>
      <c r="D137" s="326"/>
      <c r="E137" s="326"/>
      <c r="F137" s="326"/>
      <c r="G137" s="326"/>
      <c r="H137" s="326"/>
      <c r="I137" s="8"/>
      <c r="J137" s="8"/>
      <c r="K137" s="8"/>
      <c r="L137" s="8"/>
      <c r="M137" s="326"/>
      <c r="N137" s="326"/>
      <c r="O137" s="326"/>
      <c r="P137" s="8"/>
      <c r="Q137" s="327"/>
      <c r="R137" s="57"/>
      <c r="S137" s="57"/>
      <c r="T137" s="57"/>
      <c r="U137" s="57"/>
      <c r="V137" s="8"/>
      <c r="W137" s="328"/>
      <c r="X137" s="8"/>
      <c r="Y137" s="8"/>
      <c r="Z137" s="47"/>
      <c r="AA137" s="47"/>
      <c r="AB137" s="8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331">
        <f t="shared" si="328"/>
        <v>1989</v>
      </c>
      <c r="AN137" s="47">
        <f t="shared" ref="AN137:AO137" si="356">AN55</f>
        <v>1.0296015230534834</v>
      </c>
      <c r="AO137" s="47">
        <f t="shared" si="356"/>
        <v>1.0012151599716876</v>
      </c>
      <c r="AP137" s="47">
        <f t="shared" si="325"/>
        <v>1.0053046384299473</v>
      </c>
      <c r="AQ137" s="47">
        <f t="shared" si="326"/>
        <v>1.0234636721990327</v>
      </c>
      <c r="AR137" s="47"/>
      <c r="AS137" s="8"/>
      <c r="AT137" s="5"/>
      <c r="AV137" s="46"/>
      <c r="AW137" s="46"/>
      <c r="AX137" s="46"/>
      <c r="AY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M137" s="46"/>
      <c r="BN137" s="46"/>
      <c r="BO137" s="46"/>
      <c r="BP137" s="46"/>
      <c r="BR137" s="46"/>
      <c r="BS137" s="46"/>
      <c r="BT137" s="46"/>
      <c r="BU137" s="46"/>
      <c r="BV137" s="46"/>
      <c r="BX137" s="46"/>
      <c r="BY137" s="46"/>
      <c r="BZ137" s="46"/>
      <c r="CA137" s="46"/>
      <c r="CC137" s="46"/>
      <c r="CD137" s="46"/>
      <c r="CE137" s="46"/>
      <c r="CF137" s="46"/>
      <c r="CH137" s="46"/>
      <c r="CI137" s="46"/>
      <c r="CJ137" s="46"/>
      <c r="CK137" s="46"/>
      <c r="CM137" s="46"/>
      <c r="CN137" s="46"/>
      <c r="CO137" s="46"/>
      <c r="CP137" s="46"/>
      <c r="CS137" s="46"/>
      <c r="CT137" s="46"/>
      <c r="CU137" s="46"/>
      <c r="CV137" s="46"/>
      <c r="CW137" s="46"/>
      <c r="CX137" s="46"/>
      <c r="CY137" s="46"/>
      <c r="CZ137" s="46"/>
      <c r="DA137" s="46"/>
      <c r="DB137" s="46"/>
      <c r="DC137" s="46"/>
      <c r="DD137" s="46"/>
      <c r="DE137" s="46"/>
      <c r="DF137" s="46"/>
      <c r="DG137" s="46"/>
      <c r="DI137" s="46"/>
      <c r="DJ137" s="46"/>
      <c r="DK137" s="46"/>
      <c r="DO137" s="52"/>
      <c r="DP137" s="52"/>
      <c r="DQ137" s="46"/>
      <c r="DS137" s="46"/>
      <c r="DT137" s="46"/>
      <c r="DU137" s="46"/>
      <c r="DV137" s="46"/>
      <c r="DX137" s="46"/>
      <c r="DY137" s="46"/>
      <c r="DZ137" s="46"/>
      <c r="EA137" s="46"/>
      <c r="EB137" s="46"/>
      <c r="EC137" s="46"/>
      <c r="ED137" s="46"/>
      <c r="EE137" s="46"/>
      <c r="EF137" s="46"/>
      <c r="EG137" s="46"/>
      <c r="EH137" s="46"/>
      <c r="EI137" s="46"/>
      <c r="EK137" s="46"/>
      <c r="EL137" s="46"/>
      <c r="EM137" s="46"/>
      <c r="EN137" s="52"/>
      <c r="EO137" s="46"/>
      <c r="EP137" s="52"/>
      <c r="ES137" s="46"/>
      <c r="ET137" s="46"/>
      <c r="EU137" s="46"/>
      <c r="EW137" s="46"/>
      <c r="EX137" s="46"/>
      <c r="EY137" s="46"/>
      <c r="FA137" s="46"/>
      <c r="FB137" s="46"/>
      <c r="FC137" s="46"/>
      <c r="FD137" s="52"/>
      <c r="FF137" s="46"/>
      <c r="FG137" s="46"/>
      <c r="FH137" s="46"/>
      <c r="FJ137" s="51"/>
      <c r="FK137" s="46"/>
      <c r="FL137" s="52"/>
      <c r="FM137" s="46"/>
      <c r="FN137" s="46"/>
      <c r="FP137" s="46"/>
      <c r="FQ137" s="46"/>
    </row>
    <row r="138" spans="1:173" x14ac:dyDescent="0.2">
      <c r="A138" s="8"/>
      <c r="B138" s="8"/>
      <c r="C138" s="8"/>
      <c r="D138" s="326"/>
      <c r="E138" s="326"/>
      <c r="F138" s="326"/>
      <c r="G138" s="326"/>
      <c r="H138" s="326"/>
      <c r="I138" s="8"/>
      <c r="J138" s="8"/>
      <c r="K138" s="8"/>
      <c r="L138" s="8"/>
      <c r="M138" s="326"/>
      <c r="N138" s="326"/>
      <c r="O138" s="326"/>
      <c r="P138" s="8"/>
      <c r="Q138" s="327"/>
      <c r="R138" s="57"/>
      <c r="S138" s="57"/>
      <c r="T138" s="57"/>
      <c r="U138" s="57"/>
      <c r="V138" s="8"/>
      <c r="W138" s="328"/>
      <c r="X138" s="8"/>
      <c r="Y138" s="8"/>
      <c r="Z138" s="47"/>
      <c r="AA138" s="47"/>
      <c r="AB138" s="8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331">
        <f t="shared" si="328"/>
        <v>1990</v>
      </c>
      <c r="AN138" s="47">
        <f t="shared" ref="AN138:AO138" si="357">AN56</f>
        <v>1.0323939296728659</v>
      </c>
      <c r="AO138" s="47">
        <f t="shared" si="357"/>
        <v>0.97451598831769182</v>
      </c>
      <c r="AP138" s="47">
        <f t="shared" si="325"/>
        <v>1.0026323575781446</v>
      </c>
      <c r="AQ138" s="47">
        <f t="shared" si="326"/>
        <v>1.044591984668759</v>
      </c>
      <c r="AR138" s="47"/>
      <c r="AS138" s="8"/>
      <c r="AT138" s="5"/>
      <c r="AV138" s="46"/>
      <c r="AW138" s="46"/>
      <c r="AX138" s="46"/>
      <c r="AY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M138" s="46"/>
      <c r="BN138" s="46"/>
      <c r="BO138" s="46"/>
      <c r="BP138" s="46"/>
      <c r="BR138" s="46"/>
      <c r="BS138" s="46"/>
      <c r="BT138" s="46"/>
      <c r="BU138" s="46"/>
      <c r="BV138" s="46"/>
      <c r="BX138" s="46"/>
      <c r="BY138" s="46"/>
      <c r="BZ138" s="46"/>
      <c r="CA138" s="46"/>
      <c r="CC138" s="46"/>
      <c r="CD138" s="46"/>
      <c r="CE138" s="46"/>
      <c r="CF138" s="46"/>
      <c r="CH138" s="46"/>
      <c r="CI138" s="46"/>
      <c r="CJ138" s="46"/>
      <c r="CK138" s="46"/>
      <c r="CM138" s="46"/>
      <c r="CN138" s="46"/>
      <c r="CO138" s="46"/>
      <c r="CP138" s="46"/>
      <c r="CS138" s="46"/>
      <c r="CT138" s="46"/>
      <c r="CU138" s="46"/>
      <c r="CV138" s="46"/>
      <c r="CW138" s="46"/>
      <c r="CX138" s="46"/>
      <c r="CY138" s="46"/>
      <c r="CZ138" s="46"/>
      <c r="DA138" s="46"/>
      <c r="DB138" s="46"/>
      <c r="DC138" s="46"/>
      <c r="DD138" s="46"/>
      <c r="DE138" s="46"/>
      <c r="DF138" s="46"/>
      <c r="DG138" s="46"/>
      <c r="DI138" s="46"/>
      <c r="DJ138" s="46"/>
      <c r="DK138" s="46"/>
      <c r="DO138" s="52"/>
      <c r="DP138" s="52"/>
      <c r="DQ138" s="46"/>
      <c r="DS138" s="46"/>
      <c r="DT138" s="46"/>
      <c r="DU138" s="46"/>
      <c r="DV138" s="46"/>
      <c r="DX138" s="46"/>
      <c r="DY138" s="46"/>
      <c r="DZ138" s="46"/>
      <c r="EA138" s="46"/>
      <c r="EB138" s="46"/>
      <c r="EC138" s="46"/>
      <c r="ED138" s="46"/>
      <c r="EE138" s="46"/>
      <c r="EF138" s="46"/>
      <c r="EG138" s="46"/>
      <c r="EH138" s="46"/>
      <c r="EI138" s="46"/>
      <c r="EK138" s="46"/>
      <c r="EL138" s="46"/>
      <c r="EM138" s="46"/>
      <c r="EN138" s="52"/>
      <c r="EO138" s="46"/>
      <c r="EP138" s="52"/>
      <c r="ES138" s="46"/>
      <c r="ET138" s="46"/>
      <c r="EU138" s="46"/>
      <c r="EW138" s="46"/>
      <c r="EX138" s="46"/>
      <c r="EY138" s="46"/>
      <c r="FA138" s="46"/>
      <c r="FB138" s="46"/>
      <c r="FC138" s="46"/>
      <c r="FD138" s="52"/>
      <c r="FF138" s="46"/>
      <c r="FG138" s="46"/>
      <c r="FH138" s="46"/>
      <c r="FJ138" s="51"/>
      <c r="FK138" s="46"/>
      <c r="FL138" s="52"/>
      <c r="FM138" s="46"/>
      <c r="FN138" s="46"/>
      <c r="FP138" s="46"/>
      <c r="FQ138" s="46"/>
    </row>
    <row r="139" spans="1:173" x14ac:dyDescent="0.2">
      <c r="A139" s="8"/>
      <c r="B139" s="8"/>
      <c r="C139" s="8"/>
      <c r="D139" s="326"/>
      <c r="E139" s="326"/>
      <c r="F139" s="326"/>
      <c r="G139" s="326"/>
      <c r="H139" s="326"/>
      <c r="I139" s="8"/>
      <c r="J139" s="8"/>
      <c r="K139" s="8"/>
      <c r="L139" s="8"/>
      <c r="M139" s="326"/>
      <c r="N139" s="326"/>
      <c r="O139" s="326"/>
      <c r="P139" s="8"/>
      <c r="Q139" s="327"/>
      <c r="R139" s="56"/>
      <c r="S139" s="56"/>
      <c r="T139" s="56"/>
      <c r="U139" s="56"/>
      <c r="V139" s="8"/>
      <c r="W139" s="328"/>
      <c r="X139" s="8"/>
      <c r="Y139" s="8"/>
      <c r="Z139" s="47"/>
      <c r="AA139" s="47"/>
      <c r="AB139" s="8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331">
        <f t="shared" si="328"/>
        <v>1991</v>
      </c>
      <c r="AN139" s="47">
        <f t="shared" ref="AN139:AO139" si="358">AN57</f>
        <v>1.0253456567752655</v>
      </c>
      <c r="AO139" s="47">
        <f t="shared" si="358"/>
        <v>0.98524833279555879</v>
      </c>
      <c r="AP139" s="47">
        <f t="shared" si="325"/>
        <v>0.99816959656101156</v>
      </c>
      <c r="AQ139" s="47">
        <f t="shared" si="326"/>
        <v>1.0465754651116481</v>
      </c>
      <c r="AR139" s="47"/>
      <c r="AS139" s="8"/>
      <c r="AT139" s="5"/>
      <c r="AV139" s="46"/>
      <c r="AW139" s="46"/>
      <c r="AX139" s="46"/>
      <c r="AY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M139" s="46"/>
      <c r="BN139" s="46"/>
      <c r="BO139" s="46"/>
      <c r="BP139" s="46"/>
      <c r="BR139" s="46"/>
      <c r="BS139" s="46"/>
      <c r="BT139" s="46"/>
      <c r="BU139" s="46"/>
      <c r="BV139" s="46"/>
      <c r="BX139" s="46"/>
      <c r="BY139" s="46"/>
      <c r="BZ139" s="46"/>
      <c r="CA139" s="46"/>
      <c r="CC139" s="46"/>
      <c r="CD139" s="46"/>
      <c r="CE139" s="46"/>
      <c r="CF139" s="46"/>
      <c r="CH139" s="46"/>
      <c r="CI139" s="46"/>
      <c r="CJ139" s="46"/>
      <c r="CK139" s="46"/>
      <c r="CM139" s="46"/>
      <c r="CN139" s="46"/>
      <c r="CO139" s="46"/>
      <c r="CP139" s="46"/>
      <c r="CS139" s="46"/>
      <c r="CT139" s="46"/>
      <c r="CU139" s="46"/>
      <c r="CV139" s="46"/>
      <c r="CW139" s="46"/>
      <c r="CX139" s="46"/>
      <c r="CY139" s="46"/>
      <c r="CZ139" s="46"/>
      <c r="DA139" s="46"/>
      <c r="DB139" s="46"/>
      <c r="DC139" s="46"/>
      <c r="DD139" s="46"/>
      <c r="DE139" s="46"/>
      <c r="DF139" s="46"/>
      <c r="DG139" s="46"/>
      <c r="DI139" s="46"/>
      <c r="DJ139" s="46"/>
      <c r="DK139" s="46"/>
      <c r="DO139" s="52"/>
      <c r="DP139" s="52"/>
      <c r="DQ139" s="46"/>
      <c r="DS139" s="46"/>
      <c r="DT139" s="46"/>
      <c r="DU139" s="46"/>
      <c r="DV139" s="46"/>
      <c r="DX139" s="46"/>
      <c r="DY139" s="46"/>
      <c r="DZ139" s="46"/>
      <c r="EA139" s="46"/>
      <c r="EB139" s="46"/>
      <c r="EC139" s="46"/>
      <c r="ED139" s="46"/>
      <c r="EE139" s="46"/>
      <c r="EF139" s="46"/>
      <c r="EG139" s="46"/>
      <c r="EH139" s="46"/>
      <c r="EI139" s="46"/>
      <c r="EK139" s="46"/>
      <c r="EL139" s="46"/>
      <c r="EM139" s="46"/>
      <c r="EN139" s="52"/>
      <c r="EO139" s="46"/>
      <c r="EP139" s="52"/>
      <c r="ES139" s="46"/>
      <c r="ET139" s="46"/>
      <c r="EU139" s="46"/>
      <c r="EW139" s="46"/>
      <c r="EX139" s="46"/>
      <c r="EY139" s="46"/>
      <c r="FA139" s="46"/>
      <c r="FB139" s="46"/>
      <c r="FC139" s="46"/>
      <c r="FD139" s="52"/>
      <c r="FF139" s="46"/>
      <c r="FG139" s="46"/>
      <c r="FH139" s="46"/>
      <c r="FJ139" s="51"/>
      <c r="FK139" s="46"/>
      <c r="FL139" s="52"/>
      <c r="FM139" s="46"/>
      <c r="FN139" s="46"/>
      <c r="FP139" s="46"/>
      <c r="FQ139" s="46"/>
    </row>
    <row r="140" spans="1:173" x14ac:dyDescent="0.2">
      <c r="A140" s="8"/>
      <c r="B140" s="8"/>
      <c r="C140" s="8"/>
      <c r="D140" s="326"/>
      <c r="E140" s="326"/>
      <c r="F140" s="326"/>
      <c r="G140" s="326"/>
      <c r="H140" s="326"/>
      <c r="I140" s="8"/>
      <c r="J140" s="8"/>
      <c r="K140" s="8"/>
      <c r="L140" s="8"/>
      <c r="M140" s="326"/>
      <c r="N140" s="326"/>
      <c r="O140" s="326"/>
      <c r="P140" s="8"/>
      <c r="Q140" s="327"/>
      <c r="R140" s="57"/>
      <c r="S140" s="57"/>
      <c r="T140" s="57"/>
      <c r="U140" s="57"/>
      <c r="V140" s="8"/>
      <c r="W140" s="328"/>
      <c r="X140" s="8"/>
      <c r="Y140" s="8"/>
      <c r="Z140" s="47"/>
      <c r="AA140" s="47"/>
      <c r="AB140" s="8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331">
        <f t="shared" si="328"/>
        <v>1992</v>
      </c>
      <c r="AN140" s="47">
        <f t="shared" ref="AN140:AO140" si="359">AN58</f>
        <v>1.0233916108010384</v>
      </c>
      <c r="AO140" s="47">
        <f t="shared" si="359"/>
        <v>0.98474836769840091</v>
      </c>
      <c r="AP140" s="47">
        <f t="shared" ref="AP140:AP162" si="360">AQ58</f>
        <v>0.9947738100540745</v>
      </c>
      <c r="AQ140" s="47">
        <f t="shared" ref="AQ140:AQ162" si="361">AP58</f>
        <v>1.0434815156827446</v>
      </c>
      <c r="AR140" s="47"/>
      <c r="AS140" s="8"/>
      <c r="AT140" s="5"/>
      <c r="AV140" s="46"/>
      <c r="AW140" s="46"/>
      <c r="AX140" s="46"/>
      <c r="AY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M140" s="46"/>
      <c r="BN140" s="46"/>
      <c r="BO140" s="46"/>
      <c r="BP140" s="46"/>
      <c r="BR140" s="46"/>
      <c r="BS140" s="46"/>
      <c r="BT140" s="46"/>
      <c r="BU140" s="46"/>
      <c r="BV140" s="46"/>
      <c r="BX140" s="46"/>
      <c r="BY140" s="46"/>
      <c r="BZ140" s="46"/>
      <c r="CA140" s="46"/>
      <c r="CC140" s="46"/>
      <c r="CD140" s="46"/>
      <c r="CE140" s="46"/>
      <c r="CF140" s="46"/>
      <c r="CH140" s="46"/>
      <c r="CI140" s="46"/>
      <c r="CJ140" s="46"/>
      <c r="CK140" s="46"/>
      <c r="CM140" s="46"/>
      <c r="CN140" s="46"/>
      <c r="CO140" s="46"/>
      <c r="CP140" s="46"/>
      <c r="CS140" s="46"/>
      <c r="CT140" s="46"/>
      <c r="CU140" s="46"/>
      <c r="CV140" s="46"/>
      <c r="CW140" s="46"/>
      <c r="CX140" s="46"/>
      <c r="CY140" s="46"/>
      <c r="CZ140" s="46"/>
      <c r="DA140" s="46"/>
      <c r="DB140" s="46"/>
      <c r="DC140" s="46"/>
      <c r="DD140" s="46"/>
      <c r="DE140" s="46"/>
      <c r="DF140" s="46"/>
      <c r="DG140" s="46"/>
      <c r="DI140" s="46"/>
      <c r="DJ140" s="46"/>
      <c r="DK140" s="46"/>
      <c r="DO140" s="52"/>
      <c r="DP140" s="52"/>
      <c r="DQ140" s="46"/>
      <c r="DS140" s="46"/>
      <c r="DT140" s="46"/>
      <c r="DU140" s="46"/>
      <c r="DV140" s="46"/>
      <c r="DX140" s="46"/>
      <c r="DY140" s="46"/>
      <c r="DZ140" s="46"/>
      <c r="EA140" s="46"/>
      <c r="EB140" s="46"/>
      <c r="EC140" s="46"/>
      <c r="ED140" s="46"/>
      <c r="EE140" s="46"/>
      <c r="EF140" s="46"/>
      <c r="EG140" s="46"/>
      <c r="EH140" s="46"/>
      <c r="EI140" s="46"/>
      <c r="EK140" s="46"/>
      <c r="EL140" s="46"/>
      <c r="EM140" s="46"/>
      <c r="EN140" s="52"/>
      <c r="EO140" s="46"/>
      <c r="EP140" s="52"/>
      <c r="ES140" s="46"/>
      <c r="ET140" s="46"/>
      <c r="EU140" s="46"/>
      <c r="EW140" s="46"/>
      <c r="EX140" s="46"/>
      <c r="EY140" s="46"/>
      <c r="FA140" s="46"/>
      <c r="FB140" s="46"/>
      <c r="FC140" s="46"/>
      <c r="FD140" s="52"/>
      <c r="FF140" s="46"/>
      <c r="FG140" s="46"/>
      <c r="FH140" s="46"/>
      <c r="FJ140" s="51"/>
      <c r="FK140" s="46"/>
      <c r="FL140" s="52"/>
      <c r="FM140" s="46"/>
      <c r="FN140" s="46"/>
      <c r="FP140" s="46"/>
      <c r="FQ140" s="46"/>
    </row>
    <row r="141" spans="1:173" x14ac:dyDescent="0.2">
      <c r="A141" s="8"/>
      <c r="B141" s="8"/>
      <c r="C141" s="8"/>
      <c r="D141" s="326"/>
      <c r="E141" s="326"/>
      <c r="F141" s="326"/>
      <c r="G141" s="326"/>
      <c r="H141" s="326"/>
      <c r="I141" s="8"/>
      <c r="J141" s="8"/>
      <c r="K141" s="8"/>
      <c r="L141" s="8"/>
      <c r="M141" s="326"/>
      <c r="N141" s="326"/>
      <c r="O141" s="326"/>
      <c r="P141" s="8"/>
      <c r="Q141" s="327"/>
      <c r="R141" s="57"/>
      <c r="S141" s="57"/>
      <c r="T141" s="57"/>
      <c r="U141" s="57"/>
      <c r="V141" s="8"/>
      <c r="W141" s="328"/>
      <c r="X141" s="8"/>
      <c r="Y141" s="8"/>
      <c r="Z141" s="47"/>
      <c r="AA141" s="47"/>
      <c r="AB141" s="8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331">
        <f t="shared" si="328"/>
        <v>1993</v>
      </c>
      <c r="AN141" s="47">
        <f t="shared" ref="AN141:AO141" si="362">AN59</f>
        <v>1.006988932851258</v>
      </c>
      <c r="AO141" s="47">
        <f t="shared" si="362"/>
        <v>1.003146363240295</v>
      </c>
      <c r="AP141" s="47">
        <f t="shared" si="360"/>
        <v>0.99552064278467145</v>
      </c>
      <c r="AQ141" s="47">
        <f t="shared" si="361"/>
        <v>1.0548287341156675</v>
      </c>
      <c r="AR141" s="47"/>
      <c r="AS141" s="8"/>
      <c r="AT141" s="5"/>
      <c r="AV141" s="46"/>
      <c r="AW141" s="46"/>
      <c r="AX141" s="46"/>
      <c r="AY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M141" s="46"/>
      <c r="BN141" s="46"/>
      <c r="BO141" s="46"/>
      <c r="BP141" s="46"/>
      <c r="BR141" s="46"/>
      <c r="BS141" s="46"/>
      <c r="BT141" s="46"/>
      <c r="BU141" s="46"/>
      <c r="BV141" s="46"/>
      <c r="BX141" s="46"/>
      <c r="BY141" s="46"/>
      <c r="BZ141" s="46"/>
      <c r="CA141" s="46"/>
      <c r="CC141" s="46"/>
      <c r="CD141" s="46"/>
      <c r="CE141" s="46"/>
      <c r="CF141" s="46"/>
      <c r="CH141" s="46"/>
      <c r="CI141" s="46"/>
      <c r="CJ141" s="46"/>
      <c r="CK141" s="46"/>
      <c r="CM141" s="46"/>
      <c r="CN141" s="46"/>
      <c r="CO141" s="46"/>
      <c r="CP141" s="46"/>
      <c r="CS141" s="46"/>
      <c r="CT141" s="46"/>
      <c r="CU141" s="46"/>
      <c r="CV141" s="46"/>
      <c r="CW141" s="46"/>
      <c r="CX141" s="46"/>
      <c r="CY141" s="46"/>
      <c r="CZ141" s="46"/>
      <c r="DA141" s="46"/>
      <c r="DB141" s="46"/>
      <c r="DC141" s="46"/>
      <c r="DD141" s="46"/>
      <c r="DE141" s="46"/>
      <c r="DF141" s="46"/>
      <c r="DG141" s="46"/>
      <c r="DI141" s="46"/>
      <c r="DJ141" s="46"/>
      <c r="DK141" s="46"/>
      <c r="DO141" s="52"/>
      <c r="DP141" s="52"/>
      <c r="DQ141" s="46"/>
      <c r="DS141" s="46"/>
      <c r="DT141" s="46"/>
      <c r="DU141" s="46"/>
      <c r="DV141" s="46"/>
      <c r="DX141" s="46"/>
      <c r="DY141" s="46"/>
      <c r="DZ141" s="46"/>
      <c r="EA141" s="46"/>
      <c r="EB141" s="46"/>
      <c r="EC141" s="46"/>
      <c r="ED141" s="46"/>
      <c r="EE141" s="46"/>
      <c r="EF141" s="46"/>
      <c r="EG141" s="46"/>
      <c r="EH141" s="46"/>
      <c r="EI141" s="46"/>
      <c r="EK141" s="46"/>
      <c r="EL141" s="46"/>
      <c r="EM141" s="46"/>
      <c r="EN141" s="52"/>
      <c r="EO141" s="46"/>
      <c r="EP141" s="52"/>
      <c r="ES141" s="46"/>
      <c r="ET141" s="46"/>
      <c r="EU141" s="46"/>
      <c r="EW141" s="46"/>
      <c r="EX141" s="46"/>
      <c r="EY141" s="46"/>
      <c r="FA141" s="46"/>
      <c r="FB141" s="46"/>
      <c r="FC141" s="46"/>
      <c r="FD141" s="52"/>
      <c r="FF141" s="46"/>
      <c r="FG141" s="46"/>
      <c r="FH141" s="46"/>
      <c r="FJ141" s="51"/>
      <c r="FK141" s="46"/>
      <c r="FL141" s="52"/>
      <c r="FM141" s="46"/>
      <c r="FN141" s="46"/>
      <c r="FP141" s="46"/>
      <c r="FQ141" s="46"/>
    </row>
    <row r="142" spans="1:173" x14ac:dyDescent="0.2">
      <c r="A142" s="8"/>
      <c r="B142" s="8"/>
      <c r="C142" s="8"/>
      <c r="D142" s="326"/>
      <c r="E142" s="326"/>
      <c r="F142" s="326"/>
      <c r="G142" s="326"/>
      <c r="H142" s="326"/>
      <c r="I142" s="8"/>
      <c r="J142" s="8"/>
      <c r="K142" s="8"/>
      <c r="L142" s="8"/>
      <c r="M142" s="326"/>
      <c r="N142" s="326"/>
      <c r="O142" s="326"/>
      <c r="P142" s="8"/>
      <c r="Q142" s="327"/>
      <c r="R142" s="57"/>
      <c r="S142" s="57"/>
      <c r="T142" s="57"/>
      <c r="U142" s="57"/>
      <c r="V142" s="8"/>
      <c r="W142" s="328"/>
      <c r="X142" s="8"/>
      <c r="Y142" s="8"/>
      <c r="Z142" s="47"/>
      <c r="AA142" s="47"/>
      <c r="AB142" s="8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331">
        <f t="shared" ref="AM142:AM150" si="363">AM141+1</f>
        <v>1994</v>
      </c>
      <c r="AN142" s="47">
        <f t="shared" ref="AN142:AO142" si="364">AN60</f>
        <v>1.0272052867266803</v>
      </c>
      <c r="AO142" s="47">
        <f t="shared" si="364"/>
        <v>0.99242208497481632</v>
      </c>
      <c r="AP142" s="47">
        <f t="shared" si="360"/>
        <v>0.9898112877673898</v>
      </c>
      <c r="AQ142" s="47">
        <f t="shared" si="361"/>
        <v>1.0598915152020303</v>
      </c>
      <c r="AR142" s="47"/>
      <c r="AS142" s="8"/>
      <c r="AT142" s="5"/>
      <c r="AV142" s="46"/>
      <c r="AW142" s="46"/>
      <c r="AX142" s="46"/>
      <c r="AY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M142" s="46"/>
      <c r="BN142" s="46"/>
      <c r="BO142" s="46"/>
      <c r="BP142" s="46"/>
      <c r="BR142" s="46"/>
      <c r="BS142" s="46"/>
      <c r="BT142" s="46"/>
      <c r="BU142" s="46"/>
      <c r="BV142" s="46"/>
      <c r="BX142" s="46"/>
      <c r="BY142" s="46"/>
      <c r="BZ142" s="46"/>
      <c r="CA142" s="46"/>
      <c r="CC142" s="46"/>
      <c r="CD142" s="46"/>
      <c r="CE142" s="46"/>
      <c r="CF142" s="46"/>
      <c r="CH142" s="46"/>
      <c r="CI142" s="46"/>
      <c r="CJ142" s="46"/>
      <c r="CK142" s="46"/>
      <c r="CM142" s="46"/>
      <c r="CN142" s="46"/>
      <c r="CO142" s="46"/>
      <c r="CP142" s="46"/>
      <c r="CS142" s="46"/>
      <c r="CT142" s="46"/>
      <c r="CU142" s="46"/>
      <c r="CV142" s="46"/>
      <c r="CW142" s="46"/>
      <c r="CX142" s="46"/>
      <c r="CY142" s="46"/>
      <c r="CZ142" s="46"/>
      <c r="DA142" s="46"/>
      <c r="DB142" s="46"/>
      <c r="DC142" s="46"/>
      <c r="DD142" s="46"/>
      <c r="DE142" s="46"/>
      <c r="DF142" s="46"/>
      <c r="DG142" s="46"/>
      <c r="DI142" s="46"/>
      <c r="DJ142" s="46"/>
      <c r="DK142" s="46"/>
      <c r="DO142" s="52"/>
      <c r="DP142" s="52"/>
      <c r="DQ142" s="46"/>
      <c r="DS142" s="46"/>
      <c r="DT142" s="46"/>
      <c r="DU142" s="46"/>
      <c r="DV142" s="46"/>
      <c r="DX142" s="46"/>
      <c r="DY142" s="46"/>
      <c r="DZ142" s="46"/>
      <c r="EA142" s="46"/>
      <c r="EB142" s="46"/>
      <c r="EC142" s="46"/>
      <c r="ED142" s="46"/>
      <c r="EE142" s="46"/>
      <c r="EF142" s="46"/>
      <c r="EG142" s="46"/>
      <c r="EH142" s="46"/>
      <c r="EI142" s="46"/>
      <c r="EK142" s="46"/>
      <c r="EL142" s="46"/>
      <c r="EM142" s="46"/>
      <c r="EN142" s="52"/>
      <c r="EO142" s="46"/>
      <c r="EP142" s="52"/>
      <c r="ES142" s="46"/>
      <c r="ET142" s="46"/>
      <c r="EU142" s="46"/>
      <c r="EW142" s="46"/>
      <c r="EX142" s="46"/>
      <c r="EY142" s="46"/>
      <c r="FA142" s="46"/>
      <c r="FB142" s="46"/>
      <c r="FC142" s="46"/>
      <c r="FD142" s="52"/>
      <c r="FF142" s="46"/>
      <c r="FG142" s="46"/>
      <c r="FH142" s="46"/>
      <c r="FJ142" s="51"/>
      <c r="FK142" s="46"/>
      <c r="FL142" s="52"/>
      <c r="FM142" s="46"/>
      <c r="FN142" s="46"/>
      <c r="FP142" s="46"/>
      <c r="FQ142" s="46"/>
    </row>
    <row r="143" spans="1:173" x14ac:dyDescent="0.2">
      <c r="A143" s="8"/>
      <c r="B143" s="8"/>
      <c r="C143" s="8"/>
      <c r="D143" s="326"/>
      <c r="E143" s="326"/>
      <c r="F143" s="326"/>
      <c r="G143" s="326"/>
      <c r="H143" s="326"/>
      <c r="I143" s="8"/>
      <c r="J143" s="8"/>
      <c r="K143" s="8"/>
      <c r="L143" s="8"/>
      <c r="M143" s="326"/>
      <c r="N143" s="326"/>
      <c r="O143" s="326"/>
      <c r="P143" s="8"/>
      <c r="Q143" s="327"/>
      <c r="R143" s="56"/>
      <c r="S143" s="56"/>
      <c r="T143" s="56"/>
      <c r="U143" s="56"/>
      <c r="V143" s="8"/>
      <c r="W143" s="328"/>
      <c r="X143" s="8"/>
      <c r="Y143" s="8"/>
      <c r="Z143" s="47"/>
      <c r="AA143" s="47"/>
      <c r="AB143" s="8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331">
        <f t="shared" si="363"/>
        <v>1995</v>
      </c>
      <c r="AN143" s="47">
        <f t="shared" ref="AN143:AO143" si="365">AN61</f>
        <v>1.0348212438190743</v>
      </c>
      <c r="AO143" s="47">
        <f t="shared" si="365"/>
        <v>0.99768658810632604</v>
      </c>
      <c r="AP143" s="47">
        <f t="shared" si="360"/>
        <v>0.99430628222083928</v>
      </c>
      <c r="AQ143" s="47">
        <f t="shared" si="361"/>
        <v>1.0625616045570598</v>
      </c>
      <c r="AR143" s="47"/>
      <c r="AS143" s="8"/>
      <c r="AT143" s="5"/>
      <c r="AV143" s="46"/>
      <c r="AW143" s="46"/>
      <c r="AX143" s="46"/>
      <c r="AY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M143" s="46"/>
      <c r="BN143" s="46"/>
      <c r="BO143" s="46"/>
      <c r="BP143" s="46"/>
      <c r="BR143" s="46"/>
      <c r="BS143" s="46"/>
      <c r="BT143" s="46"/>
      <c r="BU143" s="46"/>
      <c r="BV143" s="46"/>
      <c r="BX143" s="46"/>
      <c r="BY143" s="46"/>
      <c r="BZ143" s="46"/>
      <c r="CA143" s="46"/>
      <c r="CC143" s="46"/>
      <c r="CD143" s="46"/>
      <c r="CE143" s="46"/>
      <c r="CF143" s="46"/>
      <c r="CH143" s="46"/>
      <c r="CI143" s="46"/>
      <c r="CJ143" s="46"/>
      <c r="CK143" s="46"/>
      <c r="CM143" s="46"/>
      <c r="CN143" s="46"/>
      <c r="CO143" s="46"/>
      <c r="CP143" s="46"/>
      <c r="CS143" s="46"/>
      <c r="CT143" s="46"/>
      <c r="CU143" s="46"/>
      <c r="CV143" s="46"/>
      <c r="CW143" s="46"/>
      <c r="CX143" s="46"/>
      <c r="CY143" s="46"/>
      <c r="CZ143" s="46"/>
      <c r="DA143" s="46"/>
      <c r="DB143" s="46"/>
      <c r="DC143" s="46"/>
      <c r="DD143" s="46"/>
      <c r="DE143" s="46"/>
      <c r="DF143" s="46"/>
      <c r="DG143" s="46"/>
      <c r="DI143" s="46"/>
      <c r="DJ143" s="46"/>
      <c r="DK143" s="46"/>
      <c r="DO143" s="52"/>
      <c r="DP143" s="52"/>
      <c r="DQ143" s="46"/>
      <c r="DS143" s="46"/>
      <c r="DT143" s="46"/>
      <c r="DU143" s="46"/>
      <c r="DV143" s="46"/>
      <c r="DX143" s="46"/>
      <c r="DY143" s="46"/>
      <c r="DZ143" s="46"/>
      <c r="EA143" s="46"/>
      <c r="EB143" s="46"/>
      <c r="EC143" s="46"/>
      <c r="ED143" s="46"/>
      <c r="EE143" s="46"/>
      <c r="EF143" s="46"/>
      <c r="EG143" s="46"/>
      <c r="EH143" s="46"/>
      <c r="EI143" s="46"/>
      <c r="EK143" s="46"/>
      <c r="EL143" s="46"/>
      <c r="EM143" s="46"/>
      <c r="EN143" s="52"/>
      <c r="EO143" s="46"/>
      <c r="EP143" s="52"/>
      <c r="ES143" s="46"/>
      <c r="ET143" s="46"/>
      <c r="EU143" s="46"/>
      <c r="EW143" s="46"/>
      <c r="EX143" s="46"/>
      <c r="EY143" s="46"/>
      <c r="FA143" s="46"/>
      <c r="FB143" s="46"/>
      <c r="FC143" s="46"/>
      <c r="FD143" s="52"/>
      <c r="FF143" s="46"/>
      <c r="FG143" s="46"/>
      <c r="FH143" s="46"/>
      <c r="FJ143" s="51"/>
      <c r="FK143" s="46"/>
      <c r="FL143" s="52"/>
      <c r="FM143" s="46"/>
      <c r="FN143" s="46"/>
      <c r="FP143" s="46"/>
      <c r="FQ143" s="46"/>
    </row>
    <row r="144" spans="1:173" x14ac:dyDescent="0.2">
      <c r="A144" s="8"/>
      <c r="B144" s="8"/>
      <c r="C144" s="8"/>
      <c r="D144" s="326"/>
      <c r="E144" s="326"/>
      <c r="F144" s="326"/>
      <c r="G144" s="326"/>
      <c r="H144" s="326"/>
      <c r="I144" s="8"/>
      <c r="J144" s="8"/>
      <c r="K144" s="8"/>
      <c r="L144" s="8"/>
      <c r="M144" s="326"/>
      <c r="N144" s="326"/>
      <c r="O144" s="326"/>
      <c r="P144" s="8"/>
      <c r="Q144" s="327"/>
      <c r="R144" s="57"/>
      <c r="S144" s="57"/>
      <c r="T144" s="57"/>
      <c r="U144" s="57"/>
      <c r="V144" s="8"/>
      <c r="W144" s="328"/>
      <c r="X144" s="8"/>
      <c r="Y144" s="8"/>
      <c r="Z144" s="47"/>
      <c r="AA144" s="47"/>
      <c r="AB144" s="8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331">
        <f t="shared" si="363"/>
        <v>1996</v>
      </c>
      <c r="AN144" s="47">
        <f t="shared" ref="AN144:AO144" si="366">AN62</f>
        <v>1.0540262715680626</v>
      </c>
      <c r="AO144" s="47">
        <f t="shared" si="366"/>
        <v>1.0017308113993362</v>
      </c>
      <c r="AP144" s="47">
        <f t="shared" si="360"/>
        <v>0.99494019401868972</v>
      </c>
      <c r="AQ144" s="47">
        <f t="shared" si="361"/>
        <v>1.0586804056624786</v>
      </c>
      <c r="AR144" s="47"/>
      <c r="AS144" s="8"/>
      <c r="AT144" s="5"/>
      <c r="AV144" s="46"/>
      <c r="AW144" s="46"/>
      <c r="AX144" s="46"/>
      <c r="AY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M144" s="46"/>
      <c r="BN144" s="46"/>
      <c r="BO144" s="46"/>
      <c r="BP144" s="46"/>
      <c r="BR144" s="46"/>
      <c r="BS144" s="46"/>
      <c r="BT144" s="46"/>
      <c r="BU144" s="46"/>
      <c r="BV144" s="46"/>
      <c r="BX144" s="46"/>
      <c r="BY144" s="46"/>
      <c r="BZ144" s="46"/>
      <c r="CA144" s="46"/>
      <c r="CC144" s="46"/>
      <c r="CD144" s="46"/>
      <c r="CE144" s="46"/>
      <c r="CF144" s="46"/>
      <c r="CH144" s="46"/>
      <c r="CI144" s="46"/>
      <c r="CJ144" s="46"/>
      <c r="CK144" s="46"/>
      <c r="CM144" s="46"/>
      <c r="CN144" s="46"/>
      <c r="CO144" s="46"/>
      <c r="CP144" s="46"/>
      <c r="CS144" s="46"/>
      <c r="CT144" s="46"/>
      <c r="CU144" s="46"/>
      <c r="CV144" s="46"/>
      <c r="CW144" s="46"/>
      <c r="CX144" s="46"/>
      <c r="CY144" s="46"/>
      <c r="CZ144" s="46"/>
      <c r="DA144" s="46"/>
      <c r="DB144" s="46"/>
      <c r="DC144" s="46"/>
      <c r="DD144" s="46"/>
      <c r="DE144" s="46"/>
      <c r="DF144" s="46"/>
      <c r="DG144" s="46"/>
      <c r="DI144" s="46"/>
      <c r="DJ144" s="46"/>
      <c r="DK144" s="46"/>
      <c r="DO144" s="52"/>
      <c r="DP144" s="52"/>
      <c r="DQ144" s="46"/>
      <c r="DS144" s="46"/>
      <c r="DT144" s="46"/>
      <c r="DU144" s="46"/>
      <c r="DV144" s="46"/>
      <c r="DX144" s="46"/>
      <c r="DY144" s="46"/>
      <c r="DZ144" s="46"/>
      <c r="EA144" s="46"/>
      <c r="EB144" s="46"/>
      <c r="EC144" s="46"/>
      <c r="ED144" s="46"/>
      <c r="EE144" s="46"/>
      <c r="EF144" s="46"/>
      <c r="EG144" s="46"/>
      <c r="EH144" s="46"/>
      <c r="EI144" s="46"/>
      <c r="EK144" s="46"/>
      <c r="EL144" s="46"/>
      <c r="EM144" s="46"/>
      <c r="EN144" s="52"/>
      <c r="EO144" s="46"/>
      <c r="EP144" s="52"/>
      <c r="ES144" s="46"/>
      <c r="ET144" s="46"/>
      <c r="EU144" s="46"/>
      <c r="EW144" s="46"/>
      <c r="EX144" s="46"/>
      <c r="EY144" s="46"/>
      <c r="FA144" s="46"/>
      <c r="FB144" s="46"/>
      <c r="FC144" s="46"/>
      <c r="FD144" s="52"/>
      <c r="FF144" s="46"/>
      <c r="FG144" s="46"/>
      <c r="FH144" s="46"/>
      <c r="FJ144" s="51"/>
      <c r="FK144" s="46"/>
      <c r="FL144" s="52"/>
      <c r="FM144" s="46"/>
      <c r="FN144" s="46"/>
      <c r="FP144" s="46"/>
      <c r="FQ144" s="46"/>
    </row>
    <row r="145" spans="1:173" x14ac:dyDescent="0.2">
      <c r="A145" s="8"/>
      <c r="B145" s="8"/>
      <c r="C145" s="8"/>
      <c r="D145" s="326"/>
      <c r="E145" s="326"/>
      <c r="F145" s="326"/>
      <c r="G145" s="326"/>
      <c r="H145" s="326"/>
      <c r="I145" s="8"/>
      <c r="J145" s="8"/>
      <c r="K145" s="8"/>
      <c r="L145" s="8"/>
      <c r="M145" s="326"/>
      <c r="N145" s="326"/>
      <c r="O145" s="326"/>
      <c r="P145" s="8"/>
      <c r="Q145" s="327"/>
      <c r="R145" s="57"/>
      <c r="S145" s="57"/>
      <c r="T145" s="57"/>
      <c r="U145" s="57"/>
      <c r="V145" s="8"/>
      <c r="W145" s="328"/>
      <c r="X145" s="8"/>
      <c r="Y145" s="8"/>
      <c r="Z145" s="47"/>
      <c r="AA145" s="47"/>
      <c r="AB145" s="8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331">
        <f t="shared" si="363"/>
        <v>1997</v>
      </c>
      <c r="AN145" s="47">
        <f t="shared" ref="AN145:AO145" si="367">AN63</f>
        <v>1.0619201324613476</v>
      </c>
      <c r="AO145" s="47">
        <f t="shared" si="367"/>
        <v>0.99335529907522901</v>
      </c>
      <c r="AP145" s="47">
        <f t="shared" si="360"/>
        <v>0.99302567421694499</v>
      </c>
      <c r="AQ145" s="47">
        <f t="shared" si="361"/>
        <v>1.0644042068455724</v>
      </c>
      <c r="AR145" s="47"/>
      <c r="AS145" s="8"/>
      <c r="AT145" s="5"/>
      <c r="AV145" s="46"/>
      <c r="AW145" s="46"/>
      <c r="AX145" s="46"/>
      <c r="AY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M145" s="46"/>
      <c r="BN145" s="46"/>
      <c r="BO145" s="46"/>
      <c r="BP145" s="46"/>
      <c r="BR145" s="46"/>
      <c r="BS145" s="46"/>
      <c r="BT145" s="46"/>
      <c r="BU145" s="46"/>
      <c r="BV145" s="46"/>
      <c r="BX145" s="46"/>
      <c r="BY145" s="46"/>
      <c r="BZ145" s="46"/>
      <c r="CA145" s="46"/>
      <c r="CC145" s="46"/>
      <c r="CD145" s="46"/>
      <c r="CE145" s="46"/>
      <c r="CF145" s="46"/>
      <c r="CH145" s="46"/>
      <c r="CI145" s="46"/>
      <c r="CJ145" s="46"/>
      <c r="CK145" s="46"/>
      <c r="CM145" s="46"/>
      <c r="CN145" s="46"/>
      <c r="CO145" s="46"/>
      <c r="CP145" s="46"/>
      <c r="CS145" s="46"/>
      <c r="CT145" s="46"/>
      <c r="CU145" s="46"/>
      <c r="CV145" s="46"/>
      <c r="CW145" s="46"/>
      <c r="CX145" s="46"/>
      <c r="CY145" s="46"/>
      <c r="CZ145" s="46"/>
      <c r="DA145" s="46"/>
      <c r="DB145" s="46"/>
      <c r="DC145" s="46"/>
      <c r="DD145" s="46"/>
      <c r="DE145" s="46"/>
      <c r="DF145" s="46"/>
      <c r="DG145" s="46"/>
      <c r="DI145" s="46"/>
      <c r="DJ145" s="46"/>
      <c r="DK145" s="46"/>
      <c r="DO145" s="52"/>
      <c r="DP145" s="52"/>
      <c r="DQ145" s="46"/>
      <c r="DS145" s="46"/>
      <c r="DT145" s="46"/>
      <c r="DU145" s="46"/>
      <c r="DV145" s="46"/>
      <c r="DX145" s="46"/>
      <c r="DY145" s="46"/>
      <c r="DZ145" s="46"/>
      <c r="EA145" s="46"/>
      <c r="EB145" s="46"/>
      <c r="EC145" s="46"/>
      <c r="ED145" s="46"/>
      <c r="EE145" s="46"/>
      <c r="EF145" s="46"/>
      <c r="EG145" s="46"/>
      <c r="EH145" s="46"/>
      <c r="EI145" s="46"/>
      <c r="EK145" s="46"/>
      <c r="EL145" s="46"/>
      <c r="EM145" s="46"/>
      <c r="EN145" s="52"/>
      <c r="EO145" s="46"/>
      <c r="EP145" s="52"/>
      <c r="ES145" s="46"/>
      <c r="ET145" s="46"/>
      <c r="EU145" s="46"/>
      <c r="EW145" s="46"/>
      <c r="EX145" s="46"/>
      <c r="EY145" s="46"/>
      <c r="FA145" s="46"/>
      <c r="FB145" s="46"/>
      <c r="FC145" s="46"/>
      <c r="FD145" s="52"/>
      <c r="FF145" s="46"/>
      <c r="FG145" s="46"/>
      <c r="FH145" s="46"/>
      <c r="FJ145" s="51"/>
      <c r="FK145" s="46"/>
      <c r="FL145" s="52"/>
      <c r="FM145" s="46"/>
      <c r="FN145" s="46"/>
      <c r="FP145" s="46"/>
      <c r="FQ145" s="46"/>
    </row>
    <row r="146" spans="1:173" x14ac:dyDescent="0.2">
      <c r="A146" s="8"/>
      <c r="B146" s="8"/>
      <c r="C146" s="8"/>
      <c r="D146" s="326"/>
      <c r="E146" s="326"/>
      <c r="F146" s="326"/>
      <c r="G146" s="326"/>
      <c r="H146" s="326"/>
      <c r="I146" s="8"/>
      <c r="J146" s="8"/>
      <c r="K146" s="8"/>
      <c r="L146" s="8"/>
      <c r="M146" s="326"/>
      <c r="N146" s="326"/>
      <c r="O146" s="326"/>
      <c r="P146" s="8"/>
      <c r="Q146" s="327"/>
      <c r="R146" s="57"/>
      <c r="S146" s="57"/>
      <c r="T146" s="57"/>
      <c r="U146" s="57"/>
      <c r="V146" s="8"/>
      <c r="W146" s="328"/>
      <c r="X146" s="8"/>
      <c r="Y146" s="8"/>
      <c r="Z146" s="47"/>
      <c r="AA146" s="47"/>
      <c r="AB146" s="8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331">
        <f t="shared" si="363"/>
        <v>1998</v>
      </c>
      <c r="AN146" s="47">
        <f t="shared" ref="AN146:AO146" si="368">AN64</f>
        <v>1.0527671307861233</v>
      </c>
      <c r="AO146" s="47">
        <f t="shared" si="368"/>
        <v>0.96909746003704311</v>
      </c>
      <c r="AP146" s="47">
        <f t="shared" si="360"/>
        <v>0.99349237486130948</v>
      </c>
      <c r="AQ146" s="47">
        <f t="shared" si="361"/>
        <v>1.1003479041343946</v>
      </c>
      <c r="AR146" s="47"/>
      <c r="AS146" s="8"/>
      <c r="AT146" s="5"/>
      <c r="AV146" s="46"/>
      <c r="AW146" s="46"/>
      <c r="AX146" s="46"/>
      <c r="AY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M146" s="46"/>
      <c r="BN146" s="46"/>
      <c r="BO146" s="46"/>
      <c r="BP146" s="46"/>
      <c r="BR146" s="46"/>
      <c r="BS146" s="46"/>
      <c r="BT146" s="46"/>
      <c r="BU146" s="46"/>
      <c r="BV146" s="46"/>
      <c r="BX146" s="46"/>
      <c r="BY146" s="46"/>
      <c r="BZ146" s="46"/>
      <c r="CA146" s="46"/>
      <c r="CC146" s="46"/>
      <c r="CD146" s="46"/>
      <c r="CE146" s="46"/>
      <c r="CF146" s="46"/>
      <c r="CH146" s="46"/>
      <c r="CI146" s="46"/>
      <c r="CJ146" s="46"/>
      <c r="CK146" s="46"/>
      <c r="CM146" s="46"/>
      <c r="CN146" s="46"/>
      <c r="CO146" s="46"/>
      <c r="CP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6"/>
      <c r="DD146" s="46"/>
      <c r="DE146" s="46"/>
      <c r="DF146" s="46"/>
      <c r="DG146" s="46"/>
      <c r="DI146" s="46"/>
      <c r="DJ146" s="46"/>
      <c r="DK146" s="46"/>
      <c r="DO146" s="52"/>
      <c r="DP146" s="52"/>
      <c r="DQ146" s="46"/>
      <c r="DS146" s="46"/>
      <c r="DT146" s="46"/>
      <c r="DU146" s="46"/>
      <c r="DV146" s="46"/>
      <c r="DX146" s="46"/>
      <c r="DY146" s="46"/>
      <c r="DZ146" s="46"/>
      <c r="EA146" s="46"/>
      <c r="EB146" s="46"/>
      <c r="EC146" s="46"/>
      <c r="ED146" s="46"/>
      <c r="EE146" s="46"/>
      <c r="EF146" s="46"/>
      <c r="EG146" s="46"/>
      <c r="EH146" s="46"/>
      <c r="EI146" s="46"/>
      <c r="EK146" s="46"/>
      <c r="EL146" s="46"/>
      <c r="EM146" s="46"/>
      <c r="EN146" s="52"/>
      <c r="EO146" s="46"/>
      <c r="EP146" s="52"/>
      <c r="ES146" s="46"/>
      <c r="ET146" s="46"/>
      <c r="EU146" s="46"/>
      <c r="EW146" s="46"/>
      <c r="EX146" s="46"/>
      <c r="EY146" s="46"/>
      <c r="FA146" s="46"/>
      <c r="FB146" s="46"/>
      <c r="FC146" s="46"/>
      <c r="FD146" s="52"/>
      <c r="FF146" s="46"/>
      <c r="FG146" s="46"/>
      <c r="FH146" s="46"/>
      <c r="FJ146" s="51"/>
      <c r="FK146" s="46"/>
      <c r="FL146" s="52"/>
      <c r="FM146" s="46"/>
      <c r="FN146" s="46"/>
      <c r="FP146" s="46"/>
      <c r="FQ146" s="46"/>
    </row>
    <row r="147" spans="1:173" x14ac:dyDescent="0.2">
      <c r="A147" s="8"/>
      <c r="B147" s="8"/>
      <c r="C147" s="8"/>
      <c r="D147" s="326"/>
      <c r="E147" s="326"/>
      <c r="F147" s="326"/>
      <c r="G147" s="326"/>
      <c r="H147" s="326"/>
      <c r="I147" s="8"/>
      <c r="J147" s="8"/>
      <c r="K147" s="8"/>
      <c r="L147" s="8"/>
      <c r="M147" s="326"/>
      <c r="N147" s="326"/>
      <c r="O147" s="326"/>
      <c r="P147" s="8"/>
      <c r="Q147" s="327"/>
      <c r="R147" s="57"/>
      <c r="S147" s="57"/>
      <c r="T147" s="57"/>
      <c r="U147" s="57"/>
      <c r="V147" s="8"/>
      <c r="W147" s="328"/>
      <c r="X147" s="8"/>
      <c r="Y147" s="8"/>
      <c r="Z147" s="47"/>
      <c r="AA147" s="47"/>
      <c r="AB147" s="8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331">
        <f t="shared" si="363"/>
        <v>1999</v>
      </c>
      <c r="AN147" s="47">
        <f t="shared" ref="AN147:AO147" si="369">AN65</f>
        <v>1.0413606078682878</v>
      </c>
      <c r="AO147" s="47">
        <f t="shared" si="369"/>
        <v>0.97670977262041625</v>
      </c>
      <c r="AP147" s="47">
        <f t="shared" si="360"/>
        <v>0.99790488724105753</v>
      </c>
      <c r="AQ147" s="47">
        <f t="shared" si="361"/>
        <v>1.1040744971105765</v>
      </c>
      <c r="AR147" s="47"/>
      <c r="AS147" s="47"/>
      <c r="AT147" s="5"/>
      <c r="AV147" s="46"/>
      <c r="AW147" s="46"/>
      <c r="AX147" s="46"/>
      <c r="AY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M147" s="46"/>
      <c r="BN147" s="46"/>
      <c r="BO147" s="46"/>
      <c r="BP147" s="46"/>
      <c r="BR147" s="46"/>
      <c r="BS147" s="46"/>
      <c r="BT147" s="46"/>
      <c r="BU147" s="46"/>
      <c r="BV147" s="46"/>
      <c r="BX147" s="46"/>
      <c r="BY147" s="46"/>
      <c r="BZ147" s="46"/>
      <c r="CA147" s="46"/>
      <c r="CC147" s="46"/>
      <c r="CD147" s="46"/>
      <c r="CE147" s="46"/>
      <c r="CF147" s="46"/>
      <c r="CH147" s="46"/>
      <c r="CI147" s="46"/>
      <c r="CJ147" s="46"/>
      <c r="CK147" s="46"/>
      <c r="CM147" s="46"/>
      <c r="CN147" s="46"/>
      <c r="CO147" s="46"/>
      <c r="CP147" s="46"/>
      <c r="CS147" s="46"/>
      <c r="CT147" s="46"/>
      <c r="CU147" s="46"/>
      <c r="CV147" s="46"/>
      <c r="CW147" s="46"/>
      <c r="CX147" s="46"/>
      <c r="CY147" s="46"/>
      <c r="CZ147" s="46"/>
      <c r="DA147" s="46"/>
      <c r="DB147" s="46"/>
      <c r="DC147" s="46"/>
      <c r="DD147" s="46"/>
      <c r="DE147" s="46"/>
      <c r="DF147" s="46"/>
      <c r="DG147" s="46"/>
      <c r="DI147" s="46"/>
      <c r="DJ147" s="46"/>
      <c r="DK147" s="46"/>
      <c r="DO147" s="52"/>
      <c r="DP147" s="52"/>
      <c r="DQ147" s="46"/>
      <c r="DS147" s="46"/>
      <c r="DT147" s="46"/>
      <c r="DU147" s="46"/>
      <c r="DV147" s="46"/>
      <c r="DX147" s="46"/>
      <c r="DY147" s="46"/>
      <c r="DZ147" s="46"/>
      <c r="EA147" s="46"/>
      <c r="EB147" s="46"/>
      <c r="EC147" s="46"/>
      <c r="ED147" s="46"/>
      <c r="EE147" s="46"/>
      <c r="EF147" s="46"/>
      <c r="EG147" s="46"/>
      <c r="EH147" s="46"/>
      <c r="EI147" s="46"/>
      <c r="EK147" s="46"/>
      <c r="EL147" s="46"/>
      <c r="EM147" s="46"/>
      <c r="EN147" s="52"/>
      <c r="EO147" s="46"/>
      <c r="EP147" s="52"/>
      <c r="ES147" s="46"/>
      <c r="ET147" s="46"/>
      <c r="EU147" s="46"/>
      <c r="EW147" s="46"/>
      <c r="EX147" s="46"/>
      <c r="EY147" s="46"/>
      <c r="FA147" s="46"/>
      <c r="FB147" s="46"/>
      <c r="FC147" s="46"/>
      <c r="FD147" s="52"/>
      <c r="FF147" s="46"/>
      <c r="FG147" s="46"/>
      <c r="FH147" s="46"/>
      <c r="FJ147" s="51"/>
      <c r="FK147" s="46"/>
      <c r="FL147" s="52"/>
      <c r="FM147" s="46"/>
      <c r="FN147" s="46"/>
      <c r="FP147" s="46"/>
      <c r="FQ147" s="46"/>
    </row>
    <row r="148" spans="1:173" x14ac:dyDescent="0.2">
      <c r="A148" s="8"/>
      <c r="B148" s="8"/>
      <c r="C148" s="8"/>
      <c r="D148" s="326"/>
      <c r="E148" s="326"/>
      <c r="F148" s="326"/>
      <c r="G148" s="326"/>
      <c r="H148" s="326"/>
      <c r="I148" s="8"/>
      <c r="J148" s="8"/>
      <c r="K148" s="8"/>
      <c r="L148" s="8"/>
      <c r="M148" s="326"/>
      <c r="N148" s="326"/>
      <c r="O148" s="326"/>
      <c r="P148" s="8"/>
      <c r="Q148" s="327"/>
      <c r="R148" s="57"/>
      <c r="S148" s="57"/>
      <c r="T148" s="57"/>
      <c r="U148" s="57"/>
      <c r="V148" s="8"/>
      <c r="W148" s="328"/>
      <c r="X148" s="8"/>
      <c r="Y148" s="8"/>
      <c r="Z148" s="47"/>
      <c r="AA148" s="47"/>
      <c r="AB148" s="8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331">
        <f t="shared" si="363"/>
        <v>2000</v>
      </c>
      <c r="AN148" s="47">
        <f t="shared" ref="AN148:AO148" si="370">AN66</f>
        <v>1.0614696005179673</v>
      </c>
      <c r="AO148" s="47">
        <f t="shared" si="370"/>
        <v>0.98826401982278644</v>
      </c>
      <c r="AP148" s="47">
        <f t="shared" si="360"/>
        <v>0.99528632519201199</v>
      </c>
      <c r="AQ148" s="47">
        <f t="shared" si="361"/>
        <v>1.1030730119906389</v>
      </c>
      <c r="AR148" s="47"/>
      <c r="AS148" s="8"/>
      <c r="AT148" s="5"/>
      <c r="AV148" s="46"/>
      <c r="AW148" s="46"/>
      <c r="AX148" s="46"/>
      <c r="AY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M148" s="46"/>
      <c r="BN148" s="46"/>
      <c r="BO148" s="46"/>
      <c r="BP148" s="46"/>
      <c r="BR148" s="46"/>
      <c r="BS148" s="46"/>
      <c r="BT148" s="46"/>
      <c r="BU148" s="46"/>
      <c r="BV148" s="46"/>
      <c r="BX148" s="46"/>
      <c r="BY148" s="46"/>
      <c r="BZ148" s="46"/>
      <c r="CA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O148" s="52"/>
      <c r="DP148" s="52"/>
      <c r="DQ148" s="46"/>
      <c r="DS148" s="46"/>
      <c r="DT148" s="46"/>
      <c r="DU148" s="46"/>
      <c r="DV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6"/>
      <c r="EH148" s="46"/>
      <c r="EI148" s="46"/>
      <c r="EK148" s="46"/>
      <c r="EL148" s="46"/>
      <c r="EM148" s="46"/>
      <c r="EN148" s="52"/>
      <c r="EO148" s="46"/>
      <c r="EP148" s="52"/>
      <c r="ES148" s="46"/>
      <c r="ET148" s="46"/>
      <c r="EU148" s="46"/>
      <c r="EW148" s="46"/>
      <c r="EX148" s="46"/>
      <c r="EY148" s="46"/>
      <c r="FA148" s="46"/>
      <c r="FB148" s="46"/>
      <c r="FC148" s="46"/>
      <c r="FD148" s="52"/>
      <c r="FF148" s="46"/>
      <c r="FG148" s="46"/>
      <c r="FH148" s="46"/>
      <c r="FJ148" s="51"/>
      <c r="FK148" s="46"/>
      <c r="FL148" s="52"/>
      <c r="FM148" s="46"/>
      <c r="FN148" s="46"/>
      <c r="FP148" s="46"/>
      <c r="FQ148" s="46"/>
    </row>
    <row r="149" spans="1:173" x14ac:dyDescent="0.2">
      <c r="A149" s="8"/>
      <c r="B149" s="8"/>
      <c r="C149" s="8"/>
      <c r="D149" s="326"/>
      <c r="E149" s="326"/>
      <c r="F149" s="326"/>
      <c r="G149" s="326"/>
      <c r="H149" s="326"/>
      <c r="I149" s="8"/>
      <c r="J149" s="8"/>
      <c r="K149" s="8"/>
      <c r="L149" s="8"/>
      <c r="M149" s="326"/>
      <c r="N149" s="326"/>
      <c r="O149" s="326"/>
      <c r="P149" s="8"/>
      <c r="Q149" s="327"/>
      <c r="R149" s="8"/>
      <c r="S149" s="8"/>
      <c r="T149" s="8"/>
      <c r="U149" s="8"/>
      <c r="V149" s="8"/>
      <c r="W149" s="328"/>
      <c r="X149" s="8"/>
      <c r="Y149" s="8"/>
      <c r="Z149" s="47"/>
      <c r="AA149" s="47"/>
      <c r="AB149" s="8"/>
      <c r="AC149" s="47"/>
      <c r="AD149" s="47"/>
      <c r="AE149" s="47"/>
      <c r="AF149" s="47"/>
      <c r="AG149" s="47"/>
      <c r="AH149" s="47"/>
      <c r="AI149" s="47"/>
      <c r="AJ149" s="329"/>
      <c r="AK149" s="329"/>
      <c r="AL149" s="329"/>
      <c r="AM149" s="331">
        <f t="shared" si="363"/>
        <v>2001</v>
      </c>
      <c r="AN149" s="47">
        <f t="shared" ref="AN149:AO149" si="371">AN67</f>
        <v>1.0358095721404819</v>
      </c>
      <c r="AO149" s="47">
        <f t="shared" si="371"/>
        <v>0.97620400905088733</v>
      </c>
      <c r="AP149" s="47">
        <f t="shared" si="360"/>
        <v>0.9844637984804846</v>
      </c>
      <c r="AQ149" s="47">
        <f t="shared" si="361"/>
        <v>1.1216879415657166</v>
      </c>
      <c r="AR149" s="329"/>
      <c r="AS149" s="8"/>
      <c r="AT149" s="5"/>
      <c r="AV149" s="46"/>
      <c r="AW149" s="46"/>
      <c r="AX149" s="46"/>
      <c r="AY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M149" s="46"/>
      <c r="BN149" s="46"/>
      <c r="BO149" s="46"/>
      <c r="BP149" s="46"/>
      <c r="BR149" s="46"/>
      <c r="BS149" s="46"/>
      <c r="BT149" s="46"/>
      <c r="BU149" s="46"/>
      <c r="BV149" s="46"/>
      <c r="BX149" s="46"/>
      <c r="BY149" s="46"/>
      <c r="BZ149" s="46"/>
      <c r="CA149" s="46"/>
      <c r="CS149" s="46"/>
      <c r="CT149" s="46"/>
      <c r="CU149" s="46"/>
      <c r="CV149" s="46"/>
      <c r="CW149" s="46"/>
      <c r="CX149" s="46"/>
      <c r="CY149" s="46"/>
      <c r="CZ149" s="46"/>
      <c r="DA149" s="46"/>
      <c r="DB149" s="46"/>
      <c r="DC149" s="46"/>
      <c r="DD149" s="46"/>
      <c r="DE149" s="46"/>
      <c r="DF149" s="46"/>
      <c r="DG149" s="46"/>
      <c r="DO149" s="52"/>
      <c r="DP149" s="52"/>
      <c r="DQ149" s="46"/>
      <c r="DS149" s="46"/>
      <c r="DT149" s="46"/>
      <c r="DU149" s="46"/>
      <c r="DV149" s="46"/>
      <c r="DX149" s="46"/>
      <c r="DY149" s="46"/>
      <c r="DZ149" s="46"/>
      <c r="EA149" s="46"/>
      <c r="EB149" s="46"/>
      <c r="EC149" s="46"/>
      <c r="ED149" s="46"/>
      <c r="EE149" s="46"/>
      <c r="EF149" s="46"/>
      <c r="EG149" s="46"/>
      <c r="EH149" s="46"/>
      <c r="EI149" s="46"/>
      <c r="EK149" s="46"/>
      <c r="EL149" s="46"/>
      <c r="EM149" s="46"/>
      <c r="EN149" s="52"/>
      <c r="EO149" s="46"/>
      <c r="EP149" s="52"/>
      <c r="ES149" s="46"/>
      <c r="ET149" s="46"/>
      <c r="EU149" s="46"/>
      <c r="EW149" s="46"/>
      <c r="EX149" s="46"/>
      <c r="EY149" s="46"/>
      <c r="FA149" s="46"/>
      <c r="FB149" s="46"/>
      <c r="FC149" s="46"/>
      <c r="FD149" s="52"/>
      <c r="FF149" s="46"/>
      <c r="FG149" s="46"/>
      <c r="FH149" s="46"/>
      <c r="FJ149" s="51"/>
      <c r="FK149" s="46"/>
      <c r="FL149" s="52"/>
      <c r="FM149" s="46"/>
      <c r="FN149" s="46"/>
      <c r="FP149" s="46"/>
      <c r="FQ149" s="46"/>
    </row>
    <row r="150" spans="1:173" x14ac:dyDescent="0.2">
      <c r="A150" s="8"/>
      <c r="B150" s="8"/>
      <c r="C150" s="8"/>
      <c r="D150" s="326"/>
      <c r="E150" s="326"/>
      <c r="F150" s="326"/>
      <c r="G150" s="326"/>
      <c r="H150" s="326"/>
      <c r="I150" s="8"/>
      <c r="J150" s="8"/>
      <c r="K150" s="8"/>
      <c r="L150" s="8"/>
      <c r="M150" s="326"/>
      <c r="N150" s="326"/>
      <c r="O150" s="326"/>
      <c r="P150" s="8"/>
      <c r="Q150" s="327"/>
      <c r="R150" s="8"/>
      <c r="S150" s="8"/>
      <c r="T150" s="8"/>
      <c r="U150" s="8"/>
      <c r="V150" s="8"/>
      <c r="W150" s="328"/>
      <c r="X150" s="8"/>
      <c r="Y150" s="8"/>
      <c r="Z150" s="47"/>
      <c r="AA150" s="47"/>
      <c r="AB150" s="8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331">
        <f t="shared" si="363"/>
        <v>2002</v>
      </c>
      <c r="AN150" s="47">
        <f t="shared" ref="AN150:AO150" si="372">AN68</f>
        <v>1.0245150863723509</v>
      </c>
      <c r="AO150" s="47">
        <f t="shared" si="372"/>
        <v>0.98530037791263603</v>
      </c>
      <c r="AP150" s="47">
        <f t="shared" si="360"/>
        <v>0.98490355239497973</v>
      </c>
      <c r="AQ150" s="47">
        <f t="shared" si="361"/>
        <v>1.1238581762607311</v>
      </c>
      <c r="AR150" s="47"/>
      <c r="AS150" s="8"/>
      <c r="AT150" s="5"/>
      <c r="AV150" s="46"/>
      <c r="AW150" s="46"/>
      <c r="AX150" s="46"/>
      <c r="AY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M150" s="46"/>
      <c r="BN150" s="46"/>
      <c r="BO150" s="46"/>
      <c r="BP150" s="46"/>
      <c r="BR150" s="46"/>
      <c r="BS150" s="46"/>
      <c r="BT150" s="46"/>
      <c r="BU150" s="46"/>
      <c r="BV150" s="46"/>
      <c r="BX150" s="46"/>
      <c r="BY150" s="46"/>
      <c r="BZ150" s="46"/>
      <c r="CA150" s="46"/>
      <c r="CH150" s="59"/>
      <c r="CI150" s="59"/>
      <c r="CJ150" s="59"/>
      <c r="CK150" s="59"/>
      <c r="CS150" s="46"/>
      <c r="CT150" s="46"/>
      <c r="CU150" s="46"/>
      <c r="CV150" s="46"/>
      <c r="CW150" s="46"/>
      <c r="CX150" s="46"/>
      <c r="CY150" s="46"/>
      <c r="CZ150" s="46"/>
      <c r="DA150" s="46"/>
      <c r="DB150" s="46"/>
      <c r="DC150" s="46"/>
      <c r="DD150" s="46"/>
      <c r="DE150" s="46"/>
      <c r="DF150" s="46"/>
      <c r="DG150" s="46"/>
      <c r="DO150" s="52"/>
      <c r="DP150" s="52"/>
      <c r="DQ150" s="46"/>
      <c r="DS150" s="46"/>
      <c r="DT150" s="46"/>
      <c r="DU150" s="46"/>
      <c r="DV150" s="46"/>
      <c r="DX150" s="46"/>
      <c r="DY150" s="46"/>
      <c r="DZ150" s="46"/>
      <c r="EA150" s="46"/>
      <c r="EB150" s="46"/>
      <c r="EC150" s="46"/>
      <c r="ED150" s="46"/>
      <c r="EE150" s="46"/>
      <c r="EF150" s="46"/>
      <c r="EG150" s="46"/>
      <c r="EH150" s="46"/>
      <c r="EI150" s="46"/>
      <c r="EK150" s="46"/>
      <c r="EL150" s="46"/>
      <c r="EM150" s="46"/>
      <c r="EN150" s="52"/>
      <c r="EO150" s="46"/>
      <c r="EP150" s="52"/>
      <c r="ES150" s="46"/>
      <c r="ET150" s="46"/>
      <c r="EU150" s="46"/>
      <c r="EW150" s="46"/>
      <c r="EX150" s="46"/>
      <c r="EY150" s="46"/>
      <c r="FA150" s="46"/>
      <c r="FB150" s="46"/>
      <c r="FC150" s="46"/>
      <c r="FD150" s="52"/>
      <c r="FF150" s="46"/>
      <c r="FG150" s="46"/>
      <c r="FH150" s="46"/>
      <c r="FJ150" s="51"/>
      <c r="FK150" s="46"/>
      <c r="FL150" s="52"/>
      <c r="FM150" s="46"/>
      <c r="FN150" s="46"/>
      <c r="FP150" s="46"/>
      <c r="FQ150" s="46"/>
    </row>
    <row r="151" spans="1:173" x14ac:dyDescent="0.2">
      <c r="A151" s="8"/>
      <c r="B151" s="8"/>
      <c r="C151" s="8"/>
      <c r="D151" s="326"/>
      <c r="E151" s="326"/>
      <c r="F151" s="326"/>
      <c r="G151" s="326"/>
      <c r="H151" s="326"/>
      <c r="I151" s="8"/>
      <c r="J151" s="8"/>
      <c r="K151" s="8"/>
      <c r="L151" s="8"/>
      <c r="M151" s="326"/>
      <c r="N151" s="326"/>
      <c r="O151" s="326"/>
      <c r="P151" s="8"/>
      <c r="Q151" s="327"/>
      <c r="R151" s="8"/>
      <c r="S151" s="8"/>
      <c r="T151" s="8"/>
      <c r="U151" s="8"/>
      <c r="V151" s="8"/>
      <c r="W151" s="328"/>
      <c r="X151" s="8"/>
      <c r="Y151" s="8"/>
      <c r="Z151" s="47"/>
      <c r="AA151" s="47"/>
      <c r="AB151" s="8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331">
        <f t="shared" ref="AM151:AM165" si="373">AM150+1</f>
        <v>2003</v>
      </c>
      <c r="AN151" s="47">
        <f t="shared" ref="AN151:AO151" si="374">AN69</f>
        <v>1.0216098282320094</v>
      </c>
      <c r="AO151" s="47">
        <f t="shared" si="374"/>
        <v>0.99502737956584408</v>
      </c>
      <c r="AP151" s="47">
        <f t="shared" si="360"/>
        <v>0.97914440376996392</v>
      </c>
      <c r="AQ151" s="47">
        <f t="shared" si="361"/>
        <v>1.1126896076353048</v>
      </c>
      <c r="AR151" s="47"/>
      <c r="AS151" s="8"/>
      <c r="AT151" s="5"/>
      <c r="AV151" s="46"/>
      <c r="AW151" s="46"/>
      <c r="AX151" s="46"/>
      <c r="AY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M151" s="46"/>
      <c r="BN151" s="46"/>
      <c r="BO151" s="46"/>
      <c r="BP151" s="46"/>
      <c r="BR151" s="46"/>
      <c r="BS151" s="46"/>
      <c r="BT151" s="46"/>
      <c r="BU151" s="46"/>
      <c r="BV151" s="46"/>
      <c r="BX151" s="46"/>
      <c r="BY151" s="46"/>
      <c r="BZ151" s="46"/>
      <c r="CA151" s="46"/>
      <c r="CS151" s="46"/>
      <c r="CT151" s="46"/>
      <c r="CU151" s="46"/>
      <c r="CV151" s="46"/>
      <c r="CW151" s="46"/>
      <c r="CX151" s="46"/>
      <c r="CY151" s="46"/>
      <c r="CZ151" s="46"/>
      <c r="DA151" s="46"/>
      <c r="DB151" s="46"/>
      <c r="DC151" s="46"/>
      <c r="DD151" s="46"/>
      <c r="DE151" s="46"/>
      <c r="DF151" s="46"/>
      <c r="DG151" s="46"/>
      <c r="DO151" s="52"/>
      <c r="DP151" s="52"/>
      <c r="DQ151" s="46"/>
      <c r="DS151" s="46"/>
      <c r="DT151" s="46"/>
      <c r="DU151" s="46"/>
      <c r="DV151" s="46"/>
      <c r="DX151" s="46"/>
      <c r="DY151" s="46"/>
      <c r="DZ151" s="46"/>
      <c r="EA151" s="46"/>
      <c r="EB151" s="46"/>
      <c r="EC151" s="46"/>
      <c r="ED151" s="46"/>
      <c r="EE151" s="46"/>
      <c r="EF151" s="46"/>
      <c r="EG151" s="46"/>
      <c r="EH151" s="46"/>
      <c r="EI151" s="46"/>
      <c r="EK151" s="46"/>
      <c r="EL151" s="46"/>
      <c r="EM151" s="46"/>
      <c r="EN151" s="52"/>
      <c r="EO151" s="46"/>
      <c r="EP151" s="52"/>
      <c r="ES151" s="46"/>
      <c r="ET151" s="46"/>
      <c r="EU151" s="46"/>
      <c r="EW151" s="46"/>
      <c r="EX151" s="46"/>
      <c r="EY151" s="46"/>
      <c r="FA151" s="46"/>
      <c r="FB151" s="46"/>
      <c r="FC151" s="46"/>
      <c r="FD151" s="52"/>
      <c r="FF151" s="46"/>
      <c r="FG151" s="46"/>
      <c r="FH151" s="46"/>
      <c r="FJ151" s="51"/>
      <c r="FK151" s="46"/>
      <c r="FL151" s="52"/>
      <c r="FM151" s="46"/>
      <c r="FN151" s="46"/>
      <c r="FP151" s="46"/>
      <c r="FQ151" s="46"/>
    </row>
    <row r="152" spans="1:173" x14ac:dyDescent="0.2">
      <c r="A152" s="8"/>
      <c r="B152" s="8"/>
      <c r="C152" s="8"/>
      <c r="D152" s="326"/>
      <c r="E152" s="326"/>
      <c r="F152" s="326"/>
      <c r="G152" s="326"/>
      <c r="H152" s="326"/>
      <c r="I152" s="8"/>
      <c r="J152" s="8"/>
      <c r="K152" s="8"/>
      <c r="L152" s="8"/>
      <c r="M152" s="326"/>
      <c r="N152" s="326"/>
      <c r="O152" s="326"/>
      <c r="P152" s="8"/>
      <c r="Q152" s="327"/>
      <c r="R152" s="8"/>
      <c r="S152" s="8"/>
      <c r="T152" s="8"/>
      <c r="U152" s="8"/>
      <c r="V152" s="8"/>
      <c r="W152" s="328"/>
      <c r="X152" s="8"/>
      <c r="Y152" s="8"/>
      <c r="Z152" s="47"/>
      <c r="AA152" s="47"/>
      <c r="AB152" s="8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331">
        <f t="shared" si="373"/>
        <v>2004</v>
      </c>
      <c r="AN152" s="47">
        <f t="shared" ref="AN152:AO152" si="375">AN70</f>
        <v>1.0239233858355745</v>
      </c>
      <c r="AO152" s="47">
        <f t="shared" si="375"/>
        <v>0.98213790326605011</v>
      </c>
      <c r="AP152" s="47">
        <f t="shared" si="360"/>
        <v>0.98081528595251855</v>
      </c>
      <c r="AQ152" s="47">
        <f t="shared" si="361"/>
        <v>1.1239997246076576</v>
      </c>
      <c r="AR152" s="47"/>
      <c r="AS152" s="8"/>
      <c r="AT152" s="5"/>
      <c r="AV152" s="46"/>
      <c r="AW152" s="46"/>
      <c r="AX152" s="46"/>
      <c r="AY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M152" s="46"/>
      <c r="BN152" s="46"/>
      <c r="BO152" s="46"/>
      <c r="BP152" s="46"/>
      <c r="BR152" s="46"/>
      <c r="BS152" s="46"/>
      <c r="BT152" s="46"/>
      <c r="BU152" s="46"/>
      <c r="BV152" s="46"/>
      <c r="BX152" s="46"/>
      <c r="BY152" s="46"/>
      <c r="BZ152" s="46"/>
      <c r="CA152" s="46"/>
      <c r="CS152" s="46"/>
      <c r="CT152" s="46"/>
      <c r="CU152" s="46"/>
      <c r="CV152" s="46"/>
      <c r="CW152" s="46"/>
      <c r="CX152" s="46"/>
      <c r="CY152" s="46"/>
      <c r="CZ152" s="46"/>
      <c r="DA152" s="46"/>
      <c r="DB152" s="46"/>
      <c r="DC152" s="46"/>
      <c r="DD152" s="46"/>
      <c r="DE152" s="46"/>
      <c r="DF152" s="46"/>
      <c r="DG152" s="46"/>
      <c r="DO152" s="52"/>
      <c r="DP152" s="52"/>
      <c r="DQ152" s="46"/>
      <c r="DS152" s="46"/>
      <c r="DT152" s="46"/>
      <c r="DU152" s="46"/>
      <c r="DV152" s="46"/>
      <c r="DX152" s="46"/>
      <c r="DY152" s="46"/>
      <c r="DZ152" s="46"/>
      <c r="EA152" s="46"/>
      <c r="EB152" s="46"/>
      <c r="EC152" s="46"/>
      <c r="ED152" s="46"/>
      <c r="EE152" s="46"/>
      <c r="EF152" s="46"/>
      <c r="EG152" s="46"/>
      <c r="EH152" s="46"/>
      <c r="EI152" s="46"/>
      <c r="EK152" s="46"/>
      <c r="EL152" s="46"/>
      <c r="EM152" s="46"/>
      <c r="EN152" s="52"/>
      <c r="EO152" s="46"/>
      <c r="EP152" s="52"/>
      <c r="ES152" s="46"/>
      <c r="ET152" s="46"/>
      <c r="EU152" s="46"/>
      <c r="EW152" s="46"/>
      <c r="EX152" s="46"/>
      <c r="EY152" s="46"/>
      <c r="FA152" s="46"/>
      <c r="FB152" s="46"/>
      <c r="FC152" s="46"/>
      <c r="FD152" s="52"/>
      <c r="FF152" s="46"/>
      <c r="FG152" s="46"/>
      <c r="FH152" s="46"/>
      <c r="FJ152" s="51"/>
      <c r="FK152" s="46"/>
      <c r="FL152" s="52"/>
      <c r="FM152" s="46"/>
      <c r="FN152" s="46"/>
      <c r="FP152" s="46"/>
      <c r="FQ152" s="46"/>
    </row>
    <row r="153" spans="1:173" x14ac:dyDescent="0.2">
      <c r="A153" s="8"/>
      <c r="B153" s="8"/>
      <c r="C153" s="8"/>
      <c r="D153" s="326"/>
      <c r="E153" s="326"/>
      <c r="F153" s="326"/>
      <c r="G153" s="326"/>
      <c r="H153" s="326"/>
      <c r="I153" s="8"/>
      <c r="J153" s="8"/>
      <c r="K153" s="8"/>
      <c r="L153" s="8"/>
      <c r="M153" s="326"/>
      <c r="N153" s="326"/>
      <c r="O153" s="326"/>
      <c r="P153" s="8"/>
      <c r="Q153" s="327"/>
      <c r="R153" s="8"/>
      <c r="S153" s="8"/>
      <c r="T153" s="8"/>
      <c r="U153" s="8"/>
      <c r="V153" s="8"/>
      <c r="W153" s="328"/>
      <c r="X153" s="8"/>
      <c r="Y153" s="8"/>
      <c r="Z153" s="47"/>
      <c r="AA153" s="47"/>
      <c r="AB153" s="8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331">
        <f t="shared" si="373"/>
        <v>2005</v>
      </c>
      <c r="AN153" s="47">
        <f t="shared" ref="AN153:AO153" si="376">AN71</f>
        <v>1.0016226699261208</v>
      </c>
      <c r="AO153" s="47">
        <f t="shared" si="376"/>
        <v>0.98645388458433358</v>
      </c>
      <c r="AP153" s="47">
        <f t="shared" si="360"/>
        <v>0.97494612249640433</v>
      </c>
      <c r="AQ153" s="47">
        <f t="shared" si="361"/>
        <v>1.1477624907117332</v>
      </c>
      <c r="AR153" s="47"/>
      <c r="AS153" s="8"/>
      <c r="AT153" s="5"/>
      <c r="AV153" s="46"/>
      <c r="AW153" s="46"/>
      <c r="AX153" s="46"/>
      <c r="AY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M153" s="46"/>
      <c r="BN153" s="46"/>
      <c r="BO153" s="46"/>
      <c r="BP153" s="46"/>
      <c r="BR153" s="46"/>
      <c r="BS153" s="46"/>
      <c r="BT153" s="46"/>
      <c r="BU153" s="46"/>
      <c r="BV153" s="46"/>
      <c r="BX153" s="46"/>
      <c r="BY153" s="46"/>
      <c r="BZ153" s="46"/>
      <c r="CA153" s="46"/>
      <c r="CS153" s="46"/>
      <c r="CT153" s="46"/>
      <c r="CU153" s="46"/>
      <c r="CV153" s="46"/>
      <c r="CW153" s="46"/>
      <c r="CX153" s="46"/>
      <c r="CY153" s="46"/>
      <c r="CZ153" s="46"/>
      <c r="DA153" s="46"/>
      <c r="DB153" s="46"/>
      <c r="DC153" s="46"/>
      <c r="DD153" s="46"/>
      <c r="DE153" s="46"/>
      <c r="DF153" s="46"/>
      <c r="DG153" s="46"/>
      <c r="DO153" s="52"/>
      <c r="DP153" s="52"/>
      <c r="DQ153" s="46"/>
      <c r="DS153" s="46"/>
      <c r="DT153" s="46"/>
      <c r="DU153" s="46"/>
      <c r="DV153" s="46"/>
      <c r="DX153" s="46"/>
      <c r="DY153" s="46"/>
      <c r="DZ153" s="46"/>
      <c r="EA153" s="46"/>
      <c r="EB153" s="46"/>
      <c r="EC153" s="46"/>
      <c r="ED153" s="46"/>
      <c r="EE153" s="46"/>
      <c r="EF153" s="46"/>
      <c r="EG153" s="46"/>
      <c r="EH153" s="46"/>
      <c r="EI153" s="46"/>
      <c r="EK153" s="46"/>
      <c r="EL153" s="46"/>
      <c r="EM153" s="46"/>
      <c r="EN153" s="52"/>
      <c r="EO153" s="46"/>
      <c r="EP153" s="52"/>
      <c r="ES153" s="46"/>
      <c r="ET153" s="46"/>
      <c r="EU153" s="46"/>
      <c r="EW153" s="46"/>
      <c r="EX153" s="46"/>
      <c r="EY153" s="46"/>
      <c r="FA153" s="46"/>
      <c r="FB153" s="46"/>
      <c r="FC153" s="46"/>
      <c r="FD153" s="52"/>
      <c r="FF153" s="46"/>
      <c r="FG153" s="46"/>
      <c r="FH153" s="46"/>
      <c r="FJ153" s="51"/>
      <c r="FK153" s="46"/>
      <c r="FL153" s="52"/>
      <c r="FM153" s="46"/>
      <c r="FN153" s="46"/>
      <c r="FP153" s="46"/>
      <c r="FQ153" s="46"/>
    </row>
    <row r="154" spans="1:173" x14ac:dyDescent="0.2">
      <c r="A154" s="8"/>
      <c r="B154" s="8"/>
      <c r="C154" s="8"/>
      <c r="D154" s="326"/>
      <c r="E154" s="326"/>
      <c r="F154" s="326"/>
      <c r="G154" s="326"/>
      <c r="H154" s="326"/>
      <c r="I154" s="8"/>
      <c r="J154" s="8"/>
      <c r="K154" s="8"/>
      <c r="L154" s="8"/>
      <c r="M154" s="326"/>
      <c r="N154" s="326"/>
      <c r="O154" s="326"/>
      <c r="P154" s="8"/>
      <c r="Q154" s="327"/>
      <c r="R154" s="8"/>
      <c r="S154" s="8"/>
      <c r="T154" s="8"/>
      <c r="U154" s="8"/>
      <c r="V154" s="8"/>
      <c r="W154" s="328"/>
      <c r="X154" s="8"/>
      <c r="Y154" s="8"/>
      <c r="Z154" s="47"/>
      <c r="AA154" s="47"/>
      <c r="AB154" s="8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331">
        <f t="shared" si="373"/>
        <v>2006</v>
      </c>
      <c r="AN154" s="47">
        <f t="shared" ref="AN154:AO154" si="377">AN72</f>
        <v>0.97673413398547826</v>
      </c>
      <c r="AO154" s="47">
        <f t="shared" si="377"/>
        <v>0.96513288588758583</v>
      </c>
      <c r="AP154" s="47">
        <f t="shared" si="360"/>
        <v>0.96912387705986169</v>
      </c>
      <c r="AQ154" s="47">
        <f t="shared" si="361"/>
        <v>1.1739714374532462</v>
      </c>
      <c r="AR154" s="47"/>
      <c r="AS154" s="8"/>
      <c r="AT154" s="5"/>
      <c r="AV154" s="46"/>
      <c r="AW154" s="46"/>
      <c r="AX154" s="46"/>
      <c r="AY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M154" s="46"/>
      <c r="BN154" s="46"/>
      <c r="BO154" s="46"/>
      <c r="BP154" s="46"/>
      <c r="BR154" s="46"/>
      <c r="BS154" s="46"/>
      <c r="BT154" s="46"/>
      <c r="BU154" s="46"/>
      <c r="BV154" s="46"/>
      <c r="BX154" s="46"/>
      <c r="BY154" s="46"/>
      <c r="BZ154" s="46"/>
      <c r="CA154" s="46"/>
      <c r="CS154" s="46"/>
      <c r="CT154" s="46"/>
      <c r="CU154" s="46"/>
      <c r="CV154" s="46"/>
      <c r="CW154" s="46"/>
      <c r="CX154" s="46"/>
      <c r="CY154" s="46"/>
      <c r="CZ154" s="46"/>
      <c r="DA154" s="46"/>
      <c r="DB154" s="46"/>
      <c r="DC154" s="46"/>
      <c r="DD154" s="46"/>
      <c r="DE154" s="46"/>
      <c r="DF154" s="46"/>
      <c r="DG154" s="46"/>
      <c r="DO154" s="52"/>
      <c r="DP154" s="52"/>
      <c r="DQ154" s="46"/>
      <c r="DS154" s="46"/>
      <c r="DT154" s="46"/>
      <c r="DU154" s="46"/>
      <c r="DV154" s="46"/>
      <c r="DX154" s="46"/>
      <c r="DY154" s="46"/>
      <c r="DZ154" s="46"/>
      <c r="EA154" s="46"/>
      <c r="EB154" s="46"/>
      <c r="EC154" s="46"/>
      <c r="ED154" s="46"/>
      <c r="EE154" s="46"/>
      <c r="EF154" s="46"/>
      <c r="EG154" s="46"/>
      <c r="EH154" s="46"/>
      <c r="EI154" s="46"/>
      <c r="EK154" s="46"/>
      <c r="EL154" s="46"/>
      <c r="EM154" s="46"/>
      <c r="EN154" s="52"/>
      <c r="EO154" s="46"/>
      <c r="EP154" s="52"/>
      <c r="ES154" s="46"/>
      <c r="ET154" s="46"/>
      <c r="EU154" s="46"/>
      <c r="EW154" s="46"/>
      <c r="EX154" s="46"/>
      <c r="EY154" s="46"/>
      <c r="FA154" s="46"/>
      <c r="FB154" s="46"/>
      <c r="FC154" s="46"/>
      <c r="FD154" s="52"/>
      <c r="FF154" s="46"/>
      <c r="FG154" s="46"/>
      <c r="FH154" s="46"/>
      <c r="FJ154" s="51"/>
      <c r="FK154" s="46"/>
      <c r="FL154" s="52"/>
      <c r="FM154" s="46"/>
      <c r="FN154" s="46"/>
      <c r="FP154" s="46"/>
      <c r="FQ154" s="46"/>
    </row>
    <row r="155" spans="1:173" x14ac:dyDescent="0.2">
      <c r="A155" s="8"/>
      <c r="B155" s="8"/>
      <c r="C155" s="8"/>
      <c r="D155" s="326"/>
      <c r="E155" s="326"/>
      <c r="F155" s="326"/>
      <c r="G155" s="326"/>
      <c r="H155" s="326"/>
      <c r="I155" s="8"/>
      <c r="J155" s="8"/>
      <c r="K155" s="8"/>
      <c r="L155" s="8"/>
      <c r="M155" s="326"/>
      <c r="N155" s="326"/>
      <c r="O155" s="326"/>
      <c r="P155" s="8"/>
      <c r="Q155" s="327"/>
      <c r="R155" s="8"/>
      <c r="S155" s="8"/>
      <c r="T155" s="8"/>
      <c r="U155" s="8"/>
      <c r="V155" s="8"/>
      <c r="W155" s="328"/>
      <c r="X155" s="8"/>
      <c r="Y155" s="8"/>
      <c r="Z155" s="47"/>
      <c r="AA155" s="47"/>
      <c r="AB155" s="8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331">
        <f t="shared" si="373"/>
        <v>2007</v>
      </c>
      <c r="AN155" s="47">
        <f t="shared" ref="AN155:AO155" si="378">AN73</f>
        <v>0.97848110220737294</v>
      </c>
      <c r="AO155" s="47">
        <f t="shared" si="378"/>
        <v>0.98361312452436289</v>
      </c>
      <c r="AP155" s="47">
        <f t="shared" si="360"/>
        <v>0.96795510775891658</v>
      </c>
      <c r="AQ155" s="47">
        <f t="shared" si="361"/>
        <v>1.1690365505702214</v>
      </c>
      <c r="AR155" s="47"/>
      <c r="AS155" s="8"/>
      <c r="AT155" s="5"/>
      <c r="AV155" s="46"/>
      <c r="AW155" s="46"/>
      <c r="AX155" s="46"/>
      <c r="AY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M155" s="46"/>
      <c r="BN155" s="46"/>
      <c r="BO155" s="46"/>
      <c r="BP155" s="46"/>
      <c r="BR155" s="46"/>
      <c r="BS155" s="46"/>
      <c r="BT155" s="46"/>
      <c r="BU155" s="46"/>
      <c r="BV155" s="46"/>
      <c r="BX155" s="46"/>
      <c r="BY155" s="46"/>
      <c r="BZ155" s="46"/>
      <c r="CA155" s="46"/>
      <c r="CS155" s="46"/>
      <c r="CT155" s="46"/>
      <c r="CU155" s="46"/>
      <c r="CV155" s="46"/>
      <c r="CW155" s="46"/>
      <c r="CX155" s="46"/>
      <c r="CY155" s="46"/>
      <c r="CZ155" s="46"/>
      <c r="DA155" s="46"/>
      <c r="DB155" s="46"/>
      <c r="DC155" s="46"/>
      <c r="DD155" s="46"/>
      <c r="DE155" s="46"/>
      <c r="DF155" s="46"/>
      <c r="DG155" s="46"/>
      <c r="DO155" s="52"/>
      <c r="DP155" s="52"/>
      <c r="DQ155" s="46"/>
      <c r="DS155" s="46"/>
      <c r="DT155" s="46"/>
      <c r="DU155" s="46"/>
      <c r="DV155" s="46"/>
      <c r="DX155" s="46"/>
      <c r="DY155" s="46"/>
      <c r="DZ155" s="46"/>
      <c r="EA155" s="46"/>
      <c r="EB155" s="46"/>
      <c r="EC155" s="46"/>
      <c r="ED155" s="46"/>
      <c r="EE155" s="46"/>
      <c r="EF155" s="46"/>
      <c r="EG155" s="46"/>
      <c r="EH155" s="46"/>
      <c r="EI155" s="46"/>
      <c r="EK155" s="46"/>
      <c r="EL155" s="46"/>
      <c r="EM155" s="46"/>
      <c r="EN155" s="52"/>
      <c r="EO155" s="46"/>
      <c r="EP155" s="52"/>
      <c r="ES155" s="46"/>
      <c r="ET155" s="46"/>
      <c r="EU155" s="46"/>
      <c r="EW155" s="46"/>
      <c r="EX155" s="46"/>
      <c r="EY155" s="46"/>
      <c r="FA155" s="46"/>
      <c r="FB155" s="46"/>
      <c r="FC155" s="46"/>
      <c r="FD155" s="52"/>
      <c r="FF155" s="46"/>
      <c r="FG155" s="46"/>
      <c r="FH155" s="46"/>
      <c r="FJ155" s="51"/>
      <c r="FK155" s="46"/>
      <c r="FL155" s="52"/>
      <c r="FM155" s="46"/>
      <c r="FN155" s="46"/>
      <c r="FP155" s="46"/>
      <c r="FQ155" s="46"/>
    </row>
    <row r="156" spans="1:173" x14ac:dyDescent="0.2">
      <c r="A156" s="8"/>
      <c r="B156" s="8"/>
      <c r="C156" s="8"/>
      <c r="D156" s="326"/>
      <c r="E156" s="326"/>
      <c r="F156" s="326"/>
      <c r="G156" s="326"/>
      <c r="H156" s="326"/>
      <c r="I156" s="8"/>
      <c r="J156" s="8"/>
      <c r="K156" s="8"/>
      <c r="L156" s="8"/>
      <c r="M156" s="326"/>
      <c r="N156" s="326"/>
      <c r="O156" s="326"/>
      <c r="P156" s="8"/>
      <c r="Q156" s="327"/>
      <c r="R156" s="8"/>
      <c r="S156" s="8"/>
      <c r="T156" s="8"/>
      <c r="U156" s="8"/>
      <c r="V156" s="8"/>
      <c r="W156" s="328"/>
      <c r="X156" s="8"/>
      <c r="Y156" s="8"/>
      <c r="Z156" s="47"/>
      <c r="AA156" s="47"/>
      <c r="AB156" s="8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331">
        <f t="shared" si="373"/>
        <v>2008</v>
      </c>
      <c r="AN156" s="47">
        <f t="shared" ref="AN156:AO156" si="379">AN74</f>
        <v>0.9759332511812947</v>
      </c>
      <c r="AO156" s="47">
        <f t="shared" si="379"/>
        <v>0.99297664806295705</v>
      </c>
      <c r="AP156" s="47">
        <f t="shared" si="360"/>
        <v>0.96658350175384899</v>
      </c>
      <c r="AQ156" s="47">
        <f t="shared" si="361"/>
        <v>1.1560312688912688</v>
      </c>
      <c r="AR156" s="47"/>
      <c r="AS156" s="8"/>
      <c r="AT156" s="5"/>
      <c r="AV156" s="46"/>
      <c r="AW156" s="46"/>
      <c r="AX156" s="46"/>
      <c r="AY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M156" s="46"/>
      <c r="BN156" s="46"/>
      <c r="BO156" s="46"/>
      <c r="BP156" s="46"/>
      <c r="BR156" s="46"/>
      <c r="BS156" s="46"/>
      <c r="BT156" s="46"/>
      <c r="BU156" s="46"/>
      <c r="BV156" s="46"/>
      <c r="BX156" s="46"/>
      <c r="BY156" s="46"/>
      <c r="BZ156" s="46"/>
      <c r="CA156" s="46"/>
      <c r="CS156" s="46"/>
      <c r="CT156" s="46"/>
      <c r="CU156" s="46"/>
      <c r="CV156" s="46"/>
      <c r="CW156" s="46"/>
      <c r="CX156" s="46"/>
      <c r="CY156" s="46"/>
      <c r="CZ156" s="46"/>
      <c r="DA156" s="46"/>
      <c r="DB156" s="46"/>
      <c r="DC156" s="46"/>
      <c r="DD156" s="46"/>
      <c r="DE156" s="46"/>
      <c r="DF156" s="46"/>
      <c r="DG156" s="46"/>
      <c r="DO156" s="52"/>
      <c r="DP156" s="52"/>
      <c r="DQ156" s="46"/>
      <c r="DS156" s="46"/>
      <c r="DT156" s="46"/>
      <c r="DU156" s="46"/>
      <c r="DV156" s="46"/>
      <c r="DX156" s="46"/>
      <c r="DY156" s="46"/>
      <c r="DZ156" s="46"/>
      <c r="EA156" s="46"/>
      <c r="EB156" s="46"/>
      <c r="EC156" s="46"/>
      <c r="ED156" s="46"/>
      <c r="EE156" s="46"/>
      <c r="EF156" s="46"/>
      <c r="EG156" s="46"/>
      <c r="EH156" s="46"/>
      <c r="EI156" s="46"/>
      <c r="EK156" s="46"/>
      <c r="EL156" s="46"/>
      <c r="EM156" s="46"/>
      <c r="EN156" s="52"/>
      <c r="EO156" s="46"/>
      <c r="EP156" s="52"/>
      <c r="ES156" s="46"/>
      <c r="ET156" s="46"/>
      <c r="EU156" s="46"/>
      <c r="EW156" s="46"/>
      <c r="EX156" s="46"/>
      <c r="EY156" s="46"/>
      <c r="FA156" s="46"/>
      <c r="FB156" s="46"/>
      <c r="FC156" s="46"/>
      <c r="FD156" s="52"/>
      <c r="FF156" s="46"/>
      <c r="FG156" s="46"/>
      <c r="FH156" s="46"/>
      <c r="FJ156" s="51"/>
      <c r="FK156" s="46"/>
      <c r="FL156" s="52"/>
      <c r="FM156" s="46"/>
      <c r="FN156" s="46"/>
      <c r="FP156" s="46"/>
      <c r="FQ156" s="46"/>
    </row>
    <row r="157" spans="1:173" x14ac:dyDescent="0.2">
      <c r="A157" s="8"/>
      <c r="B157" s="8"/>
      <c r="C157" s="8"/>
      <c r="D157" s="326"/>
      <c r="E157" s="326"/>
      <c r="F157" s="326"/>
      <c r="G157" s="326"/>
      <c r="H157" s="326"/>
      <c r="I157" s="8"/>
      <c r="J157" s="8"/>
      <c r="K157" s="8"/>
      <c r="L157" s="8"/>
      <c r="M157" s="326"/>
      <c r="N157" s="326"/>
      <c r="O157" s="326"/>
      <c r="P157" s="8"/>
      <c r="Q157" s="327"/>
      <c r="R157" s="8"/>
      <c r="S157" s="8"/>
      <c r="T157" s="8"/>
      <c r="U157" s="8"/>
      <c r="V157" s="8"/>
      <c r="W157" s="328"/>
      <c r="X157" s="8"/>
      <c r="Y157" s="8"/>
      <c r="Z157" s="47"/>
      <c r="AA157" s="47"/>
      <c r="AB157" s="8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331">
        <f t="shared" si="373"/>
        <v>2009</v>
      </c>
      <c r="AN157" s="47">
        <f t="shared" ref="AN157:AO157" si="380">AN75</f>
        <v>0.95499398946726877</v>
      </c>
      <c r="AO157" s="47">
        <f t="shared" si="380"/>
        <v>0.990279539068184</v>
      </c>
      <c r="AP157" s="47">
        <f t="shared" si="360"/>
        <v>0.95822478636413766</v>
      </c>
      <c r="AQ157" s="47">
        <f t="shared" si="361"/>
        <v>1.1542433882729455</v>
      </c>
      <c r="AR157" s="47"/>
      <c r="AS157" s="8"/>
      <c r="AT157" s="5"/>
      <c r="AV157" s="46"/>
      <c r="AW157" s="46"/>
      <c r="AX157" s="46"/>
      <c r="AY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M157" s="46"/>
      <c r="BN157" s="46"/>
      <c r="BO157" s="46"/>
      <c r="BP157" s="46"/>
      <c r="BR157" s="46"/>
      <c r="BS157" s="46"/>
      <c r="BT157" s="46"/>
      <c r="BU157" s="46"/>
      <c r="BV157" s="46"/>
      <c r="BX157" s="46"/>
      <c r="BY157" s="46"/>
      <c r="BZ157" s="46"/>
      <c r="CA157" s="46"/>
      <c r="CS157" s="46"/>
      <c r="CT157" s="46"/>
      <c r="CU157" s="46"/>
      <c r="CV157" s="46"/>
      <c r="CW157" s="46"/>
      <c r="CX157" s="46"/>
      <c r="CY157" s="46"/>
      <c r="CZ157" s="46"/>
      <c r="DA157" s="46"/>
      <c r="DB157" s="46"/>
      <c r="DC157" s="46"/>
      <c r="DD157" s="46"/>
      <c r="DE157" s="46"/>
      <c r="DF157" s="46"/>
      <c r="DG157" s="46"/>
      <c r="DO157" s="52"/>
      <c r="DP157" s="52"/>
      <c r="DQ157" s="46"/>
      <c r="DS157" s="46"/>
      <c r="DT157" s="46"/>
      <c r="DU157" s="46"/>
      <c r="DV157" s="46"/>
      <c r="DX157" s="46"/>
      <c r="DY157" s="46"/>
      <c r="DZ157" s="46"/>
      <c r="EA157" s="46"/>
      <c r="EB157" s="46"/>
      <c r="EC157" s="46"/>
      <c r="ED157" s="46"/>
      <c r="EE157" s="46"/>
      <c r="EF157" s="46"/>
      <c r="EG157" s="46"/>
      <c r="EH157" s="46"/>
      <c r="EI157" s="46"/>
      <c r="EK157" s="46"/>
      <c r="EL157" s="46"/>
      <c r="EM157" s="46"/>
      <c r="EN157" s="52"/>
      <c r="EO157" s="46"/>
      <c r="EP157" s="52"/>
      <c r="ES157" s="46"/>
      <c r="ET157" s="46"/>
      <c r="EU157" s="46"/>
      <c r="EW157" s="46"/>
      <c r="EX157" s="46"/>
      <c r="EY157" s="46"/>
      <c r="FA157" s="46"/>
      <c r="FB157" s="46"/>
      <c r="FC157" s="46"/>
      <c r="FD157" s="52"/>
      <c r="FF157" s="46"/>
      <c r="FG157" s="46"/>
      <c r="FH157" s="46"/>
      <c r="FJ157" s="51"/>
      <c r="FK157" s="46"/>
      <c r="FL157" s="52"/>
      <c r="FM157" s="46"/>
      <c r="FN157" s="46"/>
      <c r="FP157" s="46"/>
      <c r="FQ157" s="46"/>
    </row>
    <row r="158" spans="1:173" x14ac:dyDescent="0.2">
      <c r="A158" s="8"/>
      <c r="B158" s="8"/>
      <c r="C158" s="8"/>
      <c r="D158" s="326"/>
      <c r="E158" s="326"/>
      <c r="F158" s="326"/>
      <c r="G158" s="326"/>
      <c r="H158" s="326"/>
      <c r="I158" s="8"/>
      <c r="J158" s="8"/>
      <c r="K158" s="8"/>
      <c r="L158" s="8"/>
      <c r="M158" s="330"/>
      <c r="N158" s="330"/>
      <c r="O158" s="330"/>
      <c r="P158" s="8"/>
      <c r="Q158" s="331"/>
      <c r="R158" s="8"/>
      <c r="S158" s="8"/>
      <c r="T158" s="8"/>
      <c r="U158" s="8"/>
      <c r="V158" s="8"/>
      <c r="W158" s="8"/>
      <c r="X158" s="8"/>
      <c r="Y158" s="8"/>
      <c r="Z158" s="47"/>
      <c r="AA158" s="47"/>
      <c r="AB158" s="8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331">
        <f t="shared" si="373"/>
        <v>2010</v>
      </c>
      <c r="AN158" s="47">
        <f>AN76</f>
        <v>0.96026246289113815</v>
      </c>
      <c r="AO158" s="47">
        <f>AO76</f>
        <v>0.98485925412219066</v>
      </c>
      <c r="AP158" s="47">
        <f t="shared" si="360"/>
        <v>0.95594795612513184</v>
      </c>
      <c r="AQ158" s="47">
        <f t="shared" si="361"/>
        <v>1.1618883653204248</v>
      </c>
      <c r="AR158" s="47"/>
      <c r="AS158" s="8"/>
      <c r="AT158" s="5"/>
      <c r="AV158" s="46"/>
      <c r="AW158" s="46"/>
      <c r="AX158" s="46"/>
      <c r="AY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M158" s="46"/>
      <c r="BN158" s="46"/>
      <c r="BO158" s="46"/>
      <c r="BP158" s="46"/>
      <c r="BR158" s="46"/>
      <c r="BS158" s="46"/>
      <c r="BT158" s="46"/>
      <c r="BU158" s="46"/>
      <c r="BV158" s="46"/>
      <c r="BX158" s="46"/>
      <c r="BY158" s="46"/>
      <c r="BZ158" s="46"/>
      <c r="CA158" s="46"/>
      <c r="CS158" s="46"/>
      <c r="CT158" s="46"/>
      <c r="CU158" s="46"/>
      <c r="CV158" s="46"/>
      <c r="CW158" s="46"/>
      <c r="CX158" s="46"/>
      <c r="CY158" s="46"/>
      <c r="CZ158" s="46"/>
      <c r="DA158" s="46"/>
      <c r="DB158" s="46"/>
      <c r="DC158" s="46"/>
      <c r="DD158" s="46"/>
      <c r="DE158" s="46"/>
      <c r="DF158" s="46"/>
      <c r="DG158" s="46"/>
    </row>
    <row r="159" spans="1:173" x14ac:dyDescent="0.2">
      <c r="A159" s="212"/>
      <c r="B159" s="356"/>
      <c r="C159" s="8"/>
      <c r="D159" s="332"/>
      <c r="E159" s="332"/>
      <c r="F159" s="332"/>
      <c r="G159" s="332"/>
      <c r="H159" s="332"/>
      <c r="I159" s="8"/>
      <c r="J159" s="8"/>
      <c r="K159" s="8"/>
      <c r="L159" s="8"/>
      <c r="M159" s="332"/>
      <c r="N159" s="332"/>
      <c r="O159" s="332"/>
      <c r="P159" s="8"/>
      <c r="Q159" s="332"/>
      <c r="R159" s="8"/>
      <c r="S159" s="8"/>
      <c r="T159" s="8"/>
      <c r="U159" s="8"/>
      <c r="V159" s="8"/>
      <c r="W159" s="328"/>
      <c r="X159" s="8"/>
      <c r="Y159" s="8"/>
      <c r="Z159" s="47"/>
      <c r="AA159" s="47"/>
      <c r="AB159" s="8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331">
        <f t="shared" si="373"/>
        <v>2011</v>
      </c>
      <c r="AN159" s="47">
        <f>AN77</f>
        <v>0.96266698996191935</v>
      </c>
      <c r="AO159" s="47">
        <f>AO77</f>
        <v>0.98187337525707008</v>
      </c>
      <c r="AP159" s="47">
        <f t="shared" si="360"/>
        <v>0.95085687642697614</v>
      </c>
      <c r="AQ159" s="47">
        <f t="shared" si="361"/>
        <v>1.1583924213439429</v>
      </c>
      <c r="AR159" s="47"/>
      <c r="AS159" s="8"/>
      <c r="AT159" s="5"/>
      <c r="AV159" s="46"/>
      <c r="AW159" s="46"/>
      <c r="AX159" s="46"/>
      <c r="AY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M159" s="46"/>
      <c r="BN159" s="46"/>
      <c r="BO159" s="46"/>
      <c r="BP159" s="46"/>
      <c r="BR159" s="46"/>
      <c r="BS159" s="46"/>
      <c r="BT159" s="46"/>
      <c r="BU159" s="46"/>
      <c r="BV159" s="46"/>
      <c r="BX159" s="46"/>
      <c r="BY159" s="46"/>
      <c r="BZ159" s="46"/>
      <c r="CA159" s="46"/>
      <c r="CS159" s="46"/>
      <c r="CT159" s="51"/>
      <c r="CU159" s="46"/>
      <c r="CV159" s="46"/>
      <c r="CW159" s="46"/>
      <c r="CX159" s="51"/>
      <c r="CY159" s="46"/>
      <c r="CZ159" s="46"/>
      <c r="DA159" s="46"/>
      <c r="DB159" s="51"/>
      <c r="DC159" s="46"/>
      <c r="DD159" s="46"/>
      <c r="DE159" s="46"/>
      <c r="DF159" s="46"/>
      <c r="DG159" s="46"/>
      <c r="DJ159" s="51"/>
      <c r="ET159" s="52"/>
      <c r="EX159" s="52"/>
      <c r="FB159" s="52"/>
      <c r="FG159" s="52"/>
    </row>
    <row r="160" spans="1:173" x14ac:dyDescent="0.2">
      <c r="A160" s="212"/>
      <c r="B160" s="356"/>
      <c r="C160" s="8"/>
      <c r="D160" s="327"/>
      <c r="E160" s="327"/>
      <c r="F160" s="327"/>
      <c r="G160" s="327"/>
      <c r="H160" s="327"/>
      <c r="I160" s="8"/>
      <c r="J160" s="8"/>
      <c r="K160" s="8"/>
      <c r="L160" s="8"/>
      <c r="M160" s="330"/>
      <c r="N160" s="330"/>
      <c r="O160" s="330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47"/>
      <c r="AA160" s="47"/>
      <c r="AB160" s="8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331">
        <f t="shared" si="373"/>
        <v>2012</v>
      </c>
      <c r="AN160" s="47">
        <f t="shared" ref="AN160:AO160" si="381">AN78</f>
        <v>0.94886585771898391</v>
      </c>
      <c r="AO160" s="47">
        <f t="shared" si="381"/>
        <v>0.95117308400268097</v>
      </c>
      <c r="AP160" s="47">
        <f t="shared" si="360"/>
        <v>0.93973908759827796</v>
      </c>
      <c r="AQ160" s="47">
        <f t="shared" si="361"/>
        <v>1.1832228871321566</v>
      </c>
      <c r="AR160" s="47"/>
      <c r="AS160" s="8"/>
      <c r="AT160" s="5"/>
      <c r="AV160" s="46"/>
      <c r="AW160" s="46"/>
      <c r="AX160" s="46"/>
      <c r="AY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M160" s="46"/>
      <c r="BN160" s="46"/>
      <c r="BO160" s="46"/>
      <c r="BP160" s="46"/>
      <c r="BR160" s="46"/>
      <c r="BS160" s="46"/>
      <c r="BT160" s="46"/>
      <c r="BU160" s="46"/>
      <c r="BV160" s="46"/>
      <c r="BX160" s="46"/>
      <c r="BY160" s="46"/>
      <c r="BZ160" s="46"/>
      <c r="CA160" s="46"/>
      <c r="CS160" s="46"/>
      <c r="CT160" s="46"/>
      <c r="CU160" s="46"/>
      <c r="CV160" s="46"/>
      <c r="CW160" s="46"/>
      <c r="CX160" s="46"/>
      <c r="CY160" s="46"/>
      <c r="CZ160" s="46"/>
      <c r="DA160" s="46"/>
      <c r="DB160" s="46"/>
      <c r="DC160" s="46"/>
      <c r="DD160" s="46"/>
      <c r="DE160" s="46"/>
      <c r="DF160" s="46"/>
      <c r="DG160" s="46"/>
    </row>
    <row r="161" spans="1:159" x14ac:dyDescent="0.2">
      <c r="A161" s="212"/>
      <c r="B161" s="356"/>
      <c r="C161" s="8"/>
      <c r="D161" s="326"/>
      <c r="E161" s="326"/>
      <c r="F161" s="326"/>
      <c r="G161" s="326"/>
      <c r="H161" s="326"/>
      <c r="I161" s="8"/>
      <c r="J161" s="8"/>
      <c r="K161" s="8"/>
      <c r="L161" s="8"/>
      <c r="M161" s="330"/>
      <c r="N161" s="330"/>
      <c r="O161" s="330"/>
      <c r="P161" s="8"/>
      <c r="Q161" s="331"/>
      <c r="R161" s="8"/>
      <c r="S161" s="8"/>
      <c r="T161" s="8"/>
      <c r="U161" s="8"/>
      <c r="V161" s="8"/>
      <c r="W161" s="8"/>
      <c r="X161" s="8"/>
      <c r="Y161" s="8"/>
      <c r="Z161" s="47"/>
      <c r="AA161" s="47"/>
      <c r="AB161" s="8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331">
        <f t="shared" si="373"/>
        <v>2013</v>
      </c>
      <c r="AN161" s="47">
        <f t="shared" ref="AN161:AO161" si="382">AN79</f>
        <v>0.95656808091084511</v>
      </c>
      <c r="AO161" s="47">
        <f t="shared" si="382"/>
        <v>0.99246617719818342</v>
      </c>
      <c r="AP161" s="47">
        <f t="shared" si="360"/>
        <v>0.93810898758426908</v>
      </c>
      <c r="AQ161" s="47">
        <f t="shared" si="361"/>
        <v>1.153904929921522</v>
      </c>
      <c r="AR161" s="47"/>
      <c r="AS161" s="8"/>
      <c r="AT161" s="5"/>
      <c r="AV161" s="46"/>
      <c r="AW161" s="46"/>
      <c r="AX161" s="46"/>
      <c r="AY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M161" s="46"/>
      <c r="BN161" s="46"/>
      <c r="BO161" s="46"/>
      <c r="BP161" s="46"/>
      <c r="BR161" s="46"/>
      <c r="BS161" s="46"/>
      <c r="BT161" s="46"/>
      <c r="BU161" s="46"/>
      <c r="BV161" s="46"/>
      <c r="BX161" s="46"/>
      <c r="BY161" s="46"/>
      <c r="BZ161" s="46"/>
      <c r="CA161" s="46"/>
      <c r="CS161" s="46"/>
      <c r="CT161" s="46"/>
      <c r="CU161" s="46"/>
      <c r="CV161" s="46"/>
      <c r="CW161" s="46"/>
      <c r="CX161" s="46"/>
      <c r="CY161" s="46"/>
      <c r="CZ161" s="46"/>
      <c r="DA161" s="46"/>
      <c r="DB161" s="46"/>
      <c r="DC161" s="46"/>
      <c r="DD161" s="46"/>
      <c r="DE161" s="46"/>
      <c r="DF161" s="46"/>
      <c r="DG161" s="46"/>
      <c r="FC161" s="52"/>
    </row>
    <row r="162" spans="1:159" x14ac:dyDescent="0.2">
      <c r="A162" s="212"/>
      <c r="B162" s="356"/>
      <c r="C162" s="8"/>
      <c r="D162" s="333"/>
      <c r="E162" s="333"/>
      <c r="F162" s="333"/>
      <c r="G162" s="333"/>
      <c r="H162" s="333"/>
      <c r="I162" s="8"/>
      <c r="J162" s="8"/>
      <c r="K162" s="8"/>
      <c r="L162" s="8"/>
      <c r="M162" s="330"/>
      <c r="N162" s="330"/>
      <c r="O162" s="330"/>
      <c r="P162" s="8"/>
      <c r="Q162" s="331"/>
      <c r="R162" s="8"/>
      <c r="S162" s="8"/>
      <c r="T162" s="8"/>
      <c r="U162" s="8"/>
      <c r="V162" s="8"/>
      <c r="W162" s="8"/>
      <c r="X162" s="8"/>
      <c r="Y162" s="8"/>
      <c r="Z162" s="47"/>
      <c r="AA162" s="47"/>
      <c r="AB162" s="8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331">
        <f t="shared" si="373"/>
        <v>2014</v>
      </c>
      <c r="AN162" s="47">
        <f t="shared" ref="AN162:AO162" si="383">AN80</f>
        <v>0.97224697459796339</v>
      </c>
      <c r="AO162" s="47">
        <f t="shared" si="383"/>
        <v>1.0012567976693594</v>
      </c>
      <c r="AP162" s="47">
        <f t="shared" si="360"/>
        <v>0.93558781270757518</v>
      </c>
      <c r="AQ162" s="47">
        <f t="shared" si="361"/>
        <v>1.1419320155588537</v>
      </c>
      <c r="AR162" s="47"/>
      <c r="AS162" s="8"/>
      <c r="AT162" s="5"/>
      <c r="AV162" s="46"/>
      <c r="AW162" s="46"/>
      <c r="AX162" s="46"/>
      <c r="AY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M162" s="46"/>
      <c r="BN162" s="46"/>
      <c r="BO162" s="46"/>
      <c r="BP162" s="46"/>
      <c r="BR162" s="46"/>
      <c r="BS162" s="46"/>
      <c r="BT162" s="46"/>
      <c r="BU162" s="46"/>
      <c r="BV162" s="46"/>
      <c r="BX162" s="46"/>
      <c r="BY162" s="46"/>
      <c r="BZ162" s="46"/>
      <c r="CA162" s="46"/>
      <c r="CS162" s="46"/>
      <c r="CT162" s="46"/>
      <c r="CU162" s="46"/>
      <c r="CV162" s="46"/>
      <c r="CW162" s="46"/>
      <c r="CX162" s="46"/>
      <c r="CY162" s="46"/>
      <c r="CZ162" s="46"/>
      <c r="DA162" s="46"/>
      <c r="DB162" s="46"/>
      <c r="DC162" s="46"/>
      <c r="DD162" s="46"/>
      <c r="DE162" s="46"/>
      <c r="DF162" s="46"/>
      <c r="DG162" s="46"/>
    </row>
    <row r="163" spans="1:159" x14ac:dyDescent="0.2">
      <c r="A163" s="355"/>
      <c r="B163" s="8"/>
      <c r="C163" s="8"/>
      <c r="D163" s="324"/>
      <c r="E163" s="324"/>
      <c r="F163" s="324"/>
      <c r="G163" s="324"/>
      <c r="H163" s="324"/>
      <c r="I163" s="36"/>
      <c r="J163" s="36"/>
      <c r="K163" s="36"/>
      <c r="L163" s="36"/>
      <c r="M163" s="324"/>
      <c r="N163" s="324"/>
      <c r="O163" s="324"/>
      <c r="P163" s="36"/>
      <c r="Q163" s="324"/>
      <c r="R163" s="36"/>
      <c r="S163" s="36"/>
      <c r="T163" s="36"/>
      <c r="U163" s="36"/>
      <c r="V163" s="36"/>
      <c r="W163" s="334"/>
      <c r="X163" s="334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31">
        <f t="shared" si="373"/>
        <v>2015</v>
      </c>
      <c r="AN163" s="47">
        <f t="shared" ref="AN163:AO163" si="384">AN81</f>
        <v>0.99922638327976232</v>
      </c>
      <c r="AO163" s="47">
        <f t="shared" si="384"/>
        <v>0.97510224678072033</v>
      </c>
      <c r="AP163" s="47">
        <f t="shared" ref="AP163:AP165" si="385">AQ81</f>
        <v>0.92313492827944388</v>
      </c>
      <c r="AQ163" s="47">
        <f t="shared" ref="AQ163:AQ165" si="386">AP81</f>
        <v>1.140532641494121</v>
      </c>
      <c r="AR163" s="36"/>
      <c r="AS163" s="36"/>
      <c r="AT163" s="69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4"/>
      <c r="BS163" s="34"/>
      <c r="BT163" s="34"/>
      <c r="BU163" s="34"/>
      <c r="BV163" s="34"/>
      <c r="BW163" s="34"/>
      <c r="BX163" s="34"/>
      <c r="BY163" s="34"/>
      <c r="BZ163" s="34"/>
      <c r="CA163" s="34"/>
      <c r="CB163" s="34"/>
      <c r="CC163" s="34"/>
      <c r="CD163" s="34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34"/>
      <c r="CY163" s="34"/>
      <c r="CZ163" s="34"/>
      <c r="DA163" s="34"/>
      <c r="DB163" s="34"/>
      <c r="DC163" s="34"/>
      <c r="DD163" s="34"/>
      <c r="DE163" s="34"/>
      <c r="DF163" s="34"/>
      <c r="DG163" s="34"/>
      <c r="DH163" s="34"/>
      <c r="DI163" s="34"/>
      <c r="DJ163" s="34"/>
      <c r="DK163" s="34"/>
    </row>
    <row r="164" spans="1:159" ht="17.25" customHeight="1" x14ac:dyDescent="0.2">
      <c r="A164" s="8"/>
      <c r="B164" s="8"/>
      <c r="C164" s="8"/>
      <c r="D164" s="325"/>
      <c r="E164" s="325"/>
      <c r="F164" s="325"/>
      <c r="G164" s="325"/>
      <c r="H164" s="325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47"/>
      <c r="AD164" s="47"/>
      <c r="AE164" s="47"/>
      <c r="AF164" s="47"/>
      <c r="AG164" s="47"/>
      <c r="AH164" s="47"/>
      <c r="AI164" s="47"/>
      <c r="AJ164" s="8"/>
      <c r="AK164" s="8"/>
      <c r="AL164" s="8"/>
      <c r="AM164" s="331">
        <f t="shared" si="373"/>
        <v>2016</v>
      </c>
      <c r="AN164" s="47">
        <f t="shared" ref="AN164:AO165" si="387">AN82</f>
        <v>0.99613615722302162</v>
      </c>
      <c r="AO164" s="47">
        <f t="shared" si="387"/>
        <v>0.95940779812080534</v>
      </c>
      <c r="AP164" s="47">
        <f t="shared" si="385"/>
        <v>0.91950691487697889</v>
      </c>
      <c r="AQ164" s="47">
        <f t="shared" si="386"/>
        <v>1.1495374098051838</v>
      </c>
      <c r="AR164" s="8"/>
      <c r="AS164" s="8"/>
      <c r="AT164" s="5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DP164" s="11"/>
    </row>
    <row r="165" spans="1:159" ht="16.5" customHeight="1" x14ac:dyDescent="0.2">
      <c r="A165" s="8"/>
      <c r="B165" s="8"/>
      <c r="C165" s="8"/>
      <c r="D165" s="13"/>
      <c r="E165" s="13"/>
      <c r="F165" s="13"/>
      <c r="G165" s="13"/>
      <c r="H165" s="13"/>
      <c r="I165" s="8"/>
      <c r="J165" s="8"/>
      <c r="K165" s="8"/>
      <c r="L165" s="8"/>
      <c r="M165" s="13"/>
      <c r="N165" s="13"/>
      <c r="O165" s="13"/>
      <c r="P165" s="8"/>
      <c r="Q165" s="36"/>
      <c r="R165" s="8"/>
      <c r="S165" s="8"/>
      <c r="T165" s="8"/>
      <c r="U165" s="8"/>
      <c r="V165" s="8"/>
      <c r="W165" s="21"/>
      <c r="X165" s="8"/>
      <c r="Y165" s="8"/>
      <c r="Z165" s="36"/>
      <c r="AA165" s="36"/>
      <c r="AB165" s="8"/>
      <c r="AC165" s="8"/>
      <c r="AD165" s="8"/>
      <c r="AE165" s="8"/>
      <c r="AF165" s="8"/>
      <c r="AG165" s="335"/>
      <c r="AH165" s="8"/>
      <c r="AI165" s="8"/>
      <c r="AJ165" s="8"/>
      <c r="AK165" s="8"/>
      <c r="AL165" s="8"/>
      <c r="AM165" s="331">
        <f t="shared" si="373"/>
        <v>2017</v>
      </c>
      <c r="AN165" s="47">
        <f t="shared" si="387"/>
        <v>0.98812323956851855</v>
      </c>
      <c r="AO165" s="47">
        <f t="shared" si="387"/>
        <v>0.95810837346361544</v>
      </c>
      <c r="AP165" s="47">
        <f t="shared" si="385"/>
        <v>0.91777592421162335</v>
      </c>
      <c r="AQ165" s="47">
        <f t="shared" si="386"/>
        <v>1.1435012808477936</v>
      </c>
      <c r="AR165" s="47">
        <f>AQ165*AP165</f>
        <v>1.0494779448672589</v>
      </c>
      <c r="AS165" s="8"/>
      <c r="AT165" s="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M165" s="35"/>
      <c r="BN165" s="35"/>
      <c r="BO165" s="35"/>
      <c r="BP165" s="35"/>
      <c r="DQ165" s="196"/>
      <c r="DR165" s="196"/>
      <c r="DS165" s="196"/>
      <c r="DT165" s="196"/>
    </row>
    <row r="166" spans="1:159" x14ac:dyDescent="0.2">
      <c r="A166" s="336"/>
      <c r="B166" s="8"/>
      <c r="C166" s="8"/>
      <c r="D166" s="13"/>
      <c r="E166" s="13"/>
      <c r="F166" s="13"/>
      <c r="G166" s="13"/>
      <c r="H166" s="13"/>
      <c r="I166" s="8"/>
      <c r="J166" s="8"/>
      <c r="K166" s="8"/>
      <c r="L166" s="8"/>
      <c r="M166" s="13"/>
      <c r="N166" s="13"/>
      <c r="O166" s="13"/>
      <c r="P166" s="8"/>
      <c r="Q166" s="13"/>
      <c r="R166" s="8"/>
      <c r="S166" s="8"/>
      <c r="T166" s="8"/>
      <c r="U166" s="8"/>
      <c r="V166" s="8"/>
      <c r="W166" s="8"/>
      <c r="X166" s="8"/>
      <c r="Y166" s="8"/>
      <c r="Z166" s="13"/>
      <c r="AA166" s="13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5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DQ166" s="46"/>
      <c r="DR166" s="46"/>
      <c r="DS166" s="46"/>
      <c r="DT166" s="46"/>
    </row>
    <row r="167" spans="1:159" x14ac:dyDescent="0.2">
      <c r="A167" s="8"/>
      <c r="B167" s="8"/>
      <c r="C167" s="8"/>
      <c r="D167" s="21"/>
      <c r="E167" s="21"/>
      <c r="F167" s="21"/>
      <c r="G167" s="21"/>
      <c r="H167" s="21"/>
      <c r="I167" s="8"/>
      <c r="J167" s="8"/>
      <c r="K167" s="8"/>
      <c r="L167" s="8"/>
      <c r="M167" s="13"/>
      <c r="N167" s="13"/>
      <c r="O167" s="13"/>
      <c r="P167" s="8"/>
      <c r="Q167" s="336"/>
      <c r="R167" s="8"/>
      <c r="S167" s="8"/>
      <c r="T167" s="8"/>
      <c r="U167" s="8"/>
      <c r="V167" s="8"/>
      <c r="W167" s="13"/>
      <c r="X167" s="8"/>
      <c r="Y167" s="8"/>
      <c r="Z167" s="21"/>
      <c r="AA167" s="36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5"/>
      <c r="DQ167" s="46"/>
      <c r="DR167" s="46"/>
      <c r="DS167" s="46"/>
      <c r="DT167" s="46"/>
    </row>
    <row r="168" spans="1:159" x14ac:dyDescent="0.2">
      <c r="A168" s="355"/>
      <c r="B168" s="8"/>
      <c r="C168" s="8"/>
      <c r="D168" s="326"/>
      <c r="E168" s="326"/>
      <c r="F168" s="326"/>
      <c r="G168" s="326"/>
      <c r="H168" s="326"/>
      <c r="I168" s="8"/>
      <c r="J168" s="8"/>
      <c r="K168" s="8"/>
      <c r="L168" s="8"/>
      <c r="M168" s="333"/>
      <c r="N168" s="333"/>
      <c r="O168" s="333"/>
      <c r="P168" s="8"/>
      <c r="Q168" s="337"/>
      <c r="R168" s="8"/>
      <c r="S168" s="8"/>
      <c r="T168" s="8"/>
      <c r="U168" s="8"/>
      <c r="V168" s="8"/>
      <c r="W168" s="47"/>
      <c r="X168" s="8"/>
      <c r="Y168" s="8"/>
      <c r="Z168" s="47"/>
      <c r="AA168" s="47"/>
      <c r="AB168" s="8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8"/>
      <c r="AT168" s="5"/>
      <c r="AV168" s="46"/>
      <c r="AW168" s="46"/>
      <c r="AX168" s="46"/>
      <c r="AY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R168" s="46"/>
      <c r="BS168" s="46"/>
      <c r="BT168" s="46"/>
      <c r="BU168" s="46"/>
      <c r="BV168" s="46"/>
      <c r="BX168" s="46"/>
      <c r="BY168" s="46"/>
      <c r="BZ168" s="46"/>
      <c r="CA168" s="46"/>
      <c r="CS168" s="46"/>
      <c r="CT168" s="46"/>
      <c r="CU168" s="46"/>
      <c r="CV168" s="46"/>
      <c r="CW168" s="46"/>
      <c r="CX168" s="46"/>
      <c r="CY168" s="46"/>
      <c r="CZ168" s="46"/>
      <c r="DA168" s="46"/>
      <c r="DB168" s="46"/>
      <c r="DC168" s="46"/>
      <c r="DD168" s="46"/>
      <c r="DE168" s="46"/>
      <c r="DF168" s="46"/>
      <c r="DG168" s="46"/>
      <c r="DI168" s="46"/>
      <c r="DJ168" s="46"/>
      <c r="DK168" s="46"/>
      <c r="DQ168" s="46"/>
      <c r="DR168" s="46"/>
      <c r="DS168" s="46"/>
      <c r="DT168" s="46"/>
    </row>
    <row r="169" spans="1:159" x14ac:dyDescent="0.2">
      <c r="A169" s="355"/>
      <c r="B169" s="8"/>
      <c r="C169" s="8"/>
      <c r="D169" s="326"/>
      <c r="E169" s="326"/>
      <c r="F169" s="326"/>
      <c r="G169" s="326"/>
      <c r="H169" s="326"/>
      <c r="I169" s="8"/>
      <c r="J169" s="8"/>
      <c r="K169" s="8"/>
      <c r="L169" s="8"/>
      <c r="M169" s="333"/>
      <c r="N169" s="333"/>
      <c r="O169" s="333"/>
      <c r="P169" s="8"/>
      <c r="Q169" s="337"/>
      <c r="R169" s="8"/>
      <c r="S169" s="8"/>
      <c r="T169" s="8"/>
      <c r="U169" s="8"/>
      <c r="V169" s="8"/>
      <c r="W169" s="47"/>
      <c r="X169" s="8"/>
      <c r="Y169" s="8"/>
      <c r="Z169" s="47"/>
      <c r="AA169" s="47"/>
      <c r="AB169" s="8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8"/>
      <c r="AT169" s="5"/>
      <c r="AV169" s="46"/>
      <c r="AW169" s="46"/>
      <c r="AX169" s="46"/>
      <c r="AY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M169" s="46"/>
      <c r="BN169" s="46"/>
      <c r="BO169" s="46"/>
      <c r="BP169" s="46"/>
      <c r="BR169" s="46"/>
      <c r="BS169" s="46"/>
      <c r="BT169" s="46"/>
      <c r="BU169" s="46"/>
      <c r="BV169" s="46"/>
      <c r="BX169" s="46"/>
      <c r="BY169" s="46"/>
      <c r="BZ169" s="46"/>
      <c r="CA169" s="46"/>
      <c r="CC169" s="46"/>
      <c r="CD169" s="46"/>
      <c r="CE169" s="46"/>
      <c r="CF169" s="46"/>
      <c r="CH169" s="46"/>
      <c r="CI169" s="46"/>
      <c r="CJ169" s="46"/>
      <c r="CK169" s="46"/>
      <c r="CM169" s="46"/>
      <c r="CN169" s="46"/>
      <c r="CO169" s="46"/>
      <c r="CP169" s="46"/>
      <c r="CS169" s="46"/>
      <c r="CT169" s="46"/>
      <c r="CU169" s="46"/>
      <c r="CV169" s="46"/>
      <c r="CW169" s="46"/>
      <c r="CX169" s="46"/>
      <c r="CY169" s="46"/>
      <c r="CZ169" s="46"/>
      <c r="DA169" s="46"/>
      <c r="DB169" s="46"/>
      <c r="DC169" s="46"/>
      <c r="DD169" s="46"/>
      <c r="DE169" s="46"/>
      <c r="DF169" s="46"/>
      <c r="DG169" s="46"/>
      <c r="DI169" s="46"/>
      <c r="DJ169" s="46"/>
      <c r="DK169" s="46"/>
      <c r="DQ169" s="46"/>
      <c r="DR169" s="46"/>
      <c r="DS169" s="46"/>
      <c r="DT169" s="46"/>
    </row>
    <row r="170" spans="1:159" x14ac:dyDescent="0.2">
      <c r="A170" s="355"/>
      <c r="B170" s="8"/>
      <c r="C170" s="8"/>
      <c r="D170" s="326"/>
      <c r="E170" s="326"/>
      <c r="F170" s="326"/>
      <c r="G170" s="326"/>
      <c r="H170" s="326"/>
      <c r="I170" s="8"/>
      <c r="J170" s="8"/>
      <c r="K170" s="8"/>
      <c r="L170" s="8"/>
      <c r="M170" s="333"/>
      <c r="N170" s="333"/>
      <c r="O170" s="333"/>
      <c r="P170" s="8"/>
      <c r="Q170" s="337"/>
      <c r="R170" s="8"/>
      <c r="S170" s="8"/>
      <c r="T170" s="8"/>
      <c r="U170" s="8"/>
      <c r="V170" s="8"/>
      <c r="W170" s="47"/>
      <c r="X170" s="8"/>
      <c r="Y170" s="8"/>
      <c r="Z170" s="47"/>
      <c r="AA170" s="47"/>
      <c r="AB170" s="8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8"/>
      <c r="AT170" s="5"/>
      <c r="AV170" s="46"/>
      <c r="AW170" s="46"/>
      <c r="AX170" s="46"/>
      <c r="AY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M170" s="46"/>
      <c r="BN170" s="46"/>
      <c r="BO170" s="46"/>
      <c r="BP170" s="46"/>
      <c r="BR170" s="46"/>
      <c r="BS170" s="46"/>
      <c r="BT170" s="46"/>
      <c r="BU170" s="46"/>
      <c r="BV170" s="46"/>
      <c r="BX170" s="46"/>
      <c r="BY170" s="46"/>
      <c r="BZ170" s="46"/>
      <c r="CA170" s="46"/>
      <c r="CC170" s="46"/>
      <c r="CD170" s="46"/>
      <c r="CE170" s="46"/>
      <c r="CF170" s="46"/>
      <c r="CH170" s="46"/>
      <c r="CI170" s="46"/>
      <c r="CJ170" s="46"/>
      <c r="CK170" s="46"/>
      <c r="CM170" s="46"/>
      <c r="CN170" s="46"/>
      <c r="CO170" s="46"/>
      <c r="CP170" s="46"/>
      <c r="CS170" s="46"/>
      <c r="CT170" s="46"/>
      <c r="CU170" s="46"/>
      <c r="CV170" s="46"/>
      <c r="CW170" s="46"/>
      <c r="CX170" s="46"/>
      <c r="CY170" s="46"/>
      <c r="CZ170" s="46"/>
      <c r="DA170" s="46"/>
      <c r="DB170" s="46"/>
      <c r="DC170" s="46"/>
      <c r="DD170" s="46"/>
      <c r="DE170" s="46"/>
      <c r="DF170" s="46"/>
      <c r="DG170" s="46"/>
      <c r="DI170" s="46"/>
      <c r="DJ170" s="46"/>
      <c r="DK170" s="46"/>
      <c r="DQ170" s="46"/>
      <c r="DR170" s="46"/>
      <c r="DS170" s="46"/>
      <c r="DT170" s="46"/>
    </row>
    <row r="171" spans="1:159" x14ac:dyDescent="0.2">
      <c r="A171" s="355"/>
      <c r="B171" s="8"/>
      <c r="C171" s="8"/>
      <c r="D171" s="326"/>
      <c r="E171" s="326"/>
      <c r="F171" s="326"/>
      <c r="G171" s="326"/>
      <c r="H171" s="326"/>
      <c r="I171" s="8"/>
      <c r="J171" s="8"/>
      <c r="K171" s="8"/>
      <c r="L171" s="8"/>
      <c r="M171" s="333"/>
      <c r="N171" s="333"/>
      <c r="O171" s="333"/>
      <c r="P171" s="8"/>
      <c r="Q171" s="337"/>
      <c r="R171" s="8"/>
      <c r="S171" s="8"/>
      <c r="T171" s="8"/>
      <c r="U171" s="8"/>
      <c r="V171" s="8"/>
      <c r="W171" s="47"/>
      <c r="X171" s="8"/>
      <c r="Y171" s="8"/>
      <c r="Z171" s="47"/>
      <c r="AA171" s="47"/>
      <c r="AB171" s="8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8"/>
      <c r="AT171" s="5"/>
      <c r="AV171" s="46"/>
      <c r="AW171" s="46"/>
      <c r="AX171" s="46"/>
      <c r="AY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M171" s="46"/>
      <c r="BN171" s="46"/>
      <c r="BO171" s="46"/>
      <c r="BP171" s="46"/>
      <c r="BR171" s="46"/>
      <c r="BS171" s="46"/>
      <c r="BT171" s="46"/>
      <c r="BU171" s="46"/>
      <c r="BV171" s="46"/>
      <c r="BX171" s="46"/>
      <c r="BY171" s="46"/>
      <c r="BZ171" s="46"/>
      <c r="CA171" s="46"/>
      <c r="CC171" s="46"/>
      <c r="CD171" s="46"/>
      <c r="CE171" s="46"/>
      <c r="CF171" s="46"/>
      <c r="CH171" s="46"/>
      <c r="CI171" s="46"/>
      <c r="CJ171" s="46"/>
      <c r="CK171" s="46"/>
      <c r="CM171" s="46"/>
      <c r="CN171" s="46"/>
      <c r="CO171" s="46"/>
      <c r="CP171" s="46"/>
      <c r="CS171" s="46"/>
      <c r="CT171" s="46"/>
      <c r="CU171" s="46"/>
      <c r="CV171" s="46"/>
      <c r="CW171" s="46"/>
      <c r="CX171" s="46"/>
      <c r="CY171" s="46"/>
      <c r="CZ171" s="46"/>
      <c r="DA171" s="46"/>
      <c r="DB171" s="46"/>
      <c r="DC171" s="46"/>
      <c r="DD171" s="46"/>
      <c r="DE171" s="46"/>
      <c r="DF171" s="46"/>
      <c r="DG171" s="46"/>
      <c r="DI171" s="46"/>
      <c r="DJ171" s="46"/>
      <c r="DK171" s="46"/>
      <c r="DQ171" s="46"/>
      <c r="DR171" s="46"/>
      <c r="DS171" s="46"/>
      <c r="DT171" s="46"/>
    </row>
    <row r="172" spans="1:159" x14ac:dyDescent="0.2">
      <c r="A172" s="355"/>
      <c r="B172" s="8"/>
      <c r="C172" s="8"/>
      <c r="D172" s="326"/>
      <c r="E172" s="326"/>
      <c r="F172" s="326"/>
      <c r="G172" s="326"/>
      <c r="H172" s="326"/>
      <c r="I172" s="8"/>
      <c r="J172" s="8"/>
      <c r="K172" s="8"/>
      <c r="L172" s="8"/>
      <c r="M172" s="333"/>
      <c r="N172" s="333"/>
      <c r="O172" s="333"/>
      <c r="P172" s="8"/>
      <c r="Q172" s="337"/>
      <c r="R172" s="8"/>
      <c r="S172" s="8"/>
      <c r="T172" s="8"/>
      <c r="U172" s="8"/>
      <c r="V172" s="8"/>
      <c r="W172" s="47"/>
      <c r="X172" s="8"/>
      <c r="Y172" s="8"/>
      <c r="Z172" s="47"/>
      <c r="AA172" s="47"/>
      <c r="AB172" s="8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8"/>
      <c r="AT172" s="5"/>
      <c r="AV172" s="46"/>
      <c r="AW172" s="46"/>
      <c r="AX172" s="46"/>
      <c r="AY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M172" s="46"/>
      <c r="BN172" s="46"/>
      <c r="BO172" s="46"/>
      <c r="BP172" s="46"/>
      <c r="BR172" s="46"/>
      <c r="BS172" s="46"/>
      <c r="BT172" s="46"/>
      <c r="BU172" s="46"/>
      <c r="BV172" s="46"/>
      <c r="BX172" s="46"/>
      <c r="BY172" s="46"/>
      <c r="BZ172" s="46"/>
      <c r="CA172" s="46"/>
      <c r="CC172" s="46"/>
      <c r="CD172" s="46"/>
      <c r="CE172" s="46"/>
      <c r="CF172" s="46"/>
      <c r="CH172" s="46"/>
      <c r="CI172" s="46"/>
      <c r="CJ172" s="46"/>
      <c r="CK172" s="46"/>
      <c r="CM172" s="46"/>
      <c r="CN172" s="46"/>
      <c r="CO172" s="46"/>
      <c r="CP172" s="46"/>
      <c r="CS172" s="46"/>
      <c r="CT172" s="46"/>
      <c r="CU172" s="46"/>
      <c r="CV172" s="46"/>
      <c r="CW172" s="46"/>
      <c r="CX172" s="46"/>
      <c r="CY172" s="46"/>
      <c r="CZ172" s="46"/>
      <c r="DA172" s="46"/>
      <c r="DB172" s="46"/>
      <c r="DC172" s="46"/>
      <c r="DD172" s="46"/>
      <c r="DE172" s="46"/>
      <c r="DF172" s="46"/>
      <c r="DG172" s="46"/>
      <c r="DI172" s="46"/>
      <c r="DJ172" s="46"/>
      <c r="DK172" s="46"/>
      <c r="DQ172" s="46"/>
      <c r="DR172" s="46"/>
      <c r="DS172" s="46"/>
      <c r="DT172" s="46"/>
    </row>
    <row r="173" spans="1:159" x14ac:dyDescent="0.2">
      <c r="A173" s="355"/>
      <c r="B173" s="8"/>
      <c r="C173" s="8"/>
      <c r="D173" s="326"/>
      <c r="E173" s="326"/>
      <c r="F173" s="326"/>
      <c r="G173" s="326"/>
      <c r="H173" s="326"/>
      <c r="I173" s="8"/>
      <c r="J173" s="8"/>
      <c r="K173" s="8"/>
      <c r="L173" s="8"/>
      <c r="M173" s="333"/>
      <c r="N173" s="333"/>
      <c r="O173" s="333"/>
      <c r="P173" s="8"/>
      <c r="Q173" s="337"/>
      <c r="R173" s="8"/>
      <c r="S173" s="8"/>
      <c r="T173" s="8"/>
      <c r="U173" s="8"/>
      <c r="V173" s="8"/>
      <c r="W173" s="47"/>
      <c r="X173" s="8"/>
      <c r="Y173" s="8"/>
      <c r="Z173" s="47"/>
      <c r="AA173" s="47"/>
      <c r="AB173" s="8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8"/>
      <c r="AT173" s="5"/>
      <c r="AV173" s="46"/>
      <c r="AW173" s="46"/>
      <c r="AX173" s="46"/>
      <c r="AY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M173" s="46"/>
      <c r="BN173" s="46"/>
      <c r="BO173" s="46"/>
      <c r="BP173" s="46"/>
      <c r="BR173" s="46"/>
      <c r="BS173" s="46"/>
      <c r="BT173" s="46"/>
      <c r="BU173" s="46"/>
      <c r="BV173" s="46"/>
      <c r="BX173" s="46"/>
      <c r="BY173" s="46"/>
      <c r="BZ173" s="46"/>
      <c r="CA173" s="46"/>
      <c r="CC173" s="46"/>
      <c r="CD173" s="46"/>
      <c r="CE173" s="46"/>
      <c r="CF173" s="46"/>
      <c r="CH173" s="46"/>
      <c r="CI173" s="46"/>
      <c r="CJ173" s="46"/>
      <c r="CK173" s="46"/>
      <c r="CM173" s="46"/>
      <c r="CN173" s="46"/>
      <c r="CO173" s="46"/>
      <c r="CP173" s="46"/>
      <c r="CS173" s="46"/>
      <c r="CT173" s="46"/>
      <c r="CU173" s="46"/>
      <c r="CV173" s="46"/>
      <c r="CW173" s="46"/>
      <c r="CX173" s="46"/>
      <c r="CY173" s="46"/>
      <c r="CZ173" s="46"/>
      <c r="DA173" s="46"/>
      <c r="DB173" s="46"/>
      <c r="DC173" s="46"/>
      <c r="DD173" s="46"/>
      <c r="DE173" s="46"/>
      <c r="DF173" s="46"/>
      <c r="DG173" s="46"/>
      <c r="DI173" s="46"/>
      <c r="DJ173" s="46"/>
      <c r="DK173" s="46"/>
      <c r="DQ173" s="46"/>
      <c r="DR173" s="46"/>
      <c r="DS173" s="46"/>
      <c r="DT173" s="46"/>
    </row>
    <row r="174" spans="1:159" x14ac:dyDescent="0.2">
      <c r="A174" s="355"/>
      <c r="B174" s="8"/>
      <c r="C174" s="8"/>
      <c r="D174" s="326"/>
      <c r="E174" s="326"/>
      <c r="F174" s="326"/>
      <c r="G174" s="326"/>
      <c r="H174" s="326"/>
      <c r="I174" s="8"/>
      <c r="J174" s="8"/>
      <c r="K174" s="8"/>
      <c r="L174" s="8"/>
      <c r="M174" s="333"/>
      <c r="N174" s="333"/>
      <c r="O174" s="333"/>
      <c r="P174" s="8"/>
      <c r="Q174" s="337"/>
      <c r="R174" s="8"/>
      <c r="S174" s="8"/>
      <c r="T174" s="8"/>
      <c r="U174" s="8"/>
      <c r="V174" s="8"/>
      <c r="W174" s="47"/>
      <c r="X174" s="8"/>
      <c r="Y174" s="8"/>
      <c r="Z174" s="47"/>
      <c r="AA174" s="47"/>
      <c r="AB174" s="8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8"/>
      <c r="AT174" s="5"/>
      <c r="AV174" s="46"/>
      <c r="AW174" s="46"/>
      <c r="AX174" s="46"/>
      <c r="AY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M174" s="46"/>
      <c r="BN174" s="46"/>
      <c r="BO174" s="46"/>
      <c r="BP174" s="46"/>
      <c r="BR174" s="46"/>
      <c r="BS174" s="46"/>
      <c r="BT174" s="46"/>
      <c r="BU174" s="46"/>
      <c r="BV174" s="46"/>
      <c r="BX174" s="46"/>
      <c r="BY174" s="46"/>
      <c r="BZ174" s="46"/>
      <c r="CA174" s="46"/>
      <c r="CC174" s="46"/>
      <c r="CD174" s="46"/>
      <c r="CE174" s="46"/>
      <c r="CF174" s="46"/>
      <c r="CH174" s="46"/>
      <c r="CI174" s="46"/>
      <c r="CJ174" s="46"/>
      <c r="CK174" s="46"/>
      <c r="CM174" s="46"/>
      <c r="CN174" s="46"/>
      <c r="CO174" s="46"/>
      <c r="CP174" s="46"/>
      <c r="CS174" s="46"/>
      <c r="CT174" s="46"/>
      <c r="CU174" s="46"/>
      <c r="CV174" s="46"/>
      <c r="CW174" s="46"/>
      <c r="CX174" s="46"/>
      <c r="CY174" s="46"/>
      <c r="CZ174" s="46"/>
      <c r="DA174" s="46"/>
      <c r="DB174" s="46"/>
      <c r="DC174" s="46"/>
      <c r="DD174" s="46"/>
      <c r="DE174" s="46"/>
      <c r="DF174" s="46"/>
      <c r="DG174" s="46"/>
      <c r="DI174" s="46"/>
      <c r="DJ174" s="46"/>
      <c r="DK174" s="46"/>
      <c r="DQ174" s="46"/>
      <c r="DR174" s="46"/>
      <c r="DS174" s="46"/>
      <c r="DT174" s="46"/>
    </row>
    <row r="175" spans="1:159" x14ac:dyDescent="0.2">
      <c r="A175" s="355"/>
      <c r="B175" s="8"/>
      <c r="C175" s="8"/>
      <c r="D175" s="326"/>
      <c r="E175" s="326"/>
      <c r="F175" s="326"/>
      <c r="G175" s="326"/>
      <c r="H175" s="326"/>
      <c r="I175" s="8"/>
      <c r="J175" s="8"/>
      <c r="K175" s="8"/>
      <c r="L175" s="8"/>
      <c r="M175" s="333"/>
      <c r="N175" s="333"/>
      <c r="O175" s="333"/>
      <c r="P175" s="8"/>
      <c r="Q175" s="337"/>
      <c r="R175" s="8"/>
      <c r="S175" s="8"/>
      <c r="T175" s="8"/>
      <c r="U175" s="8"/>
      <c r="V175" s="8"/>
      <c r="W175" s="47"/>
      <c r="X175" s="8"/>
      <c r="Y175" s="8"/>
      <c r="Z175" s="47"/>
      <c r="AA175" s="47"/>
      <c r="AB175" s="8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8"/>
      <c r="AT175" s="5"/>
      <c r="AV175" s="46"/>
      <c r="AW175" s="46"/>
      <c r="AX175" s="46"/>
      <c r="AY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M175" s="46"/>
      <c r="BN175" s="46"/>
      <c r="BO175" s="46"/>
      <c r="BP175" s="46"/>
      <c r="BR175" s="46"/>
      <c r="BS175" s="46"/>
      <c r="BT175" s="46"/>
      <c r="BU175" s="46"/>
      <c r="BV175" s="46"/>
      <c r="BX175" s="46"/>
      <c r="BY175" s="46"/>
      <c r="BZ175" s="46"/>
      <c r="CA175" s="46"/>
      <c r="CC175" s="46"/>
      <c r="CD175" s="46"/>
      <c r="CE175" s="46"/>
      <c r="CF175" s="46"/>
      <c r="CH175" s="46"/>
      <c r="CI175" s="46"/>
      <c r="CJ175" s="46"/>
      <c r="CK175" s="46"/>
      <c r="CM175" s="46"/>
      <c r="CN175" s="46"/>
      <c r="CO175" s="46"/>
      <c r="CP175" s="46"/>
      <c r="CS175" s="46"/>
      <c r="CT175" s="46"/>
      <c r="CU175" s="46"/>
      <c r="CV175" s="46"/>
      <c r="CW175" s="46"/>
      <c r="CX175" s="46"/>
      <c r="CY175" s="46"/>
      <c r="CZ175" s="46"/>
      <c r="DA175" s="46"/>
      <c r="DB175" s="46"/>
      <c r="DC175" s="46"/>
      <c r="DD175" s="46"/>
      <c r="DE175" s="46"/>
      <c r="DF175" s="46"/>
      <c r="DG175" s="46"/>
      <c r="DI175" s="46"/>
      <c r="DJ175" s="46"/>
      <c r="DK175" s="46"/>
      <c r="DQ175" s="46"/>
      <c r="DR175" s="46"/>
      <c r="DS175" s="46"/>
      <c r="DT175" s="46"/>
    </row>
    <row r="176" spans="1:159" x14ac:dyDescent="0.2">
      <c r="A176" s="355"/>
      <c r="B176" s="8"/>
      <c r="C176" s="8"/>
      <c r="D176" s="326"/>
      <c r="E176" s="326"/>
      <c r="F176" s="326"/>
      <c r="G176" s="326"/>
      <c r="H176" s="326"/>
      <c r="I176" s="8"/>
      <c r="J176" s="8"/>
      <c r="K176" s="8"/>
      <c r="L176" s="8"/>
      <c r="M176" s="333"/>
      <c r="N176" s="333"/>
      <c r="O176" s="333"/>
      <c r="P176" s="8"/>
      <c r="Q176" s="337"/>
      <c r="R176" s="8"/>
      <c r="S176" s="8"/>
      <c r="T176" s="8"/>
      <c r="U176" s="8"/>
      <c r="V176" s="8"/>
      <c r="W176" s="47"/>
      <c r="X176" s="8"/>
      <c r="Y176" s="8"/>
      <c r="Z176" s="47"/>
      <c r="AA176" s="47"/>
      <c r="AB176" s="8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8"/>
      <c r="AT176" s="5"/>
      <c r="AV176" s="46"/>
      <c r="AW176" s="46"/>
      <c r="AX176" s="46"/>
      <c r="AY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M176" s="46"/>
      <c r="BN176" s="46"/>
      <c r="BO176" s="46"/>
      <c r="BP176" s="46"/>
      <c r="BR176" s="46"/>
      <c r="BS176" s="46"/>
      <c r="BT176" s="46"/>
      <c r="BU176" s="46"/>
      <c r="BV176" s="46"/>
      <c r="BX176" s="46"/>
      <c r="BY176" s="46"/>
      <c r="BZ176" s="46"/>
      <c r="CA176" s="46"/>
      <c r="CC176" s="46"/>
      <c r="CD176" s="46"/>
      <c r="CE176" s="46"/>
      <c r="CF176" s="46"/>
      <c r="CH176" s="46"/>
      <c r="CI176" s="46"/>
      <c r="CJ176" s="46"/>
      <c r="CK176" s="46"/>
      <c r="CM176" s="46"/>
      <c r="CN176" s="46"/>
      <c r="CO176" s="46"/>
      <c r="CP176" s="46"/>
      <c r="CS176" s="46"/>
      <c r="CT176" s="46"/>
      <c r="CU176" s="46"/>
      <c r="CV176" s="46"/>
      <c r="CW176" s="46"/>
      <c r="CX176" s="46"/>
      <c r="CY176" s="46"/>
      <c r="CZ176" s="46"/>
      <c r="DA176" s="46"/>
      <c r="DB176" s="46"/>
      <c r="DC176" s="46"/>
      <c r="DD176" s="46"/>
      <c r="DE176" s="46"/>
      <c r="DF176" s="46"/>
      <c r="DG176" s="46"/>
      <c r="DI176" s="46"/>
      <c r="DJ176" s="46"/>
      <c r="DK176" s="46"/>
      <c r="DQ176" s="46"/>
      <c r="DR176" s="46"/>
      <c r="DS176" s="46"/>
      <c r="DT176" s="46"/>
    </row>
    <row r="177" spans="1:124" x14ac:dyDescent="0.2">
      <c r="A177" s="355"/>
      <c r="B177" s="8"/>
      <c r="C177" s="8"/>
      <c r="D177" s="326"/>
      <c r="E177" s="326"/>
      <c r="F177" s="326"/>
      <c r="G177" s="326"/>
      <c r="H177" s="326"/>
      <c r="I177" s="8"/>
      <c r="J177" s="8"/>
      <c r="K177" s="8"/>
      <c r="L177" s="8"/>
      <c r="M177" s="333"/>
      <c r="N177" s="333"/>
      <c r="O177" s="333"/>
      <c r="P177" s="8"/>
      <c r="Q177" s="337"/>
      <c r="R177" s="8"/>
      <c r="S177" s="8"/>
      <c r="T177" s="8"/>
      <c r="U177" s="8"/>
      <c r="V177" s="8"/>
      <c r="W177" s="47"/>
      <c r="X177" s="8"/>
      <c r="Y177" s="8"/>
      <c r="Z177" s="47"/>
      <c r="AA177" s="47"/>
      <c r="AB177" s="8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8"/>
      <c r="AT177" s="5"/>
      <c r="AV177" s="46"/>
      <c r="AW177" s="46"/>
      <c r="AX177" s="46"/>
      <c r="AY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M177" s="46"/>
      <c r="BN177" s="46"/>
      <c r="BO177" s="46"/>
      <c r="BP177" s="46"/>
      <c r="BR177" s="46"/>
      <c r="BS177" s="46"/>
      <c r="BT177" s="46"/>
      <c r="BU177" s="46"/>
      <c r="BV177" s="46"/>
      <c r="BX177" s="46"/>
      <c r="BY177" s="46"/>
      <c r="BZ177" s="46"/>
      <c r="CA177" s="46"/>
      <c r="CC177" s="46"/>
      <c r="CD177" s="46"/>
      <c r="CE177" s="46"/>
      <c r="CF177" s="46"/>
      <c r="CH177" s="46"/>
      <c r="CI177" s="46"/>
      <c r="CJ177" s="46"/>
      <c r="CK177" s="46"/>
      <c r="CM177" s="46"/>
      <c r="CN177" s="46"/>
      <c r="CO177" s="46"/>
      <c r="CP177" s="46"/>
      <c r="CS177" s="46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I177" s="46"/>
      <c r="DJ177" s="46"/>
      <c r="DK177" s="46"/>
      <c r="DQ177" s="46"/>
      <c r="DR177" s="46"/>
      <c r="DS177" s="46"/>
      <c r="DT177" s="46"/>
    </row>
    <row r="178" spans="1:124" x14ac:dyDescent="0.2">
      <c r="A178" s="355"/>
      <c r="B178" s="8"/>
      <c r="C178" s="8"/>
      <c r="D178" s="326"/>
      <c r="E178" s="326"/>
      <c r="F178" s="326"/>
      <c r="G178" s="326"/>
      <c r="H178" s="326"/>
      <c r="I178" s="8"/>
      <c r="J178" s="8"/>
      <c r="K178" s="8"/>
      <c r="L178" s="8"/>
      <c r="M178" s="333"/>
      <c r="N178" s="333"/>
      <c r="O178" s="333"/>
      <c r="P178" s="8"/>
      <c r="Q178" s="337"/>
      <c r="R178" s="8"/>
      <c r="S178" s="8"/>
      <c r="T178" s="8"/>
      <c r="U178" s="8"/>
      <c r="V178" s="8"/>
      <c r="W178" s="47"/>
      <c r="X178" s="8"/>
      <c r="Y178" s="8"/>
      <c r="Z178" s="47"/>
      <c r="AA178" s="47"/>
      <c r="AB178" s="8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8"/>
      <c r="AT178" s="5"/>
      <c r="AV178" s="46"/>
      <c r="AW178" s="46"/>
      <c r="AX178" s="46"/>
      <c r="AY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M178" s="46"/>
      <c r="BN178" s="46"/>
      <c r="BO178" s="46"/>
      <c r="BP178" s="46"/>
      <c r="BR178" s="46"/>
      <c r="BS178" s="46"/>
      <c r="BT178" s="46"/>
      <c r="BU178" s="46"/>
      <c r="BV178" s="46"/>
      <c r="BX178" s="46"/>
      <c r="BY178" s="46"/>
      <c r="BZ178" s="46"/>
      <c r="CA178" s="46"/>
      <c r="CC178" s="46"/>
      <c r="CD178" s="46"/>
      <c r="CE178" s="46"/>
      <c r="CF178" s="46"/>
      <c r="CH178" s="46"/>
      <c r="CI178" s="46"/>
      <c r="CJ178" s="46"/>
      <c r="CK178" s="46"/>
      <c r="CM178" s="46"/>
      <c r="CN178" s="46"/>
      <c r="CO178" s="46"/>
      <c r="CP178" s="46"/>
      <c r="CS178" s="46"/>
      <c r="CT178" s="46"/>
      <c r="CU178" s="46"/>
      <c r="CV178" s="46"/>
      <c r="CW178" s="46"/>
      <c r="CX178" s="46"/>
      <c r="CY178" s="46"/>
      <c r="CZ178" s="46"/>
      <c r="DA178" s="46"/>
      <c r="DB178" s="46"/>
      <c r="DC178" s="46"/>
      <c r="DD178" s="46"/>
      <c r="DE178" s="46"/>
      <c r="DF178" s="46"/>
      <c r="DG178" s="46"/>
      <c r="DI178" s="46"/>
      <c r="DJ178" s="46"/>
      <c r="DK178" s="46"/>
      <c r="DQ178" s="46"/>
      <c r="DR178" s="46"/>
      <c r="DS178" s="46"/>
      <c r="DT178" s="46"/>
    </row>
    <row r="179" spans="1:124" x14ac:dyDescent="0.2">
      <c r="A179" s="355"/>
      <c r="B179" s="8"/>
      <c r="C179" s="8"/>
      <c r="D179" s="326"/>
      <c r="E179" s="326"/>
      <c r="F179" s="326"/>
      <c r="G179" s="326"/>
      <c r="H179" s="326"/>
      <c r="I179" s="8"/>
      <c r="J179" s="8"/>
      <c r="K179" s="8"/>
      <c r="L179" s="8"/>
      <c r="M179" s="333"/>
      <c r="N179" s="333"/>
      <c r="O179" s="333"/>
      <c r="P179" s="8"/>
      <c r="Q179" s="337"/>
      <c r="R179" s="8"/>
      <c r="S179" s="8"/>
      <c r="T179" s="8"/>
      <c r="U179" s="8"/>
      <c r="V179" s="8"/>
      <c r="W179" s="47"/>
      <c r="X179" s="8"/>
      <c r="Y179" s="8"/>
      <c r="Z179" s="47"/>
      <c r="AA179" s="47"/>
      <c r="AB179" s="8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8"/>
      <c r="AT179" s="5"/>
      <c r="AV179" s="46"/>
      <c r="AW179" s="46"/>
      <c r="AX179" s="46"/>
      <c r="AY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M179" s="46"/>
      <c r="BN179" s="46"/>
      <c r="BO179" s="46"/>
      <c r="BP179" s="46"/>
      <c r="BR179" s="46"/>
      <c r="BS179" s="46"/>
      <c r="BT179" s="46"/>
      <c r="BU179" s="46"/>
      <c r="BV179" s="46"/>
      <c r="BX179" s="46"/>
      <c r="BY179" s="46"/>
      <c r="BZ179" s="46"/>
      <c r="CA179" s="46"/>
      <c r="CC179" s="46"/>
      <c r="CD179" s="46"/>
      <c r="CE179" s="46"/>
      <c r="CF179" s="46"/>
      <c r="CH179" s="46"/>
      <c r="CI179" s="46"/>
      <c r="CJ179" s="46"/>
      <c r="CK179" s="46"/>
      <c r="CM179" s="46"/>
      <c r="CN179" s="46"/>
      <c r="CO179" s="46"/>
      <c r="CP179" s="46"/>
      <c r="CS179" s="46"/>
      <c r="CT179" s="46"/>
      <c r="CU179" s="46"/>
      <c r="CV179" s="46"/>
      <c r="CW179" s="46"/>
      <c r="CX179" s="46"/>
      <c r="CY179" s="46"/>
      <c r="CZ179" s="46"/>
      <c r="DA179" s="46"/>
      <c r="DB179" s="46"/>
      <c r="DC179" s="46"/>
      <c r="DD179" s="46"/>
      <c r="DE179" s="46"/>
      <c r="DF179" s="46"/>
      <c r="DG179" s="46"/>
      <c r="DI179" s="46"/>
      <c r="DJ179" s="46"/>
      <c r="DK179" s="46"/>
      <c r="DQ179" s="46"/>
      <c r="DR179" s="46"/>
      <c r="DS179" s="46"/>
      <c r="DT179" s="46"/>
    </row>
    <row r="180" spans="1:124" x14ac:dyDescent="0.2">
      <c r="A180" s="355"/>
      <c r="B180" s="8"/>
      <c r="C180" s="8"/>
      <c r="D180" s="326"/>
      <c r="E180" s="326"/>
      <c r="F180" s="326"/>
      <c r="G180" s="326"/>
      <c r="H180" s="326"/>
      <c r="I180" s="8"/>
      <c r="J180" s="8"/>
      <c r="K180" s="8"/>
      <c r="L180" s="8"/>
      <c r="M180" s="333"/>
      <c r="N180" s="333"/>
      <c r="O180" s="333"/>
      <c r="P180" s="8"/>
      <c r="Q180" s="337"/>
      <c r="R180" s="8"/>
      <c r="S180" s="8"/>
      <c r="T180" s="8"/>
      <c r="U180" s="8"/>
      <c r="V180" s="8"/>
      <c r="W180" s="47"/>
      <c r="X180" s="8"/>
      <c r="Y180" s="8"/>
      <c r="Z180" s="47"/>
      <c r="AA180" s="47"/>
      <c r="AB180" s="8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8"/>
      <c r="AT180" s="5"/>
      <c r="AV180" s="46"/>
      <c r="AW180" s="46"/>
      <c r="AX180" s="46"/>
      <c r="AY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M180" s="46"/>
      <c r="BN180" s="46"/>
      <c r="BO180" s="46"/>
      <c r="BP180" s="46"/>
      <c r="BR180" s="46"/>
      <c r="BS180" s="46"/>
      <c r="BT180" s="46"/>
      <c r="BU180" s="46"/>
      <c r="BV180" s="46"/>
      <c r="BX180" s="46"/>
      <c r="BY180" s="46"/>
      <c r="BZ180" s="46"/>
      <c r="CA180" s="46"/>
      <c r="CC180" s="46"/>
      <c r="CD180" s="46"/>
      <c r="CE180" s="46"/>
      <c r="CF180" s="46"/>
      <c r="CH180" s="46"/>
      <c r="CI180" s="46"/>
      <c r="CJ180" s="46"/>
      <c r="CK180" s="46"/>
      <c r="CM180" s="46"/>
      <c r="CN180" s="46"/>
      <c r="CO180" s="46"/>
      <c r="CP180" s="46"/>
      <c r="CS180" s="46"/>
      <c r="CT180" s="46"/>
      <c r="CU180" s="46"/>
      <c r="CV180" s="46"/>
      <c r="CW180" s="46"/>
      <c r="CX180" s="46"/>
      <c r="CY180" s="46"/>
      <c r="CZ180" s="46"/>
      <c r="DA180" s="46"/>
      <c r="DB180" s="46"/>
      <c r="DC180" s="46"/>
      <c r="DD180" s="46"/>
      <c r="DE180" s="46"/>
      <c r="DF180" s="46"/>
      <c r="DG180" s="46"/>
      <c r="DI180" s="46"/>
      <c r="DJ180" s="46"/>
      <c r="DK180" s="46"/>
      <c r="DQ180" s="46"/>
      <c r="DR180" s="46"/>
      <c r="DS180" s="46"/>
      <c r="DT180" s="46"/>
    </row>
    <row r="181" spans="1:124" x14ac:dyDescent="0.2">
      <c r="A181" s="355"/>
      <c r="B181" s="8"/>
      <c r="C181" s="8"/>
      <c r="D181" s="326"/>
      <c r="E181" s="326"/>
      <c r="F181" s="326"/>
      <c r="G181" s="326"/>
      <c r="H181" s="326"/>
      <c r="I181" s="8"/>
      <c r="J181" s="8"/>
      <c r="K181" s="8"/>
      <c r="L181" s="8"/>
      <c r="M181" s="333"/>
      <c r="N181" s="333"/>
      <c r="O181" s="333"/>
      <c r="P181" s="8"/>
      <c r="Q181" s="337"/>
      <c r="R181" s="8"/>
      <c r="S181" s="8"/>
      <c r="T181" s="8"/>
      <c r="U181" s="8"/>
      <c r="V181" s="8"/>
      <c r="W181" s="47"/>
      <c r="X181" s="8"/>
      <c r="Y181" s="8"/>
      <c r="Z181" s="47"/>
      <c r="AA181" s="47"/>
      <c r="AB181" s="8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8"/>
      <c r="AT181" s="5"/>
      <c r="AV181" s="46"/>
      <c r="AW181" s="46"/>
      <c r="AX181" s="46"/>
      <c r="AY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M181" s="46"/>
      <c r="BN181" s="46"/>
      <c r="BO181" s="46"/>
      <c r="BP181" s="46"/>
      <c r="BR181" s="46"/>
      <c r="BS181" s="46"/>
      <c r="BT181" s="46"/>
      <c r="BU181" s="46"/>
      <c r="BV181" s="46"/>
      <c r="BX181" s="46"/>
      <c r="BY181" s="46"/>
      <c r="BZ181" s="46"/>
      <c r="CA181" s="46"/>
      <c r="CC181" s="46"/>
      <c r="CD181" s="46"/>
      <c r="CE181" s="46"/>
      <c r="CF181" s="46"/>
      <c r="CH181" s="46"/>
      <c r="CI181" s="46"/>
      <c r="CJ181" s="46"/>
      <c r="CK181" s="46"/>
      <c r="CM181" s="46"/>
      <c r="CN181" s="46"/>
      <c r="CO181" s="46"/>
      <c r="CP181" s="46"/>
      <c r="CS181" s="46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I181" s="46"/>
      <c r="DJ181" s="46"/>
      <c r="DK181" s="46"/>
      <c r="DQ181" s="46"/>
      <c r="DR181" s="46"/>
      <c r="DS181" s="46"/>
      <c r="DT181" s="46"/>
    </row>
    <row r="182" spans="1:124" x14ac:dyDescent="0.2">
      <c r="A182" s="355"/>
      <c r="B182" s="8"/>
      <c r="C182" s="8"/>
      <c r="D182" s="326"/>
      <c r="E182" s="326"/>
      <c r="F182" s="326"/>
      <c r="G182" s="326"/>
      <c r="H182" s="326"/>
      <c r="I182" s="8"/>
      <c r="J182" s="8"/>
      <c r="K182" s="8"/>
      <c r="L182" s="8"/>
      <c r="M182" s="333"/>
      <c r="N182" s="333"/>
      <c r="O182" s="333"/>
      <c r="P182" s="8"/>
      <c r="Q182" s="337"/>
      <c r="R182" s="8"/>
      <c r="S182" s="8"/>
      <c r="T182" s="8"/>
      <c r="U182" s="8"/>
      <c r="V182" s="8"/>
      <c r="W182" s="47"/>
      <c r="X182" s="8"/>
      <c r="Y182" s="8"/>
      <c r="Z182" s="47"/>
      <c r="AA182" s="47"/>
      <c r="AB182" s="8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8"/>
      <c r="AT182" s="5"/>
      <c r="AV182" s="46"/>
      <c r="AW182" s="46"/>
      <c r="AX182" s="46"/>
      <c r="AY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M182" s="46"/>
      <c r="BN182" s="46"/>
      <c r="BO182" s="46"/>
      <c r="BP182" s="46"/>
      <c r="BR182" s="46"/>
      <c r="BS182" s="46"/>
      <c r="BT182" s="46"/>
      <c r="BU182" s="46"/>
      <c r="BV182" s="46"/>
      <c r="BX182" s="46"/>
      <c r="BY182" s="46"/>
      <c r="BZ182" s="46"/>
      <c r="CA182" s="46"/>
      <c r="CC182" s="46"/>
      <c r="CD182" s="46"/>
      <c r="CE182" s="46"/>
      <c r="CF182" s="46"/>
      <c r="CH182" s="46"/>
      <c r="CI182" s="46"/>
      <c r="CJ182" s="46"/>
      <c r="CK182" s="46"/>
      <c r="CM182" s="46"/>
      <c r="CN182" s="46"/>
      <c r="CO182" s="46"/>
      <c r="CP182" s="46"/>
      <c r="CS182" s="46"/>
      <c r="CT182" s="46"/>
      <c r="CU182" s="46"/>
      <c r="CV182" s="46"/>
      <c r="CW182" s="46"/>
      <c r="CX182" s="46"/>
      <c r="CY182" s="46"/>
      <c r="CZ182" s="46"/>
      <c r="DA182" s="46"/>
      <c r="DB182" s="46"/>
      <c r="DC182" s="46"/>
      <c r="DD182" s="46"/>
      <c r="DE182" s="46"/>
      <c r="DF182" s="46"/>
      <c r="DG182" s="46"/>
      <c r="DI182" s="46"/>
      <c r="DJ182" s="46"/>
      <c r="DK182" s="46"/>
      <c r="DQ182" s="46"/>
      <c r="DR182" s="46"/>
      <c r="DS182" s="46"/>
      <c r="DT182" s="46"/>
    </row>
    <row r="183" spans="1:124" x14ac:dyDescent="0.2">
      <c r="A183" s="355"/>
      <c r="B183" s="8"/>
      <c r="C183" s="8"/>
      <c r="D183" s="326"/>
      <c r="E183" s="326"/>
      <c r="F183" s="326"/>
      <c r="G183" s="326"/>
      <c r="H183" s="326"/>
      <c r="I183" s="8"/>
      <c r="J183" s="8"/>
      <c r="K183" s="8"/>
      <c r="L183" s="8"/>
      <c r="M183" s="333"/>
      <c r="N183" s="333"/>
      <c r="O183" s="333"/>
      <c r="P183" s="8"/>
      <c r="Q183" s="337"/>
      <c r="R183" s="8"/>
      <c r="S183" s="8"/>
      <c r="T183" s="8"/>
      <c r="U183" s="8"/>
      <c r="V183" s="8"/>
      <c r="W183" s="47"/>
      <c r="X183" s="8"/>
      <c r="Y183" s="8"/>
      <c r="Z183" s="47"/>
      <c r="AA183" s="47"/>
      <c r="AB183" s="8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8"/>
      <c r="AT183" s="5"/>
      <c r="AV183" s="46"/>
      <c r="AW183" s="46"/>
      <c r="AX183" s="46"/>
      <c r="AY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M183" s="46"/>
      <c r="BN183" s="46"/>
      <c r="BO183" s="46"/>
      <c r="BP183" s="46"/>
      <c r="BR183" s="46"/>
      <c r="BS183" s="46"/>
      <c r="BT183" s="46"/>
      <c r="BU183" s="46"/>
      <c r="BV183" s="46"/>
      <c r="BX183" s="46"/>
      <c r="BY183" s="46"/>
      <c r="BZ183" s="46"/>
      <c r="CA183" s="46"/>
      <c r="CC183" s="46"/>
      <c r="CD183" s="46"/>
      <c r="CE183" s="46"/>
      <c r="CF183" s="46"/>
      <c r="CH183" s="46"/>
      <c r="CI183" s="46"/>
      <c r="CJ183" s="46"/>
      <c r="CK183" s="46"/>
      <c r="CM183" s="46"/>
      <c r="CN183" s="46"/>
      <c r="CO183" s="46"/>
      <c r="CP183" s="46"/>
      <c r="CS183" s="46"/>
      <c r="CT183" s="46"/>
      <c r="CU183" s="46"/>
      <c r="CV183" s="46"/>
      <c r="CW183" s="46"/>
      <c r="CX183" s="46"/>
      <c r="CY183" s="46"/>
      <c r="CZ183" s="46"/>
      <c r="DA183" s="46"/>
      <c r="DB183" s="46"/>
      <c r="DC183" s="46"/>
      <c r="DD183" s="46"/>
      <c r="DE183" s="46"/>
      <c r="DF183" s="46"/>
      <c r="DG183" s="46"/>
      <c r="DI183" s="46"/>
      <c r="DJ183" s="46"/>
      <c r="DK183" s="46"/>
      <c r="DQ183" s="46"/>
      <c r="DR183" s="46"/>
      <c r="DS183" s="46"/>
      <c r="DT183" s="46"/>
    </row>
    <row r="184" spans="1:124" x14ac:dyDescent="0.2">
      <c r="A184" s="355"/>
      <c r="B184" s="8"/>
      <c r="C184" s="8"/>
      <c r="D184" s="326"/>
      <c r="E184" s="326"/>
      <c r="F184" s="326"/>
      <c r="G184" s="326"/>
      <c r="H184" s="326"/>
      <c r="I184" s="8"/>
      <c r="J184" s="8"/>
      <c r="K184" s="8"/>
      <c r="L184" s="8"/>
      <c r="M184" s="333"/>
      <c r="N184" s="333"/>
      <c r="O184" s="333"/>
      <c r="P184" s="8"/>
      <c r="Q184" s="337"/>
      <c r="R184" s="8"/>
      <c r="S184" s="8"/>
      <c r="T184" s="8"/>
      <c r="U184" s="8"/>
      <c r="V184" s="8"/>
      <c r="W184" s="47"/>
      <c r="X184" s="8"/>
      <c r="Y184" s="8"/>
      <c r="Z184" s="47"/>
      <c r="AA184" s="47"/>
      <c r="AB184" s="8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8"/>
      <c r="AT184" s="5"/>
      <c r="AV184" s="46"/>
      <c r="AW184" s="46"/>
      <c r="AX184" s="46"/>
      <c r="AY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M184" s="46"/>
      <c r="BN184" s="46"/>
      <c r="BO184" s="46"/>
      <c r="BP184" s="46"/>
      <c r="BR184" s="46"/>
      <c r="BS184" s="46"/>
      <c r="BT184" s="46"/>
      <c r="BU184" s="46"/>
      <c r="BV184" s="46"/>
      <c r="BX184" s="46"/>
      <c r="BY184" s="46"/>
      <c r="BZ184" s="46"/>
      <c r="CA184" s="46"/>
      <c r="CC184" s="46"/>
      <c r="CD184" s="46"/>
      <c r="CE184" s="46"/>
      <c r="CF184" s="46"/>
      <c r="CH184" s="46"/>
      <c r="CI184" s="46"/>
      <c r="CJ184" s="46"/>
      <c r="CK184" s="46"/>
      <c r="CM184" s="46"/>
      <c r="CN184" s="46"/>
      <c r="CO184" s="46"/>
      <c r="CP184" s="46"/>
      <c r="CS184" s="46"/>
      <c r="CT184" s="46"/>
      <c r="CU184" s="46"/>
      <c r="CV184" s="46"/>
      <c r="CW184" s="46"/>
      <c r="CX184" s="46"/>
      <c r="CY184" s="46"/>
      <c r="CZ184" s="46"/>
      <c r="DA184" s="46"/>
      <c r="DB184" s="46"/>
      <c r="DC184" s="46"/>
      <c r="DD184" s="46"/>
      <c r="DE184" s="46"/>
      <c r="DF184" s="46"/>
      <c r="DG184" s="46"/>
      <c r="DI184" s="46"/>
      <c r="DJ184" s="46"/>
      <c r="DK184" s="46"/>
      <c r="DQ184" s="46"/>
      <c r="DR184" s="46"/>
      <c r="DS184" s="46"/>
      <c r="DT184" s="46"/>
    </row>
    <row r="185" spans="1:124" x14ac:dyDescent="0.2">
      <c r="A185" s="355"/>
      <c r="B185" s="8"/>
      <c r="C185" s="8"/>
      <c r="D185" s="326"/>
      <c r="E185" s="326"/>
      <c r="F185" s="326"/>
      <c r="G185" s="326"/>
      <c r="H185" s="326"/>
      <c r="I185" s="8"/>
      <c r="J185" s="8"/>
      <c r="K185" s="8"/>
      <c r="L185" s="8"/>
      <c r="M185" s="333"/>
      <c r="N185" s="333"/>
      <c r="O185" s="333"/>
      <c r="P185" s="8"/>
      <c r="Q185" s="337"/>
      <c r="R185" s="8"/>
      <c r="S185" s="8"/>
      <c r="T185" s="8"/>
      <c r="U185" s="8"/>
      <c r="V185" s="8"/>
      <c r="W185" s="47"/>
      <c r="X185" s="8"/>
      <c r="Y185" s="8"/>
      <c r="Z185" s="47"/>
      <c r="AA185" s="47"/>
      <c r="AB185" s="8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8"/>
      <c r="AT185" s="5"/>
      <c r="AV185" s="46"/>
      <c r="AW185" s="46"/>
      <c r="AX185" s="46"/>
      <c r="AY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M185" s="46"/>
      <c r="BN185" s="46"/>
      <c r="BO185" s="46"/>
      <c r="BP185" s="46"/>
      <c r="BR185" s="46"/>
      <c r="BS185" s="46"/>
      <c r="BT185" s="46"/>
      <c r="BU185" s="46"/>
      <c r="BV185" s="46"/>
      <c r="BX185" s="46"/>
      <c r="BY185" s="46"/>
      <c r="BZ185" s="46"/>
      <c r="CA185" s="46"/>
      <c r="CC185" s="46"/>
      <c r="CD185" s="46"/>
      <c r="CE185" s="46"/>
      <c r="CF185" s="46"/>
      <c r="CH185" s="46"/>
      <c r="CI185" s="46"/>
      <c r="CJ185" s="46"/>
      <c r="CK185" s="46"/>
      <c r="CM185" s="46"/>
      <c r="CN185" s="46"/>
      <c r="CO185" s="46"/>
      <c r="CP185" s="46"/>
      <c r="CS185" s="46"/>
      <c r="CT185" s="46"/>
      <c r="CU185" s="46"/>
      <c r="CV185" s="46"/>
      <c r="CW185" s="46"/>
      <c r="CX185" s="46"/>
      <c r="CY185" s="46"/>
      <c r="CZ185" s="46"/>
      <c r="DA185" s="46"/>
      <c r="DB185" s="46"/>
      <c r="DC185" s="46"/>
      <c r="DD185" s="46"/>
      <c r="DE185" s="46"/>
      <c r="DF185" s="46"/>
      <c r="DG185" s="46"/>
      <c r="DI185" s="46"/>
      <c r="DJ185" s="46"/>
      <c r="DK185" s="46"/>
      <c r="DQ185" s="46"/>
      <c r="DR185" s="46"/>
      <c r="DS185" s="46"/>
      <c r="DT185" s="46"/>
    </row>
    <row r="186" spans="1:124" x14ac:dyDescent="0.2">
      <c r="A186" s="355"/>
      <c r="B186" s="8"/>
      <c r="C186" s="8"/>
      <c r="D186" s="326"/>
      <c r="E186" s="326"/>
      <c r="F186" s="326"/>
      <c r="G186" s="326"/>
      <c r="H186" s="326"/>
      <c r="I186" s="8"/>
      <c r="J186" s="8"/>
      <c r="K186" s="8"/>
      <c r="L186" s="8"/>
      <c r="M186" s="333"/>
      <c r="N186" s="333"/>
      <c r="O186" s="333"/>
      <c r="P186" s="8"/>
      <c r="Q186" s="337"/>
      <c r="R186" s="8"/>
      <c r="S186" s="8"/>
      <c r="T186" s="8"/>
      <c r="U186" s="8"/>
      <c r="V186" s="8"/>
      <c r="W186" s="47"/>
      <c r="X186" s="8"/>
      <c r="Y186" s="8"/>
      <c r="Z186" s="47"/>
      <c r="AA186" s="47"/>
      <c r="AB186" s="8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8"/>
      <c r="AT186" s="5"/>
      <c r="AV186" s="46"/>
      <c r="AW186" s="46"/>
      <c r="AX186" s="46"/>
      <c r="AY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M186" s="46"/>
      <c r="BN186" s="46"/>
      <c r="BO186" s="46"/>
      <c r="BP186" s="46"/>
      <c r="BR186" s="46"/>
      <c r="BS186" s="46"/>
      <c r="BT186" s="46"/>
      <c r="BU186" s="46"/>
      <c r="BV186" s="46"/>
      <c r="BX186" s="46"/>
      <c r="BY186" s="46"/>
      <c r="BZ186" s="46"/>
      <c r="CA186" s="46"/>
      <c r="CC186" s="46"/>
      <c r="CD186" s="46"/>
      <c r="CE186" s="46"/>
      <c r="CF186" s="46"/>
      <c r="CH186" s="46"/>
      <c r="CI186" s="46"/>
      <c r="CJ186" s="46"/>
      <c r="CK186" s="46"/>
      <c r="CM186" s="46"/>
      <c r="CN186" s="46"/>
      <c r="CO186" s="46"/>
      <c r="CP186" s="46"/>
      <c r="CS186" s="46"/>
      <c r="CT186" s="46"/>
      <c r="CU186" s="46"/>
      <c r="CV186" s="46"/>
      <c r="CW186" s="46"/>
      <c r="CX186" s="46"/>
      <c r="CY186" s="46"/>
      <c r="CZ186" s="46"/>
      <c r="DA186" s="46"/>
      <c r="DB186" s="46"/>
      <c r="DC186" s="46"/>
      <c r="DD186" s="46"/>
      <c r="DE186" s="46"/>
      <c r="DF186" s="46"/>
      <c r="DG186" s="46"/>
      <c r="DI186" s="46"/>
      <c r="DJ186" s="46"/>
      <c r="DK186" s="46"/>
      <c r="DQ186" s="46"/>
      <c r="DR186" s="46"/>
      <c r="DS186" s="46"/>
      <c r="DT186" s="46"/>
    </row>
    <row r="187" spans="1:124" x14ac:dyDescent="0.2">
      <c r="A187" s="355"/>
      <c r="B187" s="8"/>
      <c r="C187" s="8"/>
      <c r="D187" s="326"/>
      <c r="E187" s="326"/>
      <c r="F187" s="326"/>
      <c r="G187" s="326"/>
      <c r="H187" s="326"/>
      <c r="I187" s="8"/>
      <c r="J187" s="8"/>
      <c r="K187" s="8"/>
      <c r="L187" s="8"/>
      <c r="M187" s="333"/>
      <c r="N187" s="333"/>
      <c r="O187" s="333"/>
      <c r="P187" s="8"/>
      <c r="Q187" s="337"/>
      <c r="R187" s="8"/>
      <c r="S187" s="8"/>
      <c r="T187" s="8"/>
      <c r="U187" s="8"/>
      <c r="V187" s="8"/>
      <c r="W187" s="47"/>
      <c r="X187" s="8"/>
      <c r="Y187" s="8"/>
      <c r="Z187" s="47"/>
      <c r="AA187" s="47"/>
      <c r="AB187" s="8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8"/>
      <c r="AT187" s="5"/>
      <c r="AV187" s="46"/>
      <c r="AW187" s="46"/>
      <c r="AX187" s="46"/>
      <c r="AY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M187" s="46"/>
      <c r="BN187" s="46"/>
      <c r="BO187" s="46"/>
      <c r="BP187" s="46"/>
      <c r="BR187" s="46"/>
      <c r="BS187" s="46"/>
      <c r="BT187" s="46"/>
      <c r="BU187" s="46"/>
      <c r="BV187" s="46"/>
      <c r="BX187" s="46"/>
      <c r="BY187" s="46"/>
      <c r="BZ187" s="46"/>
      <c r="CA187" s="46"/>
      <c r="CC187" s="46"/>
      <c r="CD187" s="46"/>
      <c r="CE187" s="46"/>
      <c r="CF187" s="46"/>
      <c r="CH187" s="46"/>
      <c r="CI187" s="46"/>
      <c r="CJ187" s="46"/>
      <c r="CK187" s="46"/>
      <c r="CM187" s="46"/>
      <c r="CN187" s="46"/>
      <c r="CO187" s="46"/>
      <c r="CP187" s="46"/>
      <c r="CS187" s="46"/>
      <c r="CT187" s="46"/>
      <c r="CU187" s="46"/>
      <c r="CV187" s="46"/>
      <c r="CW187" s="46"/>
      <c r="CX187" s="46"/>
      <c r="CY187" s="46"/>
      <c r="CZ187" s="46"/>
      <c r="DA187" s="46"/>
      <c r="DB187" s="46"/>
      <c r="DC187" s="46"/>
      <c r="DD187" s="46"/>
      <c r="DE187" s="46"/>
      <c r="DF187" s="46"/>
      <c r="DG187" s="46"/>
      <c r="DI187" s="46"/>
      <c r="DJ187" s="46"/>
      <c r="DK187" s="46"/>
      <c r="DQ187" s="46"/>
      <c r="DR187" s="46"/>
      <c r="DS187" s="46"/>
      <c r="DT187" s="46"/>
    </row>
    <row r="188" spans="1:124" x14ac:dyDescent="0.2">
      <c r="A188" s="355"/>
      <c r="B188" s="8"/>
      <c r="C188" s="8"/>
      <c r="D188" s="326"/>
      <c r="E188" s="326"/>
      <c r="F188" s="326"/>
      <c r="G188" s="326"/>
      <c r="H188" s="326"/>
      <c r="I188" s="8"/>
      <c r="J188" s="8"/>
      <c r="K188" s="8"/>
      <c r="L188" s="8"/>
      <c r="M188" s="333"/>
      <c r="N188" s="333"/>
      <c r="O188" s="333"/>
      <c r="P188" s="8"/>
      <c r="Q188" s="337"/>
      <c r="R188" s="8"/>
      <c r="S188" s="8"/>
      <c r="T188" s="8"/>
      <c r="U188" s="8"/>
      <c r="V188" s="8"/>
      <c r="W188" s="47"/>
      <c r="X188" s="8"/>
      <c r="Y188" s="8"/>
      <c r="Z188" s="47"/>
      <c r="AA188" s="47"/>
      <c r="AB188" s="8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8"/>
      <c r="AT188" s="5"/>
      <c r="AV188" s="46"/>
      <c r="AW188" s="46"/>
      <c r="AX188" s="46"/>
      <c r="AY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M188" s="46"/>
      <c r="BN188" s="46"/>
      <c r="BO188" s="46"/>
      <c r="BP188" s="46"/>
      <c r="BR188" s="46"/>
      <c r="BS188" s="46"/>
      <c r="BT188" s="46"/>
      <c r="BU188" s="46"/>
      <c r="BV188" s="46"/>
      <c r="BX188" s="46"/>
      <c r="BY188" s="46"/>
      <c r="BZ188" s="46"/>
      <c r="CA188" s="46"/>
      <c r="CC188" s="46"/>
      <c r="CD188" s="46"/>
      <c r="CE188" s="46"/>
      <c r="CF188" s="46"/>
      <c r="CH188" s="46"/>
      <c r="CI188" s="46"/>
      <c r="CJ188" s="46"/>
      <c r="CK188" s="46"/>
      <c r="CM188" s="46"/>
      <c r="CN188" s="46"/>
      <c r="CO188" s="46"/>
      <c r="CP188" s="46"/>
      <c r="CS188" s="46"/>
      <c r="CT188" s="46"/>
      <c r="CU188" s="46"/>
      <c r="CV188" s="46"/>
      <c r="CW188" s="46"/>
      <c r="CX188" s="46"/>
      <c r="CY188" s="46"/>
      <c r="CZ188" s="46"/>
      <c r="DA188" s="46"/>
      <c r="DB188" s="46"/>
      <c r="DC188" s="46"/>
      <c r="DD188" s="46"/>
      <c r="DE188" s="46"/>
      <c r="DF188" s="46"/>
      <c r="DG188" s="46"/>
      <c r="DI188" s="46"/>
      <c r="DJ188" s="46"/>
      <c r="DK188" s="46"/>
      <c r="DQ188" s="46"/>
      <c r="DR188" s="46"/>
      <c r="DS188" s="46"/>
      <c r="DT188" s="46"/>
    </row>
    <row r="189" spans="1:124" x14ac:dyDescent="0.2">
      <c r="A189" s="355"/>
      <c r="B189" s="8"/>
      <c r="C189" s="8"/>
      <c r="D189" s="326"/>
      <c r="E189" s="326"/>
      <c r="F189" s="326"/>
      <c r="G189" s="326"/>
      <c r="H189" s="326"/>
      <c r="I189" s="8"/>
      <c r="J189" s="8"/>
      <c r="K189" s="8"/>
      <c r="L189" s="8"/>
      <c r="M189" s="333"/>
      <c r="N189" s="333"/>
      <c r="O189" s="333"/>
      <c r="P189" s="8"/>
      <c r="Q189" s="337"/>
      <c r="R189" s="8"/>
      <c r="S189" s="8"/>
      <c r="T189" s="8"/>
      <c r="U189" s="8"/>
      <c r="V189" s="8"/>
      <c r="W189" s="47"/>
      <c r="X189" s="8"/>
      <c r="Y189" s="8"/>
      <c r="Z189" s="47"/>
      <c r="AA189" s="47"/>
      <c r="AB189" s="8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8"/>
      <c r="AT189" s="5"/>
      <c r="AV189" s="46"/>
      <c r="AW189" s="46"/>
      <c r="AX189" s="46"/>
      <c r="AY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M189" s="46"/>
      <c r="BN189" s="46"/>
      <c r="BO189" s="46"/>
      <c r="BP189" s="46"/>
      <c r="BR189" s="46"/>
      <c r="BS189" s="46"/>
      <c r="BT189" s="46"/>
      <c r="BU189" s="46"/>
      <c r="BV189" s="46"/>
      <c r="BX189" s="46"/>
      <c r="BY189" s="46"/>
      <c r="BZ189" s="46"/>
      <c r="CA189" s="46"/>
      <c r="CC189" s="46"/>
      <c r="CD189" s="46"/>
      <c r="CE189" s="46"/>
      <c r="CF189" s="46"/>
      <c r="CH189" s="46"/>
      <c r="CI189" s="46"/>
      <c r="CJ189" s="46"/>
      <c r="CK189" s="46"/>
      <c r="CM189" s="46"/>
      <c r="CN189" s="46"/>
      <c r="CO189" s="46"/>
      <c r="CP189" s="46"/>
      <c r="CS189" s="46"/>
      <c r="CT189" s="46"/>
      <c r="CU189" s="46"/>
      <c r="CV189" s="46"/>
      <c r="CW189" s="46"/>
      <c r="CX189" s="46"/>
      <c r="CY189" s="46"/>
      <c r="CZ189" s="46"/>
      <c r="DA189" s="46"/>
      <c r="DB189" s="46"/>
      <c r="DC189" s="46"/>
      <c r="DD189" s="46"/>
      <c r="DE189" s="46"/>
      <c r="DF189" s="46"/>
      <c r="DG189" s="46"/>
      <c r="DI189" s="46"/>
      <c r="DJ189" s="46"/>
      <c r="DK189" s="46"/>
      <c r="DQ189" s="46"/>
      <c r="DR189" s="46"/>
      <c r="DS189" s="46"/>
      <c r="DT189" s="46"/>
    </row>
    <row r="190" spans="1:124" x14ac:dyDescent="0.2">
      <c r="A190" s="355"/>
      <c r="B190" s="8"/>
      <c r="C190" s="8"/>
      <c r="D190" s="326"/>
      <c r="E190" s="326"/>
      <c r="F190" s="326"/>
      <c r="G190" s="326"/>
      <c r="H190" s="326"/>
      <c r="I190" s="8"/>
      <c r="J190" s="8"/>
      <c r="K190" s="8"/>
      <c r="L190" s="8"/>
      <c r="M190" s="333"/>
      <c r="N190" s="333"/>
      <c r="O190" s="333"/>
      <c r="P190" s="8"/>
      <c r="Q190" s="337"/>
      <c r="R190" s="8"/>
      <c r="S190" s="8"/>
      <c r="T190" s="8"/>
      <c r="U190" s="8"/>
      <c r="V190" s="8"/>
      <c r="W190" s="47"/>
      <c r="X190" s="8"/>
      <c r="Y190" s="8"/>
      <c r="Z190" s="47"/>
      <c r="AA190" s="47"/>
      <c r="AB190" s="8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8"/>
      <c r="AT190" s="5"/>
      <c r="AV190" s="46"/>
      <c r="AW190" s="46"/>
      <c r="AX190" s="46"/>
      <c r="AY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M190" s="46"/>
      <c r="BN190" s="46"/>
      <c r="BO190" s="46"/>
      <c r="BP190" s="46"/>
      <c r="BR190" s="46"/>
      <c r="BS190" s="46"/>
      <c r="BT190" s="46"/>
      <c r="BU190" s="46"/>
      <c r="BV190" s="46"/>
      <c r="BX190" s="46"/>
      <c r="BY190" s="46"/>
      <c r="BZ190" s="46"/>
      <c r="CA190" s="46"/>
      <c r="CC190" s="46"/>
      <c r="CD190" s="46"/>
      <c r="CE190" s="46"/>
      <c r="CF190" s="46"/>
      <c r="CH190" s="46"/>
      <c r="CI190" s="46"/>
      <c r="CJ190" s="46"/>
      <c r="CK190" s="46"/>
      <c r="CM190" s="46"/>
      <c r="CN190" s="46"/>
      <c r="CO190" s="46"/>
      <c r="CP190" s="46"/>
      <c r="CS190" s="46"/>
      <c r="CT190" s="46"/>
      <c r="CU190" s="46"/>
      <c r="CV190" s="46"/>
      <c r="CW190" s="46"/>
      <c r="CX190" s="46"/>
      <c r="CY190" s="46"/>
      <c r="CZ190" s="46"/>
      <c r="DA190" s="46"/>
      <c r="DB190" s="46"/>
      <c r="DC190" s="46"/>
      <c r="DD190" s="46"/>
      <c r="DE190" s="46"/>
      <c r="DF190" s="46"/>
      <c r="DG190" s="46"/>
      <c r="DI190" s="46"/>
      <c r="DJ190" s="46"/>
      <c r="DK190" s="46"/>
      <c r="DQ190" s="46"/>
      <c r="DR190" s="46"/>
      <c r="DS190" s="46"/>
      <c r="DT190" s="46"/>
    </row>
    <row r="191" spans="1:124" x14ac:dyDescent="0.2">
      <c r="A191" s="355"/>
      <c r="B191" s="8"/>
      <c r="C191" s="8"/>
      <c r="D191" s="326"/>
      <c r="E191" s="326"/>
      <c r="F191" s="326"/>
      <c r="G191" s="326"/>
      <c r="H191" s="326"/>
      <c r="I191" s="8"/>
      <c r="J191" s="8"/>
      <c r="K191" s="8"/>
      <c r="L191" s="8"/>
      <c r="M191" s="333"/>
      <c r="N191" s="333"/>
      <c r="O191" s="333"/>
      <c r="P191" s="8"/>
      <c r="Q191" s="337"/>
      <c r="R191" s="8"/>
      <c r="S191" s="8"/>
      <c r="T191" s="8"/>
      <c r="U191" s="8"/>
      <c r="V191" s="8"/>
      <c r="W191" s="47"/>
      <c r="X191" s="8"/>
      <c r="Y191" s="8"/>
      <c r="Z191" s="47"/>
      <c r="AA191" s="47"/>
      <c r="AB191" s="8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8"/>
      <c r="AT191" s="5"/>
      <c r="AV191" s="46"/>
      <c r="AW191" s="46"/>
      <c r="AX191" s="46"/>
      <c r="AY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M191" s="46"/>
      <c r="BN191" s="46"/>
      <c r="BO191" s="46"/>
      <c r="BP191" s="46"/>
      <c r="BR191" s="46"/>
      <c r="BS191" s="46"/>
      <c r="BT191" s="46"/>
      <c r="BU191" s="46"/>
      <c r="BV191" s="46"/>
      <c r="BX191" s="46"/>
      <c r="BY191" s="46"/>
      <c r="BZ191" s="46"/>
      <c r="CA191" s="46"/>
      <c r="CC191" s="46"/>
      <c r="CD191" s="46"/>
      <c r="CE191" s="46"/>
      <c r="CF191" s="46"/>
      <c r="CH191" s="46"/>
      <c r="CI191" s="46"/>
      <c r="CJ191" s="46"/>
      <c r="CK191" s="46"/>
      <c r="CM191" s="46"/>
      <c r="CN191" s="46"/>
      <c r="CO191" s="46"/>
      <c r="CP191" s="46"/>
      <c r="CS191" s="46"/>
      <c r="CT191" s="46"/>
      <c r="CU191" s="46"/>
      <c r="CV191" s="46"/>
      <c r="CW191" s="46"/>
      <c r="CX191" s="46"/>
      <c r="CY191" s="46"/>
      <c r="CZ191" s="46"/>
      <c r="DA191" s="46"/>
      <c r="DB191" s="46"/>
      <c r="DC191" s="46"/>
      <c r="DD191" s="46"/>
      <c r="DE191" s="46"/>
      <c r="DF191" s="46"/>
      <c r="DG191" s="46"/>
      <c r="DI191" s="46"/>
      <c r="DJ191" s="46"/>
      <c r="DK191" s="46"/>
      <c r="DQ191" s="46"/>
      <c r="DR191" s="46"/>
      <c r="DS191" s="46"/>
      <c r="DT191" s="46"/>
    </row>
    <row r="192" spans="1:124" x14ac:dyDescent="0.2">
      <c r="A192" s="355"/>
      <c r="B192" s="8"/>
      <c r="C192" s="8"/>
      <c r="D192" s="326"/>
      <c r="E192" s="326"/>
      <c r="F192" s="326"/>
      <c r="G192" s="326"/>
      <c r="H192" s="326"/>
      <c r="I192" s="8"/>
      <c r="J192" s="8"/>
      <c r="K192" s="8"/>
      <c r="L192" s="8"/>
      <c r="M192" s="333"/>
      <c r="N192" s="333"/>
      <c r="O192" s="333"/>
      <c r="P192" s="8"/>
      <c r="Q192" s="337"/>
      <c r="R192" s="8"/>
      <c r="S192" s="8"/>
      <c r="T192" s="8"/>
      <c r="U192" s="8"/>
      <c r="V192" s="8"/>
      <c r="W192" s="47"/>
      <c r="X192" s="8"/>
      <c r="Y192" s="8"/>
      <c r="Z192" s="47"/>
      <c r="AA192" s="47"/>
      <c r="AB192" s="8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8"/>
      <c r="AT192" s="5"/>
      <c r="AV192" s="46"/>
      <c r="AW192" s="46"/>
      <c r="AX192" s="46"/>
      <c r="AY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M192" s="46"/>
      <c r="BN192" s="46"/>
      <c r="BO192" s="46"/>
      <c r="BP192" s="46"/>
      <c r="BR192" s="46"/>
      <c r="BS192" s="46"/>
      <c r="BT192" s="46"/>
      <c r="BU192" s="46"/>
      <c r="BV192" s="46"/>
      <c r="BX192" s="46"/>
      <c r="BY192" s="46"/>
      <c r="BZ192" s="46"/>
      <c r="CA192" s="46"/>
      <c r="CC192" s="46"/>
      <c r="CD192" s="46"/>
      <c r="CE192" s="46"/>
      <c r="CF192" s="46"/>
      <c r="CH192" s="46"/>
      <c r="CI192" s="46"/>
      <c r="CJ192" s="46"/>
      <c r="CK192" s="46"/>
      <c r="CM192" s="46"/>
      <c r="CN192" s="46"/>
      <c r="CO192" s="46"/>
      <c r="CP192" s="46"/>
      <c r="CS192" s="46"/>
      <c r="CT192" s="46"/>
      <c r="CU192" s="46"/>
      <c r="CV192" s="46"/>
      <c r="CW192" s="46"/>
      <c r="CX192" s="46"/>
      <c r="CY192" s="46"/>
      <c r="CZ192" s="46"/>
      <c r="DA192" s="46"/>
      <c r="DB192" s="46"/>
      <c r="DC192" s="46"/>
      <c r="DD192" s="46"/>
      <c r="DE192" s="46"/>
      <c r="DF192" s="46"/>
      <c r="DG192" s="46"/>
      <c r="DI192" s="46"/>
      <c r="DJ192" s="46"/>
      <c r="DK192" s="46"/>
      <c r="DQ192" s="46"/>
      <c r="DR192" s="46"/>
      <c r="DS192" s="46"/>
      <c r="DT192" s="46"/>
    </row>
    <row r="193" spans="1:124" x14ac:dyDescent="0.2">
      <c r="A193" s="355"/>
      <c r="B193" s="8"/>
      <c r="C193" s="8"/>
      <c r="D193" s="326"/>
      <c r="E193" s="326"/>
      <c r="F193" s="326"/>
      <c r="G193" s="326"/>
      <c r="H193" s="326"/>
      <c r="I193" s="8"/>
      <c r="J193" s="8"/>
      <c r="K193" s="8"/>
      <c r="L193" s="8"/>
      <c r="M193" s="333"/>
      <c r="N193" s="333"/>
      <c r="O193" s="333"/>
      <c r="P193" s="8"/>
      <c r="Q193" s="337"/>
      <c r="R193" s="8"/>
      <c r="S193" s="8"/>
      <c r="T193" s="8"/>
      <c r="U193" s="8"/>
      <c r="V193" s="8"/>
      <c r="W193" s="47"/>
      <c r="X193" s="8"/>
      <c r="Y193" s="8"/>
      <c r="Z193" s="47"/>
      <c r="AA193" s="47"/>
      <c r="AB193" s="8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8"/>
      <c r="AT193" s="5"/>
      <c r="AV193" s="46"/>
      <c r="AW193" s="46"/>
      <c r="AX193" s="46"/>
      <c r="AY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M193" s="46"/>
      <c r="BN193" s="46"/>
      <c r="BO193" s="46"/>
      <c r="BP193" s="46"/>
      <c r="BR193" s="46"/>
      <c r="BS193" s="46"/>
      <c r="BT193" s="46"/>
      <c r="BU193" s="46"/>
      <c r="BV193" s="46"/>
      <c r="BX193" s="46"/>
      <c r="BY193" s="46"/>
      <c r="BZ193" s="46"/>
      <c r="CA193" s="46"/>
      <c r="CC193" s="46"/>
      <c r="CD193" s="46"/>
      <c r="CE193" s="46"/>
      <c r="CF193" s="46"/>
      <c r="CH193" s="46"/>
      <c r="CI193" s="46"/>
      <c r="CJ193" s="46"/>
      <c r="CK193" s="46"/>
      <c r="CM193" s="46"/>
      <c r="CN193" s="46"/>
      <c r="CO193" s="46"/>
      <c r="CP193" s="46"/>
      <c r="CS193" s="46"/>
      <c r="CT193" s="46"/>
      <c r="CU193" s="46"/>
      <c r="CV193" s="46"/>
      <c r="CW193" s="46"/>
      <c r="CX193" s="46"/>
      <c r="CY193" s="46"/>
      <c r="CZ193" s="46"/>
      <c r="DA193" s="46"/>
      <c r="DB193" s="46"/>
      <c r="DC193" s="46"/>
      <c r="DD193" s="46"/>
      <c r="DE193" s="46"/>
      <c r="DF193" s="46"/>
      <c r="DG193" s="46"/>
      <c r="DI193" s="46"/>
      <c r="DJ193" s="46"/>
      <c r="DK193" s="46"/>
      <c r="DQ193" s="46"/>
      <c r="DR193" s="46"/>
      <c r="DS193" s="46"/>
      <c r="DT193" s="46"/>
    </row>
    <row r="194" spans="1:124" x14ac:dyDescent="0.2">
      <c r="A194" s="355"/>
      <c r="B194" s="8"/>
      <c r="C194" s="8"/>
      <c r="D194" s="326"/>
      <c r="E194" s="326"/>
      <c r="F194" s="326"/>
      <c r="G194" s="326"/>
      <c r="H194" s="326"/>
      <c r="I194" s="8"/>
      <c r="J194" s="8"/>
      <c r="K194" s="8"/>
      <c r="L194" s="8"/>
      <c r="M194" s="333"/>
      <c r="N194" s="333"/>
      <c r="O194" s="333"/>
      <c r="P194" s="8"/>
      <c r="Q194" s="337"/>
      <c r="R194" s="8"/>
      <c r="S194" s="8"/>
      <c r="T194" s="8"/>
      <c r="U194" s="8"/>
      <c r="V194" s="8"/>
      <c r="W194" s="47"/>
      <c r="X194" s="8"/>
      <c r="Y194" s="8"/>
      <c r="Z194" s="47"/>
      <c r="AA194" s="47"/>
      <c r="AB194" s="8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8"/>
      <c r="AT194" s="5"/>
      <c r="AV194" s="46"/>
      <c r="AW194" s="46"/>
      <c r="AX194" s="46"/>
      <c r="AY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M194" s="46"/>
      <c r="BN194" s="46"/>
      <c r="BO194" s="46"/>
      <c r="BP194" s="46"/>
      <c r="BR194" s="46"/>
      <c r="BS194" s="46"/>
      <c r="BT194" s="46"/>
      <c r="BU194" s="46"/>
      <c r="BV194" s="46"/>
      <c r="BX194" s="46"/>
      <c r="BY194" s="46"/>
      <c r="BZ194" s="46"/>
      <c r="CA194" s="46"/>
      <c r="CC194" s="46"/>
      <c r="CD194" s="46"/>
      <c r="CE194" s="46"/>
      <c r="CF194" s="46"/>
      <c r="CH194" s="46"/>
      <c r="CI194" s="46"/>
      <c r="CJ194" s="46"/>
      <c r="CK194" s="46"/>
      <c r="CM194" s="46"/>
      <c r="CN194" s="46"/>
      <c r="CO194" s="46"/>
      <c r="CP194" s="46"/>
      <c r="CS194" s="46"/>
      <c r="CT194" s="46"/>
      <c r="CU194" s="46"/>
      <c r="CV194" s="46"/>
      <c r="CW194" s="46"/>
      <c r="CX194" s="46"/>
      <c r="CY194" s="46"/>
      <c r="CZ194" s="46"/>
      <c r="DA194" s="46"/>
      <c r="DB194" s="46"/>
      <c r="DC194" s="46"/>
      <c r="DD194" s="46"/>
      <c r="DE194" s="46"/>
      <c r="DF194" s="46"/>
      <c r="DG194" s="46"/>
      <c r="DI194" s="46"/>
      <c r="DJ194" s="46"/>
      <c r="DK194" s="46"/>
      <c r="DQ194" s="46"/>
      <c r="DR194" s="46"/>
      <c r="DS194" s="46"/>
      <c r="DT194" s="46"/>
    </row>
    <row r="195" spans="1:124" x14ac:dyDescent="0.2">
      <c r="A195" s="355"/>
      <c r="B195" s="8"/>
      <c r="C195" s="8"/>
      <c r="D195" s="326"/>
      <c r="E195" s="326"/>
      <c r="F195" s="326"/>
      <c r="G195" s="326"/>
      <c r="H195" s="326"/>
      <c r="I195" s="8"/>
      <c r="J195" s="8"/>
      <c r="K195" s="8"/>
      <c r="L195" s="8"/>
      <c r="M195" s="333"/>
      <c r="N195" s="333"/>
      <c r="O195" s="333"/>
      <c r="P195" s="8"/>
      <c r="Q195" s="337"/>
      <c r="R195" s="8"/>
      <c r="S195" s="8"/>
      <c r="T195" s="8"/>
      <c r="U195" s="8"/>
      <c r="V195" s="8"/>
      <c r="W195" s="47"/>
      <c r="X195" s="8"/>
      <c r="Y195" s="8"/>
      <c r="Z195" s="47"/>
      <c r="AA195" s="47"/>
      <c r="AB195" s="8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8"/>
      <c r="AT195" s="5"/>
      <c r="AV195" s="46"/>
      <c r="AW195" s="46"/>
      <c r="AX195" s="46"/>
      <c r="AY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M195" s="46"/>
      <c r="BN195" s="46"/>
      <c r="BO195" s="46"/>
      <c r="BP195" s="46"/>
      <c r="BR195" s="46"/>
      <c r="BS195" s="46"/>
      <c r="BT195" s="46"/>
      <c r="BU195" s="46"/>
      <c r="BV195" s="46"/>
      <c r="BX195" s="46"/>
      <c r="BY195" s="46"/>
      <c r="BZ195" s="46"/>
      <c r="CA195" s="46"/>
      <c r="CC195" s="46"/>
      <c r="CD195" s="46"/>
      <c r="CE195" s="46"/>
      <c r="CF195" s="46"/>
      <c r="CH195" s="46"/>
      <c r="CI195" s="46"/>
      <c r="CJ195" s="46"/>
      <c r="CK195" s="46"/>
      <c r="CM195" s="46"/>
      <c r="CN195" s="46"/>
      <c r="CO195" s="46"/>
      <c r="CP195" s="46"/>
      <c r="CS195" s="46"/>
      <c r="CT195" s="46"/>
      <c r="CU195" s="46"/>
      <c r="CV195" s="46"/>
      <c r="CW195" s="46"/>
      <c r="CX195" s="46"/>
      <c r="CY195" s="46"/>
      <c r="CZ195" s="46"/>
      <c r="DA195" s="46"/>
      <c r="DB195" s="46"/>
      <c r="DC195" s="46"/>
      <c r="DD195" s="46"/>
      <c r="DE195" s="46"/>
      <c r="DF195" s="46"/>
      <c r="DG195" s="46"/>
      <c r="DI195" s="46"/>
      <c r="DJ195" s="46"/>
      <c r="DK195" s="46"/>
      <c r="DQ195" s="46"/>
      <c r="DR195" s="46"/>
      <c r="DS195" s="46"/>
      <c r="DT195" s="46"/>
    </row>
    <row r="196" spans="1:124" x14ac:dyDescent="0.2">
      <c r="A196" s="355"/>
      <c r="B196" s="8"/>
      <c r="C196" s="8"/>
      <c r="D196" s="326"/>
      <c r="E196" s="326"/>
      <c r="F196" s="326"/>
      <c r="G196" s="326"/>
      <c r="H196" s="326"/>
      <c r="I196" s="8"/>
      <c r="J196" s="8"/>
      <c r="K196" s="8"/>
      <c r="L196" s="8"/>
      <c r="M196" s="333"/>
      <c r="N196" s="333"/>
      <c r="O196" s="333"/>
      <c r="P196" s="8"/>
      <c r="Q196" s="337"/>
      <c r="R196" s="8"/>
      <c r="S196" s="8"/>
      <c r="T196" s="8"/>
      <c r="U196" s="8"/>
      <c r="V196" s="8"/>
      <c r="W196" s="47"/>
      <c r="X196" s="8"/>
      <c r="Y196" s="8"/>
      <c r="Z196" s="47"/>
      <c r="AA196" s="47"/>
      <c r="AB196" s="8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8"/>
      <c r="AT196" s="5"/>
      <c r="AV196" s="46"/>
      <c r="AW196" s="46"/>
      <c r="AX196" s="46"/>
      <c r="AY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M196" s="46"/>
      <c r="BN196" s="46"/>
      <c r="BO196" s="46"/>
      <c r="BP196" s="46"/>
      <c r="BR196" s="46"/>
      <c r="BS196" s="46"/>
      <c r="BT196" s="46"/>
      <c r="BU196" s="46"/>
      <c r="BV196" s="46"/>
      <c r="BX196" s="46"/>
      <c r="BY196" s="46"/>
      <c r="BZ196" s="46"/>
      <c r="CA196" s="46"/>
      <c r="CC196" s="46"/>
      <c r="CD196" s="46"/>
      <c r="CE196" s="46"/>
      <c r="CF196" s="46"/>
      <c r="CH196" s="46"/>
      <c r="CI196" s="46"/>
      <c r="CJ196" s="46"/>
      <c r="CK196" s="46"/>
      <c r="CM196" s="46"/>
      <c r="CN196" s="46"/>
      <c r="CO196" s="46"/>
      <c r="CP196" s="46"/>
      <c r="CS196" s="46"/>
      <c r="CT196" s="46"/>
      <c r="CU196" s="46"/>
      <c r="CV196" s="46"/>
      <c r="CW196" s="46"/>
      <c r="CX196" s="46"/>
      <c r="CY196" s="46"/>
      <c r="CZ196" s="46"/>
      <c r="DA196" s="46"/>
      <c r="DB196" s="46"/>
      <c r="DC196" s="46"/>
      <c r="DD196" s="46"/>
      <c r="DE196" s="46"/>
      <c r="DF196" s="46"/>
      <c r="DG196" s="46"/>
      <c r="DI196" s="46"/>
      <c r="DJ196" s="46"/>
      <c r="DK196" s="46"/>
      <c r="DQ196" s="46"/>
      <c r="DR196" s="46"/>
      <c r="DS196" s="46"/>
      <c r="DT196" s="46"/>
    </row>
    <row r="197" spans="1:124" x14ac:dyDescent="0.2">
      <c r="A197" s="355"/>
      <c r="B197" s="8"/>
      <c r="C197" s="8"/>
      <c r="D197" s="326"/>
      <c r="E197" s="326"/>
      <c r="F197" s="326"/>
      <c r="G197" s="326"/>
      <c r="H197" s="326"/>
      <c r="I197" s="8"/>
      <c r="J197" s="8"/>
      <c r="K197" s="8"/>
      <c r="L197" s="8"/>
      <c r="M197" s="333"/>
      <c r="N197" s="333"/>
      <c r="O197" s="333"/>
      <c r="P197" s="8"/>
      <c r="Q197" s="337"/>
      <c r="R197" s="8"/>
      <c r="S197" s="8"/>
      <c r="T197" s="8"/>
      <c r="U197" s="8"/>
      <c r="V197" s="8"/>
      <c r="W197" s="47"/>
      <c r="X197" s="8"/>
      <c r="Y197" s="8"/>
      <c r="Z197" s="47"/>
      <c r="AA197" s="47"/>
      <c r="AB197" s="8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8"/>
      <c r="AT197" s="5"/>
      <c r="AV197" s="46"/>
      <c r="AW197" s="46"/>
      <c r="AX197" s="46"/>
      <c r="AY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M197" s="46"/>
      <c r="BN197" s="46"/>
      <c r="BO197" s="46"/>
      <c r="BP197" s="46"/>
      <c r="BR197" s="46"/>
      <c r="BS197" s="46"/>
      <c r="BT197" s="46"/>
      <c r="BU197" s="46"/>
      <c r="BV197" s="46"/>
      <c r="BX197" s="46"/>
      <c r="BY197" s="46"/>
      <c r="BZ197" s="46"/>
      <c r="CA197" s="46"/>
      <c r="CC197" s="46"/>
      <c r="CD197" s="46"/>
      <c r="CE197" s="46"/>
      <c r="CF197" s="46"/>
      <c r="CH197" s="46"/>
      <c r="CI197" s="46"/>
      <c r="CJ197" s="46"/>
      <c r="CK197" s="46"/>
      <c r="CM197" s="46"/>
      <c r="CN197" s="46"/>
      <c r="CO197" s="46"/>
      <c r="CP197" s="46"/>
      <c r="CS197" s="46"/>
      <c r="CT197" s="46"/>
      <c r="CU197" s="46"/>
      <c r="CV197" s="46"/>
      <c r="CW197" s="46"/>
      <c r="CX197" s="46"/>
      <c r="CY197" s="46"/>
      <c r="CZ197" s="46"/>
      <c r="DA197" s="46"/>
      <c r="DB197" s="46"/>
      <c r="DC197" s="46"/>
      <c r="DD197" s="46"/>
      <c r="DE197" s="46"/>
      <c r="DF197" s="46"/>
      <c r="DG197" s="46"/>
      <c r="DI197" s="46"/>
      <c r="DJ197" s="46"/>
      <c r="DK197" s="46"/>
      <c r="DQ197" s="46"/>
      <c r="DR197" s="46"/>
      <c r="DS197" s="46"/>
      <c r="DT197" s="46"/>
    </row>
    <row r="198" spans="1:124" x14ac:dyDescent="0.2">
      <c r="A198" s="355"/>
      <c r="B198" s="8"/>
      <c r="C198" s="8"/>
      <c r="D198" s="326"/>
      <c r="E198" s="326"/>
      <c r="F198" s="326"/>
      <c r="G198" s="326"/>
      <c r="H198" s="326"/>
      <c r="I198" s="8"/>
      <c r="J198" s="8"/>
      <c r="K198" s="8"/>
      <c r="L198" s="8"/>
      <c r="M198" s="333"/>
      <c r="N198" s="333"/>
      <c r="O198" s="333"/>
      <c r="P198" s="8"/>
      <c r="Q198" s="337"/>
      <c r="R198" s="8"/>
      <c r="S198" s="8"/>
      <c r="T198" s="8"/>
      <c r="U198" s="8"/>
      <c r="V198" s="8"/>
      <c r="W198" s="47"/>
      <c r="X198" s="8"/>
      <c r="Y198" s="8"/>
      <c r="Z198" s="47"/>
      <c r="AA198" s="47"/>
      <c r="AB198" s="8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8"/>
      <c r="AT198" s="5"/>
      <c r="AV198" s="46"/>
      <c r="AW198" s="46"/>
      <c r="AX198" s="46"/>
      <c r="AY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M198" s="46"/>
      <c r="BN198" s="46"/>
      <c r="BO198" s="46"/>
      <c r="BP198" s="46"/>
      <c r="BR198" s="46"/>
      <c r="BS198" s="46"/>
      <c r="BT198" s="46"/>
      <c r="BU198" s="46"/>
      <c r="BV198" s="46"/>
      <c r="BX198" s="46"/>
      <c r="BY198" s="46"/>
      <c r="BZ198" s="46"/>
      <c r="CA198" s="46"/>
      <c r="CC198" s="46"/>
      <c r="CD198" s="46"/>
      <c r="CE198" s="46"/>
      <c r="CF198" s="46"/>
      <c r="CH198" s="46"/>
      <c r="CI198" s="46"/>
      <c r="CJ198" s="46"/>
      <c r="CK198" s="46"/>
      <c r="CM198" s="46"/>
      <c r="CN198" s="46"/>
      <c r="CO198" s="46"/>
      <c r="CP198" s="46"/>
      <c r="CS198" s="46"/>
      <c r="CT198" s="46"/>
      <c r="CU198" s="46"/>
      <c r="CV198" s="46"/>
      <c r="CW198" s="46"/>
      <c r="CX198" s="46"/>
      <c r="CY198" s="46"/>
      <c r="CZ198" s="46"/>
      <c r="DA198" s="46"/>
      <c r="DB198" s="46"/>
      <c r="DC198" s="46"/>
      <c r="DD198" s="46"/>
      <c r="DE198" s="46"/>
      <c r="DF198" s="46"/>
      <c r="DG198" s="46"/>
      <c r="DI198" s="46"/>
      <c r="DJ198" s="46"/>
      <c r="DK198" s="46"/>
      <c r="DQ198" s="46"/>
      <c r="DR198" s="46"/>
      <c r="DS198" s="46"/>
      <c r="DT198" s="46"/>
    </row>
    <row r="199" spans="1:124" x14ac:dyDescent="0.2">
      <c r="A199" s="355"/>
      <c r="B199" s="8"/>
      <c r="C199" s="8"/>
      <c r="D199" s="326"/>
      <c r="E199" s="326"/>
      <c r="F199" s="326"/>
      <c r="G199" s="326"/>
      <c r="H199" s="326"/>
      <c r="I199" s="8"/>
      <c r="J199" s="8"/>
      <c r="K199" s="8"/>
      <c r="L199" s="8"/>
      <c r="M199" s="333"/>
      <c r="N199" s="333"/>
      <c r="O199" s="333"/>
      <c r="P199" s="8"/>
      <c r="Q199" s="337"/>
      <c r="R199" s="8"/>
      <c r="S199" s="8"/>
      <c r="T199" s="8"/>
      <c r="U199" s="8"/>
      <c r="V199" s="8"/>
      <c r="W199" s="47"/>
      <c r="X199" s="8"/>
      <c r="Y199" s="8"/>
      <c r="Z199" s="47"/>
      <c r="AA199" s="47"/>
      <c r="AB199" s="8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8"/>
      <c r="AT199" s="5"/>
      <c r="AV199" s="46"/>
      <c r="AW199" s="46"/>
      <c r="AX199" s="46"/>
      <c r="AY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M199" s="46"/>
      <c r="BN199" s="46"/>
      <c r="BO199" s="46"/>
      <c r="BP199" s="46"/>
      <c r="BR199" s="46"/>
      <c r="BS199" s="46"/>
      <c r="BT199" s="46"/>
      <c r="BU199" s="46"/>
      <c r="BV199" s="46"/>
      <c r="BX199" s="46"/>
      <c r="BY199" s="46"/>
      <c r="BZ199" s="46"/>
      <c r="CA199" s="46"/>
      <c r="CC199" s="46"/>
      <c r="CD199" s="46"/>
      <c r="CE199" s="46"/>
      <c r="CF199" s="46"/>
      <c r="CH199" s="46"/>
      <c r="CI199" s="46"/>
      <c r="CJ199" s="46"/>
      <c r="CK199" s="46"/>
      <c r="CM199" s="46"/>
      <c r="CN199" s="46"/>
      <c r="CO199" s="46"/>
      <c r="CP199" s="46"/>
      <c r="CS199" s="46"/>
      <c r="CT199" s="46"/>
      <c r="CU199" s="46"/>
      <c r="CV199" s="46"/>
      <c r="CW199" s="46"/>
      <c r="CX199" s="46"/>
      <c r="CY199" s="46"/>
      <c r="CZ199" s="46"/>
      <c r="DA199" s="46"/>
      <c r="DB199" s="46"/>
      <c r="DC199" s="46"/>
      <c r="DD199" s="46"/>
      <c r="DE199" s="46"/>
      <c r="DF199" s="46"/>
      <c r="DG199" s="46"/>
      <c r="DI199" s="46"/>
      <c r="DJ199" s="46"/>
      <c r="DK199" s="46"/>
      <c r="DQ199" s="46"/>
      <c r="DR199" s="46"/>
      <c r="DS199" s="46"/>
      <c r="DT199" s="46"/>
    </row>
    <row r="200" spans="1:124" x14ac:dyDescent="0.2">
      <c r="A200" s="355"/>
      <c r="B200" s="8"/>
      <c r="C200" s="8"/>
      <c r="D200" s="326"/>
      <c r="E200" s="326"/>
      <c r="F200" s="326"/>
      <c r="G200" s="326"/>
      <c r="H200" s="326"/>
      <c r="I200" s="8"/>
      <c r="J200" s="8"/>
      <c r="K200" s="8"/>
      <c r="L200" s="8"/>
      <c r="M200" s="333"/>
      <c r="N200" s="333"/>
      <c r="O200" s="333"/>
      <c r="P200" s="8"/>
      <c r="Q200" s="337"/>
      <c r="R200" s="8"/>
      <c r="S200" s="8"/>
      <c r="T200" s="8"/>
      <c r="U200" s="8"/>
      <c r="V200" s="8"/>
      <c r="W200" s="47"/>
      <c r="X200" s="8"/>
      <c r="Y200" s="8"/>
      <c r="Z200" s="47"/>
      <c r="AA200" s="47"/>
      <c r="AB200" s="8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8"/>
      <c r="AT200" s="5"/>
      <c r="AV200" s="46"/>
      <c r="AW200" s="46"/>
      <c r="AX200" s="46"/>
      <c r="AY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M200" s="46"/>
      <c r="BN200" s="46"/>
      <c r="BO200" s="46"/>
      <c r="BP200" s="46"/>
      <c r="BR200" s="46"/>
      <c r="BS200" s="46"/>
      <c r="BT200" s="46"/>
      <c r="BU200" s="46"/>
      <c r="BV200" s="46"/>
      <c r="BX200" s="46"/>
      <c r="BY200" s="46"/>
      <c r="BZ200" s="46"/>
      <c r="CA200" s="46"/>
      <c r="CC200" s="46"/>
      <c r="CD200" s="46"/>
      <c r="CE200" s="46"/>
      <c r="CF200" s="46"/>
      <c r="CH200" s="46"/>
      <c r="CI200" s="46"/>
      <c r="CJ200" s="46"/>
      <c r="CK200" s="46"/>
      <c r="CM200" s="46"/>
      <c r="CN200" s="46"/>
      <c r="CO200" s="46"/>
      <c r="CP200" s="46"/>
      <c r="CS200" s="46"/>
      <c r="CT200" s="46"/>
      <c r="CU200" s="46"/>
      <c r="CV200" s="46"/>
      <c r="CW200" s="46"/>
      <c r="CX200" s="46"/>
      <c r="CY200" s="46"/>
      <c r="CZ200" s="46"/>
      <c r="DA200" s="46"/>
      <c r="DB200" s="46"/>
      <c r="DC200" s="46"/>
      <c r="DD200" s="46"/>
      <c r="DE200" s="46"/>
      <c r="DF200" s="46"/>
      <c r="DG200" s="46"/>
      <c r="DI200" s="46"/>
      <c r="DJ200" s="46"/>
      <c r="DK200" s="46"/>
      <c r="DQ200" s="46"/>
      <c r="DR200" s="46"/>
      <c r="DS200" s="46"/>
      <c r="DT200" s="46"/>
    </row>
    <row r="201" spans="1:124" x14ac:dyDescent="0.2">
      <c r="A201" s="355"/>
      <c r="B201" s="8"/>
      <c r="C201" s="8"/>
      <c r="D201" s="326"/>
      <c r="E201" s="326"/>
      <c r="F201" s="326"/>
      <c r="G201" s="326"/>
      <c r="H201" s="326"/>
      <c r="I201" s="8"/>
      <c r="J201" s="8"/>
      <c r="K201" s="8"/>
      <c r="L201" s="8"/>
      <c r="M201" s="333"/>
      <c r="N201" s="333"/>
      <c r="O201" s="333"/>
      <c r="P201" s="8"/>
      <c r="Q201" s="337"/>
      <c r="R201" s="8"/>
      <c r="S201" s="8"/>
      <c r="T201" s="8"/>
      <c r="U201" s="8"/>
      <c r="V201" s="8"/>
      <c r="W201" s="47"/>
      <c r="X201" s="8"/>
      <c r="Y201" s="8"/>
      <c r="Z201" s="47"/>
      <c r="AA201" s="47"/>
      <c r="AB201" s="8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8"/>
      <c r="AT201" s="5"/>
      <c r="AV201" s="46"/>
      <c r="AW201" s="46"/>
      <c r="AX201" s="46"/>
      <c r="AY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M201" s="46"/>
      <c r="BN201" s="46"/>
      <c r="BO201" s="46"/>
      <c r="BP201" s="46"/>
      <c r="BR201" s="46"/>
      <c r="BS201" s="46"/>
      <c r="BT201" s="46"/>
      <c r="BU201" s="46"/>
      <c r="BV201" s="46"/>
      <c r="BX201" s="46"/>
      <c r="BY201" s="46"/>
      <c r="BZ201" s="46"/>
      <c r="CA201" s="46"/>
      <c r="CC201" s="46"/>
      <c r="CD201" s="46"/>
      <c r="CE201" s="46"/>
      <c r="CF201" s="46"/>
      <c r="CH201" s="46"/>
      <c r="CI201" s="46"/>
      <c r="CJ201" s="46"/>
      <c r="CK201" s="46"/>
      <c r="CM201" s="46"/>
      <c r="CN201" s="46"/>
      <c r="CO201" s="46"/>
      <c r="CP201" s="46"/>
      <c r="CS201" s="46"/>
      <c r="CT201" s="46"/>
      <c r="CU201" s="46"/>
      <c r="CV201" s="46"/>
      <c r="CW201" s="46"/>
      <c r="CX201" s="46"/>
      <c r="CY201" s="46"/>
      <c r="CZ201" s="46"/>
      <c r="DA201" s="46"/>
      <c r="DB201" s="46"/>
      <c r="DC201" s="46"/>
      <c r="DD201" s="46"/>
      <c r="DE201" s="46"/>
      <c r="DF201" s="46"/>
      <c r="DG201" s="46"/>
      <c r="DI201" s="46"/>
      <c r="DJ201" s="46"/>
      <c r="DK201" s="46"/>
      <c r="DQ201" s="46"/>
      <c r="DR201" s="46"/>
      <c r="DS201" s="46"/>
      <c r="DT201" s="46"/>
    </row>
    <row r="202" spans="1:124" x14ac:dyDescent="0.2">
      <c r="A202" s="355"/>
      <c r="B202" s="8"/>
      <c r="C202" s="8"/>
      <c r="D202" s="326"/>
      <c r="E202" s="326"/>
      <c r="F202" s="326"/>
      <c r="G202" s="326"/>
      <c r="H202" s="326"/>
      <c r="I202" s="8"/>
      <c r="J202" s="8"/>
      <c r="K202" s="8"/>
      <c r="L202" s="8"/>
      <c r="M202" s="333"/>
      <c r="N202" s="333"/>
      <c r="O202" s="333"/>
      <c r="P202" s="8"/>
      <c r="Q202" s="337"/>
      <c r="R202" s="8"/>
      <c r="S202" s="8"/>
      <c r="T202" s="8"/>
      <c r="U202" s="8"/>
      <c r="V202" s="8"/>
      <c r="W202" s="47"/>
      <c r="X202" s="8"/>
      <c r="Y202" s="8"/>
      <c r="Z202" s="47"/>
      <c r="AA202" s="47"/>
      <c r="AB202" s="8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8"/>
      <c r="AT202" s="5"/>
      <c r="AV202" s="46"/>
      <c r="AW202" s="46"/>
      <c r="AX202" s="46"/>
      <c r="AY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M202" s="46"/>
      <c r="BN202" s="46"/>
      <c r="BO202" s="46"/>
      <c r="BP202" s="46"/>
      <c r="BR202" s="46"/>
      <c r="BS202" s="46"/>
      <c r="BT202" s="46"/>
      <c r="BU202" s="46"/>
      <c r="BV202" s="46"/>
      <c r="BX202" s="46"/>
      <c r="BY202" s="46"/>
      <c r="BZ202" s="46"/>
      <c r="CA202" s="46"/>
      <c r="CC202" s="46"/>
      <c r="CD202" s="46"/>
      <c r="CE202" s="46"/>
      <c r="CF202" s="46"/>
      <c r="CH202" s="46"/>
      <c r="CI202" s="46"/>
      <c r="CJ202" s="46"/>
      <c r="CK202" s="46"/>
      <c r="CM202" s="46"/>
      <c r="CN202" s="46"/>
      <c r="CO202" s="46"/>
      <c r="CP202" s="46"/>
      <c r="CS202" s="46"/>
      <c r="CT202" s="46"/>
      <c r="CU202" s="46"/>
      <c r="CV202" s="46"/>
      <c r="CW202" s="46"/>
      <c r="CX202" s="46"/>
      <c r="CY202" s="46"/>
      <c r="CZ202" s="46"/>
      <c r="DA202" s="46"/>
      <c r="DB202" s="46"/>
      <c r="DC202" s="46"/>
      <c r="DD202" s="46"/>
      <c r="DE202" s="46"/>
      <c r="DF202" s="46"/>
      <c r="DG202" s="46"/>
      <c r="DI202" s="46"/>
      <c r="DJ202" s="46"/>
      <c r="DK202" s="46"/>
      <c r="DQ202" s="46"/>
      <c r="DR202" s="46"/>
      <c r="DS202" s="46"/>
      <c r="DT202" s="46"/>
    </row>
    <row r="203" spans="1:124" x14ac:dyDescent="0.2">
      <c r="A203" s="355"/>
      <c r="B203" s="8"/>
      <c r="C203" s="8"/>
      <c r="D203" s="326"/>
      <c r="E203" s="326"/>
      <c r="F203" s="326"/>
      <c r="G203" s="326"/>
      <c r="H203" s="326"/>
      <c r="I203" s="8"/>
      <c r="J203" s="8"/>
      <c r="K203" s="8"/>
      <c r="L203" s="8"/>
      <c r="M203" s="333"/>
      <c r="N203" s="333"/>
      <c r="O203" s="333"/>
      <c r="P203" s="8"/>
      <c r="Q203" s="337"/>
      <c r="R203" s="8"/>
      <c r="S203" s="8"/>
      <c r="T203" s="8"/>
      <c r="U203" s="8"/>
      <c r="V203" s="8"/>
      <c r="W203" s="47"/>
      <c r="X203" s="8"/>
      <c r="Y203" s="8"/>
      <c r="Z203" s="47"/>
      <c r="AA203" s="47"/>
      <c r="AB203" s="8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8"/>
      <c r="AT203" s="5"/>
      <c r="AV203" s="46"/>
      <c r="AW203" s="46"/>
      <c r="AX203" s="46"/>
      <c r="AY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M203" s="46"/>
      <c r="BN203" s="46"/>
      <c r="BO203" s="46"/>
      <c r="BP203" s="46"/>
      <c r="BR203" s="46"/>
      <c r="BS203" s="46"/>
      <c r="BT203" s="46"/>
      <c r="BU203" s="46"/>
      <c r="BV203" s="46"/>
      <c r="BX203" s="46"/>
      <c r="BY203" s="46"/>
      <c r="BZ203" s="46"/>
      <c r="CA203" s="46"/>
      <c r="CC203" s="46"/>
      <c r="CD203" s="46"/>
      <c r="CE203" s="46"/>
      <c r="CF203" s="46"/>
      <c r="CH203" s="46"/>
      <c r="CI203" s="46"/>
      <c r="CJ203" s="46"/>
      <c r="CK203" s="46"/>
      <c r="CM203" s="46"/>
      <c r="CN203" s="46"/>
      <c r="CO203" s="46"/>
      <c r="CP203" s="46"/>
      <c r="CS203" s="46"/>
      <c r="CT203" s="46"/>
      <c r="CU203" s="46"/>
      <c r="CV203" s="46"/>
      <c r="CW203" s="46"/>
      <c r="CX203" s="46"/>
      <c r="CY203" s="46"/>
      <c r="CZ203" s="46"/>
      <c r="DA203" s="46"/>
      <c r="DB203" s="46"/>
      <c r="DC203" s="46"/>
      <c r="DD203" s="46"/>
      <c r="DE203" s="46"/>
      <c r="DF203" s="46"/>
      <c r="DG203" s="46"/>
      <c r="DI203" s="46"/>
      <c r="DJ203" s="46"/>
      <c r="DK203" s="46"/>
      <c r="DQ203" s="46"/>
      <c r="DR203" s="46"/>
      <c r="DS203" s="46"/>
      <c r="DT203" s="46"/>
    </row>
    <row r="204" spans="1:124" x14ac:dyDescent="0.2">
      <c r="A204" s="355"/>
      <c r="B204" s="8"/>
      <c r="C204" s="8"/>
      <c r="D204" s="326"/>
      <c r="E204" s="326"/>
      <c r="F204" s="326"/>
      <c r="G204" s="326"/>
      <c r="H204" s="326"/>
      <c r="I204" s="8"/>
      <c r="J204" s="8"/>
      <c r="K204" s="8"/>
      <c r="L204" s="8"/>
      <c r="M204" s="333"/>
      <c r="N204" s="333"/>
      <c r="O204" s="333"/>
      <c r="P204" s="8"/>
      <c r="Q204" s="337"/>
      <c r="R204" s="8"/>
      <c r="S204" s="8"/>
      <c r="T204" s="8"/>
      <c r="U204" s="8"/>
      <c r="V204" s="8"/>
      <c r="W204" s="47"/>
      <c r="X204" s="8"/>
      <c r="Y204" s="8"/>
      <c r="Z204" s="47"/>
      <c r="AA204" s="47"/>
      <c r="AB204" s="8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8"/>
      <c r="AT204" s="5"/>
      <c r="AV204" s="46"/>
      <c r="AW204" s="46"/>
      <c r="AX204" s="46"/>
      <c r="AY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M204" s="46"/>
      <c r="BN204" s="46"/>
      <c r="BO204" s="46"/>
      <c r="BP204" s="46"/>
      <c r="BR204" s="46"/>
      <c r="BS204" s="46"/>
      <c r="BT204" s="46"/>
      <c r="BU204" s="46"/>
      <c r="BV204" s="46"/>
      <c r="BX204" s="46"/>
      <c r="BY204" s="46"/>
      <c r="BZ204" s="46"/>
      <c r="CA204" s="46"/>
      <c r="CC204" s="46"/>
      <c r="CD204" s="46"/>
      <c r="CE204" s="46"/>
      <c r="CF204" s="46"/>
      <c r="CH204" s="46"/>
      <c r="CI204" s="46"/>
      <c r="CJ204" s="46"/>
      <c r="CK204" s="46"/>
      <c r="CM204" s="46"/>
      <c r="CN204" s="46"/>
      <c r="CO204" s="46"/>
      <c r="CP204" s="46"/>
      <c r="CS204" s="46"/>
      <c r="CT204" s="46"/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/>
      <c r="DF204" s="46"/>
      <c r="DG204" s="46"/>
      <c r="DI204" s="46"/>
      <c r="DJ204" s="46"/>
      <c r="DK204" s="46"/>
      <c r="DQ204" s="46"/>
      <c r="DR204" s="46"/>
      <c r="DS204" s="46"/>
      <c r="DT204" s="46"/>
    </row>
    <row r="205" spans="1:124" x14ac:dyDescent="0.2">
      <c r="A205" s="355"/>
      <c r="B205" s="8"/>
      <c r="C205" s="8"/>
      <c r="D205" s="326"/>
      <c r="E205" s="326"/>
      <c r="F205" s="326"/>
      <c r="G205" s="326"/>
      <c r="H205" s="326"/>
      <c r="I205" s="8"/>
      <c r="J205" s="8"/>
      <c r="K205" s="8"/>
      <c r="L205" s="8"/>
      <c r="M205" s="333"/>
      <c r="N205" s="333"/>
      <c r="O205" s="333"/>
      <c r="P205" s="8"/>
      <c r="Q205" s="337"/>
      <c r="R205" s="8"/>
      <c r="S205" s="8"/>
      <c r="T205" s="8"/>
      <c r="U205" s="8"/>
      <c r="V205" s="8"/>
      <c r="W205" s="47"/>
      <c r="X205" s="8"/>
      <c r="Y205" s="8"/>
      <c r="Z205" s="47"/>
      <c r="AA205" s="47"/>
      <c r="AB205" s="8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8"/>
      <c r="AT205" s="5"/>
      <c r="AV205" s="46"/>
      <c r="AW205" s="46"/>
      <c r="AX205" s="46"/>
      <c r="AY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M205" s="46"/>
      <c r="BN205" s="46"/>
      <c r="BO205" s="46"/>
      <c r="BP205" s="46"/>
      <c r="BR205" s="46"/>
      <c r="BS205" s="46"/>
      <c r="BT205" s="46"/>
      <c r="BU205" s="46"/>
      <c r="BV205" s="46"/>
      <c r="BX205" s="46"/>
      <c r="BY205" s="46"/>
      <c r="BZ205" s="46"/>
      <c r="CA205" s="46"/>
      <c r="CC205" s="46"/>
      <c r="CD205" s="46"/>
      <c r="CE205" s="46"/>
      <c r="CF205" s="46"/>
      <c r="CH205" s="46"/>
      <c r="CI205" s="46"/>
      <c r="CJ205" s="46"/>
      <c r="CK205" s="46"/>
      <c r="CM205" s="46"/>
      <c r="CN205" s="46"/>
      <c r="CO205" s="46"/>
      <c r="CP205" s="46"/>
      <c r="CS205" s="46"/>
      <c r="CT205" s="46"/>
      <c r="CU205" s="46"/>
      <c r="CV205" s="46"/>
      <c r="CW205" s="46"/>
      <c r="CX205" s="46"/>
      <c r="CY205" s="46"/>
      <c r="CZ205" s="46"/>
      <c r="DA205" s="46"/>
      <c r="DB205" s="46"/>
      <c r="DC205" s="46"/>
      <c r="DD205" s="46"/>
      <c r="DE205" s="46"/>
      <c r="DF205" s="46"/>
      <c r="DG205" s="46"/>
      <c r="DI205" s="46"/>
      <c r="DJ205" s="46"/>
      <c r="DK205" s="46"/>
      <c r="DQ205" s="46"/>
      <c r="DR205" s="46"/>
      <c r="DS205" s="46"/>
      <c r="DT205" s="46"/>
    </row>
    <row r="206" spans="1:124" x14ac:dyDescent="0.2">
      <c r="A206" s="355"/>
      <c r="B206" s="8"/>
      <c r="C206" s="8"/>
      <c r="D206" s="326"/>
      <c r="E206" s="326"/>
      <c r="F206" s="326"/>
      <c r="G206" s="326"/>
      <c r="H206" s="326"/>
      <c r="I206" s="8"/>
      <c r="J206" s="8"/>
      <c r="K206" s="8"/>
      <c r="L206" s="8"/>
      <c r="M206" s="333"/>
      <c r="N206" s="333"/>
      <c r="O206" s="333"/>
      <c r="P206" s="8"/>
      <c r="Q206" s="337"/>
      <c r="R206" s="8"/>
      <c r="S206" s="8"/>
      <c r="T206" s="8"/>
      <c r="U206" s="8"/>
      <c r="V206" s="8"/>
      <c r="W206" s="47"/>
      <c r="X206" s="8"/>
      <c r="Y206" s="8"/>
      <c r="Z206" s="47"/>
      <c r="AA206" s="47"/>
      <c r="AB206" s="8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8"/>
      <c r="AT206" s="5"/>
      <c r="AV206" s="46"/>
      <c r="AW206" s="46"/>
      <c r="AX206" s="46"/>
      <c r="AY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M206" s="46"/>
      <c r="BN206" s="46"/>
      <c r="BO206" s="46"/>
      <c r="BP206" s="46"/>
      <c r="BR206" s="46"/>
      <c r="BS206" s="46"/>
      <c r="BT206" s="46"/>
      <c r="BU206" s="46"/>
      <c r="BV206" s="46"/>
      <c r="BX206" s="46"/>
      <c r="BY206" s="46"/>
      <c r="BZ206" s="46"/>
      <c r="CA206" s="46"/>
      <c r="CC206" s="46"/>
      <c r="CD206" s="46"/>
      <c r="CE206" s="46"/>
      <c r="CF206" s="46"/>
      <c r="CH206" s="46"/>
      <c r="CI206" s="46"/>
      <c r="CJ206" s="46"/>
      <c r="CK206" s="46"/>
      <c r="CM206" s="46"/>
      <c r="CN206" s="46"/>
      <c r="CO206" s="46"/>
      <c r="CP206" s="46"/>
      <c r="CS206" s="46"/>
      <c r="CT206" s="46"/>
      <c r="CU206" s="46"/>
      <c r="CV206" s="46"/>
      <c r="CW206" s="46"/>
      <c r="CX206" s="46"/>
      <c r="CY206" s="46"/>
      <c r="CZ206" s="46"/>
      <c r="DA206" s="46"/>
      <c r="DB206" s="46"/>
      <c r="DC206" s="46"/>
      <c r="DD206" s="46"/>
      <c r="DE206" s="46"/>
      <c r="DF206" s="46"/>
      <c r="DG206" s="46"/>
      <c r="DI206" s="46"/>
      <c r="DJ206" s="46"/>
      <c r="DK206" s="46"/>
      <c r="DQ206" s="46"/>
      <c r="DR206" s="46"/>
      <c r="DS206" s="46"/>
      <c r="DT206" s="46"/>
    </row>
    <row r="207" spans="1:124" x14ac:dyDescent="0.2">
      <c r="A207" s="355"/>
      <c r="B207" s="8"/>
      <c r="C207" s="8"/>
      <c r="D207" s="326"/>
      <c r="E207" s="326"/>
      <c r="F207" s="326"/>
      <c r="G207" s="326"/>
      <c r="H207" s="326"/>
      <c r="I207" s="8"/>
      <c r="J207" s="8"/>
      <c r="K207" s="8"/>
      <c r="L207" s="8"/>
      <c r="M207" s="333"/>
      <c r="N207" s="333"/>
      <c r="O207" s="333"/>
      <c r="P207" s="8"/>
      <c r="Q207" s="337"/>
      <c r="R207" s="8"/>
      <c r="S207" s="8"/>
      <c r="T207" s="8"/>
      <c r="U207" s="8"/>
      <c r="V207" s="8"/>
      <c r="W207" s="47"/>
      <c r="X207" s="8"/>
      <c r="Y207" s="8"/>
      <c r="Z207" s="47"/>
      <c r="AA207" s="47"/>
      <c r="AB207" s="8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8"/>
      <c r="AT207" s="5"/>
      <c r="AV207" s="46"/>
      <c r="AW207" s="46"/>
      <c r="AX207" s="46"/>
      <c r="AY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M207" s="46"/>
      <c r="BN207" s="46"/>
      <c r="BO207" s="46"/>
      <c r="BP207" s="46"/>
      <c r="BR207" s="46"/>
      <c r="BS207" s="46"/>
      <c r="BT207" s="46"/>
      <c r="BU207" s="46"/>
      <c r="BV207" s="46"/>
      <c r="BX207" s="46"/>
      <c r="BY207" s="46"/>
      <c r="BZ207" s="46"/>
      <c r="CA207" s="46"/>
      <c r="CC207" s="46"/>
      <c r="CD207" s="46"/>
      <c r="CE207" s="46"/>
      <c r="CF207" s="46"/>
      <c r="CH207" s="46"/>
      <c r="CI207" s="46"/>
      <c r="CJ207" s="46"/>
      <c r="CK207" s="46"/>
      <c r="CM207" s="46"/>
      <c r="CN207" s="46"/>
      <c r="CO207" s="46"/>
      <c r="CP207" s="46"/>
      <c r="CS207" s="46"/>
      <c r="CT207" s="46"/>
      <c r="CU207" s="46"/>
      <c r="CV207" s="46"/>
      <c r="CW207" s="46"/>
      <c r="CX207" s="46"/>
      <c r="CY207" s="46"/>
      <c r="CZ207" s="46"/>
      <c r="DA207" s="46"/>
      <c r="DB207" s="46"/>
      <c r="DC207" s="46"/>
      <c r="DD207" s="46"/>
      <c r="DE207" s="46"/>
      <c r="DF207" s="46"/>
      <c r="DG207" s="46"/>
      <c r="DI207" s="46"/>
      <c r="DJ207" s="46"/>
      <c r="DK207" s="46"/>
    </row>
    <row r="208" spans="1:124" x14ac:dyDescent="0.2">
      <c r="A208" s="355"/>
      <c r="B208" s="8"/>
      <c r="C208" s="8"/>
      <c r="D208" s="326"/>
      <c r="E208" s="326"/>
      <c r="F208" s="326"/>
      <c r="G208" s="326"/>
      <c r="H208" s="326"/>
      <c r="I208" s="8"/>
      <c r="J208" s="8"/>
      <c r="K208" s="8"/>
      <c r="L208" s="8"/>
      <c r="M208" s="333"/>
      <c r="N208" s="333"/>
      <c r="O208" s="333"/>
      <c r="P208" s="8"/>
      <c r="Q208" s="337"/>
      <c r="R208" s="8"/>
      <c r="S208" s="8"/>
      <c r="T208" s="8"/>
      <c r="U208" s="8"/>
      <c r="V208" s="8"/>
      <c r="W208" s="47"/>
      <c r="X208" s="8"/>
      <c r="Y208" s="8"/>
      <c r="Z208" s="47"/>
      <c r="AA208" s="47"/>
      <c r="AB208" s="8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8"/>
      <c r="AT208" s="5"/>
      <c r="AV208" s="46"/>
      <c r="AW208" s="46"/>
      <c r="AX208" s="46"/>
      <c r="AY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M208" s="46"/>
      <c r="BN208" s="46"/>
      <c r="BO208" s="46"/>
      <c r="BP208" s="46"/>
      <c r="BR208" s="46"/>
      <c r="BS208" s="46"/>
      <c r="BT208" s="46"/>
      <c r="BU208" s="46"/>
      <c r="BV208" s="46"/>
      <c r="BX208" s="46"/>
      <c r="BY208" s="46"/>
      <c r="BZ208" s="46"/>
      <c r="CA208" s="46"/>
      <c r="CC208" s="46"/>
      <c r="CD208" s="46"/>
      <c r="CE208" s="46"/>
      <c r="CF208" s="46"/>
      <c r="CH208" s="46"/>
      <c r="CI208" s="46"/>
      <c r="CJ208" s="46"/>
      <c r="CK208" s="46"/>
      <c r="CM208" s="46"/>
      <c r="CN208" s="46"/>
      <c r="CO208" s="46"/>
      <c r="CP208" s="46"/>
      <c r="CS208" s="46"/>
      <c r="CT208" s="46"/>
      <c r="CU208" s="46"/>
      <c r="CV208" s="46"/>
      <c r="CW208" s="46"/>
      <c r="CX208" s="46"/>
      <c r="CY208" s="46"/>
      <c r="CZ208" s="46"/>
      <c r="DA208" s="46"/>
      <c r="DB208" s="46"/>
      <c r="DC208" s="46"/>
      <c r="DD208" s="46"/>
      <c r="DE208" s="46"/>
      <c r="DF208" s="46"/>
      <c r="DG208" s="46"/>
      <c r="DI208" s="46"/>
      <c r="DJ208" s="46"/>
      <c r="DK208" s="46"/>
    </row>
    <row r="209" spans="1:115" x14ac:dyDescent="0.2">
      <c r="A209" s="355"/>
      <c r="B209" s="8"/>
      <c r="C209" s="8"/>
      <c r="D209" s="326"/>
      <c r="E209" s="326"/>
      <c r="F209" s="326"/>
      <c r="G209" s="326"/>
      <c r="H209" s="326"/>
      <c r="I209" s="8"/>
      <c r="J209" s="8"/>
      <c r="K209" s="8"/>
      <c r="L209" s="8"/>
      <c r="M209" s="333"/>
      <c r="N209" s="333"/>
      <c r="O209" s="333"/>
      <c r="P209" s="8"/>
      <c r="Q209" s="337"/>
      <c r="R209" s="8"/>
      <c r="S209" s="8"/>
      <c r="T209" s="8"/>
      <c r="U209" s="8"/>
      <c r="V209" s="8"/>
      <c r="W209" s="47"/>
      <c r="X209" s="8"/>
      <c r="Y209" s="8"/>
      <c r="Z209" s="47"/>
      <c r="AA209" s="47"/>
      <c r="AB209" s="8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8"/>
      <c r="AT209" s="5"/>
      <c r="AV209" s="46"/>
      <c r="AW209" s="46"/>
      <c r="AX209" s="46"/>
      <c r="AY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M209" s="46"/>
      <c r="BN209" s="46"/>
      <c r="BO209" s="46"/>
      <c r="BP209" s="46"/>
      <c r="BR209" s="46"/>
      <c r="BS209" s="46"/>
      <c r="BT209" s="46"/>
      <c r="BU209" s="46"/>
      <c r="BV209" s="46"/>
      <c r="BX209" s="46"/>
      <c r="BY209" s="46"/>
      <c r="BZ209" s="46"/>
      <c r="CA209" s="46"/>
      <c r="CC209" s="46"/>
      <c r="CD209" s="46"/>
      <c r="CE209" s="46"/>
      <c r="CF209" s="46"/>
      <c r="CH209" s="46"/>
      <c r="CI209" s="46"/>
      <c r="CJ209" s="46"/>
      <c r="CK209" s="46"/>
      <c r="CM209" s="46"/>
      <c r="CN209" s="46"/>
      <c r="CO209" s="46"/>
      <c r="CP209" s="46"/>
      <c r="CS209" s="46"/>
      <c r="CT209" s="46"/>
      <c r="CU209" s="46"/>
      <c r="CV209" s="46"/>
      <c r="CW209" s="46"/>
      <c r="CX209" s="46"/>
      <c r="CY209" s="46"/>
      <c r="CZ209" s="46"/>
      <c r="DA209" s="46"/>
      <c r="DB209" s="46"/>
      <c r="DC209" s="46"/>
      <c r="DD209" s="46"/>
      <c r="DE209" s="46"/>
      <c r="DF209" s="46"/>
      <c r="DG209" s="46"/>
      <c r="DI209" s="46"/>
      <c r="DJ209" s="46"/>
      <c r="DK209" s="46"/>
    </row>
    <row r="210" spans="1:115" x14ac:dyDescent="0.2">
      <c r="A210" s="355"/>
      <c r="B210" s="8"/>
      <c r="C210" s="8"/>
      <c r="D210" s="326"/>
      <c r="E210" s="326"/>
      <c r="F210" s="326"/>
      <c r="G210" s="326"/>
      <c r="H210" s="326"/>
      <c r="I210" s="8"/>
      <c r="J210" s="8"/>
      <c r="K210" s="8"/>
      <c r="L210" s="8"/>
      <c r="M210" s="333"/>
      <c r="N210" s="333"/>
      <c r="O210" s="333"/>
      <c r="P210" s="8"/>
      <c r="Q210" s="337"/>
      <c r="R210" s="8"/>
      <c r="S210" s="8"/>
      <c r="T210" s="8"/>
      <c r="U210" s="8"/>
      <c r="V210" s="8"/>
      <c r="W210" s="47"/>
      <c r="X210" s="8"/>
      <c r="Y210" s="8"/>
      <c r="Z210" s="47"/>
      <c r="AA210" s="47"/>
      <c r="AB210" s="8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8"/>
      <c r="AT210" s="5"/>
      <c r="AV210" s="46"/>
      <c r="AW210" s="46"/>
      <c r="AX210" s="46"/>
      <c r="AY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M210" s="46"/>
      <c r="BN210" s="46"/>
      <c r="BO210" s="46"/>
      <c r="BP210" s="46"/>
      <c r="BR210" s="46"/>
      <c r="BS210" s="46"/>
      <c r="BT210" s="46"/>
      <c r="BU210" s="46"/>
      <c r="BV210" s="46"/>
      <c r="BX210" s="46"/>
      <c r="BY210" s="46"/>
      <c r="BZ210" s="46"/>
      <c r="CA210" s="46"/>
      <c r="CC210" s="46"/>
      <c r="CD210" s="46"/>
      <c r="CE210" s="46"/>
      <c r="CF210" s="46"/>
      <c r="CH210" s="46"/>
      <c r="CI210" s="46"/>
      <c r="CJ210" s="46"/>
      <c r="CK210" s="46"/>
      <c r="CM210" s="46"/>
      <c r="CN210" s="46"/>
      <c r="CO210" s="46"/>
      <c r="CP210" s="46"/>
      <c r="CS210" s="46"/>
      <c r="CT210" s="46"/>
      <c r="CU210" s="46"/>
      <c r="CV210" s="46"/>
      <c r="CW210" s="46"/>
      <c r="CX210" s="46"/>
      <c r="CY210" s="46"/>
      <c r="CZ210" s="46"/>
      <c r="DA210" s="46"/>
      <c r="DB210" s="46"/>
      <c r="DC210" s="46"/>
      <c r="DD210" s="46"/>
      <c r="DE210" s="46"/>
      <c r="DF210" s="46"/>
      <c r="DG210" s="46"/>
      <c r="DI210" s="46"/>
      <c r="DJ210" s="46"/>
      <c r="DK210" s="46"/>
    </row>
    <row r="211" spans="1:115" x14ac:dyDescent="0.2">
      <c r="A211" s="355"/>
      <c r="B211" s="8"/>
      <c r="C211" s="8"/>
      <c r="D211" s="326"/>
      <c r="E211" s="326"/>
      <c r="F211" s="326"/>
      <c r="G211" s="326"/>
      <c r="H211" s="326"/>
      <c r="I211" s="8"/>
      <c r="J211" s="8"/>
      <c r="K211" s="8"/>
      <c r="L211" s="8"/>
      <c r="M211" s="333"/>
      <c r="N211" s="333"/>
      <c r="O211" s="333"/>
      <c r="P211" s="8"/>
      <c r="Q211" s="337"/>
      <c r="R211" s="8"/>
      <c r="S211" s="8"/>
      <c r="T211" s="8"/>
      <c r="U211" s="8"/>
      <c r="V211" s="8"/>
      <c r="W211" s="47"/>
      <c r="X211" s="8"/>
      <c r="Y211" s="8"/>
      <c r="Z211" s="47"/>
      <c r="AA211" s="47"/>
      <c r="AB211" s="8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8"/>
      <c r="AT211" s="5"/>
      <c r="AV211" s="46"/>
      <c r="AW211" s="46"/>
      <c r="AX211" s="46"/>
      <c r="AY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M211" s="46"/>
      <c r="BN211" s="46"/>
      <c r="BO211" s="46"/>
      <c r="BP211" s="46"/>
      <c r="BR211" s="46"/>
      <c r="BS211" s="46"/>
      <c r="BT211" s="46"/>
      <c r="BU211" s="46"/>
      <c r="BV211" s="46"/>
      <c r="BX211" s="46"/>
      <c r="BY211" s="46"/>
      <c r="BZ211" s="46"/>
      <c r="CA211" s="46"/>
      <c r="CC211" s="46"/>
      <c r="CD211" s="46"/>
      <c r="CE211" s="46"/>
      <c r="CF211" s="46"/>
      <c r="CH211" s="46"/>
      <c r="CI211" s="46"/>
      <c r="CJ211" s="46"/>
      <c r="CK211" s="46"/>
      <c r="CM211" s="46"/>
      <c r="CN211" s="46"/>
      <c r="CO211" s="46"/>
      <c r="CP211" s="46"/>
      <c r="CS211" s="46"/>
      <c r="CT211" s="46"/>
      <c r="CU211" s="46"/>
      <c r="CV211" s="46"/>
      <c r="CW211" s="46"/>
      <c r="CX211" s="46"/>
      <c r="CY211" s="46"/>
      <c r="CZ211" s="46"/>
      <c r="DA211" s="46"/>
      <c r="DB211" s="46"/>
      <c r="DC211" s="46"/>
      <c r="DD211" s="46"/>
      <c r="DE211" s="46"/>
      <c r="DF211" s="46"/>
      <c r="DG211" s="46"/>
      <c r="DI211" s="46"/>
      <c r="DJ211" s="46"/>
      <c r="DK211" s="46"/>
    </row>
    <row r="212" spans="1:115" x14ac:dyDescent="0.2">
      <c r="A212" s="355"/>
      <c r="B212" s="8"/>
      <c r="C212" s="8"/>
      <c r="D212" s="326"/>
      <c r="E212" s="326"/>
      <c r="F212" s="326"/>
      <c r="G212" s="326"/>
      <c r="H212" s="326"/>
      <c r="I212" s="8"/>
      <c r="J212" s="8"/>
      <c r="K212" s="8"/>
      <c r="L212" s="8"/>
      <c r="M212" s="333"/>
      <c r="N212" s="333"/>
      <c r="O212" s="333"/>
      <c r="P212" s="8"/>
      <c r="Q212" s="337"/>
      <c r="R212" s="8"/>
      <c r="S212" s="8"/>
      <c r="T212" s="8"/>
      <c r="U212" s="8"/>
      <c r="V212" s="8"/>
      <c r="W212" s="47"/>
      <c r="X212" s="8"/>
      <c r="Y212" s="8"/>
      <c r="Z212" s="47"/>
      <c r="AA212" s="47"/>
      <c r="AB212" s="8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8"/>
      <c r="AT212" s="5"/>
      <c r="AV212" s="46"/>
      <c r="AW212" s="46"/>
      <c r="AX212" s="46"/>
      <c r="AY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M212" s="46"/>
      <c r="BN212" s="46"/>
      <c r="BO212" s="46"/>
      <c r="BP212" s="46"/>
      <c r="BR212" s="46"/>
      <c r="BS212" s="46"/>
      <c r="BT212" s="46"/>
      <c r="BU212" s="46"/>
      <c r="BV212" s="46"/>
      <c r="BX212" s="46"/>
      <c r="BY212" s="46"/>
      <c r="BZ212" s="46"/>
      <c r="CA212" s="46"/>
      <c r="CC212" s="46"/>
      <c r="CD212" s="46"/>
      <c r="CE212" s="46"/>
      <c r="CF212" s="46"/>
      <c r="CH212" s="46"/>
      <c r="CI212" s="46"/>
      <c r="CJ212" s="46"/>
      <c r="CK212" s="46"/>
      <c r="CM212" s="46"/>
      <c r="CN212" s="46"/>
      <c r="CO212" s="46"/>
      <c r="CP212" s="46"/>
      <c r="CS212" s="46"/>
      <c r="CT212" s="46"/>
      <c r="CU212" s="46"/>
      <c r="CV212" s="46"/>
      <c r="CW212" s="46"/>
      <c r="CX212" s="46"/>
      <c r="CY212" s="46"/>
      <c r="CZ212" s="46"/>
      <c r="DA212" s="46"/>
      <c r="DB212" s="46"/>
      <c r="DC212" s="46"/>
      <c r="DD212" s="46"/>
      <c r="DE212" s="46"/>
      <c r="DF212" s="46"/>
      <c r="DG212" s="46"/>
      <c r="DI212" s="46"/>
      <c r="DJ212" s="46"/>
      <c r="DK212" s="46"/>
    </row>
    <row r="213" spans="1:115" x14ac:dyDescent="0.2">
      <c r="A213" s="355"/>
      <c r="B213" s="8"/>
      <c r="C213" s="8"/>
      <c r="D213" s="326"/>
      <c r="E213" s="326"/>
      <c r="F213" s="326"/>
      <c r="G213" s="326"/>
      <c r="H213" s="326"/>
      <c r="I213" s="8"/>
      <c r="J213" s="8"/>
      <c r="K213" s="8"/>
      <c r="L213" s="8"/>
      <c r="M213" s="333"/>
      <c r="N213" s="333"/>
      <c r="O213" s="333"/>
      <c r="P213" s="8"/>
      <c r="Q213" s="337"/>
      <c r="R213" s="8"/>
      <c r="S213" s="8"/>
      <c r="T213" s="8"/>
      <c r="U213" s="8"/>
      <c r="V213" s="8"/>
      <c r="W213" s="47"/>
      <c r="X213" s="8"/>
      <c r="Y213" s="8"/>
      <c r="Z213" s="47"/>
      <c r="AA213" s="47"/>
      <c r="AB213" s="8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8"/>
      <c r="AT213" s="5"/>
      <c r="AV213" s="46"/>
      <c r="AW213" s="46"/>
      <c r="AX213" s="46"/>
      <c r="AY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M213" s="46"/>
      <c r="BN213" s="46"/>
      <c r="BO213" s="46"/>
      <c r="BP213" s="46"/>
      <c r="BR213" s="46"/>
      <c r="BS213" s="46"/>
      <c r="BT213" s="46"/>
      <c r="BU213" s="46"/>
      <c r="BV213" s="46"/>
      <c r="BX213" s="46"/>
      <c r="BY213" s="46"/>
      <c r="BZ213" s="46"/>
      <c r="CA213" s="46"/>
      <c r="CC213" s="46"/>
      <c r="CD213" s="46"/>
      <c r="CE213" s="46"/>
      <c r="CF213" s="46"/>
      <c r="CH213" s="46"/>
      <c r="CI213" s="46"/>
      <c r="CJ213" s="46"/>
      <c r="CK213" s="46"/>
      <c r="CM213" s="46"/>
      <c r="CN213" s="46"/>
      <c r="CO213" s="46"/>
      <c r="CP213" s="46"/>
      <c r="CS213" s="46"/>
      <c r="CT213" s="46"/>
      <c r="CU213" s="46"/>
      <c r="CV213" s="46"/>
      <c r="CW213" s="46"/>
      <c r="CX213" s="46"/>
      <c r="CY213" s="46"/>
      <c r="CZ213" s="46"/>
      <c r="DA213" s="46"/>
      <c r="DB213" s="46"/>
      <c r="DC213" s="46"/>
      <c r="DD213" s="46"/>
      <c r="DE213" s="46"/>
      <c r="DF213" s="46"/>
      <c r="DG213" s="46"/>
      <c r="DI213" s="46"/>
      <c r="DJ213" s="46"/>
      <c r="DK213" s="46"/>
    </row>
    <row r="214" spans="1:115" x14ac:dyDescent="0.2">
      <c r="A214" s="355"/>
      <c r="B214" s="8"/>
      <c r="C214" s="8"/>
      <c r="D214" s="326"/>
      <c r="E214" s="326"/>
      <c r="F214" s="326"/>
      <c r="G214" s="326"/>
      <c r="H214" s="326"/>
      <c r="I214" s="8"/>
      <c r="J214" s="8"/>
      <c r="K214" s="8"/>
      <c r="L214" s="8"/>
      <c r="M214" s="333"/>
      <c r="N214" s="333"/>
      <c r="O214" s="333"/>
      <c r="P214" s="8"/>
      <c r="Q214" s="337"/>
      <c r="R214" s="8"/>
      <c r="S214" s="8"/>
      <c r="T214" s="8"/>
      <c r="U214" s="8"/>
      <c r="V214" s="8"/>
      <c r="W214" s="47"/>
      <c r="X214" s="8"/>
      <c r="Y214" s="8"/>
      <c r="Z214" s="47"/>
      <c r="AA214" s="47"/>
      <c r="AB214" s="8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8"/>
      <c r="AT214" s="5"/>
      <c r="AV214" s="46"/>
      <c r="AW214" s="46"/>
      <c r="AX214" s="46"/>
      <c r="AY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M214" s="46"/>
      <c r="BN214" s="46"/>
      <c r="BO214" s="46"/>
      <c r="BP214" s="46"/>
      <c r="BR214" s="46"/>
      <c r="BS214" s="46"/>
      <c r="BT214" s="46"/>
      <c r="BU214" s="46"/>
      <c r="BV214" s="46"/>
      <c r="BX214" s="46"/>
      <c r="BY214" s="46"/>
      <c r="BZ214" s="46"/>
      <c r="CA214" s="46"/>
      <c r="CC214" s="46"/>
      <c r="CD214" s="46"/>
      <c r="CE214" s="46"/>
      <c r="CF214" s="46"/>
      <c r="CH214" s="46"/>
      <c r="CI214" s="46"/>
      <c r="CJ214" s="46"/>
      <c r="CK214" s="46"/>
      <c r="CM214" s="46"/>
      <c r="CN214" s="46"/>
      <c r="CO214" s="46"/>
      <c r="CP214" s="46"/>
      <c r="CS214" s="46"/>
      <c r="CT214" s="46"/>
      <c r="CU214" s="46"/>
      <c r="CV214" s="46"/>
      <c r="CW214" s="46"/>
      <c r="CX214" s="46"/>
      <c r="CY214" s="46"/>
      <c r="CZ214" s="46"/>
      <c r="DA214" s="46"/>
      <c r="DB214" s="46"/>
      <c r="DC214" s="46"/>
      <c r="DD214" s="46"/>
      <c r="DE214" s="46"/>
      <c r="DF214" s="46"/>
      <c r="DG214" s="46"/>
      <c r="DI214" s="46"/>
      <c r="DJ214" s="46"/>
      <c r="DK214" s="46"/>
    </row>
    <row r="215" spans="1:115" x14ac:dyDescent="0.2">
      <c r="A215" s="355"/>
      <c r="B215" s="8"/>
      <c r="C215" s="8"/>
      <c r="D215" s="326"/>
      <c r="E215" s="326"/>
      <c r="F215" s="326"/>
      <c r="G215" s="326"/>
      <c r="H215" s="326"/>
      <c r="I215" s="8"/>
      <c r="J215" s="8"/>
      <c r="K215" s="8"/>
      <c r="L215" s="8"/>
      <c r="M215" s="333"/>
      <c r="N215" s="333"/>
      <c r="O215" s="333"/>
      <c r="P215" s="8"/>
      <c r="Q215" s="337"/>
      <c r="R215" s="8"/>
      <c r="S215" s="8"/>
      <c r="T215" s="8"/>
      <c r="U215" s="8"/>
      <c r="V215" s="8"/>
      <c r="W215" s="47"/>
      <c r="X215" s="8"/>
      <c r="Y215" s="8"/>
      <c r="Z215" s="47"/>
      <c r="AA215" s="47"/>
      <c r="AB215" s="8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8"/>
      <c r="AT215" s="5"/>
      <c r="AV215" s="46"/>
      <c r="AW215" s="46"/>
      <c r="AX215" s="46"/>
      <c r="AY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M215" s="46"/>
      <c r="BN215" s="46"/>
      <c r="BO215" s="46"/>
      <c r="BP215" s="46"/>
      <c r="BR215" s="46"/>
      <c r="BS215" s="46"/>
      <c r="BT215" s="46"/>
      <c r="BU215" s="46"/>
      <c r="BV215" s="46"/>
      <c r="BX215" s="46"/>
      <c r="BY215" s="46"/>
      <c r="BZ215" s="46"/>
      <c r="CA215" s="46"/>
      <c r="CC215" s="46"/>
      <c r="CD215" s="46"/>
      <c r="CE215" s="46"/>
      <c r="CF215" s="46"/>
      <c r="CH215" s="46"/>
      <c r="CI215" s="46"/>
      <c r="CJ215" s="46"/>
      <c r="CK215" s="46"/>
      <c r="CM215" s="46"/>
      <c r="CN215" s="46"/>
      <c r="CO215" s="46"/>
      <c r="CP215" s="46"/>
      <c r="CS215" s="46"/>
      <c r="CT215" s="46"/>
      <c r="CU215" s="46"/>
      <c r="CV215" s="46"/>
      <c r="CW215" s="46"/>
      <c r="CX215" s="46"/>
      <c r="CY215" s="46"/>
      <c r="CZ215" s="46"/>
      <c r="DA215" s="46"/>
      <c r="DB215" s="46"/>
      <c r="DC215" s="46"/>
      <c r="DD215" s="46"/>
      <c r="DE215" s="46"/>
      <c r="DF215" s="46"/>
      <c r="DG215" s="46"/>
      <c r="DI215" s="46"/>
      <c r="DJ215" s="46"/>
      <c r="DK215" s="46"/>
    </row>
    <row r="216" spans="1:115" x14ac:dyDescent="0.2">
      <c r="A216" s="355"/>
      <c r="B216" s="8"/>
      <c r="C216" s="8"/>
      <c r="D216" s="326"/>
      <c r="E216" s="326"/>
      <c r="F216" s="326"/>
      <c r="G216" s="326"/>
      <c r="H216" s="326"/>
      <c r="I216" s="8"/>
      <c r="J216" s="8"/>
      <c r="K216" s="8"/>
      <c r="L216" s="8"/>
      <c r="M216" s="333"/>
      <c r="N216" s="333"/>
      <c r="O216" s="333"/>
      <c r="P216" s="8"/>
      <c r="Q216" s="337"/>
      <c r="R216" s="8"/>
      <c r="S216" s="8"/>
      <c r="T216" s="8"/>
      <c r="U216" s="8"/>
      <c r="V216" s="8"/>
      <c r="W216" s="47"/>
      <c r="X216" s="8"/>
      <c r="Y216" s="8"/>
      <c r="Z216" s="47"/>
      <c r="AA216" s="47"/>
      <c r="AB216" s="8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8"/>
      <c r="AT216" s="5"/>
      <c r="AV216" s="46"/>
      <c r="AW216" s="46"/>
      <c r="AX216" s="46"/>
      <c r="AY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M216" s="46"/>
      <c r="BN216" s="46"/>
      <c r="BO216" s="46"/>
      <c r="BP216" s="46"/>
      <c r="BR216" s="46"/>
      <c r="BS216" s="46"/>
      <c r="BT216" s="46"/>
      <c r="BU216" s="46"/>
      <c r="BV216" s="46"/>
      <c r="BX216" s="46"/>
      <c r="BY216" s="46"/>
      <c r="BZ216" s="46"/>
      <c r="CA216" s="46"/>
      <c r="CC216" s="46"/>
      <c r="CD216" s="46"/>
      <c r="CE216" s="46"/>
      <c r="CF216" s="46"/>
      <c r="CH216" s="46"/>
      <c r="CI216" s="46"/>
      <c r="CJ216" s="46"/>
      <c r="CK216" s="46"/>
      <c r="CM216" s="46"/>
      <c r="CN216" s="46"/>
      <c r="CO216" s="46"/>
      <c r="CP216" s="46"/>
      <c r="CS216" s="46"/>
      <c r="CT216" s="46"/>
      <c r="CU216" s="46"/>
      <c r="CV216" s="46"/>
      <c r="CW216" s="46"/>
      <c r="CX216" s="46"/>
      <c r="CY216" s="46"/>
      <c r="CZ216" s="46"/>
      <c r="DA216" s="46"/>
      <c r="DB216" s="46"/>
      <c r="DC216" s="46"/>
      <c r="DD216" s="46"/>
      <c r="DE216" s="46"/>
      <c r="DF216" s="46"/>
      <c r="DG216" s="46"/>
      <c r="DI216" s="46"/>
      <c r="DJ216" s="46"/>
      <c r="DK216" s="46"/>
    </row>
    <row r="217" spans="1:115" x14ac:dyDescent="0.2">
      <c r="A217" s="355"/>
      <c r="B217" s="8"/>
      <c r="C217" s="8"/>
      <c r="D217" s="326"/>
      <c r="E217" s="326"/>
      <c r="F217" s="326"/>
      <c r="G217" s="326"/>
      <c r="H217" s="326"/>
      <c r="I217" s="8"/>
      <c r="J217" s="8"/>
      <c r="K217" s="8"/>
      <c r="L217" s="8"/>
      <c r="M217" s="333"/>
      <c r="N217" s="333"/>
      <c r="O217" s="333"/>
      <c r="P217" s="8"/>
      <c r="Q217" s="337"/>
      <c r="R217" s="8"/>
      <c r="S217" s="8"/>
      <c r="T217" s="8"/>
      <c r="U217" s="8"/>
      <c r="V217" s="8"/>
      <c r="W217" s="47"/>
      <c r="X217" s="8"/>
      <c r="Y217" s="8"/>
      <c r="Z217" s="47"/>
      <c r="AA217" s="47"/>
      <c r="AB217" s="8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8"/>
      <c r="AT217" s="5"/>
      <c r="AV217" s="46"/>
      <c r="AW217" s="46"/>
      <c r="AX217" s="46"/>
      <c r="AY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M217" s="46"/>
      <c r="BN217" s="46"/>
      <c r="BO217" s="46"/>
      <c r="BP217" s="46"/>
      <c r="BR217" s="46"/>
      <c r="BS217" s="46"/>
      <c r="BT217" s="46"/>
      <c r="BU217" s="46"/>
      <c r="BV217" s="46"/>
      <c r="BX217" s="46"/>
      <c r="BY217" s="46"/>
      <c r="BZ217" s="46"/>
      <c r="CA217" s="46"/>
      <c r="CC217" s="46"/>
      <c r="CD217" s="46"/>
      <c r="CE217" s="46"/>
      <c r="CF217" s="46"/>
      <c r="CH217" s="46"/>
      <c r="CI217" s="46"/>
      <c r="CJ217" s="46"/>
      <c r="CK217" s="46"/>
      <c r="CM217" s="46"/>
      <c r="CN217" s="46"/>
      <c r="CO217" s="46"/>
      <c r="CP217" s="46"/>
      <c r="CS217" s="46"/>
      <c r="CT217" s="46"/>
      <c r="CU217" s="46"/>
      <c r="CV217" s="46"/>
      <c r="CW217" s="46"/>
      <c r="CX217" s="46"/>
      <c r="CY217" s="46"/>
      <c r="CZ217" s="46"/>
      <c r="DA217" s="46"/>
      <c r="DB217" s="46"/>
      <c r="DC217" s="46"/>
      <c r="DD217" s="46"/>
      <c r="DE217" s="46"/>
      <c r="DF217" s="46"/>
      <c r="DG217" s="46"/>
      <c r="DI217" s="46"/>
      <c r="DJ217" s="46"/>
      <c r="DK217" s="46"/>
    </row>
    <row r="218" spans="1:115" x14ac:dyDescent="0.2">
      <c r="A218" s="355"/>
      <c r="B218" s="8"/>
      <c r="C218" s="8"/>
      <c r="D218" s="326"/>
      <c r="E218" s="326"/>
      <c r="F218" s="326"/>
      <c r="G218" s="326"/>
      <c r="H218" s="326"/>
      <c r="I218" s="8"/>
      <c r="J218" s="8"/>
      <c r="K218" s="8"/>
      <c r="L218" s="8"/>
      <c r="M218" s="333"/>
      <c r="N218" s="333"/>
      <c r="O218" s="333"/>
      <c r="P218" s="8"/>
      <c r="Q218" s="337"/>
      <c r="R218" s="8"/>
      <c r="S218" s="8"/>
      <c r="T218" s="8"/>
      <c r="U218" s="8"/>
      <c r="V218" s="8"/>
      <c r="W218" s="47"/>
      <c r="X218" s="8"/>
      <c r="Y218" s="8"/>
      <c r="Z218" s="47"/>
      <c r="AA218" s="47"/>
      <c r="AB218" s="8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8"/>
      <c r="AT218" s="5"/>
      <c r="AV218" s="46"/>
      <c r="AW218" s="46"/>
      <c r="AX218" s="46"/>
      <c r="AY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M218" s="46"/>
      <c r="BN218" s="46"/>
      <c r="BO218" s="46"/>
      <c r="BP218" s="46"/>
      <c r="BR218" s="46"/>
      <c r="BS218" s="46"/>
      <c r="BT218" s="46"/>
      <c r="BU218" s="46"/>
      <c r="BV218" s="46"/>
      <c r="BX218" s="46"/>
      <c r="BY218" s="46"/>
      <c r="BZ218" s="46"/>
      <c r="CA218" s="46"/>
      <c r="CC218" s="46"/>
      <c r="CD218" s="46"/>
      <c r="CE218" s="46"/>
      <c r="CF218" s="46"/>
      <c r="CH218" s="46"/>
      <c r="CI218" s="46"/>
      <c r="CJ218" s="46"/>
      <c r="CK218" s="46"/>
      <c r="CM218" s="46"/>
      <c r="CN218" s="46"/>
      <c r="CO218" s="46"/>
      <c r="CP218" s="46"/>
      <c r="CS218" s="46"/>
      <c r="CT218" s="46"/>
      <c r="CU218" s="46"/>
      <c r="CV218" s="46"/>
      <c r="CW218" s="46"/>
      <c r="CX218" s="46"/>
      <c r="CY218" s="46"/>
      <c r="CZ218" s="46"/>
      <c r="DA218" s="46"/>
      <c r="DB218" s="46"/>
      <c r="DC218" s="46"/>
      <c r="DD218" s="46"/>
      <c r="DE218" s="46"/>
      <c r="DF218" s="46"/>
      <c r="DG218" s="46"/>
      <c r="DI218" s="46"/>
      <c r="DJ218" s="46"/>
      <c r="DK218" s="46"/>
    </row>
    <row r="219" spans="1:115" x14ac:dyDescent="0.2">
      <c r="A219" s="355"/>
      <c r="B219" s="8"/>
      <c r="C219" s="8"/>
      <c r="D219" s="326"/>
      <c r="E219" s="326"/>
      <c r="F219" s="326"/>
      <c r="G219" s="326"/>
      <c r="H219" s="326"/>
      <c r="I219" s="8"/>
      <c r="J219" s="8"/>
      <c r="K219" s="8"/>
      <c r="L219" s="8"/>
      <c r="M219" s="333"/>
      <c r="N219" s="333"/>
      <c r="O219" s="333"/>
      <c r="P219" s="8"/>
      <c r="Q219" s="337"/>
      <c r="R219" s="8"/>
      <c r="S219" s="8"/>
      <c r="T219" s="8"/>
      <c r="U219" s="8"/>
      <c r="V219" s="8"/>
      <c r="W219" s="47"/>
      <c r="X219" s="8"/>
      <c r="Y219" s="8"/>
      <c r="Z219" s="47"/>
      <c r="AA219" s="47"/>
      <c r="AB219" s="8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8"/>
      <c r="AT219" s="5"/>
      <c r="AV219" s="46"/>
      <c r="AW219" s="46"/>
      <c r="AX219" s="46"/>
      <c r="AY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M219" s="46"/>
      <c r="BN219" s="46"/>
      <c r="BO219" s="46"/>
      <c r="BP219" s="46"/>
      <c r="BR219" s="46"/>
      <c r="BS219" s="46"/>
      <c r="BT219" s="46"/>
      <c r="BU219" s="46"/>
      <c r="BV219" s="46"/>
      <c r="BX219" s="46"/>
      <c r="BY219" s="46"/>
      <c r="BZ219" s="46"/>
      <c r="CA219" s="46"/>
      <c r="CC219" s="46"/>
      <c r="CD219" s="46"/>
      <c r="CE219" s="46"/>
      <c r="CF219" s="46"/>
      <c r="CH219" s="46"/>
      <c r="CI219" s="46"/>
      <c r="CJ219" s="46"/>
      <c r="CK219" s="46"/>
      <c r="CM219" s="46"/>
      <c r="CN219" s="46"/>
      <c r="CO219" s="46"/>
      <c r="CP219" s="46"/>
      <c r="CS219" s="46"/>
      <c r="CT219" s="46"/>
      <c r="CU219" s="46"/>
      <c r="CV219" s="46"/>
      <c r="CW219" s="46"/>
      <c r="CX219" s="46"/>
      <c r="CY219" s="46"/>
      <c r="CZ219" s="46"/>
      <c r="DA219" s="46"/>
      <c r="DB219" s="46"/>
      <c r="DC219" s="46"/>
      <c r="DD219" s="46"/>
      <c r="DE219" s="46"/>
      <c r="DF219" s="46"/>
      <c r="DG219" s="46"/>
      <c r="DI219" s="46"/>
      <c r="DJ219" s="46"/>
      <c r="DK219" s="46"/>
    </row>
    <row r="220" spans="1:115" x14ac:dyDescent="0.2">
      <c r="A220" s="355"/>
      <c r="B220" s="8"/>
      <c r="C220" s="8"/>
      <c r="D220" s="326"/>
      <c r="E220" s="326"/>
      <c r="F220" s="326"/>
      <c r="G220" s="326"/>
      <c r="H220" s="326"/>
      <c r="I220" s="8"/>
      <c r="J220" s="8"/>
      <c r="K220" s="8"/>
      <c r="L220" s="8"/>
      <c r="M220" s="333"/>
      <c r="N220" s="333"/>
      <c r="O220" s="333"/>
      <c r="P220" s="8"/>
      <c r="Q220" s="337"/>
      <c r="R220" s="8"/>
      <c r="S220" s="8"/>
      <c r="T220" s="8"/>
      <c r="U220" s="8"/>
      <c r="V220" s="8"/>
      <c r="W220" s="47"/>
      <c r="X220" s="8"/>
      <c r="Y220" s="8"/>
      <c r="Z220" s="47"/>
      <c r="AA220" s="47"/>
      <c r="AB220" s="8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8"/>
      <c r="AT220" s="5"/>
      <c r="AV220" s="46"/>
      <c r="AW220" s="46"/>
      <c r="AX220" s="46"/>
      <c r="AY220" s="46"/>
      <c r="BA220" s="46"/>
      <c r="BB220" s="46"/>
      <c r="BC220" s="46"/>
      <c r="BD220" s="46"/>
      <c r="BE220" s="46"/>
      <c r="BG220" s="46"/>
      <c r="BH220" s="46"/>
      <c r="BI220" s="46"/>
      <c r="BJ220" s="46"/>
      <c r="BM220" s="46"/>
      <c r="BN220" s="46"/>
      <c r="BO220" s="46"/>
      <c r="BP220" s="46"/>
      <c r="BR220" s="46"/>
      <c r="BS220" s="46"/>
      <c r="BT220" s="46"/>
      <c r="BU220" s="46"/>
      <c r="BV220" s="46"/>
      <c r="BX220" s="46"/>
      <c r="BY220" s="46"/>
      <c r="BZ220" s="46"/>
      <c r="CA220" s="46"/>
      <c r="CC220" s="46"/>
      <c r="CD220" s="46"/>
      <c r="CE220" s="46"/>
      <c r="CF220" s="46"/>
      <c r="CH220" s="46"/>
      <c r="CI220" s="46"/>
      <c r="CJ220" s="46"/>
      <c r="CK220" s="46"/>
      <c r="CM220" s="46"/>
      <c r="CN220" s="46"/>
      <c r="CO220" s="46"/>
      <c r="CP220" s="46"/>
      <c r="CS220" s="46"/>
      <c r="CT220" s="46"/>
      <c r="CU220" s="46"/>
      <c r="CV220" s="46"/>
      <c r="CW220" s="46"/>
      <c r="CX220" s="46"/>
      <c r="CY220" s="46"/>
      <c r="CZ220" s="46"/>
      <c r="DA220" s="46"/>
      <c r="DB220" s="46"/>
      <c r="DC220" s="46"/>
      <c r="DE220" s="46"/>
      <c r="DF220" s="46"/>
      <c r="DG220" s="46"/>
      <c r="DI220" s="46"/>
      <c r="DJ220" s="46"/>
      <c r="DK220" s="46"/>
    </row>
    <row r="221" spans="1:115" x14ac:dyDescent="0.2">
      <c r="A221" s="355"/>
      <c r="B221" s="8"/>
      <c r="C221" s="8"/>
      <c r="D221" s="326"/>
      <c r="E221" s="326"/>
      <c r="F221" s="326"/>
      <c r="G221" s="326"/>
      <c r="H221" s="326"/>
      <c r="I221" s="8"/>
      <c r="J221" s="8"/>
      <c r="K221" s="8"/>
      <c r="L221" s="8"/>
      <c r="M221" s="333"/>
      <c r="N221" s="333"/>
      <c r="O221" s="333"/>
      <c r="P221" s="8"/>
      <c r="Q221" s="337"/>
      <c r="R221" s="8"/>
      <c r="S221" s="8"/>
      <c r="T221" s="8"/>
      <c r="U221" s="8"/>
      <c r="V221" s="8"/>
      <c r="W221" s="47"/>
      <c r="X221" s="8"/>
      <c r="Y221" s="8"/>
      <c r="Z221" s="47"/>
      <c r="AA221" s="8"/>
      <c r="AB221" s="8"/>
      <c r="AC221" s="47"/>
      <c r="AD221" s="47"/>
      <c r="AE221" s="47"/>
      <c r="AF221" s="47"/>
      <c r="AG221" s="47"/>
      <c r="AH221" s="47"/>
      <c r="AI221" s="47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5"/>
    </row>
    <row r="222" spans="1:115" x14ac:dyDescent="0.2">
      <c r="A222" s="355"/>
      <c r="B222" s="8"/>
      <c r="C222" s="8"/>
      <c r="D222" s="326"/>
      <c r="E222" s="326"/>
      <c r="F222" s="326"/>
      <c r="G222" s="326"/>
      <c r="H222" s="326"/>
      <c r="I222" s="8"/>
      <c r="J222" s="8"/>
      <c r="K222" s="8"/>
      <c r="L222" s="8"/>
      <c r="M222" s="333"/>
      <c r="N222" s="333"/>
      <c r="O222" s="333"/>
      <c r="P222" s="8"/>
      <c r="Q222" s="337"/>
      <c r="R222" s="8"/>
      <c r="S222" s="8"/>
      <c r="T222" s="8"/>
      <c r="U222" s="8"/>
      <c r="V222" s="8"/>
      <c r="W222" s="47"/>
      <c r="X222" s="8"/>
      <c r="Y222" s="8"/>
      <c r="Z222" s="47"/>
      <c r="AA222" s="8"/>
      <c r="AB222" s="8"/>
      <c r="AC222" s="47"/>
      <c r="AD222" s="47"/>
      <c r="AE222" s="47"/>
      <c r="AF222" s="47"/>
      <c r="AG222" s="47"/>
      <c r="AH222" s="47"/>
      <c r="AI222" s="47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5"/>
    </row>
    <row r="223" spans="1:115" x14ac:dyDescent="0.2">
      <c r="A223" s="355"/>
      <c r="B223" s="8"/>
      <c r="C223" s="8"/>
      <c r="D223" s="326"/>
      <c r="E223" s="326"/>
      <c r="F223" s="326"/>
      <c r="G223" s="326"/>
      <c r="H223" s="326"/>
      <c r="I223" s="8"/>
      <c r="J223" s="8"/>
      <c r="K223" s="8"/>
      <c r="L223" s="8"/>
      <c r="M223" s="333"/>
      <c r="N223" s="333"/>
      <c r="O223" s="333"/>
      <c r="P223" s="8"/>
      <c r="Q223" s="337"/>
      <c r="R223" s="8"/>
      <c r="S223" s="8"/>
      <c r="T223" s="8"/>
      <c r="U223" s="8"/>
      <c r="V223" s="8"/>
      <c r="W223" s="47"/>
      <c r="X223" s="8"/>
      <c r="Y223" s="8"/>
      <c r="Z223" s="47"/>
      <c r="AA223" s="8"/>
      <c r="AB223" s="8"/>
      <c r="AC223" s="47"/>
      <c r="AD223" s="47"/>
      <c r="AE223" s="47"/>
      <c r="AF223" s="47"/>
      <c r="AG223" s="47"/>
      <c r="AH223" s="47"/>
      <c r="AI223" s="47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5"/>
    </row>
    <row r="224" spans="1:115" x14ac:dyDescent="0.2">
      <c r="A224" s="355"/>
      <c r="B224" s="8"/>
      <c r="C224" s="8"/>
      <c r="D224" s="326"/>
      <c r="E224" s="326"/>
      <c r="F224" s="326"/>
      <c r="G224" s="326"/>
      <c r="H224" s="326"/>
      <c r="I224" s="8"/>
      <c r="J224" s="8"/>
      <c r="K224" s="8"/>
      <c r="L224" s="8"/>
      <c r="M224" s="333"/>
      <c r="N224" s="333"/>
      <c r="O224" s="333"/>
      <c r="P224" s="8"/>
      <c r="Q224" s="337"/>
      <c r="R224" s="8"/>
      <c r="S224" s="8"/>
      <c r="T224" s="8"/>
      <c r="U224" s="8"/>
      <c r="V224" s="8"/>
      <c r="W224" s="47"/>
      <c r="X224" s="8"/>
      <c r="Y224" s="8"/>
      <c r="Z224" s="47"/>
      <c r="AA224" s="8"/>
      <c r="AB224" s="8"/>
      <c r="AC224" s="47"/>
      <c r="AD224" s="47"/>
      <c r="AE224" s="47"/>
      <c r="AF224" s="47"/>
      <c r="AG224" s="47"/>
      <c r="AH224" s="47"/>
      <c r="AI224" s="47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5"/>
    </row>
    <row r="225" spans="1:121" x14ac:dyDescent="0.2">
      <c r="A225" s="355"/>
      <c r="B225" s="8"/>
      <c r="C225" s="8"/>
      <c r="D225" s="326"/>
      <c r="E225" s="326"/>
      <c r="F225" s="326"/>
      <c r="G225" s="326"/>
      <c r="H225" s="326"/>
      <c r="I225" s="8"/>
      <c r="J225" s="8"/>
      <c r="K225" s="8"/>
      <c r="L225" s="8"/>
      <c r="M225" s="333"/>
      <c r="N225" s="333"/>
      <c r="O225" s="333"/>
      <c r="P225" s="8"/>
      <c r="Q225" s="337"/>
      <c r="R225" s="8"/>
      <c r="S225" s="8"/>
      <c r="T225" s="8"/>
      <c r="U225" s="8"/>
      <c r="V225" s="8"/>
      <c r="W225" s="47"/>
      <c r="X225" s="8"/>
      <c r="Y225" s="8"/>
      <c r="Z225" s="47"/>
      <c r="AA225" s="8"/>
      <c r="AB225" s="8"/>
      <c r="AC225" s="47"/>
      <c r="AD225" s="47"/>
      <c r="AE225" s="47"/>
      <c r="AF225" s="47"/>
      <c r="AG225" s="47"/>
      <c r="AH225" s="47"/>
      <c r="AI225" s="47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5"/>
    </row>
    <row r="226" spans="1:121" x14ac:dyDescent="0.2">
      <c r="A226" s="355"/>
      <c r="B226" s="8"/>
      <c r="C226" s="8"/>
      <c r="D226" s="326"/>
      <c r="E226" s="326"/>
      <c r="F226" s="326"/>
      <c r="G226" s="326"/>
      <c r="H226" s="326"/>
      <c r="I226" s="8"/>
      <c r="J226" s="8"/>
      <c r="K226" s="8"/>
      <c r="L226" s="8"/>
      <c r="M226" s="333"/>
      <c r="N226" s="333"/>
      <c r="O226" s="333"/>
      <c r="P226" s="8"/>
      <c r="Q226" s="337"/>
      <c r="R226" s="8"/>
      <c r="S226" s="8"/>
      <c r="T226" s="8"/>
      <c r="U226" s="8"/>
      <c r="V226" s="8"/>
      <c r="W226" s="47"/>
      <c r="X226" s="8"/>
      <c r="Y226" s="8"/>
      <c r="Z226" s="47"/>
      <c r="AA226" s="8"/>
      <c r="AB226" s="8"/>
      <c r="AC226" s="47"/>
      <c r="AD226" s="47"/>
      <c r="AE226" s="47"/>
      <c r="AF226" s="47"/>
      <c r="AG226" s="47"/>
      <c r="AH226" s="47"/>
      <c r="AI226" s="47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5"/>
    </row>
    <row r="227" spans="1:121" x14ac:dyDescent="0.2">
      <c r="A227" s="355"/>
      <c r="B227" s="8"/>
      <c r="C227" s="8"/>
      <c r="D227" s="326"/>
      <c r="E227" s="326"/>
      <c r="F227" s="326"/>
      <c r="G227" s="326"/>
      <c r="H227" s="326"/>
      <c r="I227" s="8"/>
      <c r="J227" s="8"/>
      <c r="K227" s="8"/>
      <c r="L227" s="8"/>
      <c r="M227" s="333"/>
      <c r="N227" s="333"/>
      <c r="O227" s="333"/>
      <c r="P227" s="8"/>
      <c r="Q227" s="337"/>
      <c r="R227" s="8"/>
      <c r="S227" s="8"/>
      <c r="T227" s="8"/>
      <c r="U227" s="8"/>
      <c r="V227" s="8"/>
      <c r="W227" s="47"/>
      <c r="X227" s="8"/>
      <c r="Y227" s="8"/>
      <c r="Z227" s="47"/>
      <c r="AA227" s="8"/>
      <c r="AB227" s="8"/>
      <c r="AC227" s="47"/>
      <c r="AD227" s="47"/>
      <c r="AE227" s="47"/>
      <c r="AF227" s="47"/>
      <c r="AG227" s="47"/>
      <c r="AH227" s="47"/>
      <c r="AI227" s="47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5"/>
    </row>
    <row r="228" spans="1:121" x14ac:dyDescent="0.2">
      <c r="A228" s="355"/>
      <c r="B228" s="8"/>
      <c r="C228" s="8"/>
      <c r="D228" s="326"/>
      <c r="E228" s="326"/>
      <c r="F228" s="326"/>
      <c r="G228" s="326"/>
      <c r="H228" s="326"/>
      <c r="I228" s="8"/>
      <c r="J228" s="8"/>
      <c r="K228" s="8"/>
      <c r="L228" s="8"/>
      <c r="M228" s="333"/>
      <c r="N228" s="333"/>
      <c r="O228" s="333"/>
      <c r="P228" s="8"/>
      <c r="Q228" s="337"/>
      <c r="R228" s="8"/>
      <c r="S228" s="8"/>
      <c r="T228" s="8"/>
      <c r="U228" s="8"/>
      <c r="V228" s="8"/>
      <c r="W228" s="47"/>
      <c r="X228" s="8"/>
      <c r="Y228" s="8"/>
      <c r="Z228" s="47"/>
      <c r="AA228" s="8"/>
      <c r="AB228" s="8"/>
      <c r="AC228" s="47"/>
      <c r="AD228" s="47"/>
      <c r="AE228" s="47"/>
      <c r="AF228" s="47"/>
      <c r="AG228" s="47"/>
      <c r="AH228" s="47"/>
      <c r="AI228" s="47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5"/>
    </row>
    <row r="229" spans="1:121" x14ac:dyDescent="0.2">
      <c r="A229" s="355"/>
      <c r="B229" s="8"/>
      <c r="C229" s="8"/>
      <c r="D229" s="326"/>
      <c r="E229" s="326"/>
      <c r="F229" s="326"/>
      <c r="G229" s="326"/>
      <c r="H229" s="326"/>
      <c r="I229" s="8"/>
      <c r="J229" s="8"/>
      <c r="K229" s="8"/>
      <c r="L229" s="8"/>
      <c r="M229" s="333"/>
      <c r="N229" s="333"/>
      <c r="O229" s="333"/>
      <c r="P229" s="8"/>
      <c r="Q229" s="337"/>
      <c r="R229" s="8"/>
      <c r="S229" s="8"/>
      <c r="T229" s="8"/>
      <c r="U229" s="8"/>
      <c r="V229" s="8"/>
      <c r="W229" s="47"/>
      <c r="X229" s="8"/>
      <c r="Y229" s="8"/>
      <c r="Z229" s="47"/>
      <c r="AA229" s="47"/>
      <c r="AB229" s="8"/>
      <c r="AC229" s="47"/>
      <c r="AD229" s="47"/>
      <c r="AE229" s="47"/>
      <c r="AF229" s="47"/>
      <c r="AG229" s="47"/>
      <c r="AH229" s="47"/>
      <c r="AI229" s="47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5"/>
    </row>
    <row r="230" spans="1:121" hidden="1" x14ac:dyDescent="0.2">
      <c r="A230" s="355"/>
      <c r="B230" s="8"/>
      <c r="C230" s="8"/>
      <c r="D230" s="327"/>
      <c r="E230" s="327"/>
      <c r="F230" s="327"/>
      <c r="G230" s="327"/>
      <c r="H230" s="327"/>
      <c r="I230" s="8"/>
      <c r="J230" s="8"/>
      <c r="K230" s="8"/>
      <c r="L230" s="8"/>
      <c r="M230" s="330"/>
      <c r="N230" s="330"/>
      <c r="O230" s="330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5"/>
    </row>
    <row r="231" spans="1:121" hidden="1" x14ac:dyDescent="0.2">
      <c r="A231" s="212"/>
      <c r="B231" s="356"/>
      <c r="C231" s="8"/>
      <c r="D231" s="332"/>
      <c r="E231" s="332"/>
      <c r="F231" s="332"/>
      <c r="G231" s="332"/>
      <c r="H231" s="332"/>
      <c r="I231" s="8"/>
      <c r="J231" s="8"/>
      <c r="K231" s="8"/>
      <c r="L231" s="8"/>
      <c r="M231" s="332"/>
      <c r="N231" s="332"/>
      <c r="O231" s="332"/>
      <c r="P231" s="8"/>
      <c r="Q231" s="332"/>
      <c r="R231" s="8"/>
      <c r="S231" s="8"/>
      <c r="T231" s="8"/>
      <c r="U231" s="8"/>
      <c r="V231" s="8"/>
      <c r="W231" s="332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5"/>
      <c r="CT231" s="46"/>
      <c r="CX231" s="46"/>
      <c r="DB231" s="46"/>
      <c r="DF231" s="46"/>
      <c r="DJ231" s="52"/>
    </row>
    <row r="232" spans="1:121" hidden="1" x14ac:dyDescent="0.2">
      <c r="A232" s="212"/>
      <c r="B232" s="356"/>
      <c r="C232" s="8"/>
      <c r="D232" s="327"/>
      <c r="E232" s="327"/>
      <c r="F232" s="327"/>
      <c r="G232" s="327"/>
      <c r="H232" s="327"/>
      <c r="I232" s="8"/>
      <c r="J232" s="8"/>
      <c r="K232" s="8"/>
      <c r="L232" s="8"/>
      <c r="M232" s="330"/>
      <c r="N232" s="330"/>
      <c r="O232" s="330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5"/>
    </row>
    <row r="233" spans="1:121" x14ac:dyDescent="0.2">
      <c r="A233" s="355"/>
      <c r="B233" s="8"/>
      <c r="C233" s="8"/>
      <c r="D233" s="327"/>
      <c r="E233" s="327"/>
      <c r="F233" s="327"/>
      <c r="G233" s="327"/>
      <c r="H233" s="327"/>
      <c r="I233" s="8"/>
      <c r="J233" s="8"/>
      <c r="K233" s="8"/>
      <c r="L233" s="8"/>
      <c r="M233" s="330"/>
      <c r="N233" s="330"/>
      <c r="O233" s="330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5"/>
    </row>
    <row r="234" spans="1:121" x14ac:dyDescent="0.2">
      <c r="A234" s="355"/>
      <c r="B234" s="8"/>
      <c r="C234" s="8"/>
      <c r="D234" s="327"/>
      <c r="E234" s="327"/>
      <c r="F234" s="327"/>
      <c r="G234" s="327"/>
      <c r="H234" s="327"/>
      <c r="I234" s="8"/>
      <c r="J234" s="8"/>
      <c r="K234" s="8"/>
      <c r="L234" s="8"/>
      <c r="M234" s="330"/>
      <c r="N234" s="330"/>
      <c r="O234" s="330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5"/>
    </row>
    <row r="235" spans="1:121" x14ac:dyDescent="0.2">
      <c r="A235" s="355"/>
      <c r="B235" s="8"/>
      <c r="C235" s="8"/>
      <c r="D235" s="327"/>
      <c r="E235" s="327"/>
      <c r="F235" s="327"/>
      <c r="G235" s="327"/>
      <c r="H235" s="327"/>
      <c r="I235" s="8"/>
      <c r="J235" s="8"/>
      <c r="K235" s="8"/>
      <c r="L235" s="8"/>
      <c r="M235" s="330"/>
      <c r="N235" s="330"/>
      <c r="O235" s="330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5"/>
    </row>
    <row r="236" spans="1:121" x14ac:dyDescent="0.2">
      <c r="A236" s="8"/>
      <c r="B236" s="8"/>
      <c r="C236" s="8"/>
      <c r="D236" s="325"/>
      <c r="E236" s="325"/>
      <c r="F236" s="325"/>
      <c r="G236" s="325"/>
      <c r="H236" s="325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5"/>
    </row>
    <row r="237" spans="1:121" x14ac:dyDescent="0.2">
      <c r="A237" s="8"/>
      <c r="B237" s="8"/>
      <c r="C237" s="8"/>
      <c r="D237" s="324"/>
      <c r="E237" s="324"/>
      <c r="F237" s="324"/>
      <c r="G237" s="324"/>
      <c r="H237" s="324"/>
      <c r="I237" s="8"/>
      <c r="J237" s="8"/>
      <c r="K237" s="8"/>
      <c r="L237" s="8"/>
      <c r="M237" s="324"/>
      <c r="N237" s="324"/>
      <c r="O237" s="324"/>
      <c r="P237" s="8"/>
      <c r="Q237" s="8"/>
      <c r="R237" s="8"/>
      <c r="S237" s="8"/>
      <c r="T237" s="8"/>
      <c r="U237" s="8"/>
      <c r="V237" s="8"/>
      <c r="W237" s="324"/>
      <c r="X237" s="8"/>
      <c r="Y237" s="8"/>
      <c r="Z237" s="324"/>
      <c r="AA237" s="8"/>
      <c r="AB237" s="8"/>
      <c r="AC237" s="338"/>
      <c r="AD237" s="338"/>
      <c r="AE237" s="338"/>
      <c r="AF237" s="33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5"/>
    </row>
    <row r="238" spans="1:121" x14ac:dyDescent="0.2">
      <c r="A238" s="8"/>
      <c r="B238" s="8"/>
      <c r="C238" s="8"/>
      <c r="D238" s="325"/>
      <c r="E238" s="325"/>
      <c r="F238" s="325"/>
      <c r="G238" s="325"/>
      <c r="H238" s="325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5"/>
    </row>
    <row r="239" spans="1:121" x14ac:dyDescent="0.2">
      <c r="A239" s="8"/>
      <c r="B239" s="8"/>
      <c r="C239" s="8"/>
      <c r="D239" s="13"/>
      <c r="E239" s="13"/>
      <c r="F239" s="13"/>
      <c r="G239" s="13"/>
      <c r="H239" s="13"/>
      <c r="I239" s="8"/>
      <c r="J239" s="8"/>
      <c r="K239" s="8"/>
      <c r="L239" s="8"/>
      <c r="M239" s="13"/>
      <c r="N239" s="13"/>
      <c r="O239" s="13"/>
      <c r="P239" s="8"/>
      <c r="Q239" s="36"/>
      <c r="R239" s="8"/>
      <c r="S239" s="8"/>
      <c r="T239" s="8"/>
      <c r="U239" s="8"/>
      <c r="V239" s="8"/>
      <c r="W239" s="21"/>
      <c r="X239" s="8"/>
      <c r="Y239" s="8"/>
      <c r="Z239" s="21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5"/>
    </row>
    <row r="240" spans="1:121" x14ac:dyDescent="0.2">
      <c r="A240" s="336"/>
      <c r="B240" s="8"/>
      <c r="C240" s="8"/>
      <c r="D240" s="13"/>
      <c r="E240" s="13"/>
      <c r="F240" s="13"/>
      <c r="G240" s="13"/>
      <c r="H240" s="13"/>
      <c r="I240" s="8"/>
      <c r="J240" s="8"/>
      <c r="K240" s="8"/>
      <c r="L240" s="8"/>
      <c r="M240" s="13"/>
      <c r="N240" s="13"/>
      <c r="O240" s="13"/>
      <c r="P240" s="8"/>
      <c r="Q240" s="13"/>
      <c r="R240" s="8"/>
      <c r="S240" s="8"/>
      <c r="T240" s="8"/>
      <c r="U240" s="8"/>
      <c r="V240" s="8"/>
      <c r="W240" s="8"/>
      <c r="X240" s="8"/>
      <c r="Y240" s="8"/>
      <c r="Z240" s="13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5"/>
      <c r="DQ240" s="11"/>
    </row>
    <row r="241" spans="1:125" x14ac:dyDescent="0.2">
      <c r="A241" s="8"/>
      <c r="B241" s="8"/>
      <c r="C241" s="8"/>
      <c r="D241" s="21"/>
      <c r="E241" s="21"/>
      <c r="F241" s="21"/>
      <c r="G241" s="21"/>
      <c r="H241" s="21"/>
      <c r="I241" s="8"/>
      <c r="J241" s="8"/>
      <c r="K241" s="8"/>
      <c r="L241" s="8"/>
      <c r="M241" s="13"/>
      <c r="N241" s="13"/>
      <c r="O241" s="13"/>
      <c r="P241" s="8"/>
      <c r="Q241" s="13"/>
      <c r="R241" s="8"/>
      <c r="S241" s="8"/>
      <c r="T241" s="8"/>
      <c r="U241" s="8"/>
      <c r="V241" s="8"/>
      <c r="W241" s="13"/>
      <c r="X241" s="8"/>
      <c r="Y241" s="8"/>
      <c r="Z241" s="21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5"/>
      <c r="DQ241" s="196"/>
      <c r="DR241" s="196"/>
      <c r="DS241" s="196"/>
      <c r="DT241" s="196"/>
      <c r="DU241" s="237"/>
    </row>
    <row r="242" spans="1:125" x14ac:dyDescent="0.2">
      <c r="A242" s="355"/>
      <c r="B242" s="8"/>
      <c r="C242" s="8"/>
      <c r="D242" s="326"/>
      <c r="E242" s="326"/>
      <c r="F242" s="326"/>
      <c r="G242" s="326"/>
      <c r="H242" s="326"/>
      <c r="I242" s="8"/>
      <c r="J242" s="8"/>
      <c r="K242" s="8"/>
      <c r="L242" s="8"/>
      <c r="M242" s="333"/>
      <c r="N242" s="333"/>
      <c r="O242" s="333"/>
      <c r="P242" s="8"/>
      <c r="Q242" s="327"/>
      <c r="R242" s="8"/>
      <c r="S242" s="8"/>
      <c r="T242" s="8"/>
      <c r="U242" s="8"/>
      <c r="V242" s="8"/>
      <c r="W242" s="47"/>
      <c r="X242" s="8"/>
      <c r="Y242" s="8"/>
      <c r="Z242" s="47"/>
      <c r="AA242" s="47"/>
      <c r="AB242" s="8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8"/>
      <c r="AT242" s="5"/>
      <c r="AV242" s="46"/>
      <c r="AW242" s="46"/>
      <c r="AX242" s="46"/>
      <c r="AY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R242" s="46"/>
      <c r="BS242" s="46"/>
      <c r="BT242" s="46"/>
      <c r="BU242" s="46"/>
      <c r="BV242" s="46"/>
      <c r="BX242" s="46"/>
      <c r="BY242" s="46"/>
      <c r="BZ242" s="46"/>
      <c r="CA242" s="46"/>
      <c r="CS242" s="46"/>
      <c r="CT242" s="46"/>
      <c r="CU242" s="46"/>
      <c r="CV242" s="46"/>
      <c r="CW242" s="46"/>
      <c r="CX242" s="46"/>
      <c r="CY242" s="46"/>
      <c r="CZ242" s="46"/>
      <c r="DA242" s="46"/>
      <c r="DB242" s="46"/>
      <c r="DC242" s="46"/>
      <c r="DD242" s="46"/>
      <c r="DE242" s="46"/>
      <c r="DF242" s="46"/>
      <c r="DG242" s="46"/>
      <c r="DI242" s="46"/>
      <c r="DJ242" s="46"/>
      <c r="DK242" s="46"/>
      <c r="DQ242" s="46"/>
      <c r="DR242" s="46"/>
      <c r="DS242" s="46"/>
      <c r="DT242" s="46"/>
      <c r="DU242" s="52"/>
    </row>
    <row r="243" spans="1:125" x14ac:dyDescent="0.2">
      <c r="A243" s="355"/>
      <c r="B243" s="8"/>
      <c r="C243" s="8"/>
      <c r="D243" s="326"/>
      <c r="E243" s="326"/>
      <c r="F243" s="326"/>
      <c r="G243" s="326"/>
      <c r="H243" s="326"/>
      <c r="I243" s="8"/>
      <c r="J243" s="8"/>
      <c r="K243" s="8"/>
      <c r="L243" s="8"/>
      <c r="M243" s="333"/>
      <c r="N243" s="333"/>
      <c r="O243" s="333"/>
      <c r="P243" s="8"/>
      <c r="Q243" s="327"/>
      <c r="R243" s="8"/>
      <c r="S243" s="8"/>
      <c r="T243" s="8"/>
      <c r="U243" s="8"/>
      <c r="V243" s="8"/>
      <c r="W243" s="47"/>
      <c r="X243" s="8"/>
      <c r="Y243" s="8"/>
      <c r="Z243" s="47"/>
      <c r="AA243" s="47"/>
      <c r="AB243" s="8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8"/>
      <c r="AT243" s="5"/>
      <c r="AV243" s="46"/>
      <c r="AW243" s="46"/>
      <c r="AX243" s="46"/>
      <c r="AY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M243" s="46"/>
      <c r="BN243" s="46"/>
      <c r="BO243" s="46"/>
      <c r="BP243" s="46"/>
      <c r="BR243" s="46"/>
      <c r="BS243" s="46"/>
      <c r="BT243" s="46"/>
      <c r="BU243" s="46"/>
      <c r="BV243" s="46"/>
      <c r="BX243" s="46"/>
      <c r="BY243" s="46"/>
      <c r="BZ243" s="46"/>
      <c r="CA243" s="46"/>
      <c r="CC243" s="46"/>
      <c r="CD243" s="46"/>
      <c r="CE243" s="46"/>
      <c r="CF243" s="46"/>
      <c r="CH243" s="46"/>
      <c r="CI243" s="46"/>
      <c r="CJ243" s="46"/>
      <c r="CK243" s="46"/>
      <c r="CM243" s="46"/>
      <c r="CN243" s="46"/>
      <c r="CO243" s="46"/>
      <c r="CP243" s="46"/>
      <c r="CS243" s="46"/>
      <c r="CT243" s="46"/>
      <c r="CU243" s="46"/>
      <c r="CV243" s="46"/>
      <c r="CW243" s="46"/>
      <c r="CX243" s="46"/>
      <c r="CY243" s="46"/>
      <c r="CZ243" s="46"/>
      <c r="DA243" s="46"/>
      <c r="DB243" s="46"/>
      <c r="DC243" s="46"/>
      <c r="DD243" s="46"/>
      <c r="DE243" s="46"/>
      <c r="DF243" s="46"/>
      <c r="DG243" s="46"/>
      <c r="DI243" s="46"/>
      <c r="DJ243" s="46"/>
      <c r="DK243" s="46"/>
      <c r="DQ243" s="46"/>
      <c r="DR243" s="46"/>
      <c r="DS243" s="46"/>
      <c r="DT243" s="46"/>
      <c r="DU243" s="52"/>
    </row>
    <row r="244" spans="1:125" x14ac:dyDescent="0.2">
      <c r="A244" s="355"/>
      <c r="B244" s="8"/>
      <c r="C244" s="8"/>
      <c r="D244" s="326"/>
      <c r="E244" s="326"/>
      <c r="F244" s="326"/>
      <c r="G244" s="326"/>
      <c r="H244" s="326"/>
      <c r="I244" s="8"/>
      <c r="J244" s="8"/>
      <c r="K244" s="8"/>
      <c r="L244" s="8"/>
      <c r="M244" s="333"/>
      <c r="N244" s="333"/>
      <c r="O244" s="333"/>
      <c r="P244" s="8"/>
      <c r="Q244" s="327"/>
      <c r="R244" s="8"/>
      <c r="S244" s="8"/>
      <c r="T244" s="8"/>
      <c r="U244" s="8"/>
      <c r="V244" s="8"/>
      <c r="W244" s="47"/>
      <c r="X244" s="8"/>
      <c r="Y244" s="8"/>
      <c r="Z244" s="47"/>
      <c r="AA244" s="47"/>
      <c r="AB244" s="8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8"/>
      <c r="AT244" s="5"/>
      <c r="AV244" s="46"/>
      <c r="AW244" s="46"/>
      <c r="AX244" s="46"/>
      <c r="AY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M244" s="46"/>
      <c r="BN244" s="46"/>
      <c r="BO244" s="46"/>
      <c r="BP244" s="46"/>
      <c r="BR244" s="46"/>
      <c r="BS244" s="46"/>
      <c r="BT244" s="46"/>
      <c r="BU244" s="46"/>
      <c r="BV244" s="46"/>
      <c r="BX244" s="46"/>
      <c r="BY244" s="46"/>
      <c r="BZ244" s="46"/>
      <c r="CA244" s="46"/>
      <c r="CC244" s="46"/>
      <c r="CD244" s="46"/>
      <c r="CE244" s="46"/>
      <c r="CF244" s="46"/>
      <c r="CH244" s="46"/>
      <c r="CI244" s="46"/>
      <c r="CJ244" s="46"/>
      <c r="CK244" s="46"/>
      <c r="CM244" s="46"/>
      <c r="CN244" s="46"/>
      <c r="CO244" s="46"/>
      <c r="CP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I244" s="46"/>
      <c r="DJ244" s="46"/>
      <c r="DK244" s="46"/>
      <c r="DQ244" s="46"/>
      <c r="DR244" s="46"/>
      <c r="DS244" s="46"/>
      <c r="DT244" s="46"/>
      <c r="DU244" s="52"/>
    </row>
    <row r="245" spans="1:125" x14ac:dyDescent="0.2">
      <c r="A245" s="355"/>
      <c r="B245" s="8"/>
      <c r="C245" s="8"/>
      <c r="D245" s="326"/>
      <c r="E245" s="326"/>
      <c r="F245" s="326"/>
      <c r="G245" s="326"/>
      <c r="H245" s="326"/>
      <c r="I245" s="8"/>
      <c r="J245" s="8"/>
      <c r="K245" s="8"/>
      <c r="L245" s="8"/>
      <c r="M245" s="333"/>
      <c r="N245" s="333"/>
      <c r="O245" s="333"/>
      <c r="P245" s="8"/>
      <c r="Q245" s="327"/>
      <c r="R245" s="8"/>
      <c r="S245" s="8"/>
      <c r="T245" s="8"/>
      <c r="U245" s="8"/>
      <c r="V245" s="8"/>
      <c r="W245" s="47"/>
      <c r="X245" s="8"/>
      <c r="Y245" s="8"/>
      <c r="Z245" s="47"/>
      <c r="AA245" s="47"/>
      <c r="AB245" s="8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8"/>
      <c r="AT245" s="5"/>
      <c r="AV245" s="46"/>
      <c r="AW245" s="46"/>
      <c r="AX245" s="46"/>
      <c r="AY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M245" s="46"/>
      <c r="BN245" s="46"/>
      <c r="BO245" s="46"/>
      <c r="BP245" s="46"/>
      <c r="BR245" s="46"/>
      <c r="BS245" s="46"/>
      <c r="BT245" s="46"/>
      <c r="BU245" s="46"/>
      <c r="BV245" s="46"/>
      <c r="BX245" s="46"/>
      <c r="BY245" s="46"/>
      <c r="BZ245" s="46"/>
      <c r="CA245" s="46"/>
      <c r="CC245" s="46"/>
      <c r="CD245" s="46"/>
      <c r="CE245" s="46"/>
      <c r="CF245" s="46"/>
      <c r="CH245" s="46"/>
      <c r="CI245" s="46"/>
      <c r="CJ245" s="46"/>
      <c r="CK245" s="46"/>
      <c r="CM245" s="46"/>
      <c r="CN245" s="46"/>
      <c r="CO245" s="46"/>
      <c r="CP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I245" s="46"/>
      <c r="DJ245" s="46"/>
      <c r="DK245" s="46"/>
      <c r="DQ245" s="46"/>
      <c r="DR245" s="46"/>
      <c r="DS245" s="46"/>
      <c r="DT245" s="46"/>
      <c r="DU245" s="52"/>
    </row>
    <row r="246" spans="1:125" x14ac:dyDescent="0.2">
      <c r="A246" s="355"/>
      <c r="B246" s="8"/>
      <c r="C246" s="8"/>
      <c r="D246" s="326"/>
      <c r="E246" s="326"/>
      <c r="F246" s="326"/>
      <c r="G246" s="326"/>
      <c r="H246" s="326"/>
      <c r="I246" s="8"/>
      <c r="J246" s="8"/>
      <c r="K246" s="8"/>
      <c r="L246" s="8"/>
      <c r="M246" s="333"/>
      <c r="N246" s="333"/>
      <c r="O246" s="333"/>
      <c r="P246" s="8"/>
      <c r="Q246" s="327"/>
      <c r="R246" s="8"/>
      <c r="S246" s="8"/>
      <c r="T246" s="8"/>
      <c r="U246" s="8"/>
      <c r="V246" s="8"/>
      <c r="W246" s="47"/>
      <c r="X246" s="8"/>
      <c r="Y246" s="8"/>
      <c r="Z246" s="47"/>
      <c r="AA246" s="47"/>
      <c r="AB246" s="8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8"/>
      <c r="AT246" s="5"/>
      <c r="AV246" s="46"/>
      <c r="AW246" s="46"/>
      <c r="AX246" s="46"/>
      <c r="AY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M246" s="46"/>
      <c r="BN246" s="46"/>
      <c r="BO246" s="46"/>
      <c r="BP246" s="46"/>
      <c r="BR246" s="46"/>
      <c r="BS246" s="46"/>
      <c r="BT246" s="46"/>
      <c r="BU246" s="46"/>
      <c r="BV246" s="46"/>
      <c r="BX246" s="46"/>
      <c r="BY246" s="46"/>
      <c r="BZ246" s="46"/>
      <c r="CA246" s="46"/>
      <c r="CC246" s="46"/>
      <c r="CD246" s="46"/>
      <c r="CE246" s="46"/>
      <c r="CF246" s="46"/>
      <c r="CH246" s="46"/>
      <c r="CI246" s="46"/>
      <c r="CJ246" s="46"/>
      <c r="CK246" s="46"/>
      <c r="CM246" s="46"/>
      <c r="CN246" s="46"/>
      <c r="CO246" s="46"/>
      <c r="CP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I246" s="46"/>
      <c r="DJ246" s="46"/>
      <c r="DK246" s="46"/>
      <c r="DQ246" s="46"/>
      <c r="DR246" s="46"/>
      <c r="DS246" s="46"/>
      <c r="DT246" s="46"/>
      <c r="DU246" s="52"/>
    </row>
    <row r="247" spans="1:125" x14ac:dyDescent="0.2">
      <c r="A247" s="355"/>
      <c r="B247" s="8"/>
      <c r="C247" s="8"/>
      <c r="D247" s="326"/>
      <c r="E247" s="326"/>
      <c r="F247" s="326"/>
      <c r="G247" s="326"/>
      <c r="H247" s="326"/>
      <c r="I247" s="8"/>
      <c r="J247" s="8"/>
      <c r="K247" s="8"/>
      <c r="L247" s="8"/>
      <c r="M247" s="333"/>
      <c r="N247" s="333"/>
      <c r="O247" s="333"/>
      <c r="P247" s="8"/>
      <c r="Q247" s="327"/>
      <c r="R247" s="8"/>
      <c r="S247" s="8"/>
      <c r="T247" s="8"/>
      <c r="U247" s="8"/>
      <c r="V247" s="8"/>
      <c r="W247" s="47"/>
      <c r="X247" s="8"/>
      <c r="Y247" s="8"/>
      <c r="Z247" s="47"/>
      <c r="AA247" s="47"/>
      <c r="AB247" s="8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8"/>
      <c r="AT247" s="5"/>
      <c r="AV247" s="46"/>
      <c r="AW247" s="46"/>
      <c r="AX247" s="46"/>
      <c r="AY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M247" s="46"/>
      <c r="BN247" s="46"/>
      <c r="BO247" s="46"/>
      <c r="BP247" s="46"/>
      <c r="BR247" s="46"/>
      <c r="BS247" s="46"/>
      <c r="BT247" s="46"/>
      <c r="BU247" s="46"/>
      <c r="BV247" s="46"/>
      <c r="BX247" s="46"/>
      <c r="BY247" s="46"/>
      <c r="BZ247" s="46"/>
      <c r="CA247" s="46"/>
      <c r="CC247" s="46"/>
      <c r="CD247" s="46"/>
      <c r="CE247" s="46"/>
      <c r="CF247" s="46"/>
      <c r="CH247" s="46"/>
      <c r="CI247" s="46"/>
      <c r="CJ247" s="46"/>
      <c r="CK247" s="46"/>
      <c r="CM247" s="46"/>
      <c r="CN247" s="46"/>
      <c r="CO247" s="46"/>
      <c r="CP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I247" s="46"/>
      <c r="DJ247" s="46"/>
      <c r="DK247" s="46"/>
      <c r="DQ247" s="46"/>
      <c r="DR247" s="46"/>
      <c r="DS247" s="46"/>
      <c r="DT247" s="46"/>
      <c r="DU247" s="52"/>
    </row>
    <row r="248" spans="1:125" x14ac:dyDescent="0.2">
      <c r="A248" s="355"/>
      <c r="B248" s="8"/>
      <c r="C248" s="8"/>
      <c r="D248" s="326"/>
      <c r="E248" s="326"/>
      <c r="F248" s="326"/>
      <c r="G248" s="326"/>
      <c r="H248" s="326"/>
      <c r="I248" s="8"/>
      <c r="J248" s="8"/>
      <c r="K248" s="8"/>
      <c r="L248" s="8"/>
      <c r="M248" s="333"/>
      <c r="N248" s="333"/>
      <c r="O248" s="333"/>
      <c r="P248" s="8"/>
      <c r="Q248" s="327"/>
      <c r="R248" s="8"/>
      <c r="S248" s="8"/>
      <c r="T248" s="8"/>
      <c r="U248" s="8"/>
      <c r="V248" s="8"/>
      <c r="W248" s="47"/>
      <c r="X248" s="8"/>
      <c r="Y248" s="8"/>
      <c r="Z248" s="47"/>
      <c r="AA248" s="47"/>
      <c r="AB248" s="8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8"/>
      <c r="AT248" s="5"/>
      <c r="AV248" s="46"/>
      <c r="AW248" s="46"/>
      <c r="AX248" s="46"/>
      <c r="AY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M248" s="46"/>
      <c r="BN248" s="46"/>
      <c r="BO248" s="46"/>
      <c r="BP248" s="46"/>
      <c r="BR248" s="46"/>
      <c r="BS248" s="46"/>
      <c r="BT248" s="46"/>
      <c r="BU248" s="46"/>
      <c r="BV248" s="46"/>
      <c r="BX248" s="46"/>
      <c r="BY248" s="46"/>
      <c r="BZ248" s="46"/>
      <c r="CA248" s="46"/>
      <c r="CC248" s="46"/>
      <c r="CD248" s="46"/>
      <c r="CE248" s="46"/>
      <c r="CF248" s="46"/>
      <c r="CH248" s="46"/>
      <c r="CI248" s="46"/>
      <c r="CJ248" s="46"/>
      <c r="CK248" s="46"/>
      <c r="CM248" s="46"/>
      <c r="CN248" s="46"/>
      <c r="CO248" s="46"/>
      <c r="CP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I248" s="46"/>
      <c r="DJ248" s="46"/>
      <c r="DK248" s="46"/>
      <c r="DQ248" s="46"/>
      <c r="DR248" s="46"/>
      <c r="DS248" s="46"/>
      <c r="DT248" s="46"/>
      <c r="DU248" s="52"/>
    </row>
    <row r="249" spans="1:125" x14ac:dyDescent="0.2">
      <c r="A249" s="355"/>
      <c r="B249" s="8"/>
      <c r="C249" s="8"/>
      <c r="D249" s="326"/>
      <c r="E249" s="326"/>
      <c r="F249" s="326"/>
      <c r="G249" s="326"/>
      <c r="H249" s="326"/>
      <c r="I249" s="8"/>
      <c r="J249" s="8"/>
      <c r="K249" s="8"/>
      <c r="L249" s="8"/>
      <c r="M249" s="333"/>
      <c r="N249" s="333"/>
      <c r="O249" s="333"/>
      <c r="P249" s="8"/>
      <c r="Q249" s="327"/>
      <c r="R249" s="8"/>
      <c r="S249" s="8"/>
      <c r="T249" s="8"/>
      <c r="U249" s="8"/>
      <c r="V249" s="8"/>
      <c r="W249" s="47"/>
      <c r="X249" s="8"/>
      <c r="Y249" s="8"/>
      <c r="Z249" s="47"/>
      <c r="AA249" s="47"/>
      <c r="AB249" s="8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8"/>
      <c r="AT249" s="5"/>
      <c r="AV249" s="46"/>
      <c r="AW249" s="46"/>
      <c r="AX249" s="46"/>
      <c r="AY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M249" s="46"/>
      <c r="BN249" s="46"/>
      <c r="BO249" s="46"/>
      <c r="BP249" s="46"/>
      <c r="BR249" s="46"/>
      <c r="BS249" s="46"/>
      <c r="BT249" s="46"/>
      <c r="BU249" s="46"/>
      <c r="BV249" s="46"/>
      <c r="BX249" s="46"/>
      <c r="BY249" s="46"/>
      <c r="BZ249" s="46"/>
      <c r="CA249" s="46"/>
      <c r="CC249" s="46"/>
      <c r="CD249" s="46"/>
      <c r="CE249" s="46"/>
      <c r="CF249" s="46"/>
      <c r="CH249" s="46"/>
      <c r="CI249" s="46"/>
      <c r="CJ249" s="46"/>
      <c r="CK249" s="46"/>
      <c r="CM249" s="46"/>
      <c r="CN249" s="46"/>
      <c r="CO249" s="46"/>
      <c r="CP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I249" s="46"/>
      <c r="DJ249" s="46"/>
      <c r="DK249" s="46"/>
      <c r="DQ249" s="46"/>
      <c r="DR249" s="46"/>
      <c r="DS249" s="46"/>
      <c r="DT249" s="46"/>
      <c r="DU249" s="52"/>
    </row>
    <row r="250" spans="1:125" x14ac:dyDescent="0.2">
      <c r="A250" s="355"/>
      <c r="B250" s="8"/>
      <c r="C250" s="8"/>
      <c r="D250" s="326"/>
      <c r="E250" s="326"/>
      <c r="F250" s="326"/>
      <c r="G250" s="326"/>
      <c r="H250" s="326"/>
      <c r="I250" s="8"/>
      <c r="J250" s="8"/>
      <c r="K250" s="8"/>
      <c r="L250" s="8"/>
      <c r="M250" s="333"/>
      <c r="N250" s="333"/>
      <c r="O250" s="333"/>
      <c r="P250" s="8"/>
      <c r="Q250" s="327"/>
      <c r="R250" s="8"/>
      <c r="S250" s="8"/>
      <c r="T250" s="8"/>
      <c r="U250" s="8"/>
      <c r="V250" s="8"/>
      <c r="W250" s="47"/>
      <c r="X250" s="8"/>
      <c r="Y250" s="8"/>
      <c r="Z250" s="47"/>
      <c r="AA250" s="47"/>
      <c r="AB250" s="8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8"/>
      <c r="AT250" s="5"/>
      <c r="AV250" s="46"/>
      <c r="AW250" s="46"/>
      <c r="AX250" s="46"/>
      <c r="AY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M250" s="46"/>
      <c r="BN250" s="46"/>
      <c r="BO250" s="46"/>
      <c r="BP250" s="46"/>
      <c r="BR250" s="46"/>
      <c r="BS250" s="46"/>
      <c r="BT250" s="46"/>
      <c r="BU250" s="46"/>
      <c r="BV250" s="46"/>
      <c r="BX250" s="46"/>
      <c r="BY250" s="46"/>
      <c r="BZ250" s="46"/>
      <c r="CA250" s="46"/>
      <c r="CC250" s="46"/>
      <c r="CD250" s="46"/>
      <c r="CE250" s="46"/>
      <c r="CF250" s="46"/>
      <c r="CH250" s="46"/>
      <c r="CI250" s="46"/>
      <c r="CJ250" s="46"/>
      <c r="CK250" s="46"/>
      <c r="CM250" s="46"/>
      <c r="CN250" s="46"/>
      <c r="CO250" s="46"/>
      <c r="CP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I250" s="46"/>
      <c r="DJ250" s="46"/>
      <c r="DK250" s="46"/>
      <c r="DQ250" s="46"/>
      <c r="DR250" s="46"/>
      <c r="DS250" s="46"/>
      <c r="DT250" s="46"/>
      <c r="DU250" s="52"/>
    </row>
    <row r="251" spans="1:125" x14ac:dyDescent="0.2">
      <c r="A251" s="355"/>
      <c r="B251" s="8"/>
      <c r="C251" s="8"/>
      <c r="D251" s="326"/>
      <c r="E251" s="326"/>
      <c r="F251" s="326"/>
      <c r="G251" s="326"/>
      <c r="H251" s="326"/>
      <c r="I251" s="8"/>
      <c r="J251" s="8"/>
      <c r="K251" s="8"/>
      <c r="L251" s="8"/>
      <c r="M251" s="333"/>
      <c r="N251" s="333"/>
      <c r="O251" s="333"/>
      <c r="P251" s="8"/>
      <c r="Q251" s="327"/>
      <c r="R251" s="8"/>
      <c r="S251" s="8"/>
      <c r="T251" s="8"/>
      <c r="U251" s="8"/>
      <c r="V251" s="8"/>
      <c r="W251" s="47"/>
      <c r="X251" s="8"/>
      <c r="Y251" s="8"/>
      <c r="Z251" s="47"/>
      <c r="AA251" s="47"/>
      <c r="AB251" s="8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8"/>
      <c r="AT251" s="5"/>
      <c r="AV251" s="46"/>
      <c r="AW251" s="46"/>
      <c r="AX251" s="46"/>
      <c r="AY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M251" s="46"/>
      <c r="BN251" s="46"/>
      <c r="BO251" s="46"/>
      <c r="BP251" s="46"/>
      <c r="BR251" s="46"/>
      <c r="BS251" s="46"/>
      <c r="BT251" s="46"/>
      <c r="BU251" s="46"/>
      <c r="BV251" s="46"/>
      <c r="BX251" s="46"/>
      <c r="BY251" s="46"/>
      <c r="BZ251" s="46"/>
      <c r="CA251" s="46"/>
      <c r="CC251" s="46"/>
      <c r="CD251" s="46"/>
      <c r="CE251" s="46"/>
      <c r="CF251" s="46"/>
      <c r="CH251" s="46"/>
      <c r="CI251" s="46"/>
      <c r="CJ251" s="46"/>
      <c r="CK251" s="46"/>
      <c r="CM251" s="46"/>
      <c r="CN251" s="46"/>
      <c r="CO251" s="46"/>
      <c r="CP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I251" s="46"/>
      <c r="DJ251" s="46"/>
      <c r="DK251" s="46"/>
      <c r="DQ251" s="46"/>
      <c r="DR251" s="46"/>
      <c r="DS251" s="46"/>
      <c r="DT251" s="46"/>
      <c r="DU251" s="52"/>
    </row>
    <row r="252" spans="1:125" x14ac:dyDescent="0.2">
      <c r="A252" s="355"/>
      <c r="B252" s="8"/>
      <c r="C252" s="8"/>
      <c r="D252" s="326"/>
      <c r="E252" s="326"/>
      <c r="F252" s="326"/>
      <c r="G252" s="326"/>
      <c r="H252" s="326"/>
      <c r="I252" s="8"/>
      <c r="J252" s="8"/>
      <c r="K252" s="8"/>
      <c r="L252" s="8"/>
      <c r="M252" s="333"/>
      <c r="N252" s="333"/>
      <c r="O252" s="333"/>
      <c r="P252" s="8"/>
      <c r="Q252" s="327"/>
      <c r="R252" s="8"/>
      <c r="S252" s="8"/>
      <c r="T252" s="8"/>
      <c r="U252" s="8"/>
      <c r="V252" s="8"/>
      <c r="W252" s="47"/>
      <c r="X252" s="8"/>
      <c r="Y252" s="8"/>
      <c r="Z252" s="47"/>
      <c r="AA252" s="47"/>
      <c r="AB252" s="8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8"/>
      <c r="AT252" s="5"/>
      <c r="AV252" s="46"/>
      <c r="AW252" s="46"/>
      <c r="AX252" s="46"/>
      <c r="AY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M252" s="46"/>
      <c r="BN252" s="46"/>
      <c r="BO252" s="46"/>
      <c r="BP252" s="46"/>
      <c r="BR252" s="46"/>
      <c r="BS252" s="46"/>
      <c r="BT252" s="46"/>
      <c r="BU252" s="46"/>
      <c r="BV252" s="46"/>
      <c r="BX252" s="46"/>
      <c r="BY252" s="46"/>
      <c r="BZ252" s="46"/>
      <c r="CA252" s="46"/>
      <c r="CC252" s="46"/>
      <c r="CD252" s="46"/>
      <c r="CE252" s="46"/>
      <c r="CF252" s="46"/>
      <c r="CH252" s="46"/>
      <c r="CI252" s="46"/>
      <c r="CJ252" s="46"/>
      <c r="CK252" s="46"/>
      <c r="CM252" s="46"/>
      <c r="CN252" s="46"/>
      <c r="CO252" s="46"/>
      <c r="CP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I252" s="46"/>
      <c r="DJ252" s="46"/>
      <c r="DK252" s="46"/>
      <c r="DQ252" s="46"/>
      <c r="DR252" s="46"/>
      <c r="DS252" s="46"/>
      <c r="DT252" s="46"/>
      <c r="DU252" s="52"/>
    </row>
    <row r="253" spans="1:125" x14ac:dyDescent="0.2">
      <c r="A253" s="355"/>
      <c r="B253" s="8"/>
      <c r="C253" s="8"/>
      <c r="D253" s="326"/>
      <c r="E253" s="326"/>
      <c r="F253" s="326"/>
      <c r="G253" s="326"/>
      <c r="H253" s="326"/>
      <c r="I253" s="8"/>
      <c r="J253" s="8"/>
      <c r="K253" s="8"/>
      <c r="L253" s="8"/>
      <c r="M253" s="333"/>
      <c r="N253" s="333"/>
      <c r="O253" s="333"/>
      <c r="P253" s="8"/>
      <c r="Q253" s="327"/>
      <c r="R253" s="8"/>
      <c r="S253" s="8"/>
      <c r="T253" s="8"/>
      <c r="U253" s="8"/>
      <c r="V253" s="8"/>
      <c r="W253" s="47"/>
      <c r="X253" s="8"/>
      <c r="Y253" s="8"/>
      <c r="Z253" s="47"/>
      <c r="AA253" s="47"/>
      <c r="AB253" s="8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8"/>
      <c r="AT253" s="5"/>
      <c r="AV253" s="46"/>
      <c r="AW253" s="46"/>
      <c r="AX253" s="46"/>
      <c r="AY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M253" s="46"/>
      <c r="BN253" s="46"/>
      <c r="BO253" s="46"/>
      <c r="BP253" s="46"/>
      <c r="BR253" s="46"/>
      <c r="BS253" s="46"/>
      <c r="BT253" s="46"/>
      <c r="BU253" s="46"/>
      <c r="BV253" s="46"/>
      <c r="BX253" s="46"/>
      <c r="BY253" s="46"/>
      <c r="BZ253" s="46"/>
      <c r="CA253" s="46"/>
      <c r="CC253" s="46"/>
      <c r="CD253" s="46"/>
      <c r="CE253" s="46"/>
      <c r="CF253" s="46"/>
      <c r="CH253" s="46"/>
      <c r="CI253" s="46"/>
      <c r="CJ253" s="46"/>
      <c r="CK253" s="46"/>
      <c r="CM253" s="46"/>
      <c r="CN253" s="46"/>
      <c r="CO253" s="46"/>
      <c r="CP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I253" s="46"/>
      <c r="DJ253" s="46"/>
      <c r="DK253" s="46"/>
      <c r="DQ253" s="46"/>
      <c r="DR253" s="46"/>
      <c r="DS253" s="46"/>
      <c r="DT253" s="46"/>
      <c r="DU253" s="52"/>
    </row>
    <row r="254" spans="1:125" x14ac:dyDescent="0.2">
      <c r="A254" s="355"/>
      <c r="B254" s="8"/>
      <c r="C254" s="8"/>
      <c r="D254" s="326"/>
      <c r="E254" s="326"/>
      <c r="F254" s="326"/>
      <c r="G254" s="326"/>
      <c r="H254" s="326"/>
      <c r="I254" s="8"/>
      <c r="J254" s="8"/>
      <c r="K254" s="8"/>
      <c r="L254" s="8"/>
      <c r="M254" s="333"/>
      <c r="N254" s="333"/>
      <c r="O254" s="333"/>
      <c r="P254" s="8"/>
      <c r="Q254" s="327"/>
      <c r="R254" s="8"/>
      <c r="S254" s="8"/>
      <c r="T254" s="8"/>
      <c r="U254" s="8"/>
      <c r="V254" s="8"/>
      <c r="W254" s="47"/>
      <c r="X254" s="8"/>
      <c r="Y254" s="8"/>
      <c r="Z254" s="47"/>
      <c r="AA254" s="47"/>
      <c r="AB254" s="8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8"/>
      <c r="AT254" s="5"/>
      <c r="AV254" s="46"/>
      <c r="AW254" s="46"/>
      <c r="AX254" s="46"/>
      <c r="AY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M254" s="46"/>
      <c r="BN254" s="46"/>
      <c r="BO254" s="46"/>
      <c r="BP254" s="46"/>
      <c r="BR254" s="46"/>
      <c r="BS254" s="46"/>
      <c r="BT254" s="46"/>
      <c r="BU254" s="46"/>
      <c r="BV254" s="46"/>
      <c r="BX254" s="46"/>
      <c r="BY254" s="46"/>
      <c r="BZ254" s="46"/>
      <c r="CA254" s="46"/>
      <c r="CC254" s="46"/>
      <c r="CD254" s="46"/>
      <c r="CE254" s="46"/>
      <c r="CF254" s="46"/>
      <c r="CH254" s="46"/>
      <c r="CI254" s="46"/>
      <c r="CJ254" s="46"/>
      <c r="CK254" s="46"/>
      <c r="CM254" s="46"/>
      <c r="CN254" s="46"/>
      <c r="CO254" s="46"/>
      <c r="CP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I254" s="46"/>
      <c r="DJ254" s="46"/>
      <c r="DK254" s="46"/>
      <c r="DQ254" s="46"/>
      <c r="DR254" s="46"/>
      <c r="DS254" s="46"/>
      <c r="DT254" s="46"/>
      <c r="DU254" s="52"/>
    </row>
    <row r="255" spans="1:125" x14ac:dyDescent="0.2">
      <c r="A255" s="355"/>
      <c r="B255" s="8"/>
      <c r="C255" s="8"/>
      <c r="D255" s="326"/>
      <c r="E255" s="326"/>
      <c r="F255" s="326"/>
      <c r="G255" s="326"/>
      <c r="H255" s="326"/>
      <c r="I255" s="8"/>
      <c r="J255" s="8"/>
      <c r="K255" s="8"/>
      <c r="L255" s="8"/>
      <c r="M255" s="333"/>
      <c r="N255" s="333"/>
      <c r="O255" s="333"/>
      <c r="P255" s="8"/>
      <c r="Q255" s="327"/>
      <c r="R255" s="8"/>
      <c r="S255" s="8"/>
      <c r="T255" s="8"/>
      <c r="U255" s="8"/>
      <c r="V255" s="8"/>
      <c r="W255" s="47"/>
      <c r="X255" s="8"/>
      <c r="Y255" s="8"/>
      <c r="Z255" s="47"/>
      <c r="AA255" s="47"/>
      <c r="AB255" s="8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8"/>
      <c r="AT255" s="5"/>
      <c r="AV255" s="46"/>
      <c r="AW255" s="46"/>
      <c r="AX255" s="46"/>
      <c r="AY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M255" s="46"/>
      <c r="BN255" s="46"/>
      <c r="BO255" s="46"/>
      <c r="BP255" s="46"/>
      <c r="BR255" s="46"/>
      <c r="BS255" s="46"/>
      <c r="BT255" s="46"/>
      <c r="BU255" s="46"/>
      <c r="BV255" s="46"/>
      <c r="BX255" s="46"/>
      <c r="BY255" s="46"/>
      <c r="BZ255" s="46"/>
      <c r="CA255" s="46"/>
      <c r="CC255" s="46"/>
      <c r="CD255" s="46"/>
      <c r="CE255" s="46"/>
      <c r="CF255" s="46"/>
      <c r="CH255" s="46"/>
      <c r="CI255" s="46"/>
      <c r="CJ255" s="46"/>
      <c r="CK255" s="46"/>
      <c r="CM255" s="46"/>
      <c r="CN255" s="46"/>
      <c r="CO255" s="46"/>
      <c r="CP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I255" s="46"/>
      <c r="DJ255" s="46"/>
      <c r="DK255" s="46"/>
      <c r="DQ255" s="46"/>
      <c r="DR255" s="46"/>
      <c r="DS255" s="46"/>
      <c r="DT255" s="46"/>
      <c r="DU255" s="52"/>
    </row>
    <row r="256" spans="1:125" x14ac:dyDescent="0.2">
      <c r="A256" s="355"/>
      <c r="B256" s="8"/>
      <c r="C256" s="8"/>
      <c r="D256" s="326"/>
      <c r="E256" s="326"/>
      <c r="F256" s="326"/>
      <c r="G256" s="326"/>
      <c r="H256" s="326"/>
      <c r="I256" s="8"/>
      <c r="J256" s="8"/>
      <c r="K256" s="8"/>
      <c r="L256" s="8"/>
      <c r="M256" s="333"/>
      <c r="N256" s="333"/>
      <c r="O256" s="333"/>
      <c r="P256" s="8"/>
      <c r="Q256" s="327"/>
      <c r="R256" s="8"/>
      <c r="S256" s="8"/>
      <c r="T256" s="8"/>
      <c r="U256" s="8"/>
      <c r="V256" s="8"/>
      <c r="W256" s="47"/>
      <c r="X256" s="8"/>
      <c r="Y256" s="8"/>
      <c r="Z256" s="47"/>
      <c r="AA256" s="47"/>
      <c r="AB256" s="8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8"/>
      <c r="AT256" s="5"/>
      <c r="AV256" s="46"/>
      <c r="AW256" s="46"/>
      <c r="AX256" s="46"/>
      <c r="AY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M256" s="46"/>
      <c r="BN256" s="46"/>
      <c r="BO256" s="46"/>
      <c r="BP256" s="46"/>
      <c r="BR256" s="46"/>
      <c r="BS256" s="46"/>
      <c r="BT256" s="46"/>
      <c r="BU256" s="46"/>
      <c r="BV256" s="46"/>
      <c r="BX256" s="46"/>
      <c r="BY256" s="46"/>
      <c r="BZ256" s="46"/>
      <c r="CA256" s="46"/>
      <c r="CC256" s="46"/>
      <c r="CD256" s="46"/>
      <c r="CE256" s="46"/>
      <c r="CF256" s="46"/>
      <c r="CH256" s="46"/>
      <c r="CI256" s="46"/>
      <c r="CJ256" s="46"/>
      <c r="CK256" s="46"/>
      <c r="CM256" s="46"/>
      <c r="CN256" s="46"/>
      <c r="CO256" s="46"/>
      <c r="CP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I256" s="46"/>
      <c r="DJ256" s="46"/>
      <c r="DK256" s="46"/>
      <c r="DQ256" s="46"/>
      <c r="DR256" s="46"/>
      <c r="DS256" s="46"/>
      <c r="DT256" s="46"/>
      <c r="DU256" s="52"/>
    </row>
    <row r="257" spans="1:125" x14ac:dyDescent="0.2">
      <c r="A257" s="355"/>
      <c r="B257" s="8"/>
      <c r="C257" s="8"/>
      <c r="D257" s="326"/>
      <c r="E257" s="326"/>
      <c r="F257" s="326"/>
      <c r="G257" s="326"/>
      <c r="H257" s="326"/>
      <c r="I257" s="8"/>
      <c r="J257" s="8"/>
      <c r="K257" s="8"/>
      <c r="L257" s="8"/>
      <c r="M257" s="333"/>
      <c r="N257" s="333"/>
      <c r="O257" s="333"/>
      <c r="P257" s="8"/>
      <c r="Q257" s="327"/>
      <c r="R257" s="8"/>
      <c r="S257" s="8"/>
      <c r="T257" s="8"/>
      <c r="U257" s="8"/>
      <c r="V257" s="8"/>
      <c r="W257" s="47"/>
      <c r="X257" s="8"/>
      <c r="Y257" s="8"/>
      <c r="Z257" s="47"/>
      <c r="AA257" s="47"/>
      <c r="AB257" s="8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8"/>
      <c r="AT257" s="5"/>
      <c r="AV257" s="46"/>
      <c r="AW257" s="46"/>
      <c r="AX257" s="46"/>
      <c r="AY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M257" s="46"/>
      <c r="BN257" s="46"/>
      <c r="BO257" s="46"/>
      <c r="BP257" s="46"/>
      <c r="BR257" s="46"/>
      <c r="BS257" s="46"/>
      <c r="BT257" s="46"/>
      <c r="BU257" s="46"/>
      <c r="BV257" s="46"/>
      <c r="BX257" s="46"/>
      <c r="BY257" s="46"/>
      <c r="BZ257" s="46"/>
      <c r="CA257" s="46"/>
      <c r="CC257" s="46"/>
      <c r="CD257" s="46"/>
      <c r="CE257" s="46"/>
      <c r="CF257" s="46"/>
      <c r="CH257" s="46"/>
      <c r="CI257" s="46"/>
      <c r="CJ257" s="46"/>
      <c r="CK257" s="46"/>
      <c r="CM257" s="46"/>
      <c r="CN257" s="46"/>
      <c r="CO257" s="46"/>
      <c r="CP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I257" s="46"/>
      <c r="DJ257" s="46"/>
      <c r="DK257" s="46"/>
      <c r="DQ257" s="46"/>
      <c r="DR257" s="46"/>
      <c r="DS257" s="46"/>
      <c r="DT257" s="46"/>
      <c r="DU257" s="52"/>
    </row>
    <row r="258" spans="1:125" x14ac:dyDescent="0.2">
      <c r="A258" s="355"/>
      <c r="B258" s="8"/>
      <c r="C258" s="8"/>
      <c r="D258" s="326"/>
      <c r="E258" s="326"/>
      <c r="F258" s="326"/>
      <c r="G258" s="326"/>
      <c r="H258" s="326"/>
      <c r="I258" s="8"/>
      <c r="J258" s="8"/>
      <c r="K258" s="8"/>
      <c r="L258" s="8"/>
      <c r="M258" s="333"/>
      <c r="N258" s="333"/>
      <c r="O258" s="333"/>
      <c r="P258" s="8"/>
      <c r="Q258" s="327"/>
      <c r="R258" s="8"/>
      <c r="S258" s="8"/>
      <c r="T258" s="8"/>
      <c r="U258" s="8"/>
      <c r="V258" s="8"/>
      <c r="W258" s="47"/>
      <c r="X258" s="8"/>
      <c r="Y258" s="8"/>
      <c r="Z258" s="47"/>
      <c r="AA258" s="47"/>
      <c r="AB258" s="8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8"/>
      <c r="AT258" s="5"/>
      <c r="AV258" s="46"/>
      <c r="AW258" s="46"/>
      <c r="AX258" s="46"/>
      <c r="AY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M258" s="46"/>
      <c r="BN258" s="46"/>
      <c r="BO258" s="46"/>
      <c r="BP258" s="46"/>
      <c r="BR258" s="46"/>
      <c r="BS258" s="46"/>
      <c r="BT258" s="46"/>
      <c r="BU258" s="46"/>
      <c r="BV258" s="46"/>
      <c r="BX258" s="46"/>
      <c r="BY258" s="46"/>
      <c r="BZ258" s="46"/>
      <c r="CA258" s="46"/>
      <c r="CC258" s="46"/>
      <c r="CD258" s="46"/>
      <c r="CE258" s="46"/>
      <c r="CF258" s="46"/>
      <c r="CH258" s="46"/>
      <c r="CI258" s="46"/>
      <c r="CJ258" s="46"/>
      <c r="CK258" s="46"/>
      <c r="CM258" s="46"/>
      <c r="CN258" s="46"/>
      <c r="CO258" s="46"/>
      <c r="CP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I258" s="46"/>
      <c r="DJ258" s="46"/>
      <c r="DK258" s="46"/>
      <c r="DQ258" s="46"/>
      <c r="DR258" s="46"/>
      <c r="DS258" s="46"/>
      <c r="DT258" s="46"/>
      <c r="DU258" s="52"/>
    </row>
    <row r="259" spans="1:125" x14ac:dyDescent="0.2">
      <c r="A259" s="355"/>
      <c r="B259" s="8"/>
      <c r="C259" s="8"/>
      <c r="D259" s="326"/>
      <c r="E259" s="326"/>
      <c r="F259" s="326"/>
      <c r="G259" s="326"/>
      <c r="H259" s="326"/>
      <c r="I259" s="8"/>
      <c r="J259" s="8"/>
      <c r="K259" s="8"/>
      <c r="L259" s="8"/>
      <c r="M259" s="333"/>
      <c r="N259" s="333"/>
      <c r="O259" s="333"/>
      <c r="P259" s="8"/>
      <c r="Q259" s="327"/>
      <c r="R259" s="8"/>
      <c r="S259" s="8"/>
      <c r="T259" s="8"/>
      <c r="U259" s="8"/>
      <c r="V259" s="8"/>
      <c r="W259" s="47"/>
      <c r="X259" s="8"/>
      <c r="Y259" s="8"/>
      <c r="Z259" s="47"/>
      <c r="AA259" s="47"/>
      <c r="AB259" s="8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8"/>
      <c r="AT259" s="5"/>
      <c r="AV259" s="46"/>
      <c r="AW259" s="46"/>
      <c r="AX259" s="46"/>
      <c r="AY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M259" s="46"/>
      <c r="BN259" s="46"/>
      <c r="BO259" s="46"/>
      <c r="BP259" s="46"/>
      <c r="BR259" s="46"/>
      <c r="BS259" s="46"/>
      <c r="BT259" s="46"/>
      <c r="BU259" s="46"/>
      <c r="BV259" s="46"/>
      <c r="BX259" s="46"/>
      <c r="BY259" s="46"/>
      <c r="BZ259" s="46"/>
      <c r="CA259" s="46"/>
      <c r="CC259" s="46"/>
      <c r="CD259" s="46"/>
      <c r="CE259" s="46"/>
      <c r="CF259" s="46"/>
      <c r="CH259" s="46"/>
      <c r="CI259" s="46"/>
      <c r="CJ259" s="46"/>
      <c r="CK259" s="46"/>
      <c r="CM259" s="46"/>
      <c r="CN259" s="46"/>
      <c r="CO259" s="46"/>
      <c r="CP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I259" s="46"/>
      <c r="DJ259" s="46"/>
      <c r="DK259" s="46"/>
      <c r="DQ259" s="46"/>
      <c r="DR259" s="46"/>
      <c r="DS259" s="46"/>
      <c r="DT259" s="46"/>
      <c r="DU259" s="52"/>
    </row>
    <row r="260" spans="1:125" x14ac:dyDescent="0.2">
      <c r="A260" s="355"/>
      <c r="B260" s="8"/>
      <c r="C260" s="8"/>
      <c r="D260" s="326"/>
      <c r="E260" s="326"/>
      <c r="F260" s="326"/>
      <c r="G260" s="326"/>
      <c r="H260" s="326"/>
      <c r="I260" s="8"/>
      <c r="J260" s="8"/>
      <c r="K260" s="8"/>
      <c r="L260" s="8"/>
      <c r="M260" s="333"/>
      <c r="N260" s="333"/>
      <c r="O260" s="333"/>
      <c r="P260" s="8"/>
      <c r="Q260" s="327"/>
      <c r="R260" s="8"/>
      <c r="S260" s="8"/>
      <c r="T260" s="8"/>
      <c r="U260" s="8"/>
      <c r="V260" s="8"/>
      <c r="W260" s="47"/>
      <c r="X260" s="8"/>
      <c r="Y260" s="8"/>
      <c r="Z260" s="47"/>
      <c r="AA260" s="47"/>
      <c r="AB260" s="8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8"/>
      <c r="AT260" s="5"/>
      <c r="AV260" s="46"/>
      <c r="AW260" s="46"/>
      <c r="AX260" s="46"/>
      <c r="AY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M260" s="46"/>
      <c r="BN260" s="46"/>
      <c r="BO260" s="46"/>
      <c r="BP260" s="46"/>
      <c r="BR260" s="46"/>
      <c r="BS260" s="46"/>
      <c r="BT260" s="46"/>
      <c r="BU260" s="46"/>
      <c r="BV260" s="46"/>
      <c r="BX260" s="46"/>
      <c r="BY260" s="46"/>
      <c r="BZ260" s="46"/>
      <c r="CA260" s="46"/>
      <c r="CC260" s="46"/>
      <c r="CD260" s="46"/>
      <c r="CE260" s="46"/>
      <c r="CF260" s="46"/>
      <c r="CH260" s="46"/>
      <c r="CI260" s="46"/>
      <c r="CJ260" s="46"/>
      <c r="CK260" s="46"/>
      <c r="CM260" s="46"/>
      <c r="CN260" s="46"/>
      <c r="CO260" s="46"/>
      <c r="CP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I260" s="46"/>
      <c r="DJ260" s="46"/>
      <c r="DK260" s="46"/>
      <c r="DQ260" s="46"/>
      <c r="DR260" s="46"/>
      <c r="DS260" s="46"/>
      <c r="DT260" s="46"/>
      <c r="DU260" s="52"/>
    </row>
    <row r="261" spans="1:125" x14ac:dyDescent="0.2">
      <c r="A261" s="355"/>
      <c r="B261" s="8"/>
      <c r="C261" s="8"/>
      <c r="D261" s="326"/>
      <c r="E261" s="326"/>
      <c r="F261" s="326"/>
      <c r="G261" s="326"/>
      <c r="H261" s="326"/>
      <c r="I261" s="8"/>
      <c r="J261" s="8"/>
      <c r="K261" s="8"/>
      <c r="L261" s="8"/>
      <c r="M261" s="333"/>
      <c r="N261" s="333"/>
      <c r="O261" s="333"/>
      <c r="P261" s="8"/>
      <c r="Q261" s="327"/>
      <c r="R261" s="8"/>
      <c r="S261" s="8"/>
      <c r="T261" s="8"/>
      <c r="U261" s="8"/>
      <c r="V261" s="8"/>
      <c r="W261" s="47"/>
      <c r="X261" s="8"/>
      <c r="Y261" s="8"/>
      <c r="Z261" s="47"/>
      <c r="AA261" s="47"/>
      <c r="AB261" s="8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8"/>
      <c r="AT261" s="5"/>
      <c r="AV261" s="46"/>
      <c r="AW261" s="46"/>
      <c r="AX261" s="46"/>
      <c r="AY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M261" s="46"/>
      <c r="BN261" s="46"/>
      <c r="BO261" s="46"/>
      <c r="BP261" s="46"/>
      <c r="BR261" s="46"/>
      <c r="BS261" s="46"/>
      <c r="BT261" s="46"/>
      <c r="BU261" s="46"/>
      <c r="BV261" s="46"/>
      <c r="BX261" s="46"/>
      <c r="BY261" s="46"/>
      <c r="BZ261" s="46"/>
      <c r="CA261" s="46"/>
      <c r="CC261" s="46"/>
      <c r="CD261" s="46"/>
      <c r="CE261" s="46"/>
      <c r="CF261" s="46"/>
      <c r="CH261" s="46"/>
      <c r="CI261" s="46"/>
      <c r="CJ261" s="46"/>
      <c r="CK261" s="46"/>
      <c r="CM261" s="46"/>
      <c r="CN261" s="46"/>
      <c r="CO261" s="46"/>
      <c r="CP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I261" s="46"/>
      <c r="DJ261" s="46"/>
      <c r="DK261" s="46"/>
      <c r="DQ261" s="46"/>
      <c r="DR261" s="46"/>
      <c r="DS261" s="46"/>
      <c r="DT261" s="46"/>
      <c r="DU261" s="52"/>
    </row>
    <row r="262" spans="1:125" x14ac:dyDescent="0.2">
      <c r="A262" s="355"/>
      <c r="B262" s="8"/>
      <c r="C262" s="8"/>
      <c r="D262" s="326"/>
      <c r="E262" s="326"/>
      <c r="F262" s="326"/>
      <c r="G262" s="326"/>
      <c r="H262" s="326"/>
      <c r="I262" s="8"/>
      <c r="J262" s="8"/>
      <c r="K262" s="8"/>
      <c r="L262" s="8"/>
      <c r="M262" s="333"/>
      <c r="N262" s="333"/>
      <c r="O262" s="333"/>
      <c r="P262" s="8"/>
      <c r="Q262" s="327"/>
      <c r="R262" s="8"/>
      <c r="S262" s="8"/>
      <c r="T262" s="8"/>
      <c r="U262" s="8"/>
      <c r="V262" s="8"/>
      <c r="W262" s="47"/>
      <c r="X262" s="8"/>
      <c r="Y262" s="8"/>
      <c r="Z262" s="47"/>
      <c r="AA262" s="47"/>
      <c r="AB262" s="8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8"/>
      <c r="AT262" s="5"/>
      <c r="AV262" s="46"/>
      <c r="AW262" s="46"/>
      <c r="AX262" s="46"/>
      <c r="AY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M262" s="46"/>
      <c r="BN262" s="46"/>
      <c r="BO262" s="46"/>
      <c r="BP262" s="46"/>
      <c r="BR262" s="46"/>
      <c r="BS262" s="46"/>
      <c r="BT262" s="46"/>
      <c r="BU262" s="46"/>
      <c r="BV262" s="46"/>
      <c r="BX262" s="46"/>
      <c r="BY262" s="46"/>
      <c r="BZ262" s="46"/>
      <c r="CA262" s="46"/>
      <c r="CC262" s="46"/>
      <c r="CD262" s="46"/>
      <c r="CE262" s="46"/>
      <c r="CF262" s="46"/>
      <c r="CH262" s="46"/>
      <c r="CI262" s="46"/>
      <c r="CJ262" s="46"/>
      <c r="CK262" s="46"/>
      <c r="CM262" s="46"/>
      <c r="CN262" s="46"/>
      <c r="CO262" s="46"/>
      <c r="CP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I262" s="46"/>
      <c r="DJ262" s="46"/>
      <c r="DK262" s="46"/>
      <c r="DQ262" s="46"/>
      <c r="DR262" s="46"/>
      <c r="DS262" s="46"/>
      <c r="DT262" s="46"/>
      <c r="DU262" s="52"/>
    </row>
    <row r="263" spans="1:125" x14ac:dyDescent="0.2">
      <c r="A263" s="355"/>
      <c r="B263" s="8"/>
      <c r="C263" s="8"/>
      <c r="D263" s="326"/>
      <c r="E263" s="326"/>
      <c r="F263" s="326"/>
      <c r="G263" s="326"/>
      <c r="H263" s="326"/>
      <c r="I263" s="8"/>
      <c r="J263" s="8"/>
      <c r="K263" s="8"/>
      <c r="L263" s="8"/>
      <c r="M263" s="333"/>
      <c r="N263" s="333"/>
      <c r="O263" s="333"/>
      <c r="P263" s="8"/>
      <c r="Q263" s="327"/>
      <c r="R263" s="8"/>
      <c r="S263" s="8"/>
      <c r="T263" s="8"/>
      <c r="U263" s="8"/>
      <c r="V263" s="8"/>
      <c r="W263" s="47"/>
      <c r="X263" s="8"/>
      <c r="Y263" s="8"/>
      <c r="Z263" s="47"/>
      <c r="AA263" s="47"/>
      <c r="AB263" s="8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8"/>
      <c r="AT263" s="5"/>
      <c r="AV263" s="46"/>
      <c r="AW263" s="46"/>
      <c r="AX263" s="46"/>
      <c r="AY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M263" s="46"/>
      <c r="BN263" s="46"/>
      <c r="BO263" s="46"/>
      <c r="BP263" s="46"/>
      <c r="BR263" s="46"/>
      <c r="BS263" s="46"/>
      <c r="BT263" s="46"/>
      <c r="BU263" s="46"/>
      <c r="BV263" s="46"/>
      <c r="BX263" s="46"/>
      <c r="BY263" s="46"/>
      <c r="BZ263" s="46"/>
      <c r="CA263" s="46"/>
      <c r="CC263" s="46"/>
      <c r="CD263" s="46"/>
      <c r="CE263" s="46"/>
      <c r="CF263" s="46"/>
      <c r="CH263" s="46"/>
      <c r="CI263" s="46"/>
      <c r="CJ263" s="46"/>
      <c r="CK263" s="46"/>
      <c r="CM263" s="46"/>
      <c r="CN263" s="46"/>
      <c r="CO263" s="46"/>
      <c r="CP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I263" s="46"/>
      <c r="DJ263" s="46"/>
      <c r="DK263" s="46"/>
      <c r="DQ263" s="46"/>
      <c r="DR263" s="46"/>
      <c r="DS263" s="46"/>
      <c r="DT263" s="46"/>
      <c r="DU263" s="52"/>
    </row>
    <row r="264" spans="1:125" x14ac:dyDescent="0.2">
      <c r="A264" s="355"/>
      <c r="B264" s="8"/>
      <c r="C264" s="8"/>
      <c r="D264" s="326"/>
      <c r="E264" s="326"/>
      <c r="F264" s="326"/>
      <c r="G264" s="326"/>
      <c r="H264" s="326"/>
      <c r="I264" s="8"/>
      <c r="J264" s="8"/>
      <c r="K264" s="8"/>
      <c r="L264" s="8"/>
      <c r="M264" s="333"/>
      <c r="N264" s="333"/>
      <c r="O264" s="333"/>
      <c r="P264" s="8"/>
      <c r="Q264" s="327"/>
      <c r="R264" s="8"/>
      <c r="S264" s="8"/>
      <c r="T264" s="8"/>
      <c r="U264" s="8"/>
      <c r="V264" s="8"/>
      <c r="W264" s="47"/>
      <c r="X264" s="8"/>
      <c r="Y264" s="8"/>
      <c r="Z264" s="47"/>
      <c r="AA264" s="47"/>
      <c r="AB264" s="8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8"/>
      <c r="AT264" s="5"/>
      <c r="AV264" s="46"/>
      <c r="AW264" s="46"/>
      <c r="AX264" s="46"/>
      <c r="AY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M264" s="46"/>
      <c r="BN264" s="46"/>
      <c r="BO264" s="46"/>
      <c r="BP264" s="46"/>
      <c r="BR264" s="46"/>
      <c r="BS264" s="46"/>
      <c r="BT264" s="46"/>
      <c r="BU264" s="46"/>
      <c r="BV264" s="46"/>
      <c r="BX264" s="46"/>
      <c r="BY264" s="46"/>
      <c r="BZ264" s="46"/>
      <c r="CA264" s="46"/>
      <c r="CC264" s="46"/>
      <c r="CD264" s="46"/>
      <c r="CE264" s="46"/>
      <c r="CF264" s="46"/>
      <c r="CH264" s="46"/>
      <c r="CI264" s="46"/>
      <c r="CJ264" s="46"/>
      <c r="CK264" s="46"/>
      <c r="CM264" s="46"/>
      <c r="CN264" s="46"/>
      <c r="CO264" s="46"/>
      <c r="CP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I264" s="46"/>
      <c r="DJ264" s="46"/>
      <c r="DK264" s="46"/>
      <c r="DQ264" s="46"/>
      <c r="DR264" s="46"/>
      <c r="DS264" s="46"/>
      <c r="DT264" s="46"/>
      <c r="DU264" s="52"/>
    </row>
    <row r="265" spans="1:125" x14ac:dyDescent="0.2">
      <c r="A265" s="355"/>
      <c r="B265" s="8"/>
      <c r="C265" s="8"/>
      <c r="D265" s="326"/>
      <c r="E265" s="326"/>
      <c r="F265" s="326"/>
      <c r="G265" s="326"/>
      <c r="H265" s="326"/>
      <c r="I265" s="8"/>
      <c r="J265" s="8"/>
      <c r="K265" s="8"/>
      <c r="L265" s="8"/>
      <c r="M265" s="333"/>
      <c r="N265" s="333"/>
      <c r="O265" s="333"/>
      <c r="P265" s="8"/>
      <c r="Q265" s="327"/>
      <c r="R265" s="8"/>
      <c r="S265" s="8"/>
      <c r="T265" s="8"/>
      <c r="U265" s="8"/>
      <c r="V265" s="8"/>
      <c r="W265" s="47"/>
      <c r="X265" s="8"/>
      <c r="Y265" s="8"/>
      <c r="Z265" s="47"/>
      <c r="AA265" s="47"/>
      <c r="AB265" s="8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8"/>
      <c r="AT265" s="5"/>
      <c r="AV265" s="46"/>
      <c r="AW265" s="46"/>
      <c r="AX265" s="46"/>
      <c r="AY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M265" s="46"/>
      <c r="BN265" s="46"/>
      <c r="BO265" s="46"/>
      <c r="BP265" s="46"/>
      <c r="BR265" s="46"/>
      <c r="BS265" s="46"/>
      <c r="BT265" s="46"/>
      <c r="BU265" s="46"/>
      <c r="BV265" s="46"/>
      <c r="BX265" s="46"/>
      <c r="BY265" s="46"/>
      <c r="BZ265" s="46"/>
      <c r="CA265" s="46"/>
      <c r="CC265" s="46"/>
      <c r="CD265" s="46"/>
      <c r="CE265" s="46"/>
      <c r="CF265" s="46"/>
      <c r="CH265" s="46"/>
      <c r="CI265" s="46"/>
      <c r="CJ265" s="46"/>
      <c r="CK265" s="46"/>
      <c r="CM265" s="46"/>
      <c r="CN265" s="46"/>
      <c r="CO265" s="46"/>
      <c r="CP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I265" s="46"/>
      <c r="DJ265" s="46"/>
      <c r="DK265" s="46"/>
      <c r="DQ265" s="46"/>
      <c r="DR265" s="46"/>
      <c r="DS265" s="46"/>
      <c r="DT265" s="46"/>
      <c r="DU265" s="52"/>
    </row>
    <row r="266" spans="1:125" x14ac:dyDescent="0.2">
      <c r="A266" s="355"/>
      <c r="B266" s="8"/>
      <c r="C266" s="8"/>
      <c r="D266" s="326"/>
      <c r="E266" s="326"/>
      <c r="F266" s="326"/>
      <c r="G266" s="326"/>
      <c r="H266" s="326"/>
      <c r="I266" s="8"/>
      <c r="J266" s="8"/>
      <c r="K266" s="8"/>
      <c r="L266" s="8"/>
      <c r="M266" s="333"/>
      <c r="N266" s="333"/>
      <c r="O266" s="333"/>
      <c r="P266" s="8"/>
      <c r="Q266" s="327"/>
      <c r="R266" s="8"/>
      <c r="S266" s="8"/>
      <c r="T266" s="8"/>
      <c r="U266" s="8"/>
      <c r="V266" s="8"/>
      <c r="W266" s="47"/>
      <c r="X266" s="8"/>
      <c r="Y266" s="8"/>
      <c r="Z266" s="47"/>
      <c r="AA266" s="47"/>
      <c r="AB266" s="8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8"/>
      <c r="AT266" s="5"/>
      <c r="AV266" s="46"/>
      <c r="AW266" s="46"/>
      <c r="AX266" s="46"/>
      <c r="AY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M266" s="46"/>
      <c r="BN266" s="46"/>
      <c r="BO266" s="46"/>
      <c r="BP266" s="46"/>
      <c r="BR266" s="46"/>
      <c r="BS266" s="46"/>
      <c r="BT266" s="46"/>
      <c r="BU266" s="46"/>
      <c r="BV266" s="46"/>
      <c r="BX266" s="46"/>
      <c r="BY266" s="46"/>
      <c r="BZ266" s="46"/>
      <c r="CA266" s="46"/>
      <c r="CC266" s="46"/>
      <c r="CD266" s="46"/>
      <c r="CE266" s="46"/>
      <c r="CF266" s="46"/>
      <c r="CH266" s="46"/>
      <c r="CI266" s="46"/>
      <c r="CJ266" s="46"/>
      <c r="CK266" s="46"/>
      <c r="CM266" s="46"/>
      <c r="CN266" s="46"/>
      <c r="CO266" s="46"/>
      <c r="CP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I266" s="46"/>
      <c r="DJ266" s="46"/>
      <c r="DK266" s="46"/>
      <c r="DQ266" s="46"/>
      <c r="DR266" s="46"/>
      <c r="DS266" s="46"/>
      <c r="DT266" s="46"/>
      <c r="DU266" s="52"/>
    </row>
    <row r="267" spans="1:125" x14ac:dyDescent="0.2">
      <c r="A267" s="355"/>
      <c r="B267" s="8"/>
      <c r="C267" s="8"/>
      <c r="D267" s="326"/>
      <c r="E267" s="326"/>
      <c r="F267" s="326"/>
      <c r="G267" s="326"/>
      <c r="H267" s="326"/>
      <c r="I267" s="8"/>
      <c r="J267" s="8"/>
      <c r="K267" s="8"/>
      <c r="L267" s="8"/>
      <c r="M267" s="333"/>
      <c r="N267" s="333"/>
      <c r="O267" s="333"/>
      <c r="P267" s="8"/>
      <c r="Q267" s="327"/>
      <c r="R267" s="8"/>
      <c r="S267" s="8"/>
      <c r="T267" s="8"/>
      <c r="U267" s="8"/>
      <c r="V267" s="8"/>
      <c r="W267" s="47"/>
      <c r="X267" s="8"/>
      <c r="Y267" s="8"/>
      <c r="Z267" s="47"/>
      <c r="AA267" s="47"/>
      <c r="AB267" s="8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8"/>
      <c r="AT267" s="5"/>
      <c r="AV267" s="46"/>
      <c r="AW267" s="46"/>
      <c r="AX267" s="46"/>
      <c r="AY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M267" s="46"/>
      <c r="BN267" s="46"/>
      <c r="BO267" s="46"/>
      <c r="BP267" s="46"/>
      <c r="BR267" s="46"/>
      <c r="BS267" s="46"/>
      <c r="BT267" s="46"/>
      <c r="BU267" s="46"/>
      <c r="BV267" s="46"/>
      <c r="BX267" s="46"/>
      <c r="BY267" s="46"/>
      <c r="BZ267" s="46"/>
      <c r="CA267" s="46"/>
      <c r="CC267" s="46"/>
      <c r="CD267" s="46"/>
      <c r="CE267" s="46"/>
      <c r="CF267" s="46"/>
      <c r="CH267" s="46"/>
      <c r="CI267" s="46"/>
      <c r="CJ267" s="46"/>
      <c r="CK267" s="46"/>
      <c r="CM267" s="46"/>
      <c r="CN267" s="46"/>
      <c r="CO267" s="46"/>
      <c r="CP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I267" s="46"/>
      <c r="DJ267" s="46"/>
      <c r="DK267" s="46"/>
      <c r="DQ267" s="46"/>
      <c r="DR267" s="46"/>
      <c r="DS267" s="46"/>
      <c r="DT267" s="46"/>
      <c r="DU267" s="52"/>
    </row>
    <row r="268" spans="1:125" x14ac:dyDescent="0.2">
      <c r="A268" s="355"/>
      <c r="B268" s="8"/>
      <c r="C268" s="8"/>
      <c r="D268" s="326"/>
      <c r="E268" s="326"/>
      <c r="F268" s="326"/>
      <c r="G268" s="326"/>
      <c r="H268" s="326"/>
      <c r="I268" s="8"/>
      <c r="J268" s="8"/>
      <c r="K268" s="8"/>
      <c r="L268" s="8"/>
      <c r="M268" s="333"/>
      <c r="N268" s="333"/>
      <c r="O268" s="333"/>
      <c r="P268" s="8"/>
      <c r="Q268" s="327"/>
      <c r="R268" s="8"/>
      <c r="S268" s="8"/>
      <c r="T268" s="8"/>
      <c r="U268" s="8"/>
      <c r="V268" s="8"/>
      <c r="W268" s="47"/>
      <c r="X268" s="8"/>
      <c r="Y268" s="8"/>
      <c r="Z268" s="47"/>
      <c r="AA268" s="47"/>
      <c r="AB268" s="8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8"/>
      <c r="AT268" s="5"/>
      <c r="AV268" s="46"/>
      <c r="AW268" s="46"/>
      <c r="AX268" s="46"/>
      <c r="AY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M268" s="46"/>
      <c r="BN268" s="46"/>
      <c r="BO268" s="46"/>
      <c r="BP268" s="46"/>
      <c r="BR268" s="46"/>
      <c r="BS268" s="46"/>
      <c r="BT268" s="46"/>
      <c r="BU268" s="46"/>
      <c r="BV268" s="46"/>
      <c r="BX268" s="46"/>
      <c r="BY268" s="46"/>
      <c r="BZ268" s="46"/>
      <c r="CA268" s="46"/>
      <c r="CC268" s="46"/>
      <c r="CD268" s="46"/>
      <c r="CE268" s="46"/>
      <c r="CF268" s="46"/>
      <c r="CH268" s="46"/>
      <c r="CI268" s="46"/>
      <c r="CJ268" s="46"/>
      <c r="CK268" s="46"/>
      <c r="CM268" s="46"/>
      <c r="CN268" s="46"/>
      <c r="CO268" s="46"/>
      <c r="CP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I268" s="46"/>
      <c r="DJ268" s="46"/>
      <c r="DK268" s="46"/>
      <c r="DQ268" s="46"/>
      <c r="DR268" s="46"/>
      <c r="DS268" s="46"/>
      <c r="DT268" s="46"/>
      <c r="DU268" s="52"/>
    </row>
    <row r="269" spans="1:125" x14ac:dyDescent="0.2">
      <c r="A269" s="355"/>
      <c r="B269" s="8"/>
      <c r="C269" s="8"/>
      <c r="D269" s="326"/>
      <c r="E269" s="326"/>
      <c r="F269" s="326"/>
      <c r="G269" s="326"/>
      <c r="H269" s="326"/>
      <c r="I269" s="8"/>
      <c r="J269" s="8"/>
      <c r="K269" s="8"/>
      <c r="L269" s="8"/>
      <c r="M269" s="333"/>
      <c r="N269" s="333"/>
      <c r="O269" s="333"/>
      <c r="P269" s="8"/>
      <c r="Q269" s="327"/>
      <c r="R269" s="8"/>
      <c r="S269" s="8"/>
      <c r="T269" s="8"/>
      <c r="U269" s="8"/>
      <c r="V269" s="8"/>
      <c r="W269" s="47"/>
      <c r="X269" s="8"/>
      <c r="Y269" s="8"/>
      <c r="Z269" s="47"/>
      <c r="AA269" s="47"/>
      <c r="AB269" s="8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8"/>
      <c r="AT269" s="5"/>
      <c r="AV269" s="46"/>
      <c r="AW269" s="46"/>
      <c r="AX269" s="46"/>
      <c r="AY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M269" s="46"/>
      <c r="BN269" s="46"/>
      <c r="BO269" s="46"/>
      <c r="BP269" s="46"/>
      <c r="BR269" s="46"/>
      <c r="BS269" s="46"/>
      <c r="BT269" s="46"/>
      <c r="BU269" s="46"/>
      <c r="BV269" s="46"/>
      <c r="BX269" s="46"/>
      <c r="BY269" s="46"/>
      <c r="BZ269" s="46"/>
      <c r="CA269" s="46"/>
      <c r="CC269" s="46"/>
      <c r="CD269" s="46"/>
      <c r="CE269" s="46"/>
      <c r="CF269" s="46"/>
      <c r="CH269" s="46"/>
      <c r="CI269" s="46"/>
      <c r="CJ269" s="46"/>
      <c r="CK269" s="46"/>
      <c r="CM269" s="46"/>
      <c r="CN269" s="46"/>
      <c r="CO269" s="46"/>
      <c r="CP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I269" s="46"/>
      <c r="DJ269" s="46"/>
      <c r="DK269" s="46"/>
      <c r="DQ269" s="46"/>
      <c r="DR269" s="46"/>
      <c r="DS269" s="46"/>
      <c r="DT269" s="46"/>
      <c r="DU269" s="52"/>
    </row>
    <row r="270" spans="1:125" x14ac:dyDescent="0.2">
      <c r="A270" s="355"/>
      <c r="B270" s="8"/>
      <c r="C270" s="8"/>
      <c r="D270" s="326"/>
      <c r="E270" s="326"/>
      <c r="F270" s="326"/>
      <c r="G270" s="326"/>
      <c r="H270" s="326"/>
      <c r="I270" s="8"/>
      <c r="J270" s="8"/>
      <c r="K270" s="8"/>
      <c r="L270" s="8"/>
      <c r="M270" s="333"/>
      <c r="N270" s="333"/>
      <c r="O270" s="333"/>
      <c r="P270" s="8"/>
      <c r="Q270" s="327"/>
      <c r="R270" s="8"/>
      <c r="S270" s="8"/>
      <c r="T270" s="8"/>
      <c r="U270" s="8"/>
      <c r="V270" s="8"/>
      <c r="W270" s="47"/>
      <c r="X270" s="8"/>
      <c r="Y270" s="8"/>
      <c r="Z270" s="47"/>
      <c r="AA270" s="47"/>
      <c r="AB270" s="8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8"/>
      <c r="AT270" s="5"/>
      <c r="AV270" s="46"/>
      <c r="AW270" s="46"/>
      <c r="AX270" s="46"/>
      <c r="AY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M270" s="46"/>
      <c r="BN270" s="46"/>
      <c r="BO270" s="46"/>
      <c r="BP270" s="46"/>
      <c r="BR270" s="46"/>
      <c r="BS270" s="46"/>
      <c r="BT270" s="46"/>
      <c r="BU270" s="46"/>
      <c r="BV270" s="46"/>
      <c r="BX270" s="46"/>
      <c r="BY270" s="46"/>
      <c r="BZ270" s="46"/>
      <c r="CA270" s="46"/>
      <c r="CC270" s="46"/>
      <c r="CD270" s="46"/>
      <c r="CE270" s="46"/>
      <c r="CF270" s="46"/>
      <c r="CH270" s="46"/>
      <c r="CI270" s="46"/>
      <c r="CJ270" s="46"/>
      <c r="CK270" s="46"/>
      <c r="CM270" s="46"/>
      <c r="CN270" s="46"/>
      <c r="CO270" s="46"/>
      <c r="CP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I270" s="46"/>
      <c r="DJ270" s="46"/>
      <c r="DK270" s="46"/>
      <c r="DQ270" s="46"/>
      <c r="DR270" s="46"/>
      <c r="DS270" s="46"/>
      <c r="DT270" s="46"/>
      <c r="DU270" s="52"/>
    </row>
    <row r="271" spans="1:125" x14ac:dyDescent="0.2">
      <c r="A271" s="355"/>
      <c r="B271" s="8"/>
      <c r="C271" s="8"/>
      <c r="D271" s="326"/>
      <c r="E271" s="326"/>
      <c r="F271" s="326"/>
      <c r="G271" s="326"/>
      <c r="H271" s="326"/>
      <c r="I271" s="8"/>
      <c r="J271" s="8"/>
      <c r="K271" s="8"/>
      <c r="L271" s="8"/>
      <c r="M271" s="333"/>
      <c r="N271" s="333"/>
      <c r="O271" s="333"/>
      <c r="P271" s="8"/>
      <c r="Q271" s="327"/>
      <c r="R271" s="8"/>
      <c r="S271" s="8"/>
      <c r="T271" s="8"/>
      <c r="U271" s="8"/>
      <c r="V271" s="8"/>
      <c r="W271" s="47"/>
      <c r="X271" s="8"/>
      <c r="Y271" s="8"/>
      <c r="Z271" s="47"/>
      <c r="AA271" s="47"/>
      <c r="AB271" s="8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8"/>
      <c r="AT271" s="5"/>
      <c r="AV271" s="46"/>
      <c r="AW271" s="46"/>
      <c r="AX271" s="46"/>
      <c r="AY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M271" s="46"/>
      <c r="BN271" s="46"/>
      <c r="BO271" s="46"/>
      <c r="BP271" s="46"/>
      <c r="BR271" s="46"/>
      <c r="BS271" s="46"/>
      <c r="BT271" s="46"/>
      <c r="BU271" s="46"/>
      <c r="BV271" s="46"/>
      <c r="BX271" s="46"/>
      <c r="BY271" s="46"/>
      <c r="BZ271" s="46"/>
      <c r="CA271" s="46"/>
      <c r="CC271" s="46"/>
      <c r="CD271" s="46"/>
      <c r="CE271" s="46"/>
      <c r="CF271" s="46"/>
      <c r="CH271" s="46"/>
      <c r="CI271" s="46"/>
      <c r="CJ271" s="46"/>
      <c r="CK271" s="46"/>
      <c r="CM271" s="46"/>
      <c r="CN271" s="46"/>
      <c r="CO271" s="46"/>
      <c r="CP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I271" s="46"/>
      <c r="DJ271" s="46"/>
      <c r="DK271" s="46"/>
      <c r="DQ271" s="46"/>
      <c r="DR271" s="46"/>
      <c r="DS271" s="46"/>
      <c r="DT271" s="46"/>
      <c r="DU271" s="52"/>
    </row>
    <row r="272" spans="1:125" x14ac:dyDescent="0.2">
      <c r="A272" s="355"/>
      <c r="B272" s="8"/>
      <c r="C272" s="8"/>
      <c r="D272" s="326"/>
      <c r="E272" s="326"/>
      <c r="F272" s="326"/>
      <c r="G272" s="326"/>
      <c r="H272" s="326"/>
      <c r="I272" s="8"/>
      <c r="J272" s="8"/>
      <c r="K272" s="8"/>
      <c r="L272" s="8"/>
      <c r="M272" s="333"/>
      <c r="N272" s="333"/>
      <c r="O272" s="333"/>
      <c r="P272" s="8"/>
      <c r="Q272" s="327"/>
      <c r="R272" s="8"/>
      <c r="S272" s="8"/>
      <c r="T272" s="8"/>
      <c r="U272" s="8"/>
      <c r="V272" s="8"/>
      <c r="W272" s="47"/>
      <c r="X272" s="8"/>
      <c r="Y272" s="8"/>
      <c r="Z272" s="47"/>
      <c r="AA272" s="47"/>
      <c r="AB272" s="8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8"/>
      <c r="AT272" s="5"/>
      <c r="AV272" s="46"/>
      <c r="AW272" s="46"/>
      <c r="AX272" s="46"/>
      <c r="AY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M272" s="46"/>
      <c r="BN272" s="46"/>
      <c r="BO272" s="46"/>
      <c r="BP272" s="46"/>
      <c r="BR272" s="46"/>
      <c r="BS272" s="46"/>
      <c r="BT272" s="46"/>
      <c r="BU272" s="46"/>
      <c r="BV272" s="46"/>
      <c r="BX272" s="46"/>
      <c r="BY272" s="46"/>
      <c r="BZ272" s="46"/>
      <c r="CA272" s="46"/>
      <c r="CC272" s="46"/>
      <c r="CD272" s="46"/>
      <c r="CE272" s="46"/>
      <c r="CF272" s="46"/>
      <c r="CH272" s="46"/>
      <c r="CI272" s="46"/>
      <c r="CJ272" s="46"/>
      <c r="CK272" s="46"/>
      <c r="CM272" s="46"/>
      <c r="CN272" s="46"/>
      <c r="CO272" s="46"/>
      <c r="CP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I272" s="46"/>
      <c r="DJ272" s="46"/>
      <c r="DK272" s="46"/>
      <c r="DQ272" s="46"/>
      <c r="DR272" s="46"/>
      <c r="DS272" s="46"/>
      <c r="DT272" s="46"/>
      <c r="DU272" s="52"/>
    </row>
    <row r="273" spans="1:125" x14ac:dyDescent="0.2">
      <c r="A273" s="355"/>
      <c r="B273" s="8"/>
      <c r="C273" s="8"/>
      <c r="D273" s="326"/>
      <c r="E273" s="326"/>
      <c r="F273" s="326"/>
      <c r="G273" s="326"/>
      <c r="H273" s="326"/>
      <c r="I273" s="8"/>
      <c r="J273" s="8"/>
      <c r="K273" s="8"/>
      <c r="L273" s="8"/>
      <c r="M273" s="333"/>
      <c r="N273" s="333"/>
      <c r="O273" s="333"/>
      <c r="P273" s="8"/>
      <c r="Q273" s="327"/>
      <c r="R273" s="8"/>
      <c r="S273" s="8"/>
      <c r="T273" s="8"/>
      <c r="U273" s="8"/>
      <c r="V273" s="8"/>
      <c r="W273" s="47"/>
      <c r="X273" s="8"/>
      <c r="Y273" s="8"/>
      <c r="Z273" s="47"/>
      <c r="AA273" s="47"/>
      <c r="AB273" s="8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  <c r="AR273" s="47"/>
      <c r="AS273" s="8"/>
      <c r="AT273" s="5"/>
      <c r="AV273" s="46"/>
      <c r="AW273" s="46"/>
      <c r="AX273" s="46"/>
      <c r="AY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M273" s="46"/>
      <c r="BN273" s="46"/>
      <c r="BO273" s="46"/>
      <c r="BP273" s="46"/>
      <c r="BR273" s="46"/>
      <c r="BS273" s="46"/>
      <c r="BT273" s="46"/>
      <c r="BU273" s="46"/>
      <c r="BV273" s="46"/>
      <c r="BX273" s="46"/>
      <c r="BY273" s="46"/>
      <c r="BZ273" s="46"/>
      <c r="CA273" s="46"/>
      <c r="CC273" s="46"/>
      <c r="CD273" s="46"/>
      <c r="CE273" s="46"/>
      <c r="CF273" s="46"/>
      <c r="CH273" s="46"/>
      <c r="CI273" s="46"/>
      <c r="CJ273" s="46"/>
      <c r="CK273" s="46"/>
      <c r="CM273" s="46"/>
      <c r="CN273" s="46"/>
      <c r="CO273" s="46"/>
      <c r="CP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I273" s="46"/>
      <c r="DJ273" s="46"/>
      <c r="DK273" s="46"/>
      <c r="DQ273" s="46"/>
      <c r="DR273" s="46"/>
      <c r="DS273" s="46"/>
      <c r="DT273" s="46"/>
      <c r="DU273" s="52"/>
    </row>
    <row r="274" spans="1:125" x14ac:dyDescent="0.2">
      <c r="A274" s="355"/>
      <c r="B274" s="8"/>
      <c r="C274" s="8"/>
      <c r="D274" s="326"/>
      <c r="E274" s="326"/>
      <c r="F274" s="326"/>
      <c r="G274" s="326"/>
      <c r="H274" s="326"/>
      <c r="I274" s="8"/>
      <c r="J274" s="8"/>
      <c r="K274" s="8"/>
      <c r="L274" s="8"/>
      <c r="M274" s="333"/>
      <c r="N274" s="333"/>
      <c r="O274" s="333"/>
      <c r="P274" s="8"/>
      <c r="Q274" s="327"/>
      <c r="R274" s="8"/>
      <c r="S274" s="8"/>
      <c r="T274" s="8"/>
      <c r="U274" s="8"/>
      <c r="V274" s="8"/>
      <c r="W274" s="47"/>
      <c r="X274" s="8"/>
      <c r="Y274" s="8"/>
      <c r="Z274" s="47"/>
      <c r="AA274" s="47"/>
      <c r="AB274" s="8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8"/>
      <c r="AT274" s="5"/>
      <c r="AV274" s="46"/>
      <c r="AW274" s="46"/>
      <c r="AX274" s="46"/>
      <c r="AY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M274" s="46"/>
      <c r="BN274" s="46"/>
      <c r="BO274" s="46"/>
      <c r="BP274" s="46"/>
      <c r="BR274" s="46"/>
      <c r="BS274" s="46"/>
      <c r="BT274" s="46"/>
      <c r="BU274" s="46"/>
      <c r="BV274" s="46"/>
      <c r="BX274" s="46"/>
      <c r="BY274" s="46"/>
      <c r="BZ274" s="46"/>
      <c r="CA274" s="46"/>
      <c r="CC274" s="46"/>
      <c r="CD274" s="46"/>
      <c r="CE274" s="46"/>
      <c r="CF274" s="46"/>
      <c r="CH274" s="46"/>
      <c r="CI274" s="46"/>
      <c r="CJ274" s="46"/>
      <c r="CK274" s="46"/>
      <c r="CM274" s="46"/>
      <c r="CN274" s="46"/>
      <c r="CO274" s="46"/>
      <c r="CP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I274" s="46"/>
      <c r="DJ274" s="46"/>
      <c r="DK274" s="46"/>
      <c r="DQ274" s="46"/>
      <c r="DR274" s="46"/>
      <c r="DS274" s="46"/>
      <c r="DT274" s="46"/>
      <c r="DU274" s="52"/>
    </row>
    <row r="275" spans="1:125" x14ac:dyDescent="0.2">
      <c r="A275" s="355"/>
      <c r="B275" s="8"/>
      <c r="C275" s="8"/>
      <c r="D275" s="326"/>
      <c r="E275" s="326"/>
      <c r="F275" s="326"/>
      <c r="G275" s="326"/>
      <c r="H275" s="326"/>
      <c r="I275" s="8"/>
      <c r="J275" s="8"/>
      <c r="K275" s="8"/>
      <c r="L275" s="8"/>
      <c r="M275" s="333"/>
      <c r="N275" s="333"/>
      <c r="O275" s="333"/>
      <c r="P275" s="8"/>
      <c r="Q275" s="327"/>
      <c r="R275" s="8"/>
      <c r="S275" s="8"/>
      <c r="T275" s="8"/>
      <c r="U275" s="8"/>
      <c r="V275" s="8"/>
      <c r="W275" s="47"/>
      <c r="X275" s="8"/>
      <c r="Y275" s="8"/>
      <c r="Z275" s="47"/>
      <c r="AA275" s="47"/>
      <c r="AB275" s="8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  <c r="AR275" s="47"/>
      <c r="AS275" s="8"/>
      <c r="AT275" s="5"/>
      <c r="AV275" s="46"/>
      <c r="AW275" s="46"/>
      <c r="AX275" s="46"/>
      <c r="AY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M275" s="46"/>
      <c r="BN275" s="46"/>
      <c r="BO275" s="46"/>
      <c r="BP275" s="46"/>
      <c r="BR275" s="46"/>
      <c r="BS275" s="46"/>
      <c r="BT275" s="46"/>
      <c r="BU275" s="46"/>
      <c r="BV275" s="46"/>
      <c r="BX275" s="46"/>
      <c r="BY275" s="46"/>
      <c r="BZ275" s="46"/>
      <c r="CA275" s="46"/>
      <c r="CC275" s="46"/>
      <c r="CD275" s="46"/>
      <c r="CE275" s="46"/>
      <c r="CF275" s="46"/>
      <c r="CH275" s="46"/>
      <c r="CI275" s="46"/>
      <c r="CJ275" s="46"/>
      <c r="CK275" s="46"/>
      <c r="CM275" s="46"/>
      <c r="CN275" s="46"/>
      <c r="CO275" s="46"/>
      <c r="CP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I275" s="46"/>
      <c r="DJ275" s="46"/>
      <c r="DK275" s="46"/>
      <c r="DQ275" s="46"/>
      <c r="DR275" s="46"/>
      <c r="DS275" s="46"/>
      <c r="DT275" s="46"/>
      <c r="DU275" s="52"/>
    </row>
    <row r="276" spans="1:125" x14ac:dyDescent="0.2">
      <c r="A276" s="355"/>
      <c r="B276" s="8"/>
      <c r="C276" s="8"/>
      <c r="D276" s="326"/>
      <c r="E276" s="326"/>
      <c r="F276" s="326"/>
      <c r="G276" s="326"/>
      <c r="H276" s="326"/>
      <c r="I276" s="8"/>
      <c r="J276" s="8"/>
      <c r="K276" s="8"/>
      <c r="L276" s="8"/>
      <c r="M276" s="333"/>
      <c r="N276" s="333"/>
      <c r="O276" s="333"/>
      <c r="P276" s="8"/>
      <c r="Q276" s="327"/>
      <c r="R276" s="8"/>
      <c r="S276" s="8"/>
      <c r="T276" s="8"/>
      <c r="U276" s="8"/>
      <c r="V276" s="8"/>
      <c r="W276" s="47"/>
      <c r="X276" s="8"/>
      <c r="Y276" s="8"/>
      <c r="Z276" s="47"/>
      <c r="AA276" s="47"/>
      <c r="AB276" s="8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7"/>
      <c r="AS276" s="8"/>
      <c r="AT276" s="5"/>
      <c r="AV276" s="46"/>
      <c r="AW276" s="46"/>
      <c r="AX276" s="46"/>
      <c r="AY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M276" s="46"/>
      <c r="BN276" s="46"/>
      <c r="BO276" s="46"/>
      <c r="BP276" s="46"/>
      <c r="BR276" s="46"/>
      <c r="BS276" s="46"/>
      <c r="BT276" s="46"/>
      <c r="BU276" s="46"/>
      <c r="BV276" s="46"/>
      <c r="BX276" s="46"/>
      <c r="BY276" s="46"/>
      <c r="BZ276" s="46"/>
      <c r="CA276" s="46"/>
      <c r="CC276" s="46"/>
      <c r="CD276" s="46"/>
      <c r="CE276" s="46"/>
      <c r="CF276" s="46"/>
      <c r="CH276" s="46"/>
      <c r="CI276" s="46"/>
      <c r="CJ276" s="46"/>
      <c r="CK276" s="46"/>
      <c r="CM276" s="46"/>
      <c r="CN276" s="46"/>
      <c r="CO276" s="46"/>
      <c r="CP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I276" s="46"/>
      <c r="DJ276" s="46"/>
      <c r="DK276" s="46"/>
      <c r="DQ276" s="46"/>
      <c r="DR276" s="46"/>
      <c r="DS276" s="46"/>
      <c r="DT276" s="46"/>
      <c r="DU276" s="52"/>
    </row>
    <row r="277" spans="1:125" x14ac:dyDescent="0.2">
      <c r="A277" s="355"/>
      <c r="B277" s="8"/>
      <c r="C277" s="8"/>
      <c r="D277" s="326"/>
      <c r="E277" s="326"/>
      <c r="F277" s="326"/>
      <c r="G277" s="326"/>
      <c r="H277" s="326"/>
      <c r="I277" s="8"/>
      <c r="J277" s="8"/>
      <c r="K277" s="8"/>
      <c r="L277" s="8"/>
      <c r="M277" s="333"/>
      <c r="N277" s="333"/>
      <c r="O277" s="333"/>
      <c r="P277" s="8"/>
      <c r="Q277" s="327"/>
      <c r="R277" s="8"/>
      <c r="S277" s="8"/>
      <c r="T277" s="8"/>
      <c r="U277" s="8"/>
      <c r="V277" s="8"/>
      <c r="W277" s="47"/>
      <c r="X277" s="8"/>
      <c r="Y277" s="8"/>
      <c r="Z277" s="47"/>
      <c r="AA277" s="47"/>
      <c r="AB277" s="8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8"/>
      <c r="AT277" s="5"/>
      <c r="AV277" s="46"/>
      <c r="AW277" s="46"/>
      <c r="AX277" s="46"/>
      <c r="AY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M277" s="46"/>
      <c r="BN277" s="46"/>
      <c r="BO277" s="46"/>
      <c r="BP277" s="46"/>
      <c r="BR277" s="46"/>
      <c r="BS277" s="46"/>
      <c r="BT277" s="46"/>
      <c r="BU277" s="46"/>
      <c r="BV277" s="46"/>
      <c r="BX277" s="46"/>
      <c r="BY277" s="46"/>
      <c r="BZ277" s="46"/>
      <c r="CA277" s="46"/>
      <c r="CC277" s="46"/>
      <c r="CD277" s="46"/>
      <c r="CE277" s="46"/>
      <c r="CF277" s="46"/>
      <c r="CH277" s="46"/>
      <c r="CI277" s="46"/>
      <c r="CJ277" s="46"/>
      <c r="CK277" s="46"/>
      <c r="CM277" s="46"/>
      <c r="CN277" s="46"/>
      <c r="CO277" s="46"/>
      <c r="CP277" s="46"/>
      <c r="CS277" s="46"/>
      <c r="CT277" s="46"/>
      <c r="CU277" s="46"/>
      <c r="CV277" s="46"/>
      <c r="CW277" s="46"/>
      <c r="CX277" s="46"/>
      <c r="CY277" s="46"/>
      <c r="CZ277" s="46"/>
      <c r="DA277" s="46"/>
      <c r="DB277" s="46"/>
      <c r="DC277" s="46"/>
      <c r="DD277" s="46"/>
      <c r="DE277" s="46"/>
      <c r="DF277" s="46"/>
      <c r="DG277" s="46"/>
      <c r="DI277" s="46"/>
      <c r="DJ277" s="46"/>
      <c r="DK277" s="46"/>
      <c r="DQ277" s="46"/>
      <c r="DR277" s="46"/>
      <c r="DS277" s="46"/>
      <c r="DT277" s="46"/>
      <c r="DU277" s="52"/>
    </row>
    <row r="278" spans="1:125" x14ac:dyDescent="0.2">
      <c r="A278" s="355"/>
      <c r="B278" s="8"/>
      <c r="C278" s="8"/>
      <c r="D278" s="326"/>
      <c r="E278" s="326"/>
      <c r="F278" s="326"/>
      <c r="G278" s="326"/>
      <c r="H278" s="326"/>
      <c r="I278" s="8"/>
      <c r="J278" s="8"/>
      <c r="K278" s="8"/>
      <c r="L278" s="8"/>
      <c r="M278" s="333"/>
      <c r="N278" s="333"/>
      <c r="O278" s="333"/>
      <c r="P278" s="8"/>
      <c r="Q278" s="327"/>
      <c r="R278" s="8"/>
      <c r="S278" s="8"/>
      <c r="T278" s="8"/>
      <c r="U278" s="8"/>
      <c r="V278" s="8"/>
      <c r="W278" s="47"/>
      <c r="X278" s="8"/>
      <c r="Y278" s="8"/>
      <c r="Z278" s="47"/>
      <c r="AA278" s="47"/>
      <c r="AB278" s="8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8"/>
      <c r="AT278" s="5"/>
      <c r="AV278" s="46"/>
      <c r="AW278" s="46"/>
      <c r="AX278" s="46"/>
      <c r="AY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M278" s="46"/>
      <c r="BN278" s="46"/>
      <c r="BO278" s="46"/>
      <c r="BP278" s="46"/>
      <c r="BR278" s="46"/>
      <c r="BS278" s="46"/>
      <c r="BT278" s="46"/>
      <c r="BU278" s="46"/>
      <c r="BV278" s="46"/>
      <c r="BX278" s="46"/>
      <c r="BY278" s="46"/>
      <c r="BZ278" s="46"/>
      <c r="CA278" s="46"/>
      <c r="CC278" s="46"/>
      <c r="CD278" s="46"/>
      <c r="CE278" s="46"/>
      <c r="CF278" s="46"/>
      <c r="CH278" s="46"/>
      <c r="CI278" s="46"/>
      <c r="CJ278" s="46"/>
      <c r="CK278" s="46"/>
      <c r="CM278" s="46"/>
      <c r="CN278" s="46"/>
      <c r="CO278" s="46"/>
      <c r="CP278" s="46"/>
      <c r="CS278" s="46"/>
      <c r="CT278" s="46"/>
      <c r="CU278" s="46"/>
      <c r="CV278" s="46"/>
      <c r="CW278" s="46"/>
      <c r="CX278" s="46"/>
      <c r="CY278" s="46"/>
      <c r="CZ278" s="46"/>
      <c r="DA278" s="46"/>
      <c r="DB278" s="46"/>
      <c r="DC278" s="46"/>
      <c r="DD278" s="46"/>
      <c r="DE278" s="46"/>
      <c r="DF278" s="46"/>
      <c r="DG278" s="46"/>
      <c r="DI278" s="46"/>
      <c r="DJ278" s="46"/>
      <c r="DK278" s="46"/>
      <c r="DQ278" s="46"/>
      <c r="DR278" s="46"/>
      <c r="DS278" s="46"/>
      <c r="DT278" s="46"/>
      <c r="DU278" s="52"/>
    </row>
    <row r="279" spans="1:125" x14ac:dyDescent="0.2">
      <c r="A279" s="355"/>
      <c r="B279" s="8"/>
      <c r="C279" s="8"/>
      <c r="D279" s="326"/>
      <c r="E279" s="326"/>
      <c r="F279" s="326"/>
      <c r="G279" s="326"/>
      <c r="H279" s="326"/>
      <c r="I279" s="8"/>
      <c r="J279" s="8"/>
      <c r="K279" s="8"/>
      <c r="L279" s="8"/>
      <c r="M279" s="333"/>
      <c r="N279" s="333"/>
      <c r="O279" s="333"/>
      <c r="P279" s="8"/>
      <c r="Q279" s="327"/>
      <c r="R279" s="8"/>
      <c r="S279" s="8"/>
      <c r="T279" s="8"/>
      <c r="U279" s="8"/>
      <c r="V279" s="8"/>
      <c r="W279" s="47"/>
      <c r="X279" s="8"/>
      <c r="Y279" s="8"/>
      <c r="Z279" s="47"/>
      <c r="AA279" s="47"/>
      <c r="AB279" s="8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8"/>
      <c r="AT279" s="5"/>
      <c r="AV279" s="46"/>
      <c r="AW279" s="46"/>
      <c r="AX279" s="46"/>
      <c r="AY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M279" s="46"/>
      <c r="BN279" s="46"/>
      <c r="BO279" s="46"/>
      <c r="BP279" s="46"/>
      <c r="BR279" s="46"/>
      <c r="BS279" s="46"/>
      <c r="BT279" s="46"/>
      <c r="BU279" s="46"/>
      <c r="BV279" s="46"/>
      <c r="BX279" s="46"/>
      <c r="BY279" s="46"/>
      <c r="BZ279" s="46"/>
      <c r="CA279" s="46"/>
      <c r="CC279" s="46"/>
      <c r="CD279" s="46"/>
      <c r="CE279" s="46"/>
      <c r="CF279" s="46"/>
      <c r="CH279" s="46"/>
      <c r="CI279" s="46"/>
      <c r="CJ279" s="46"/>
      <c r="CK279" s="46"/>
      <c r="CM279" s="46"/>
      <c r="CN279" s="46"/>
      <c r="CO279" s="46"/>
      <c r="CP279" s="46"/>
      <c r="CS279" s="46"/>
      <c r="CT279" s="46"/>
      <c r="CU279" s="46"/>
      <c r="CV279" s="46"/>
      <c r="CW279" s="46"/>
      <c r="CX279" s="46"/>
      <c r="CY279" s="46"/>
      <c r="CZ279" s="46"/>
      <c r="DA279" s="46"/>
      <c r="DB279" s="46"/>
      <c r="DC279" s="46"/>
      <c r="DD279" s="46"/>
      <c r="DE279" s="46"/>
      <c r="DF279" s="46"/>
      <c r="DG279" s="46"/>
      <c r="DI279" s="46"/>
      <c r="DJ279" s="46"/>
      <c r="DK279" s="46"/>
      <c r="DQ279" s="46"/>
      <c r="DR279" s="46"/>
      <c r="DS279" s="46"/>
      <c r="DT279" s="46"/>
      <c r="DU279" s="52"/>
    </row>
    <row r="280" spans="1:125" x14ac:dyDescent="0.2">
      <c r="A280" s="355"/>
      <c r="B280" s="8"/>
      <c r="C280" s="8"/>
      <c r="D280" s="326"/>
      <c r="E280" s="326"/>
      <c r="F280" s="326"/>
      <c r="G280" s="326"/>
      <c r="H280" s="326"/>
      <c r="I280" s="8"/>
      <c r="J280" s="8"/>
      <c r="K280" s="8"/>
      <c r="L280" s="8"/>
      <c r="M280" s="333"/>
      <c r="N280" s="333"/>
      <c r="O280" s="333"/>
      <c r="P280" s="8"/>
      <c r="Q280" s="327"/>
      <c r="R280" s="8"/>
      <c r="S280" s="8"/>
      <c r="T280" s="8"/>
      <c r="U280" s="8"/>
      <c r="V280" s="8"/>
      <c r="W280" s="47"/>
      <c r="X280" s="8"/>
      <c r="Y280" s="8"/>
      <c r="Z280" s="47"/>
      <c r="AA280" s="47"/>
      <c r="AB280" s="8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7"/>
      <c r="AS280" s="8"/>
      <c r="AT280" s="5"/>
      <c r="AV280" s="46"/>
      <c r="AW280" s="46"/>
      <c r="AX280" s="46"/>
      <c r="AY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M280" s="46"/>
      <c r="BN280" s="46"/>
      <c r="BO280" s="46"/>
      <c r="BP280" s="46"/>
      <c r="BR280" s="46"/>
      <c r="BS280" s="46"/>
      <c r="BT280" s="46"/>
      <c r="BU280" s="46"/>
      <c r="BV280" s="46"/>
      <c r="BX280" s="46"/>
      <c r="BY280" s="46"/>
      <c r="BZ280" s="46"/>
      <c r="CA280" s="46"/>
      <c r="CC280" s="46"/>
      <c r="CD280" s="46"/>
      <c r="CE280" s="46"/>
      <c r="CF280" s="46"/>
      <c r="CH280" s="46"/>
      <c r="CI280" s="46"/>
      <c r="CJ280" s="46"/>
      <c r="CK280" s="46"/>
      <c r="CM280" s="46"/>
      <c r="CN280" s="46"/>
      <c r="CO280" s="46"/>
      <c r="CP280" s="46"/>
      <c r="CS280" s="46"/>
      <c r="CT280" s="46"/>
      <c r="CU280" s="46"/>
      <c r="CV280" s="46"/>
      <c r="CW280" s="46"/>
      <c r="CX280" s="46"/>
      <c r="CY280" s="46"/>
      <c r="CZ280" s="46"/>
      <c r="DA280" s="46"/>
      <c r="DB280" s="46"/>
      <c r="DC280" s="46"/>
      <c r="DD280" s="46"/>
      <c r="DE280" s="46"/>
      <c r="DF280" s="46"/>
      <c r="DG280" s="46"/>
      <c r="DI280" s="46"/>
      <c r="DJ280" s="46"/>
      <c r="DK280" s="46"/>
      <c r="DQ280" s="46"/>
      <c r="DR280" s="46"/>
      <c r="DS280" s="46"/>
      <c r="DT280" s="46"/>
      <c r="DU280" s="52"/>
    </row>
    <row r="281" spans="1:125" x14ac:dyDescent="0.2">
      <c r="A281" s="355"/>
      <c r="B281" s="8"/>
      <c r="C281" s="8"/>
      <c r="D281" s="326"/>
      <c r="E281" s="326"/>
      <c r="F281" s="326"/>
      <c r="G281" s="326"/>
      <c r="H281" s="326"/>
      <c r="I281" s="8"/>
      <c r="J281" s="8"/>
      <c r="K281" s="8"/>
      <c r="L281" s="8"/>
      <c r="M281" s="333"/>
      <c r="N281" s="333"/>
      <c r="O281" s="333"/>
      <c r="P281" s="8"/>
      <c r="Q281" s="327"/>
      <c r="R281" s="8"/>
      <c r="S281" s="8"/>
      <c r="T281" s="8"/>
      <c r="U281" s="8"/>
      <c r="V281" s="8"/>
      <c r="W281" s="47"/>
      <c r="X281" s="8"/>
      <c r="Y281" s="8"/>
      <c r="Z281" s="47"/>
      <c r="AA281" s="47"/>
      <c r="AB281" s="8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8"/>
      <c r="AT281" s="5"/>
      <c r="AV281" s="46"/>
      <c r="AW281" s="46"/>
      <c r="AX281" s="46"/>
      <c r="AY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M281" s="46"/>
      <c r="BN281" s="46"/>
      <c r="BO281" s="46"/>
      <c r="BP281" s="46"/>
      <c r="BR281" s="46"/>
      <c r="BS281" s="46"/>
      <c r="BT281" s="46"/>
      <c r="BU281" s="46"/>
      <c r="BV281" s="46"/>
      <c r="BX281" s="46"/>
      <c r="BY281" s="46"/>
      <c r="BZ281" s="46"/>
      <c r="CA281" s="46"/>
      <c r="CC281" s="46"/>
      <c r="CD281" s="46"/>
      <c r="CE281" s="46"/>
      <c r="CF281" s="46"/>
      <c r="CH281" s="46"/>
      <c r="CI281" s="46"/>
      <c r="CJ281" s="46"/>
      <c r="CK281" s="46"/>
      <c r="CM281" s="46"/>
      <c r="CN281" s="46"/>
      <c r="CO281" s="46"/>
      <c r="CP281" s="46"/>
      <c r="CS281" s="46"/>
      <c r="CT281" s="46"/>
      <c r="CU281" s="46"/>
      <c r="CV281" s="46"/>
      <c r="CW281" s="46"/>
      <c r="CX281" s="46"/>
      <c r="CY281" s="46"/>
      <c r="CZ281" s="46"/>
      <c r="DA281" s="46"/>
      <c r="DB281" s="46"/>
      <c r="DC281" s="46"/>
      <c r="DD281" s="46"/>
      <c r="DE281" s="46"/>
      <c r="DF281" s="46"/>
      <c r="DG281" s="46"/>
      <c r="DI281" s="46"/>
      <c r="DJ281" s="46"/>
      <c r="DK281" s="46"/>
      <c r="DQ281" s="46"/>
      <c r="DR281" s="46"/>
      <c r="DS281" s="46"/>
      <c r="DT281" s="46"/>
      <c r="DU281" s="52"/>
    </row>
    <row r="282" spans="1:125" x14ac:dyDescent="0.2">
      <c r="A282" s="355"/>
      <c r="B282" s="8"/>
      <c r="C282" s="8"/>
      <c r="D282" s="326"/>
      <c r="E282" s="326"/>
      <c r="F282" s="326"/>
      <c r="G282" s="326"/>
      <c r="H282" s="326"/>
      <c r="I282" s="8"/>
      <c r="J282" s="8"/>
      <c r="K282" s="8"/>
      <c r="L282" s="8"/>
      <c r="M282" s="333"/>
      <c r="N282" s="333"/>
      <c r="O282" s="333"/>
      <c r="P282" s="8"/>
      <c r="Q282" s="327"/>
      <c r="R282" s="8"/>
      <c r="S282" s="8"/>
      <c r="T282" s="8"/>
      <c r="U282" s="8"/>
      <c r="V282" s="8"/>
      <c r="W282" s="47"/>
      <c r="X282" s="8"/>
      <c r="Y282" s="8"/>
      <c r="Z282" s="47"/>
      <c r="AA282" s="47"/>
      <c r="AB282" s="8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  <c r="AR282" s="47"/>
      <c r="AS282" s="8"/>
      <c r="AT282" s="5"/>
      <c r="AV282" s="46"/>
      <c r="AW282" s="46"/>
      <c r="AX282" s="46"/>
      <c r="AY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M282" s="46"/>
      <c r="BN282" s="46"/>
      <c r="BO282" s="46"/>
      <c r="BP282" s="46"/>
      <c r="BR282" s="46"/>
      <c r="BS282" s="46"/>
      <c r="BT282" s="46"/>
      <c r="BU282" s="46"/>
      <c r="BV282" s="46"/>
      <c r="BX282" s="46"/>
      <c r="BY282" s="46"/>
      <c r="BZ282" s="46"/>
      <c r="CA282" s="46"/>
      <c r="CC282" s="46"/>
      <c r="CD282" s="46"/>
      <c r="CE282" s="46"/>
      <c r="CF282" s="46"/>
      <c r="CH282" s="46"/>
      <c r="CI282" s="46"/>
      <c r="CJ282" s="46"/>
      <c r="CK282" s="46"/>
      <c r="CM282" s="46"/>
      <c r="CN282" s="46"/>
      <c r="CO282" s="46"/>
      <c r="CP282" s="46"/>
      <c r="CS282" s="46"/>
      <c r="CT282" s="46"/>
      <c r="CU282" s="46"/>
      <c r="CV282" s="46"/>
      <c r="CW282" s="46"/>
      <c r="CX282" s="46"/>
      <c r="CY282" s="46"/>
      <c r="CZ282" s="46"/>
      <c r="DA282" s="46"/>
      <c r="DB282" s="46"/>
      <c r="DC282" s="46"/>
      <c r="DD282" s="46"/>
      <c r="DE282" s="46"/>
      <c r="DF282" s="46"/>
      <c r="DG282" s="46"/>
      <c r="DI282" s="46"/>
      <c r="DJ282" s="46"/>
      <c r="DK282" s="46"/>
      <c r="DQ282" s="46"/>
      <c r="DR282" s="46"/>
      <c r="DS282" s="46"/>
      <c r="DT282" s="46"/>
      <c r="DU282" s="52"/>
    </row>
    <row r="283" spans="1:125" x14ac:dyDescent="0.2">
      <c r="A283" s="355"/>
      <c r="B283" s="8"/>
      <c r="C283" s="8"/>
      <c r="D283" s="326"/>
      <c r="E283" s="326"/>
      <c r="F283" s="326"/>
      <c r="G283" s="326"/>
      <c r="H283" s="326"/>
      <c r="I283" s="8"/>
      <c r="J283" s="8"/>
      <c r="K283" s="8"/>
      <c r="L283" s="8"/>
      <c r="M283" s="333"/>
      <c r="N283" s="333"/>
      <c r="O283" s="333"/>
      <c r="P283" s="8"/>
      <c r="Q283" s="327"/>
      <c r="R283" s="8"/>
      <c r="S283" s="8"/>
      <c r="T283" s="8"/>
      <c r="U283" s="8"/>
      <c r="V283" s="8"/>
      <c r="W283" s="47"/>
      <c r="X283" s="8"/>
      <c r="Y283" s="8"/>
      <c r="Z283" s="47"/>
      <c r="AA283" s="47"/>
      <c r="AB283" s="8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8"/>
      <c r="AT283" s="5"/>
      <c r="AV283" s="46"/>
      <c r="AW283" s="46"/>
      <c r="AX283" s="46"/>
      <c r="AY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M283" s="46"/>
      <c r="BN283" s="46"/>
      <c r="BO283" s="46"/>
      <c r="BP283" s="46"/>
      <c r="BR283" s="46"/>
      <c r="BS283" s="46"/>
      <c r="BT283" s="46"/>
      <c r="BU283" s="46"/>
      <c r="BV283" s="46"/>
      <c r="BX283" s="46"/>
      <c r="BY283" s="46"/>
      <c r="BZ283" s="46"/>
      <c r="CA283" s="46"/>
      <c r="CC283" s="46"/>
      <c r="CD283" s="46"/>
      <c r="CE283" s="46"/>
      <c r="CF283" s="46"/>
      <c r="CH283" s="46"/>
      <c r="CI283" s="46"/>
      <c r="CJ283" s="46"/>
      <c r="CK283" s="46"/>
      <c r="CM283" s="46"/>
      <c r="CN283" s="46"/>
      <c r="CO283" s="46"/>
      <c r="CP283" s="46"/>
      <c r="CS283" s="46"/>
      <c r="CT283" s="46"/>
      <c r="CU283" s="46"/>
      <c r="CV283" s="46"/>
      <c r="CW283" s="46"/>
      <c r="CX283" s="46"/>
      <c r="CY283" s="46"/>
      <c r="CZ283" s="46"/>
      <c r="DA283" s="46"/>
      <c r="DB283" s="46"/>
      <c r="DC283" s="46"/>
      <c r="DD283" s="46"/>
      <c r="DE283" s="46"/>
      <c r="DF283" s="46"/>
      <c r="DG283" s="46"/>
      <c r="DI283" s="46"/>
      <c r="DJ283" s="46"/>
      <c r="DK283" s="46"/>
    </row>
    <row r="284" spans="1:125" x14ac:dyDescent="0.2">
      <c r="A284" s="355"/>
      <c r="B284" s="8"/>
      <c r="C284" s="8"/>
      <c r="D284" s="326"/>
      <c r="E284" s="326"/>
      <c r="F284" s="326"/>
      <c r="G284" s="326"/>
      <c r="H284" s="326"/>
      <c r="I284" s="8"/>
      <c r="J284" s="8"/>
      <c r="K284" s="8"/>
      <c r="L284" s="8"/>
      <c r="M284" s="333"/>
      <c r="N284" s="333"/>
      <c r="O284" s="333"/>
      <c r="P284" s="8"/>
      <c r="Q284" s="327"/>
      <c r="R284" s="8"/>
      <c r="S284" s="8"/>
      <c r="T284" s="8"/>
      <c r="U284" s="8"/>
      <c r="V284" s="8"/>
      <c r="W284" s="47"/>
      <c r="X284" s="8"/>
      <c r="Y284" s="8"/>
      <c r="Z284" s="47"/>
      <c r="AA284" s="47"/>
      <c r="AB284" s="8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8"/>
      <c r="AT284" s="5"/>
      <c r="AV284" s="46"/>
      <c r="AW284" s="46"/>
      <c r="AX284" s="46"/>
      <c r="AY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M284" s="46"/>
      <c r="BN284" s="46"/>
      <c r="BO284" s="46"/>
      <c r="BP284" s="46"/>
      <c r="BR284" s="46"/>
      <c r="BS284" s="46"/>
      <c r="BT284" s="46"/>
      <c r="BU284" s="46"/>
      <c r="BV284" s="46"/>
      <c r="BX284" s="46"/>
      <c r="BY284" s="46"/>
      <c r="BZ284" s="46"/>
      <c r="CA284" s="46"/>
      <c r="CC284" s="46"/>
      <c r="CD284" s="46"/>
      <c r="CE284" s="46"/>
      <c r="CF284" s="46"/>
      <c r="CH284" s="46"/>
      <c r="CI284" s="46"/>
      <c r="CJ284" s="46"/>
      <c r="CK284" s="46"/>
      <c r="CM284" s="46"/>
      <c r="CN284" s="46"/>
      <c r="CO284" s="46"/>
      <c r="CP284" s="46"/>
      <c r="CS284" s="46"/>
      <c r="CT284" s="46"/>
      <c r="CU284" s="46"/>
      <c r="CV284" s="46"/>
      <c r="CW284" s="46"/>
      <c r="CX284" s="46"/>
      <c r="CY284" s="46"/>
      <c r="CZ284" s="46"/>
      <c r="DA284" s="46"/>
      <c r="DB284" s="46"/>
      <c r="DC284" s="46"/>
      <c r="DD284" s="46"/>
      <c r="DE284" s="46"/>
      <c r="DF284" s="46"/>
      <c r="DG284" s="46"/>
      <c r="DI284" s="46"/>
      <c r="DJ284" s="46"/>
      <c r="DK284" s="46"/>
    </row>
    <row r="285" spans="1:125" x14ac:dyDescent="0.2">
      <c r="A285" s="355"/>
      <c r="B285" s="8"/>
      <c r="C285" s="8"/>
      <c r="D285" s="326"/>
      <c r="E285" s="326"/>
      <c r="F285" s="326"/>
      <c r="G285" s="326"/>
      <c r="H285" s="326"/>
      <c r="I285" s="8"/>
      <c r="J285" s="8"/>
      <c r="K285" s="8"/>
      <c r="L285" s="8"/>
      <c r="M285" s="333"/>
      <c r="N285" s="333"/>
      <c r="O285" s="333"/>
      <c r="P285" s="8"/>
      <c r="Q285" s="327"/>
      <c r="R285" s="8"/>
      <c r="S285" s="8"/>
      <c r="T285" s="8"/>
      <c r="U285" s="8"/>
      <c r="V285" s="8"/>
      <c r="W285" s="47"/>
      <c r="X285" s="8"/>
      <c r="Y285" s="8"/>
      <c r="Z285" s="47"/>
      <c r="AA285" s="47"/>
      <c r="AB285" s="8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8"/>
      <c r="AT285" s="5"/>
      <c r="AV285" s="46"/>
      <c r="AW285" s="46"/>
      <c r="AX285" s="46"/>
      <c r="AY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M285" s="46"/>
      <c r="BN285" s="46"/>
      <c r="BO285" s="46"/>
      <c r="BP285" s="46"/>
      <c r="BR285" s="46"/>
      <c r="BS285" s="46"/>
      <c r="BT285" s="46"/>
      <c r="BU285" s="46"/>
      <c r="BV285" s="46"/>
      <c r="BX285" s="46"/>
      <c r="BY285" s="46"/>
      <c r="BZ285" s="46"/>
      <c r="CA285" s="46"/>
      <c r="CC285" s="46"/>
      <c r="CD285" s="46"/>
      <c r="CE285" s="46"/>
      <c r="CF285" s="46"/>
      <c r="CH285" s="46"/>
      <c r="CI285" s="46"/>
      <c r="CJ285" s="46"/>
      <c r="CK285" s="46"/>
      <c r="CM285" s="46"/>
      <c r="CN285" s="46"/>
      <c r="CO285" s="46"/>
      <c r="CP285" s="46"/>
      <c r="CS285" s="46"/>
      <c r="CT285" s="46"/>
      <c r="CU285" s="46"/>
      <c r="CV285" s="46"/>
      <c r="CW285" s="46"/>
      <c r="CX285" s="46"/>
      <c r="CY285" s="46"/>
      <c r="CZ285" s="46"/>
      <c r="DA285" s="46"/>
      <c r="DB285" s="46"/>
      <c r="DC285" s="46"/>
      <c r="DD285" s="46"/>
      <c r="DE285" s="46"/>
      <c r="DF285" s="46"/>
      <c r="DG285" s="46"/>
      <c r="DI285" s="46"/>
      <c r="DJ285" s="46"/>
      <c r="DK285" s="46"/>
    </row>
    <row r="286" spans="1:125" x14ac:dyDescent="0.2">
      <c r="A286" s="355"/>
      <c r="B286" s="8"/>
      <c r="C286" s="8"/>
      <c r="D286" s="326"/>
      <c r="E286" s="326"/>
      <c r="F286" s="326"/>
      <c r="G286" s="326"/>
      <c r="H286" s="326"/>
      <c r="I286" s="8"/>
      <c r="J286" s="8"/>
      <c r="K286" s="8"/>
      <c r="L286" s="8"/>
      <c r="M286" s="333"/>
      <c r="N286" s="333"/>
      <c r="O286" s="333"/>
      <c r="P286" s="8"/>
      <c r="Q286" s="327"/>
      <c r="R286" s="8"/>
      <c r="S286" s="8"/>
      <c r="T286" s="8"/>
      <c r="U286" s="8"/>
      <c r="V286" s="8"/>
      <c r="W286" s="47"/>
      <c r="X286" s="8"/>
      <c r="Y286" s="8"/>
      <c r="Z286" s="47"/>
      <c r="AA286" s="47"/>
      <c r="AB286" s="8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8"/>
      <c r="AT286" s="5"/>
      <c r="AV286" s="46"/>
      <c r="AW286" s="46"/>
      <c r="AX286" s="46"/>
      <c r="AY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M286" s="46"/>
      <c r="BN286" s="46"/>
      <c r="BO286" s="46"/>
      <c r="BP286" s="46"/>
      <c r="BR286" s="46"/>
      <c r="BS286" s="46"/>
      <c r="BT286" s="46"/>
      <c r="BU286" s="46"/>
      <c r="BV286" s="46"/>
      <c r="BX286" s="46"/>
      <c r="BY286" s="46"/>
      <c r="BZ286" s="46"/>
      <c r="CA286" s="46"/>
      <c r="CC286" s="46"/>
      <c r="CD286" s="46"/>
      <c r="CE286" s="46"/>
      <c r="CF286" s="46"/>
      <c r="CH286" s="46"/>
      <c r="CI286" s="46"/>
      <c r="CJ286" s="46"/>
      <c r="CK286" s="46"/>
      <c r="CM286" s="46"/>
      <c r="CN286" s="46"/>
      <c r="CO286" s="46"/>
      <c r="CP286" s="46"/>
      <c r="CS286" s="46"/>
      <c r="CT286" s="46"/>
      <c r="CU286" s="46"/>
      <c r="CV286" s="46"/>
      <c r="CW286" s="46"/>
      <c r="CX286" s="46"/>
      <c r="CY286" s="46"/>
      <c r="CZ286" s="46"/>
      <c r="DA286" s="46"/>
      <c r="DB286" s="46"/>
      <c r="DC286" s="46"/>
      <c r="DD286" s="46"/>
      <c r="DE286" s="46"/>
      <c r="DF286" s="46"/>
      <c r="DG286" s="46"/>
      <c r="DI286" s="46"/>
      <c r="DJ286" s="46"/>
      <c r="DK286" s="46"/>
    </row>
    <row r="287" spans="1:125" x14ac:dyDescent="0.2">
      <c r="A287" s="355"/>
      <c r="B287" s="8"/>
      <c r="C287" s="8"/>
      <c r="D287" s="326"/>
      <c r="E287" s="326"/>
      <c r="F287" s="326"/>
      <c r="G287" s="326"/>
      <c r="H287" s="326"/>
      <c r="I287" s="8"/>
      <c r="J287" s="8"/>
      <c r="K287" s="8"/>
      <c r="L287" s="8"/>
      <c r="M287" s="333"/>
      <c r="N287" s="333"/>
      <c r="O287" s="333"/>
      <c r="P287" s="8"/>
      <c r="Q287" s="327"/>
      <c r="R287" s="8"/>
      <c r="S287" s="8"/>
      <c r="T287" s="8"/>
      <c r="U287" s="8"/>
      <c r="V287" s="8"/>
      <c r="W287" s="47"/>
      <c r="X287" s="8"/>
      <c r="Y287" s="8"/>
      <c r="Z287" s="47"/>
      <c r="AA287" s="47"/>
      <c r="AB287" s="8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8"/>
      <c r="AT287" s="5"/>
      <c r="AV287" s="46"/>
      <c r="AW287" s="46"/>
      <c r="AX287" s="46"/>
      <c r="AY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M287" s="46"/>
      <c r="BN287" s="46"/>
      <c r="BO287" s="46"/>
      <c r="BP287" s="46"/>
      <c r="BR287" s="46"/>
      <c r="BS287" s="46"/>
      <c r="BT287" s="46"/>
      <c r="BU287" s="46"/>
      <c r="BV287" s="46"/>
      <c r="BX287" s="46"/>
      <c r="BY287" s="46"/>
      <c r="BZ287" s="46"/>
      <c r="CA287" s="46"/>
      <c r="CC287" s="46"/>
      <c r="CD287" s="46"/>
      <c r="CE287" s="46"/>
      <c r="CF287" s="46"/>
      <c r="CH287" s="46"/>
      <c r="CI287" s="46"/>
      <c r="CJ287" s="46"/>
      <c r="CK287" s="46"/>
      <c r="CM287" s="46"/>
      <c r="CN287" s="46"/>
      <c r="CO287" s="46"/>
      <c r="CP287" s="46"/>
      <c r="CS287" s="46"/>
      <c r="CT287" s="46"/>
      <c r="CU287" s="46"/>
      <c r="CV287" s="46"/>
      <c r="CW287" s="46"/>
      <c r="CX287" s="46"/>
      <c r="CY287" s="46"/>
      <c r="CZ287" s="46"/>
      <c r="DA287" s="46"/>
      <c r="DB287" s="46"/>
      <c r="DC287" s="46"/>
      <c r="DD287" s="46"/>
      <c r="DE287" s="46"/>
      <c r="DF287" s="46"/>
      <c r="DG287" s="46"/>
      <c r="DI287" s="46"/>
      <c r="DJ287" s="46"/>
      <c r="DK287" s="46"/>
    </row>
    <row r="288" spans="1:125" x14ac:dyDescent="0.2">
      <c r="A288" s="355"/>
      <c r="B288" s="8"/>
      <c r="C288" s="8"/>
      <c r="D288" s="326"/>
      <c r="E288" s="326"/>
      <c r="F288" s="326"/>
      <c r="G288" s="326"/>
      <c r="H288" s="326"/>
      <c r="I288" s="8"/>
      <c r="J288" s="8"/>
      <c r="K288" s="8"/>
      <c r="L288" s="8"/>
      <c r="M288" s="333"/>
      <c r="N288" s="333"/>
      <c r="O288" s="333"/>
      <c r="P288" s="8"/>
      <c r="Q288" s="327"/>
      <c r="R288" s="8"/>
      <c r="S288" s="8"/>
      <c r="T288" s="8"/>
      <c r="U288" s="8"/>
      <c r="V288" s="8"/>
      <c r="W288" s="47"/>
      <c r="X288" s="8"/>
      <c r="Y288" s="8"/>
      <c r="Z288" s="47"/>
      <c r="AA288" s="47"/>
      <c r="AB288" s="8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8"/>
      <c r="AT288" s="5"/>
      <c r="AV288" s="46"/>
      <c r="AW288" s="46"/>
      <c r="AX288" s="46"/>
      <c r="AY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M288" s="46"/>
      <c r="BN288" s="46"/>
      <c r="BO288" s="46"/>
      <c r="BP288" s="46"/>
      <c r="BR288" s="46"/>
      <c r="BS288" s="46"/>
      <c r="BT288" s="46"/>
      <c r="BU288" s="46"/>
      <c r="BV288" s="46"/>
      <c r="BX288" s="46"/>
      <c r="BY288" s="46"/>
      <c r="BZ288" s="46"/>
      <c r="CA288" s="46"/>
      <c r="CC288" s="46"/>
      <c r="CD288" s="46"/>
      <c r="CE288" s="46"/>
      <c r="CF288" s="46"/>
      <c r="CH288" s="46"/>
      <c r="CI288" s="46"/>
      <c r="CJ288" s="46"/>
      <c r="CK288" s="46"/>
      <c r="CM288" s="46"/>
      <c r="CN288" s="46"/>
      <c r="CO288" s="46"/>
      <c r="CP288" s="46"/>
      <c r="CS288" s="46"/>
      <c r="CT288" s="46"/>
      <c r="CU288" s="46"/>
      <c r="CV288" s="46"/>
      <c r="CW288" s="46"/>
      <c r="CX288" s="46"/>
      <c r="CY288" s="46"/>
      <c r="CZ288" s="46"/>
      <c r="DA288" s="46"/>
      <c r="DB288" s="46"/>
      <c r="DC288" s="46"/>
      <c r="DD288" s="46"/>
      <c r="DE288" s="46"/>
      <c r="DF288" s="46"/>
      <c r="DG288" s="46"/>
      <c r="DI288" s="46"/>
      <c r="DJ288" s="46"/>
      <c r="DK288" s="46"/>
    </row>
    <row r="289" spans="1:115" x14ac:dyDescent="0.2">
      <c r="A289" s="355"/>
      <c r="B289" s="8"/>
      <c r="C289" s="8"/>
      <c r="D289" s="326"/>
      <c r="E289" s="326"/>
      <c r="F289" s="326"/>
      <c r="G289" s="326"/>
      <c r="H289" s="326"/>
      <c r="I289" s="8"/>
      <c r="J289" s="8"/>
      <c r="K289" s="8"/>
      <c r="L289" s="8"/>
      <c r="M289" s="333"/>
      <c r="N289" s="333"/>
      <c r="O289" s="333"/>
      <c r="P289" s="8"/>
      <c r="Q289" s="327"/>
      <c r="R289" s="8"/>
      <c r="S289" s="8"/>
      <c r="T289" s="8"/>
      <c r="U289" s="8"/>
      <c r="V289" s="8"/>
      <c r="W289" s="47"/>
      <c r="X289" s="8"/>
      <c r="Y289" s="8"/>
      <c r="Z289" s="47"/>
      <c r="AA289" s="47"/>
      <c r="AB289" s="8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8"/>
      <c r="AT289" s="5"/>
      <c r="AV289" s="46"/>
      <c r="AW289" s="46"/>
      <c r="AX289" s="46"/>
      <c r="AY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M289" s="46"/>
      <c r="BN289" s="46"/>
      <c r="BO289" s="46"/>
      <c r="BP289" s="46"/>
      <c r="BR289" s="46"/>
      <c r="BS289" s="46"/>
      <c r="BT289" s="46"/>
      <c r="BU289" s="46"/>
      <c r="BV289" s="46"/>
      <c r="BX289" s="46"/>
      <c r="BY289" s="46"/>
      <c r="BZ289" s="46"/>
      <c r="CA289" s="46"/>
      <c r="CC289" s="46"/>
      <c r="CD289" s="46"/>
      <c r="CE289" s="46"/>
      <c r="CF289" s="46"/>
      <c r="CH289" s="46"/>
      <c r="CI289" s="46"/>
      <c r="CJ289" s="46"/>
      <c r="CK289" s="46"/>
      <c r="CM289" s="46"/>
      <c r="CN289" s="46"/>
      <c r="CO289" s="46"/>
      <c r="CP289" s="46"/>
      <c r="CS289" s="46"/>
      <c r="CT289" s="46"/>
      <c r="CU289" s="46"/>
      <c r="CV289" s="46"/>
      <c r="CW289" s="46"/>
      <c r="CX289" s="46"/>
      <c r="CY289" s="46"/>
      <c r="CZ289" s="46"/>
      <c r="DA289" s="46"/>
      <c r="DB289" s="46"/>
      <c r="DC289" s="46"/>
      <c r="DD289" s="46"/>
      <c r="DE289" s="46"/>
      <c r="DF289" s="46"/>
      <c r="DG289" s="46"/>
      <c r="DI289" s="46"/>
      <c r="DJ289" s="46"/>
      <c r="DK289" s="46"/>
    </row>
    <row r="290" spans="1:115" x14ac:dyDescent="0.2">
      <c r="A290" s="355"/>
      <c r="B290" s="8"/>
      <c r="C290" s="8"/>
      <c r="D290" s="326"/>
      <c r="E290" s="326"/>
      <c r="F290" s="326"/>
      <c r="G290" s="326"/>
      <c r="H290" s="326"/>
      <c r="I290" s="8"/>
      <c r="J290" s="8"/>
      <c r="K290" s="8"/>
      <c r="L290" s="8"/>
      <c r="M290" s="333"/>
      <c r="N290" s="333"/>
      <c r="O290" s="333"/>
      <c r="P290" s="8"/>
      <c r="Q290" s="327"/>
      <c r="R290" s="8"/>
      <c r="S290" s="8"/>
      <c r="T290" s="8"/>
      <c r="U290" s="8"/>
      <c r="V290" s="8"/>
      <c r="W290" s="47"/>
      <c r="X290" s="8"/>
      <c r="Y290" s="8"/>
      <c r="Z290" s="47"/>
      <c r="AA290" s="47"/>
      <c r="AB290" s="8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7"/>
      <c r="AS290" s="8"/>
      <c r="AT290" s="5"/>
      <c r="AV290" s="46"/>
      <c r="AW290" s="46"/>
      <c r="AX290" s="46"/>
      <c r="AY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M290" s="46"/>
      <c r="BN290" s="46"/>
      <c r="BO290" s="46"/>
      <c r="BP290" s="46"/>
      <c r="BR290" s="46"/>
      <c r="BS290" s="46"/>
      <c r="BT290" s="46"/>
      <c r="BU290" s="46"/>
      <c r="BV290" s="46"/>
      <c r="BX290" s="46"/>
      <c r="BY290" s="46"/>
      <c r="BZ290" s="46"/>
      <c r="CA290" s="46"/>
      <c r="CC290" s="46"/>
      <c r="CD290" s="46"/>
      <c r="CE290" s="46"/>
      <c r="CF290" s="46"/>
      <c r="CH290" s="46"/>
      <c r="CI290" s="46"/>
      <c r="CJ290" s="46"/>
      <c r="CK290" s="46"/>
      <c r="CM290" s="46"/>
      <c r="CN290" s="46"/>
      <c r="CO290" s="46"/>
      <c r="CP290" s="46"/>
      <c r="CS290" s="46"/>
      <c r="CT290" s="46"/>
      <c r="CU290" s="46"/>
      <c r="CV290" s="46"/>
      <c r="CW290" s="46"/>
      <c r="CX290" s="46"/>
      <c r="CY290" s="46"/>
      <c r="CZ290" s="46"/>
      <c r="DA290" s="46"/>
      <c r="DB290" s="46"/>
      <c r="DC290" s="46"/>
      <c r="DD290" s="46"/>
      <c r="DE290" s="46"/>
      <c r="DF290" s="46"/>
      <c r="DG290" s="46"/>
      <c r="DI290" s="46"/>
      <c r="DJ290" s="46"/>
      <c r="DK290" s="46"/>
    </row>
    <row r="291" spans="1:115" x14ac:dyDescent="0.2">
      <c r="A291" s="355"/>
      <c r="B291" s="8"/>
      <c r="C291" s="8"/>
      <c r="D291" s="326"/>
      <c r="E291" s="326"/>
      <c r="F291" s="326"/>
      <c r="G291" s="326"/>
      <c r="H291" s="326"/>
      <c r="I291" s="8"/>
      <c r="J291" s="8"/>
      <c r="K291" s="8"/>
      <c r="L291" s="8"/>
      <c r="M291" s="333"/>
      <c r="N291" s="333"/>
      <c r="O291" s="333"/>
      <c r="P291" s="8"/>
      <c r="Q291" s="327"/>
      <c r="R291" s="8"/>
      <c r="S291" s="8"/>
      <c r="T291" s="8"/>
      <c r="U291" s="8"/>
      <c r="V291" s="8"/>
      <c r="W291" s="47"/>
      <c r="X291" s="8"/>
      <c r="Y291" s="8"/>
      <c r="Z291" s="47"/>
      <c r="AA291" s="47"/>
      <c r="AB291" s="8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8"/>
      <c r="AT291" s="5"/>
      <c r="AV291" s="46"/>
      <c r="AW291" s="46"/>
      <c r="AX291" s="46"/>
      <c r="AY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M291" s="46"/>
      <c r="BN291" s="46"/>
      <c r="BO291" s="46"/>
      <c r="BP291" s="46"/>
      <c r="BR291" s="46"/>
      <c r="BS291" s="46"/>
      <c r="BT291" s="46"/>
      <c r="BU291" s="46"/>
      <c r="BV291" s="46"/>
      <c r="BX291" s="46"/>
      <c r="BY291" s="46"/>
      <c r="BZ291" s="46"/>
      <c r="CA291" s="46"/>
      <c r="CC291" s="46"/>
      <c r="CD291" s="46"/>
      <c r="CE291" s="46"/>
      <c r="CF291" s="46"/>
      <c r="CH291" s="46"/>
      <c r="CI291" s="46"/>
      <c r="CJ291" s="46"/>
      <c r="CK291" s="46"/>
      <c r="CM291" s="46"/>
      <c r="CN291" s="46"/>
      <c r="CO291" s="46"/>
      <c r="CP291" s="46"/>
      <c r="CS291" s="46"/>
      <c r="CT291" s="46"/>
      <c r="CU291" s="46"/>
      <c r="CV291" s="46"/>
      <c r="CW291" s="46"/>
      <c r="CX291" s="46"/>
      <c r="CY291" s="46"/>
      <c r="CZ291" s="46"/>
      <c r="DA291" s="46"/>
      <c r="DB291" s="46"/>
      <c r="DC291" s="46"/>
      <c r="DD291" s="46"/>
      <c r="DE291" s="46"/>
      <c r="DF291" s="46"/>
      <c r="DG291" s="46"/>
      <c r="DI291" s="46"/>
      <c r="DJ291" s="46"/>
      <c r="DK291" s="46"/>
    </row>
    <row r="292" spans="1:115" x14ac:dyDescent="0.2">
      <c r="A292" s="355"/>
      <c r="B292" s="8"/>
      <c r="C292" s="8"/>
      <c r="D292" s="326"/>
      <c r="E292" s="326"/>
      <c r="F292" s="326"/>
      <c r="G292" s="326"/>
      <c r="H292" s="326"/>
      <c r="I292" s="8"/>
      <c r="J292" s="8"/>
      <c r="K292" s="8"/>
      <c r="L292" s="8"/>
      <c r="M292" s="333"/>
      <c r="N292" s="333"/>
      <c r="O292" s="333"/>
      <c r="P292" s="8"/>
      <c r="Q292" s="327"/>
      <c r="R292" s="8"/>
      <c r="S292" s="8"/>
      <c r="T292" s="8"/>
      <c r="U292" s="8"/>
      <c r="V292" s="8"/>
      <c r="W292" s="47"/>
      <c r="X292" s="8"/>
      <c r="Y292" s="8"/>
      <c r="Z292" s="47"/>
      <c r="AA292" s="47"/>
      <c r="AB292" s="8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8"/>
      <c r="AT292" s="5"/>
      <c r="AV292" s="46"/>
      <c r="AW292" s="46"/>
      <c r="AX292" s="46"/>
      <c r="AY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M292" s="46"/>
      <c r="BN292" s="46"/>
      <c r="BO292" s="46"/>
      <c r="BP292" s="46"/>
      <c r="BR292" s="46"/>
      <c r="BS292" s="46"/>
      <c r="BT292" s="46"/>
      <c r="BU292" s="46"/>
      <c r="BV292" s="46"/>
      <c r="BX292" s="46"/>
      <c r="BY292" s="46"/>
      <c r="BZ292" s="46"/>
      <c r="CA292" s="46"/>
      <c r="CC292" s="46"/>
      <c r="CD292" s="46"/>
      <c r="CE292" s="46"/>
      <c r="CF292" s="46"/>
      <c r="CH292" s="46"/>
      <c r="CI292" s="46"/>
      <c r="CJ292" s="46"/>
      <c r="CK292" s="46"/>
      <c r="CM292" s="46"/>
      <c r="CN292" s="46"/>
      <c r="CO292" s="46"/>
      <c r="CP292" s="46"/>
      <c r="CS292" s="46"/>
      <c r="CT292" s="46"/>
      <c r="CU292" s="46"/>
      <c r="CV292" s="46"/>
      <c r="CW292" s="46"/>
      <c r="CX292" s="46"/>
      <c r="CY292" s="46"/>
      <c r="CZ292" s="46"/>
      <c r="DA292" s="46"/>
      <c r="DB292" s="46"/>
      <c r="DC292" s="46"/>
      <c r="DD292" s="46"/>
      <c r="DE292" s="46"/>
      <c r="DF292" s="46"/>
      <c r="DG292" s="46"/>
      <c r="DI292" s="46"/>
      <c r="DJ292" s="46"/>
      <c r="DK292" s="46"/>
    </row>
    <row r="293" spans="1:115" x14ac:dyDescent="0.2">
      <c r="A293" s="355"/>
      <c r="B293" s="8"/>
      <c r="C293" s="8"/>
      <c r="D293" s="326"/>
      <c r="E293" s="326"/>
      <c r="F293" s="326"/>
      <c r="G293" s="326"/>
      <c r="H293" s="326"/>
      <c r="I293" s="8"/>
      <c r="J293" s="8"/>
      <c r="K293" s="8"/>
      <c r="L293" s="8"/>
      <c r="M293" s="333"/>
      <c r="N293" s="333"/>
      <c r="O293" s="333"/>
      <c r="P293" s="8"/>
      <c r="Q293" s="327"/>
      <c r="R293" s="8"/>
      <c r="S293" s="8"/>
      <c r="T293" s="8"/>
      <c r="U293" s="8"/>
      <c r="V293" s="8"/>
      <c r="W293" s="47"/>
      <c r="X293" s="8"/>
      <c r="Y293" s="8"/>
      <c r="Z293" s="47"/>
      <c r="AA293" s="47"/>
      <c r="AB293" s="8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  <c r="AR293" s="47"/>
      <c r="AS293" s="8"/>
      <c r="AT293" s="5"/>
      <c r="AV293" s="46"/>
      <c r="AW293" s="46"/>
      <c r="AX293" s="46"/>
      <c r="AY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M293" s="46"/>
      <c r="BN293" s="46"/>
      <c r="BO293" s="46"/>
      <c r="BP293" s="46"/>
      <c r="BR293" s="46"/>
      <c r="BS293" s="46"/>
      <c r="BT293" s="46"/>
      <c r="BU293" s="46"/>
      <c r="BV293" s="46"/>
      <c r="BX293" s="46"/>
      <c r="BY293" s="46"/>
      <c r="BZ293" s="46"/>
      <c r="CA293" s="46"/>
      <c r="CC293" s="46"/>
      <c r="CD293" s="46"/>
      <c r="CE293" s="46"/>
      <c r="CF293" s="46"/>
      <c r="CH293" s="46"/>
      <c r="CI293" s="46"/>
      <c r="CJ293" s="46"/>
      <c r="CK293" s="46"/>
      <c r="CM293" s="46"/>
      <c r="CN293" s="46"/>
      <c r="CO293" s="46"/>
      <c r="CP293" s="46"/>
      <c r="CS293" s="46"/>
      <c r="CT293" s="46"/>
      <c r="CU293" s="46"/>
      <c r="CV293" s="46"/>
      <c r="CW293" s="46"/>
      <c r="CX293" s="46"/>
      <c r="CY293" s="46"/>
      <c r="CZ293" s="46"/>
      <c r="DA293" s="46"/>
      <c r="DB293" s="46"/>
      <c r="DC293" s="46"/>
      <c r="DD293" s="46"/>
      <c r="DE293" s="46"/>
      <c r="DF293" s="46"/>
      <c r="DG293" s="46"/>
      <c r="DI293" s="46"/>
      <c r="DJ293" s="46"/>
      <c r="DK293" s="46"/>
    </row>
    <row r="294" spans="1:115" x14ac:dyDescent="0.2">
      <c r="A294" s="355"/>
      <c r="B294" s="8"/>
      <c r="C294" s="8"/>
      <c r="D294" s="326"/>
      <c r="E294" s="326"/>
      <c r="F294" s="326"/>
      <c r="G294" s="326"/>
      <c r="H294" s="326"/>
      <c r="I294" s="8"/>
      <c r="J294" s="8"/>
      <c r="K294" s="8"/>
      <c r="L294" s="8"/>
      <c r="M294" s="333"/>
      <c r="N294" s="333"/>
      <c r="O294" s="333"/>
      <c r="P294" s="8"/>
      <c r="Q294" s="327"/>
      <c r="R294" s="8"/>
      <c r="S294" s="8"/>
      <c r="T294" s="8"/>
      <c r="U294" s="8"/>
      <c r="V294" s="8"/>
      <c r="W294" s="47"/>
      <c r="X294" s="8"/>
      <c r="Y294" s="8"/>
      <c r="Z294" s="47"/>
      <c r="AA294" s="47"/>
      <c r="AB294" s="8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  <c r="AR294" s="47"/>
      <c r="AS294" s="8"/>
      <c r="AT294" s="5"/>
      <c r="AV294" s="46"/>
      <c r="AW294" s="46"/>
      <c r="AX294" s="46"/>
      <c r="AY294" s="46"/>
      <c r="BA294" s="46"/>
      <c r="BB294" s="46"/>
      <c r="BC294" s="46"/>
      <c r="BD294" s="46"/>
      <c r="BE294" s="46"/>
      <c r="BG294" s="46"/>
      <c r="BH294" s="46"/>
      <c r="BI294" s="46"/>
      <c r="BJ294" s="46"/>
      <c r="BM294" s="46"/>
      <c r="BN294" s="46"/>
      <c r="BO294" s="46"/>
      <c r="BP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C294" s="46"/>
      <c r="CD294" s="46"/>
      <c r="CE294" s="46"/>
      <c r="CF294" s="46"/>
      <c r="CH294" s="46"/>
      <c r="CI294" s="46"/>
      <c r="CJ294" s="46"/>
      <c r="CK294" s="46"/>
      <c r="CM294" s="46"/>
      <c r="CN294" s="46"/>
      <c r="CO294" s="46"/>
      <c r="CP294" s="46"/>
      <c r="CS294" s="46"/>
      <c r="CT294" s="46"/>
      <c r="CU294" s="46"/>
      <c r="CV294" s="46"/>
      <c r="CW294" s="46"/>
      <c r="CX294" s="46"/>
      <c r="CY294" s="46"/>
      <c r="DA294" s="46"/>
      <c r="DB294" s="46"/>
      <c r="DC294" s="46"/>
      <c r="DE294" s="46"/>
      <c r="DF294" s="46"/>
      <c r="DG294" s="46"/>
      <c r="DI294" s="46"/>
      <c r="DJ294" s="46"/>
      <c r="DK294" s="46"/>
    </row>
    <row r="295" spans="1:115" x14ac:dyDescent="0.2">
      <c r="A295" s="355"/>
      <c r="B295" s="8"/>
      <c r="C295" s="8"/>
      <c r="D295" s="326"/>
      <c r="E295" s="326"/>
      <c r="F295" s="326"/>
      <c r="G295" s="326"/>
      <c r="H295" s="326"/>
      <c r="I295" s="8"/>
      <c r="J295" s="8"/>
      <c r="K295" s="8"/>
      <c r="L295" s="8"/>
      <c r="M295" s="333"/>
      <c r="N295" s="333"/>
      <c r="O295" s="333"/>
      <c r="P295" s="8"/>
      <c r="Q295" s="327"/>
      <c r="R295" s="8"/>
      <c r="S295" s="8"/>
      <c r="T295" s="8"/>
      <c r="U295" s="8"/>
      <c r="V295" s="8"/>
      <c r="W295" s="47"/>
      <c r="X295" s="8"/>
      <c r="Y295" s="8"/>
      <c r="Z295" s="47"/>
      <c r="AA295" s="8"/>
      <c r="AB295" s="8"/>
      <c r="AC295" s="47"/>
      <c r="AD295" s="47"/>
      <c r="AE295" s="47"/>
      <c r="AF295" s="47"/>
      <c r="AG295" s="47"/>
      <c r="AH295" s="47"/>
      <c r="AI295" s="47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5"/>
    </row>
    <row r="296" spans="1:115" x14ac:dyDescent="0.2">
      <c r="A296" s="355"/>
      <c r="B296" s="8"/>
      <c r="C296" s="8"/>
      <c r="D296" s="326"/>
      <c r="E296" s="326"/>
      <c r="F296" s="326"/>
      <c r="G296" s="326"/>
      <c r="H296" s="326"/>
      <c r="I296" s="8"/>
      <c r="J296" s="8"/>
      <c r="K296" s="8"/>
      <c r="L296" s="8"/>
      <c r="M296" s="333"/>
      <c r="N296" s="333"/>
      <c r="O296" s="333"/>
      <c r="P296" s="8"/>
      <c r="Q296" s="327"/>
      <c r="R296" s="8"/>
      <c r="S296" s="8"/>
      <c r="T296" s="8"/>
      <c r="U296" s="8"/>
      <c r="V296" s="8"/>
      <c r="W296" s="47"/>
      <c r="X296" s="8"/>
      <c r="Y296" s="8"/>
      <c r="Z296" s="47"/>
      <c r="AA296" s="8"/>
      <c r="AB296" s="8"/>
      <c r="AC296" s="47"/>
      <c r="AD296" s="47"/>
      <c r="AE296" s="47"/>
      <c r="AF296" s="47"/>
      <c r="AG296" s="47"/>
      <c r="AH296" s="47"/>
      <c r="AI296" s="47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5"/>
    </row>
    <row r="297" spans="1:115" x14ac:dyDescent="0.2">
      <c r="A297" s="355"/>
      <c r="B297" s="8"/>
      <c r="C297" s="8"/>
      <c r="D297" s="326"/>
      <c r="E297" s="326"/>
      <c r="F297" s="326"/>
      <c r="G297" s="326"/>
      <c r="H297" s="326"/>
      <c r="I297" s="8"/>
      <c r="J297" s="8"/>
      <c r="K297" s="8"/>
      <c r="L297" s="8"/>
      <c r="M297" s="333"/>
      <c r="N297" s="333"/>
      <c r="O297" s="333"/>
      <c r="P297" s="8"/>
      <c r="Q297" s="327"/>
      <c r="R297" s="8"/>
      <c r="S297" s="8"/>
      <c r="T297" s="8"/>
      <c r="U297" s="8"/>
      <c r="V297" s="8"/>
      <c r="W297" s="47"/>
      <c r="X297" s="8"/>
      <c r="Y297" s="8"/>
      <c r="Z297" s="47"/>
      <c r="AA297" s="8"/>
      <c r="AB297" s="8"/>
      <c r="AC297" s="47"/>
      <c r="AD297" s="47"/>
      <c r="AE297" s="47"/>
      <c r="AF297" s="47"/>
      <c r="AG297" s="47"/>
      <c r="AH297" s="47"/>
      <c r="AI297" s="47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5"/>
    </row>
    <row r="298" spans="1:115" x14ac:dyDescent="0.2">
      <c r="A298" s="355"/>
      <c r="B298" s="8"/>
      <c r="C298" s="8"/>
      <c r="D298" s="326"/>
      <c r="E298" s="326"/>
      <c r="F298" s="326"/>
      <c r="G298" s="326"/>
      <c r="H298" s="326"/>
      <c r="I298" s="8"/>
      <c r="J298" s="8"/>
      <c r="K298" s="8"/>
      <c r="L298" s="8"/>
      <c r="M298" s="333"/>
      <c r="N298" s="333"/>
      <c r="O298" s="333"/>
      <c r="P298" s="8"/>
      <c r="Q298" s="327"/>
      <c r="R298" s="8"/>
      <c r="S298" s="8"/>
      <c r="T298" s="8"/>
      <c r="U298" s="8"/>
      <c r="V298" s="8"/>
      <c r="W298" s="47"/>
      <c r="X298" s="8"/>
      <c r="Y298" s="8"/>
      <c r="Z298" s="47"/>
      <c r="AA298" s="8"/>
      <c r="AB298" s="8"/>
      <c r="AC298" s="47"/>
      <c r="AD298" s="47"/>
      <c r="AE298" s="47"/>
      <c r="AF298" s="47"/>
      <c r="AG298" s="47"/>
      <c r="AH298" s="47"/>
      <c r="AI298" s="47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5"/>
    </row>
    <row r="299" spans="1:115" x14ac:dyDescent="0.2">
      <c r="A299" s="355"/>
      <c r="B299" s="8"/>
      <c r="C299" s="8"/>
      <c r="D299" s="326"/>
      <c r="E299" s="326"/>
      <c r="F299" s="326"/>
      <c r="G299" s="326"/>
      <c r="H299" s="326"/>
      <c r="I299" s="8"/>
      <c r="J299" s="8"/>
      <c r="K299" s="8"/>
      <c r="L299" s="8"/>
      <c r="M299" s="333"/>
      <c r="N299" s="333"/>
      <c r="O299" s="333"/>
      <c r="P299" s="8"/>
      <c r="Q299" s="327"/>
      <c r="R299" s="8"/>
      <c r="S299" s="8"/>
      <c r="T299" s="8"/>
      <c r="U299" s="8"/>
      <c r="V299" s="8"/>
      <c r="W299" s="47"/>
      <c r="X299" s="8"/>
      <c r="Y299" s="8"/>
      <c r="Z299" s="47"/>
      <c r="AA299" s="8"/>
      <c r="AB299" s="8"/>
      <c r="AC299" s="47"/>
      <c r="AD299" s="47"/>
      <c r="AE299" s="47"/>
      <c r="AF299" s="47"/>
      <c r="AG299" s="47"/>
      <c r="AH299" s="47"/>
      <c r="AI299" s="47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5"/>
    </row>
    <row r="300" spans="1:115" x14ac:dyDescent="0.2">
      <c r="A300" s="355"/>
      <c r="B300" s="8"/>
      <c r="C300" s="8"/>
      <c r="D300" s="326"/>
      <c r="E300" s="326"/>
      <c r="F300" s="326"/>
      <c r="G300" s="326"/>
      <c r="H300" s="326"/>
      <c r="I300" s="8"/>
      <c r="J300" s="8"/>
      <c r="K300" s="8"/>
      <c r="L300" s="8"/>
      <c r="M300" s="333"/>
      <c r="N300" s="333"/>
      <c r="O300" s="333"/>
      <c r="P300" s="8"/>
      <c r="Q300" s="327"/>
      <c r="R300" s="8"/>
      <c r="S300" s="8"/>
      <c r="T300" s="8"/>
      <c r="U300" s="8"/>
      <c r="V300" s="8"/>
      <c r="W300" s="47"/>
      <c r="X300" s="8"/>
      <c r="Y300" s="8"/>
      <c r="Z300" s="47"/>
      <c r="AA300" s="8"/>
      <c r="AB300" s="8"/>
      <c r="AC300" s="47"/>
      <c r="AD300" s="47"/>
      <c r="AE300" s="47"/>
      <c r="AF300" s="47"/>
      <c r="AG300" s="47"/>
      <c r="AH300" s="47"/>
      <c r="AI300" s="47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5"/>
    </row>
    <row r="301" spans="1:115" x14ac:dyDescent="0.2">
      <c r="A301" s="355"/>
      <c r="B301" s="8"/>
      <c r="C301" s="8"/>
      <c r="D301" s="326"/>
      <c r="E301" s="326"/>
      <c r="F301" s="326"/>
      <c r="G301" s="326"/>
      <c r="H301" s="326"/>
      <c r="I301" s="8"/>
      <c r="J301" s="8"/>
      <c r="K301" s="8"/>
      <c r="L301" s="8"/>
      <c r="M301" s="333"/>
      <c r="N301" s="333"/>
      <c r="O301" s="333"/>
      <c r="P301" s="8"/>
      <c r="Q301" s="327"/>
      <c r="R301" s="8"/>
      <c r="S301" s="8"/>
      <c r="T301" s="8"/>
      <c r="U301" s="8"/>
      <c r="V301" s="8"/>
      <c r="W301" s="47"/>
      <c r="X301" s="8"/>
      <c r="Y301" s="8"/>
      <c r="Z301" s="47"/>
      <c r="AA301" s="8"/>
      <c r="AB301" s="8"/>
      <c r="AC301" s="47"/>
      <c r="AD301" s="47"/>
      <c r="AE301" s="47"/>
      <c r="AF301" s="47"/>
      <c r="AG301" s="47"/>
      <c r="AH301" s="47"/>
      <c r="AI301" s="47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5"/>
    </row>
    <row r="302" spans="1:115" x14ac:dyDescent="0.2">
      <c r="A302" s="355"/>
      <c r="B302" s="8"/>
      <c r="C302" s="8"/>
      <c r="D302" s="326"/>
      <c r="E302" s="326"/>
      <c r="F302" s="326"/>
      <c r="G302" s="326"/>
      <c r="H302" s="326"/>
      <c r="I302" s="8"/>
      <c r="J302" s="8"/>
      <c r="K302" s="8"/>
      <c r="L302" s="8"/>
      <c r="M302" s="333"/>
      <c r="N302" s="333"/>
      <c r="O302" s="333"/>
      <c r="P302" s="8"/>
      <c r="Q302" s="327"/>
      <c r="R302" s="8"/>
      <c r="S302" s="8"/>
      <c r="T302" s="8"/>
      <c r="U302" s="8"/>
      <c r="V302" s="8"/>
      <c r="W302" s="47"/>
      <c r="X302" s="8"/>
      <c r="Y302" s="8"/>
      <c r="Z302" s="47"/>
      <c r="AA302" s="8"/>
      <c r="AB302" s="8"/>
      <c r="AC302" s="47"/>
      <c r="AD302" s="47"/>
      <c r="AE302" s="47"/>
      <c r="AF302" s="47"/>
      <c r="AG302" s="47"/>
      <c r="AH302" s="47"/>
      <c r="AI302" s="47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5"/>
    </row>
    <row r="303" spans="1:115" x14ac:dyDescent="0.2">
      <c r="A303" s="355"/>
      <c r="B303" s="8"/>
      <c r="C303" s="8"/>
      <c r="D303" s="326"/>
      <c r="E303" s="326"/>
      <c r="F303" s="326"/>
      <c r="G303" s="326"/>
      <c r="H303" s="326"/>
      <c r="I303" s="8"/>
      <c r="J303" s="8"/>
      <c r="K303" s="8"/>
      <c r="L303" s="8"/>
      <c r="M303" s="333"/>
      <c r="N303" s="333"/>
      <c r="O303" s="333"/>
      <c r="P303" s="8"/>
      <c r="Q303" s="327"/>
      <c r="R303" s="8"/>
      <c r="S303" s="8"/>
      <c r="T303" s="8"/>
      <c r="U303" s="8"/>
      <c r="V303" s="8"/>
      <c r="W303" s="47"/>
      <c r="X303" s="8"/>
      <c r="Y303" s="8"/>
      <c r="Z303" s="47"/>
      <c r="AA303" s="8"/>
      <c r="AB303" s="8"/>
      <c r="AC303" s="47"/>
      <c r="AD303" s="47"/>
      <c r="AE303" s="47"/>
      <c r="AF303" s="47"/>
      <c r="AG303" s="47"/>
      <c r="AH303" s="47"/>
      <c r="AI303" s="47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5"/>
    </row>
    <row r="304" spans="1:115" hidden="1" x14ac:dyDescent="0.2">
      <c r="A304" s="8"/>
      <c r="B304" s="8"/>
      <c r="C304" s="8"/>
      <c r="D304" s="325"/>
      <c r="E304" s="325"/>
      <c r="F304" s="325"/>
      <c r="G304" s="325"/>
      <c r="H304" s="325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5"/>
    </row>
    <row r="305" spans="1:125" hidden="1" x14ac:dyDescent="0.2">
      <c r="A305" s="212"/>
      <c r="B305" s="356"/>
      <c r="C305" s="8"/>
      <c r="D305" s="332"/>
      <c r="E305" s="332"/>
      <c r="F305" s="332"/>
      <c r="G305" s="332"/>
      <c r="H305" s="332"/>
      <c r="I305" s="8"/>
      <c r="J305" s="8"/>
      <c r="K305" s="8"/>
      <c r="L305" s="8"/>
      <c r="M305" s="332"/>
      <c r="N305" s="332"/>
      <c r="O305" s="332"/>
      <c r="P305" s="8"/>
      <c r="Q305" s="332"/>
      <c r="R305" s="8"/>
      <c r="S305" s="8"/>
      <c r="T305" s="8"/>
      <c r="U305" s="8"/>
      <c r="V305" s="8"/>
      <c r="W305" s="332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5"/>
      <c r="CT305" s="46"/>
      <c r="CX305" s="46"/>
      <c r="DB305" s="46"/>
      <c r="DF305" s="46"/>
      <c r="DJ305" s="46"/>
    </row>
    <row r="306" spans="1:125" hidden="1" x14ac:dyDescent="0.2">
      <c r="A306" s="212"/>
      <c r="B306" s="356"/>
      <c r="C306" s="8"/>
      <c r="D306" s="327"/>
      <c r="E306" s="327"/>
      <c r="F306" s="327"/>
      <c r="G306" s="327"/>
      <c r="H306" s="327"/>
      <c r="I306" s="8"/>
      <c r="J306" s="8"/>
      <c r="K306" s="8"/>
      <c r="L306" s="8"/>
      <c r="M306" s="330"/>
      <c r="N306" s="330"/>
      <c r="O306" s="330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5"/>
    </row>
    <row r="307" spans="1:125" x14ac:dyDescent="0.2">
      <c r="A307" s="8"/>
      <c r="B307" s="8"/>
      <c r="C307" s="8"/>
      <c r="D307" s="325"/>
      <c r="E307" s="325"/>
      <c r="F307" s="325"/>
      <c r="G307" s="325"/>
      <c r="H307" s="325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5"/>
    </row>
    <row r="308" spans="1:125" x14ac:dyDescent="0.2">
      <c r="A308" s="8"/>
      <c r="B308" s="8"/>
      <c r="C308" s="8"/>
      <c r="D308" s="325"/>
      <c r="E308" s="325"/>
      <c r="F308" s="325"/>
      <c r="G308" s="325"/>
      <c r="H308" s="325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5"/>
    </row>
    <row r="309" spans="1:125" ht="51.75" customHeight="1" x14ac:dyDescent="0.2">
      <c r="A309" s="8"/>
      <c r="B309" s="8"/>
      <c r="C309" s="8"/>
      <c r="D309" s="334"/>
      <c r="E309" s="334"/>
      <c r="F309" s="334"/>
      <c r="G309" s="334"/>
      <c r="H309" s="334"/>
      <c r="I309" s="36"/>
      <c r="J309" s="36"/>
      <c r="K309" s="36"/>
      <c r="L309" s="36"/>
      <c r="M309" s="324"/>
      <c r="N309" s="324"/>
      <c r="O309" s="324"/>
      <c r="P309" s="36"/>
      <c r="Q309" s="324"/>
      <c r="R309" s="36"/>
      <c r="S309" s="36"/>
      <c r="T309" s="36"/>
      <c r="U309" s="36"/>
      <c r="V309" s="36"/>
      <c r="W309" s="334"/>
      <c r="X309" s="36"/>
      <c r="Y309" s="36"/>
      <c r="Z309" s="334"/>
      <c r="AA309" s="334"/>
      <c r="AB309" s="36"/>
      <c r="AC309" s="334"/>
      <c r="AD309" s="334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5"/>
    </row>
    <row r="310" spans="1:125" x14ac:dyDescent="0.2">
      <c r="A310" s="355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339"/>
      <c r="AD310" s="339"/>
      <c r="AE310" s="340"/>
      <c r="AF310" s="340"/>
      <c r="AG310" s="340"/>
      <c r="AH310" s="340"/>
      <c r="AI310" s="340"/>
      <c r="AJ310" s="8"/>
      <c r="AK310" s="340"/>
      <c r="AL310" s="341"/>
      <c r="AM310" s="341"/>
      <c r="AN310" s="341"/>
      <c r="AO310" s="341"/>
      <c r="AP310" s="341"/>
      <c r="AQ310" s="341"/>
      <c r="AR310" s="341"/>
      <c r="AS310" s="8"/>
      <c r="AT310" s="5"/>
    </row>
    <row r="311" spans="1:125" x14ac:dyDescent="0.2">
      <c r="A311" s="8"/>
      <c r="B311" s="8"/>
      <c r="C311" s="8"/>
      <c r="D311" s="13"/>
      <c r="E311" s="13"/>
      <c r="F311" s="13"/>
      <c r="G311" s="13"/>
      <c r="H311" s="13"/>
      <c r="I311" s="36"/>
      <c r="J311" s="36"/>
      <c r="K311" s="36"/>
      <c r="L311" s="36"/>
      <c r="M311" s="21"/>
      <c r="N311" s="21"/>
      <c r="O311" s="21"/>
      <c r="P311" s="36"/>
      <c r="Q311" s="21"/>
      <c r="R311" s="36"/>
      <c r="S311" s="36"/>
      <c r="T311" s="36"/>
      <c r="U311" s="36"/>
      <c r="V311" s="36"/>
      <c r="W311" s="21"/>
      <c r="X311" s="36"/>
      <c r="Y311" s="36"/>
      <c r="Z311" s="36"/>
      <c r="AA311" s="36"/>
      <c r="AB311" s="36"/>
      <c r="AC311" s="342"/>
      <c r="AD311" s="342"/>
      <c r="AE311" s="342"/>
      <c r="AF311" s="342"/>
      <c r="AG311" s="342"/>
      <c r="AH311" s="342"/>
      <c r="AI311" s="342"/>
      <c r="AJ311" s="342"/>
      <c r="AK311" s="342"/>
      <c r="AL311" s="313"/>
      <c r="AM311" s="313"/>
      <c r="AN311" s="313"/>
      <c r="AO311" s="313"/>
      <c r="AP311" s="313"/>
      <c r="AQ311" s="313"/>
      <c r="AR311" s="313"/>
      <c r="AS311" s="8"/>
      <c r="AT311" s="5"/>
    </row>
    <row r="312" spans="1:125" x14ac:dyDescent="0.2">
      <c r="A312" s="336"/>
      <c r="B312" s="8"/>
      <c r="C312" s="8"/>
      <c r="D312" s="13"/>
      <c r="E312" s="13"/>
      <c r="F312" s="13"/>
      <c r="G312" s="13"/>
      <c r="H312" s="13"/>
      <c r="I312" s="36"/>
      <c r="J312" s="36"/>
      <c r="K312" s="36"/>
      <c r="L312" s="36"/>
      <c r="M312" s="13"/>
      <c r="N312" s="13"/>
      <c r="O312" s="13"/>
      <c r="P312" s="36"/>
      <c r="Q312" s="13"/>
      <c r="R312" s="36"/>
      <c r="S312" s="36"/>
      <c r="T312" s="36"/>
      <c r="U312" s="36"/>
      <c r="V312" s="36"/>
      <c r="W312" s="8"/>
      <c r="X312" s="36"/>
      <c r="Y312" s="36"/>
      <c r="Z312" s="13"/>
      <c r="AA312" s="13"/>
      <c r="AB312" s="36"/>
      <c r="AC312" s="343"/>
      <c r="AD312" s="344"/>
      <c r="AE312" s="343"/>
      <c r="AF312" s="343"/>
      <c r="AG312" s="343"/>
      <c r="AH312" s="345"/>
      <c r="AI312" s="346"/>
      <c r="AJ312" s="347"/>
      <c r="AK312" s="345"/>
      <c r="AL312" s="348"/>
      <c r="AM312" s="348"/>
      <c r="AN312" s="348"/>
      <c r="AO312" s="348"/>
      <c r="AP312" s="348"/>
      <c r="AQ312" s="348"/>
      <c r="AR312" s="348"/>
      <c r="AS312" s="8"/>
      <c r="AT312" s="5"/>
      <c r="DQ312" s="11"/>
    </row>
    <row r="313" spans="1:125" ht="13.5" thickBot="1" x14ac:dyDescent="0.25">
      <c r="A313" s="355"/>
      <c r="B313" s="8"/>
      <c r="C313" s="8"/>
      <c r="D313" s="21"/>
      <c r="E313" s="21"/>
      <c r="F313" s="21"/>
      <c r="G313" s="21"/>
      <c r="H313" s="21"/>
      <c r="I313" s="36"/>
      <c r="J313" s="36"/>
      <c r="K313" s="36"/>
      <c r="L313" s="36"/>
      <c r="M313" s="13"/>
      <c r="N313" s="13"/>
      <c r="O313" s="13"/>
      <c r="P313" s="36"/>
      <c r="Q313" s="13"/>
      <c r="R313" s="36"/>
      <c r="S313" s="36"/>
      <c r="T313" s="36"/>
      <c r="U313" s="36"/>
      <c r="V313" s="36"/>
      <c r="W313" s="13"/>
      <c r="X313" s="36"/>
      <c r="Y313" s="36"/>
      <c r="Z313" s="21"/>
      <c r="AA313" s="36"/>
      <c r="AB313" s="36"/>
      <c r="AC313" s="349"/>
      <c r="AD313" s="350"/>
      <c r="AE313" s="349"/>
      <c r="AF313" s="349"/>
      <c r="AG313" s="350"/>
      <c r="AH313" s="351"/>
      <c r="AI313" s="349"/>
      <c r="AJ313" s="352"/>
      <c r="AK313" s="352"/>
      <c r="AL313" s="353"/>
      <c r="AM313" s="353"/>
      <c r="AN313" s="353"/>
      <c r="AO313" s="353"/>
      <c r="AP313" s="353"/>
      <c r="AQ313" s="353"/>
      <c r="AR313" s="353"/>
      <c r="AS313" s="8"/>
      <c r="AT313" s="5"/>
      <c r="DQ313" s="196"/>
      <c r="DR313" s="196"/>
      <c r="DS313" s="196"/>
      <c r="DT313" s="196"/>
      <c r="DU313" s="237"/>
    </row>
    <row r="314" spans="1:125" x14ac:dyDescent="0.2">
      <c r="A314" s="355"/>
      <c r="B314" s="8"/>
      <c r="C314" s="8"/>
      <c r="D314" s="326"/>
      <c r="E314" s="326"/>
      <c r="F314" s="326"/>
      <c r="G314" s="326"/>
      <c r="H314" s="326"/>
      <c r="I314" s="8"/>
      <c r="J314" s="8"/>
      <c r="K314" s="8"/>
      <c r="L314" s="8"/>
      <c r="M314" s="333"/>
      <c r="N314" s="333"/>
      <c r="O314" s="333"/>
      <c r="P314" s="8"/>
      <c r="Q314" s="327"/>
      <c r="R314" s="8"/>
      <c r="S314" s="8"/>
      <c r="T314" s="8"/>
      <c r="U314" s="8"/>
      <c r="V314" s="8"/>
      <c r="W314" s="328"/>
      <c r="X314" s="8"/>
      <c r="Y314" s="8"/>
      <c r="Z314" s="354"/>
      <c r="AA314" s="47"/>
      <c r="AB314" s="8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8"/>
      <c r="AT314" s="5"/>
      <c r="DQ314" s="46"/>
      <c r="DR314" s="46"/>
      <c r="DS314" s="46"/>
      <c r="DT314" s="46"/>
      <c r="DU314" s="52"/>
    </row>
    <row r="315" spans="1:125" x14ac:dyDescent="0.2">
      <c r="A315" s="355"/>
      <c r="B315" s="8"/>
      <c r="C315" s="8"/>
      <c r="D315" s="326"/>
      <c r="E315" s="326"/>
      <c r="F315" s="326"/>
      <c r="G315" s="326"/>
      <c r="H315" s="326"/>
      <c r="I315" s="8"/>
      <c r="J315" s="8"/>
      <c r="K315" s="8"/>
      <c r="L315" s="8"/>
      <c r="M315" s="333"/>
      <c r="N315" s="333"/>
      <c r="O315" s="333"/>
      <c r="P315" s="8"/>
      <c r="Q315" s="327"/>
      <c r="R315" s="8"/>
      <c r="S315" s="8"/>
      <c r="T315" s="8"/>
      <c r="U315" s="8"/>
      <c r="V315" s="8"/>
      <c r="W315" s="328"/>
      <c r="X315" s="8"/>
      <c r="Y315" s="8"/>
      <c r="Z315" s="354"/>
      <c r="AA315" s="47"/>
      <c r="AB315" s="8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8"/>
      <c r="AT315" s="5"/>
      <c r="DQ315" s="46"/>
      <c r="DR315" s="46"/>
      <c r="DS315" s="46"/>
      <c r="DT315" s="46"/>
      <c r="DU315" s="52"/>
    </row>
    <row r="316" spans="1:125" x14ac:dyDescent="0.2">
      <c r="A316" s="355"/>
      <c r="B316" s="8"/>
      <c r="C316" s="8"/>
      <c r="D316" s="326"/>
      <c r="E316" s="326"/>
      <c r="F316" s="326"/>
      <c r="G316" s="326"/>
      <c r="H316" s="326"/>
      <c r="I316" s="8"/>
      <c r="J316" s="8"/>
      <c r="K316" s="8"/>
      <c r="L316" s="8"/>
      <c r="M316" s="333"/>
      <c r="N316" s="333"/>
      <c r="O316" s="333"/>
      <c r="P316" s="8"/>
      <c r="Q316" s="327"/>
      <c r="R316" s="8"/>
      <c r="S316" s="8"/>
      <c r="T316" s="8"/>
      <c r="U316" s="8"/>
      <c r="V316" s="8"/>
      <c r="W316" s="328"/>
      <c r="X316" s="8"/>
      <c r="Y316" s="8"/>
      <c r="Z316" s="354"/>
      <c r="AA316" s="47"/>
      <c r="AB316" s="8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8"/>
      <c r="AT316" s="5"/>
      <c r="DQ316" s="46"/>
      <c r="DR316" s="46"/>
      <c r="DS316" s="46"/>
      <c r="DT316" s="46"/>
      <c r="DU316" s="52"/>
    </row>
    <row r="317" spans="1:125" x14ac:dyDescent="0.2">
      <c r="A317" s="355"/>
      <c r="B317" s="8"/>
      <c r="C317" s="8"/>
      <c r="D317" s="326"/>
      <c r="E317" s="326"/>
      <c r="F317" s="326"/>
      <c r="G317" s="326"/>
      <c r="H317" s="326"/>
      <c r="I317" s="8"/>
      <c r="J317" s="8"/>
      <c r="K317" s="8"/>
      <c r="L317" s="8"/>
      <c r="M317" s="333"/>
      <c r="N317" s="333"/>
      <c r="O317" s="333"/>
      <c r="P317" s="8"/>
      <c r="Q317" s="327"/>
      <c r="R317" s="8"/>
      <c r="S317" s="8"/>
      <c r="T317" s="8"/>
      <c r="U317" s="8"/>
      <c r="V317" s="8"/>
      <c r="W317" s="328"/>
      <c r="X317" s="8"/>
      <c r="Y317" s="8"/>
      <c r="Z317" s="354"/>
      <c r="AA317" s="47"/>
      <c r="AB317" s="8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  <c r="AR317" s="47"/>
      <c r="AS317" s="8"/>
      <c r="AT317" s="5"/>
      <c r="DQ317" s="46"/>
      <c r="DR317" s="46"/>
      <c r="DS317" s="46"/>
      <c r="DT317" s="46"/>
      <c r="DU317" s="52"/>
    </row>
    <row r="318" spans="1:125" x14ac:dyDescent="0.2">
      <c r="A318" s="355"/>
      <c r="B318" s="8"/>
      <c r="C318" s="8"/>
      <c r="D318" s="326"/>
      <c r="E318" s="326"/>
      <c r="F318" s="326"/>
      <c r="G318" s="326"/>
      <c r="H318" s="326"/>
      <c r="I318" s="8"/>
      <c r="J318" s="8"/>
      <c r="K318" s="8"/>
      <c r="L318" s="8"/>
      <c r="M318" s="333"/>
      <c r="N318" s="333"/>
      <c r="O318" s="333"/>
      <c r="P318" s="8"/>
      <c r="Q318" s="327"/>
      <c r="R318" s="8"/>
      <c r="S318" s="8"/>
      <c r="T318" s="8"/>
      <c r="U318" s="8"/>
      <c r="V318" s="8"/>
      <c r="W318" s="328"/>
      <c r="X318" s="8"/>
      <c r="Y318" s="8"/>
      <c r="Z318" s="354"/>
      <c r="AA318" s="47"/>
      <c r="AB318" s="8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  <c r="AR318" s="47"/>
      <c r="AS318" s="8"/>
      <c r="AT318" s="5"/>
      <c r="DQ318" s="46"/>
      <c r="DR318" s="46"/>
      <c r="DS318" s="46"/>
      <c r="DT318" s="46"/>
      <c r="DU318" s="52"/>
    </row>
    <row r="319" spans="1:125" x14ac:dyDescent="0.2">
      <c r="A319" s="355"/>
      <c r="B319" s="8"/>
      <c r="C319" s="8"/>
      <c r="D319" s="326"/>
      <c r="E319" s="326"/>
      <c r="F319" s="326"/>
      <c r="G319" s="326"/>
      <c r="H319" s="326"/>
      <c r="I319" s="8"/>
      <c r="J319" s="8"/>
      <c r="K319" s="8"/>
      <c r="L319" s="8"/>
      <c r="M319" s="333"/>
      <c r="N319" s="333"/>
      <c r="O319" s="333"/>
      <c r="P319" s="8"/>
      <c r="Q319" s="327"/>
      <c r="R319" s="8"/>
      <c r="S319" s="8"/>
      <c r="T319" s="8"/>
      <c r="U319" s="8"/>
      <c r="V319" s="8"/>
      <c r="W319" s="328"/>
      <c r="X319" s="8"/>
      <c r="Y319" s="8"/>
      <c r="Z319" s="354"/>
      <c r="AA319" s="47"/>
      <c r="AB319" s="8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8"/>
      <c r="AT319" s="5"/>
      <c r="DQ319" s="46"/>
      <c r="DR319" s="46"/>
      <c r="DS319" s="46"/>
      <c r="DT319" s="46"/>
      <c r="DU319" s="52"/>
    </row>
    <row r="320" spans="1:125" x14ac:dyDescent="0.2">
      <c r="A320" s="355"/>
      <c r="B320" s="8"/>
      <c r="C320" s="8"/>
      <c r="D320" s="326"/>
      <c r="E320" s="326"/>
      <c r="F320" s="326"/>
      <c r="G320" s="326"/>
      <c r="H320" s="326"/>
      <c r="I320" s="8"/>
      <c r="J320" s="8"/>
      <c r="K320" s="8"/>
      <c r="L320" s="8"/>
      <c r="M320" s="333"/>
      <c r="N320" s="333"/>
      <c r="O320" s="333"/>
      <c r="P320" s="8"/>
      <c r="Q320" s="327"/>
      <c r="R320" s="8"/>
      <c r="S320" s="8"/>
      <c r="T320" s="8"/>
      <c r="U320" s="8"/>
      <c r="V320" s="8"/>
      <c r="W320" s="328"/>
      <c r="X320" s="8"/>
      <c r="Y320" s="8"/>
      <c r="Z320" s="354"/>
      <c r="AA320" s="47"/>
      <c r="AB320" s="8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7"/>
      <c r="AS320" s="8"/>
      <c r="AT320" s="5"/>
      <c r="DQ320" s="46"/>
      <c r="DR320" s="46"/>
      <c r="DS320" s="46"/>
      <c r="DT320" s="46"/>
      <c r="DU320" s="52"/>
    </row>
    <row r="321" spans="1:125" x14ac:dyDescent="0.2">
      <c r="A321" s="355"/>
      <c r="B321" s="8"/>
      <c r="C321" s="8"/>
      <c r="D321" s="326"/>
      <c r="E321" s="326"/>
      <c r="F321" s="326"/>
      <c r="G321" s="326"/>
      <c r="H321" s="326"/>
      <c r="I321" s="8"/>
      <c r="J321" s="8"/>
      <c r="K321" s="8"/>
      <c r="L321" s="8"/>
      <c r="M321" s="333"/>
      <c r="N321" s="333"/>
      <c r="O321" s="333"/>
      <c r="P321" s="8"/>
      <c r="Q321" s="327"/>
      <c r="R321" s="8"/>
      <c r="S321" s="8"/>
      <c r="T321" s="8"/>
      <c r="U321" s="8"/>
      <c r="V321" s="8"/>
      <c r="W321" s="328"/>
      <c r="X321" s="8"/>
      <c r="Y321" s="8"/>
      <c r="Z321" s="354"/>
      <c r="AA321" s="47"/>
      <c r="AB321" s="8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AR321" s="47"/>
      <c r="AS321" s="8"/>
      <c r="AT321" s="5"/>
      <c r="DQ321" s="46"/>
      <c r="DR321" s="46"/>
      <c r="DS321" s="46"/>
      <c r="DT321" s="46"/>
      <c r="DU321" s="52"/>
    </row>
    <row r="322" spans="1:125" x14ac:dyDescent="0.2">
      <c r="A322" s="355"/>
      <c r="B322" s="8"/>
      <c r="C322" s="8"/>
      <c r="D322" s="326"/>
      <c r="E322" s="326"/>
      <c r="F322" s="326"/>
      <c r="G322" s="326"/>
      <c r="H322" s="326"/>
      <c r="I322" s="8"/>
      <c r="J322" s="8"/>
      <c r="K322" s="8"/>
      <c r="L322" s="8"/>
      <c r="M322" s="333"/>
      <c r="N322" s="333"/>
      <c r="O322" s="333"/>
      <c r="P322" s="8"/>
      <c r="Q322" s="327"/>
      <c r="R322" s="8"/>
      <c r="S322" s="8"/>
      <c r="T322" s="8"/>
      <c r="U322" s="8"/>
      <c r="V322" s="8"/>
      <c r="W322" s="328"/>
      <c r="X322" s="8"/>
      <c r="Y322" s="8"/>
      <c r="Z322" s="354"/>
      <c r="AA322" s="47"/>
      <c r="AB322" s="8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8"/>
      <c r="AT322" s="5"/>
      <c r="DQ322" s="46"/>
      <c r="DR322" s="46"/>
      <c r="DS322" s="46"/>
      <c r="DT322" s="46"/>
      <c r="DU322" s="52"/>
    </row>
    <row r="323" spans="1:125" x14ac:dyDescent="0.2">
      <c r="A323" s="355"/>
      <c r="B323" s="8"/>
      <c r="C323" s="8"/>
      <c r="D323" s="326"/>
      <c r="E323" s="326"/>
      <c r="F323" s="326"/>
      <c r="G323" s="326"/>
      <c r="H323" s="326"/>
      <c r="I323" s="8"/>
      <c r="J323" s="8"/>
      <c r="K323" s="8"/>
      <c r="L323" s="8"/>
      <c r="M323" s="333"/>
      <c r="N323" s="333"/>
      <c r="O323" s="333"/>
      <c r="P323" s="8"/>
      <c r="Q323" s="327"/>
      <c r="R323" s="8"/>
      <c r="S323" s="8"/>
      <c r="T323" s="8"/>
      <c r="U323" s="8"/>
      <c r="V323" s="8"/>
      <c r="W323" s="328"/>
      <c r="X323" s="8"/>
      <c r="Y323" s="8"/>
      <c r="Z323" s="354"/>
      <c r="AA323" s="47"/>
      <c r="AB323" s="8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8"/>
      <c r="AT323" s="5"/>
      <c r="DQ323" s="46"/>
      <c r="DR323" s="46"/>
      <c r="DS323" s="46"/>
      <c r="DT323" s="46"/>
      <c r="DU323" s="52"/>
    </row>
    <row r="324" spans="1:125" x14ac:dyDescent="0.2">
      <c r="A324" s="355"/>
      <c r="B324" s="8"/>
      <c r="C324" s="8"/>
      <c r="D324" s="326"/>
      <c r="E324" s="326"/>
      <c r="F324" s="326"/>
      <c r="G324" s="326"/>
      <c r="H324" s="326"/>
      <c r="I324" s="8"/>
      <c r="J324" s="8"/>
      <c r="K324" s="8"/>
      <c r="L324" s="8"/>
      <c r="M324" s="333"/>
      <c r="N324" s="333"/>
      <c r="O324" s="333"/>
      <c r="P324" s="8"/>
      <c r="Q324" s="327"/>
      <c r="R324" s="8"/>
      <c r="S324" s="8"/>
      <c r="T324" s="8"/>
      <c r="U324" s="8"/>
      <c r="V324" s="8"/>
      <c r="W324" s="328"/>
      <c r="X324" s="8"/>
      <c r="Y324" s="8"/>
      <c r="Z324" s="354"/>
      <c r="AA324" s="47"/>
      <c r="AB324" s="8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8"/>
      <c r="AT324" s="5"/>
      <c r="DQ324" s="46"/>
      <c r="DR324" s="46"/>
      <c r="DS324" s="46"/>
      <c r="DT324" s="46"/>
      <c r="DU324" s="52"/>
    </row>
    <row r="325" spans="1:125" x14ac:dyDescent="0.2">
      <c r="A325" s="355"/>
      <c r="B325" s="8"/>
      <c r="C325" s="8"/>
      <c r="D325" s="326"/>
      <c r="E325" s="326"/>
      <c r="F325" s="326"/>
      <c r="G325" s="326"/>
      <c r="H325" s="326"/>
      <c r="I325" s="8"/>
      <c r="J325" s="8"/>
      <c r="K325" s="8"/>
      <c r="L325" s="8"/>
      <c r="M325" s="333"/>
      <c r="N325" s="333"/>
      <c r="O325" s="333"/>
      <c r="P325" s="8"/>
      <c r="Q325" s="327"/>
      <c r="R325" s="8"/>
      <c r="S325" s="8"/>
      <c r="T325" s="8"/>
      <c r="U325" s="8"/>
      <c r="V325" s="8"/>
      <c r="W325" s="328"/>
      <c r="X325" s="8"/>
      <c r="Y325" s="8"/>
      <c r="Z325" s="354"/>
      <c r="AA325" s="47"/>
      <c r="AB325" s="8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8"/>
      <c r="AT325" s="5"/>
      <c r="DQ325" s="46"/>
      <c r="DR325" s="46"/>
      <c r="DS325" s="46"/>
      <c r="DT325" s="46"/>
      <c r="DU325" s="52"/>
    </row>
    <row r="326" spans="1:125" x14ac:dyDescent="0.2">
      <c r="A326" s="355"/>
      <c r="B326" s="8"/>
      <c r="C326" s="8"/>
      <c r="D326" s="326"/>
      <c r="E326" s="326"/>
      <c r="F326" s="326"/>
      <c r="G326" s="326"/>
      <c r="H326" s="326"/>
      <c r="I326" s="8"/>
      <c r="J326" s="8"/>
      <c r="K326" s="8"/>
      <c r="L326" s="8"/>
      <c r="M326" s="333"/>
      <c r="N326" s="333"/>
      <c r="O326" s="333"/>
      <c r="P326" s="8"/>
      <c r="Q326" s="327"/>
      <c r="R326" s="8"/>
      <c r="S326" s="8"/>
      <c r="T326" s="8"/>
      <c r="U326" s="8"/>
      <c r="V326" s="8"/>
      <c r="W326" s="328"/>
      <c r="X326" s="8"/>
      <c r="Y326" s="8"/>
      <c r="Z326" s="354"/>
      <c r="AA326" s="47"/>
      <c r="AB326" s="8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8"/>
      <c r="AT326" s="5"/>
      <c r="DQ326" s="46"/>
      <c r="DR326" s="46"/>
      <c r="DS326" s="46"/>
      <c r="DT326" s="46"/>
      <c r="DU326" s="52"/>
    </row>
    <row r="327" spans="1:125" x14ac:dyDescent="0.2">
      <c r="A327" s="355"/>
      <c r="B327" s="8"/>
      <c r="C327" s="8"/>
      <c r="D327" s="326"/>
      <c r="E327" s="326"/>
      <c r="F327" s="326"/>
      <c r="G327" s="326"/>
      <c r="H327" s="326"/>
      <c r="I327" s="8"/>
      <c r="J327" s="8"/>
      <c r="K327" s="8"/>
      <c r="L327" s="8"/>
      <c r="M327" s="333"/>
      <c r="N327" s="333"/>
      <c r="O327" s="333"/>
      <c r="P327" s="8"/>
      <c r="Q327" s="327"/>
      <c r="R327" s="8"/>
      <c r="S327" s="8"/>
      <c r="T327" s="8"/>
      <c r="U327" s="8"/>
      <c r="V327" s="8"/>
      <c r="W327" s="328"/>
      <c r="X327" s="8"/>
      <c r="Y327" s="8"/>
      <c r="Z327" s="354"/>
      <c r="AA327" s="47"/>
      <c r="AB327" s="8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8"/>
      <c r="AT327" s="5"/>
      <c r="DQ327" s="46"/>
      <c r="DR327" s="46"/>
      <c r="DS327" s="46"/>
      <c r="DT327" s="46"/>
      <c r="DU327" s="52"/>
    </row>
    <row r="328" spans="1:125" x14ac:dyDescent="0.2">
      <c r="A328" s="355"/>
      <c r="B328" s="8"/>
      <c r="C328" s="8"/>
      <c r="D328" s="326"/>
      <c r="E328" s="326"/>
      <c r="F328" s="326"/>
      <c r="G328" s="326"/>
      <c r="H328" s="326"/>
      <c r="I328" s="8"/>
      <c r="J328" s="8"/>
      <c r="K328" s="8"/>
      <c r="L328" s="8"/>
      <c r="M328" s="333"/>
      <c r="N328" s="333"/>
      <c r="O328" s="333"/>
      <c r="P328" s="8"/>
      <c r="Q328" s="327"/>
      <c r="R328" s="8"/>
      <c r="S328" s="8"/>
      <c r="T328" s="8"/>
      <c r="U328" s="8"/>
      <c r="V328" s="8"/>
      <c r="W328" s="328"/>
      <c r="X328" s="8"/>
      <c r="Y328" s="8"/>
      <c r="Z328" s="354"/>
      <c r="AA328" s="47"/>
      <c r="AB328" s="8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8"/>
      <c r="AT328" s="5"/>
      <c r="DQ328" s="46"/>
      <c r="DR328" s="46"/>
      <c r="DS328" s="46"/>
      <c r="DT328" s="46"/>
      <c r="DU328" s="52"/>
    </row>
    <row r="329" spans="1:125" x14ac:dyDescent="0.2">
      <c r="A329" s="355"/>
      <c r="B329" s="8"/>
      <c r="C329" s="8"/>
      <c r="D329" s="326"/>
      <c r="E329" s="326"/>
      <c r="F329" s="326"/>
      <c r="G329" s="326"/>
      <c r="H329" s="326"/>
      <c r="I329" s="8"/>
      <c r="J329" s="8"/>
      <c r="K329" s="8"/>
      <c r="L329" s="8"/>
      <c r="M329" s="333"/>
      <c r="N329" s="333"/>
      <c r="O329" s="333"/>
      <c r="P329" s="8"/>
      <c r="Q329" s="327"/>
      <c r="R329" s="8"/>
      <c r="S329" s="8"/>
      <c r="T329" s="8"/>
      <c r="U329" s="8"/>
      <c r="V329" s="8"/>
      <c r="W329" s="328"/>
      <c r="X329" s="8"/>
      <c r="Y329" s="8"/>
      <c r="Z329" s="354"/>
      <c r="AA329" s="47"/>
      <c r="AB329" s="8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8"/>
      <c r="AT329" s="5"/>
      <c r="DQ329" s="46"/>
      <c r="DR329" s="46"/>
      <c r="DS329" s="46"/>
      <c r="DT329" s="46"/>
      <c r="DU329" s="52"/>
    </row>
    <row r="330" spans="1:125" x14ac:dyDescent="0.2">
      <c r="A330" s="355"/>
      <c r="B330" s="8"/>
      <c r="C330" s="8"/>
      <c r="D330" s="326"/>
      <c r="E330" s="326"/>
      <c r="F330" s="326"/>
      <c r="G330" s="326"/>
      <c r="H330" s="326"/>
      <c r="I330" s="8"/>
      <c r="J330" s="8"/>
      <c r="K330" s="8"/>
      <c r="L330" s="8"/>
      <c r="M330" s="333"/>
      <c r="N330" s="333"/>
      <c r="O330" s="333"/>
      <c r="P330" s="8"/>
      <c r="Q330" s="327"/>
      <c r="R330" s="8"/>
      <c r="S330" s="8"/>
      <c r="T330" s="8"/>
      <c r="U330" s="8"/>
      <c r="V330" s="8"/>
      <c r="W330" s="328"/>
      <c r="X330" s="8"/>
      <c r="Y330" s="8"/>
      <c r="Z330" s="354"/>
      <c r="AA330" s="47"/>
      <c r="AB330" s="8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8"/>
      <c r="AT330" s="5"/>
      <c r="DQ330" s="46"/>
      <c r="DR330" s="46"/>
      <c r="DS330" s="46"/>
      <c r="DT330" s="46"/>
      <c r="DU330" s="52"/>
    </row>
    <row r="331" spans="1:125" x14ac:dyDescent="0.2">
      <c r="A331" s="355"/>
      <c r="B331" s="8"/>
      <c r="C331" s="8"/>
      <c r="D331" s="326"/>
      <c r="E331" s="326"/>
      <c r="F331" s="326"/>
      <c r="G331" s="326"/>
      <c r="H331" s="326"/>
      <c r="I331" s="8"/>
      <c r="J331" s="8"/>
      <c r="K331" s="8"/>
      <c r="L331" s="8"/>
      <c r="M331" s="333"/>
      <c r="N331" s="333"/>
      <c r="O331" s="333"/>
      <c r="P331" s="8"/>
      <c r="Q331" s="327"/>
      <c r="R331" s="8"/>
      <c r="S331" s="8"/>
      <c r="T331" s="8"/>
      <c r="U331" s="8"/>
      <c r="V331" s="8"/>
      <c r="W331" s="328"/>
      <c r="X331" s="8"/>
      <c r="Y331" s="8"/>
      <c r="Z331" s="354"/>
      <c r="AA331" s="47"/>
      <c r="AB331" s="8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8"/>
      <c r="AT331" s="5"/>
      <c r="DQ331" s="46"/>
      <c r="DR331" s="46"/>
      <c r="DS331" s="46"/>
      <c r="DT331" s="46"/>
      <c r="DU331" s="52"/>
    </row>
    <row r="332" spans="1:125" x14ac:dyDescent="0.2">
      <c r="A332" s="355"/>
      <c r="B332" s="8"/>
      <c r="C332" s="8"/>
      <c r="D332" s="326"/>
      <c r="E332" s="326"/>
      <c r="F332" s="326"/>
      <c r="G332" s="326"/>
      <c r="H332" s="326"/>
      <c r="I332" s="8"/>
      <c r="J332" s="8"/>
      <c r="K332" s="8"/>
      <c r="L332" s="8"/>
      <c r="M332" s="333"/>
      <c r="N332" s="333"/>
      <c r="O332" s="333"/>
      <c r="P332" s="8"/>
      <c r="Q332" s="327"/>
      <c r="R332" s="8"/>
      <c r="S332" s="8"/>
      <c r="T332" s="8"/>
      <c r="U332" s="8"/>
      <c r="V332" s="8"/>
      <c r="W332" s="328"/>
      <c r="X332" s="8"/>
      <c r="Y332" s="8"/>
      <c r="Z332" s="354"/>
      <c r="AA332" s="47"/>
      <c r="AB332" s="8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8"/>
      <c r="AT332" s="5"/>
      <c r="DQ332" s="46"/>
      <c r="DR332" s="46"/>
      <c r="DS332" s="46"/>
      <c r="DT332" s="46"/>
      <c r="DU332" s="52"/>
    </row>
    <row r="333" spans="1:125" x14ac:dyDescent="0.2">
      <c r="A333" s="355"/>
      <c r="B333" s="8"/>
      <c r="C333" s="8"/>
      <c r="D333" s="326"/>
      <c r="E333" s="326"/>
      <c r="F333" s="326"/>
      <c r="G333" s="326"/>
      <c r="H333" s="326"/>
      <c r="I333" s="8"/>
      <c r="J333" s="8"/>
      <c r="K333" s="8"/>
      <c r="L333" s="8"/>
      <c r="M333" s="333"/>
      <c r="N333" s="333"/>
      <c r="O333" s="333"/>
      <c r="P333" s="8"/>
      <c r="Q333" s="327"/>
      <c r="R333" s="8"/>
      <c r="S333" s="8"/>
      <c r="T333" s="8"/>
      <c r="U333" s="8"/>
      <c r="V333" s="8"/>
      <c r="W333" s="328"/>
      <c r="X333" s="8"/>
      <c r="Y333" s="8"/>
      <c r="Z333" s="354"/>
      <c r="AA333" s="47"/>
      <c r="AB333" s="8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8"/>
      <c r="AT333" s="5"/>
      <c r="DQ333" s="46"/>
      <c r="DR333" s="46"/>
      <c r="DS333" s="46"/>
      <c r="DT333" s="46"/>
      <c r="DU333" s="52"/>
    </row>
    <row r="334" spans="1:125" x14ac:dyDescent="0.2">
      <c r="A334" s="355"/>
      <c r="B334" s="8"/>
      <c r="C334" s="8"/>
      <c r="D334" s="326"/>
      <c r="E334" s="326"/>
      <c r="F334" s="326"/>
      <c r="G334" s="326"/>
      <c r="H334" s="326"/>
      <c r="I334" s="8"/>
      <c r="J334" s="8"/>
      <c r="K334" s="8"/>
      <c r="L334" s="8"/>
      <c r="M334" s="333"/>
      <c r="N334" s="333"/>
      <c r="O334" s="333"/>
      <c r="P334" s="8"/>
      <c r="Q334" s="327"/>
      <c r="R334" s="8"/>
      <c r="S334" s="8"/>
      <c r="T334" s="8"/>
      <c r="U334" s="8"/>
      <c r="V334" s="8"/>
      <c r="W334" s="328"/>
      <c r="X334" s="8"/>
      <c r="Y334" s="8"/>
      <c r="Z334" s="354"/>
      <c r="AA334" s="47"/>
      <c r="AB334" s="8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8"/>
      <c r="AT334" s="5"/>
      <c r="DQ334" s="46"/>
      <c r="DR334" s="46"/>
      <c r="DS334" s="46"/>
      <c r="DT334" s="46"/>
      <c r="DU334" s="52"/>
    </row>
    <row r="335" spans="1:125" x14ac:dyDescent="0.2">
      <c r="A335" s="355"/>
      <c r="B335" s="8"/>
      <c r="C335" s="8"/>
      <c r="D335" s="326"/>
      <c r="E335" s="326"/>
      <c r="F335" s="326"/>
      <c r="G335" s="326"/>
      <c r="H335" s="326"/>
      <c r="I335" s="8"/>
      <c r="J335" s="8"/>
      <c r="K335" s="8"/>
      <c r="L335" s="8"/>
      <c r="M335" s="333"/>
      <c r="N335" s="333"/>
      <c r="O335" s="333"/>
      <c r="P335" s="8"/>
      <c r="Q335" s="327"/>
      <c r="R335" s="8"/>
      <c r="S335" s="8"/>
      <c r="T335" s="8"/>
      <c r="U335" s="8"/>
      <c r="V335" s="8"/>
      <c r="W335" s="328"/>
      <c r="X335" s="8"/>
      <c r="Y335" s="8"/>
      <c r="Z335" s="354"/>
      <c r="AA335" s="47"/>
      <c r="AB335" s="8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8"/>
      <c r="AT335" s="5"/>
      <c r="DQ335" s="46"/>
      <c r="DR335" s="46"/>
      <c r="DS335" s="46"/>
      <c r="DT335" s="46"/>
      <c r="DU335" s="52"/>
    </row>
    <row r="336" spans="1:125" x14ac:dyDescent="0.2">
      <c r="A336" s="355"/>
      <c r="B336" s="8"/>
      <c r="C336" s="8"/>
      <c r="D336" s="326"/>
      <c r="E336" s="326"/>
      <c r="F336" s="326"/>
      <c r="G336" s="326"/>
      <c r="H336" s="326"/>
      <c r="I336" s="8"/>
      <c r="J336" s="8"/>
      <c r="K336" s="8"/>
      <c r="L336" s="8"/>
      <c r="M336" s="333"/>
      <c r="N336" s="333"/>
      <c r="O336" s="333"/>
      <c r="P336" s="8"/>
      <c r="Q336" s="327"/>
      <c r="R336" s="8"/>
      <c r="S336" s="8"/>
      <c r="T336" s="8"/>
      <c r="U336" s="8"/>
      <c r="V336" s="8"/>
      <c r="W336" s="328"/>
      <c r="X336" s="8"/>
      <c r="Y336" s="8"/>
      <c r="Z336" s="354"/>
      <c r="AA336" s="47"/>
      <c r="AB336" s="8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8"/>
      <c r="AT336" s="5"/>
      <c r="DQ336" s="46"/>
      <c r="DR336" s="46"/>
      <c r="DS336" s="46"/>
      <c r="DT336" s="46"/>
      <c r="DU336" s="52"/>
    </row>
    <row r="337" spans="1:125" x14ac:dyDescent="0.2">
      <c r="A337" s="355"/>
      <c r="B337" s="8"/>
      <c r="C337" s="8"/>
      <c r="D337" s="326"/>
      <c r="E337" s="326"/>
      <c r="F337" s="326"/>
      <c r="G337" s="326"/>
      <c r="H337" s="326"/>
      <c r="I337" s="8"/>
      <c r="J337" s="8"/>
      <c r="K337" s="8"/>
      <c r="L337" s="8"/>
      <c r="M337" s="333"/>
      <c r="N337" s="333"/>
      <c r="O337" s="333"/>
      <c r="P337" s="8"/>
      <c r="Q337" s="327"/>
      <c r="R337" s="8"/>
      <c r="S337" s="8"/>
      <c r="T337" s="8"/>
      <c r="U337" s="8"/>
      <c r="V337" s="8"/>
      <c r="W337" s="328"/>
      <c r="X337" s="8"/>
      <c r="Y337" s="8"/>
      <c r="Z337" s="354"/>
      <c r="AA337" s="47"/>
      <c r="AB337" s="8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7"/>
      <c r="AS337" s="8"/>
      <c r="AT337" s="5"/>
      <c r="DQ337" s="46"/>
      <c r="DR337" s="46"/>
      <c r="DS337" s="46"/>
      <c r="DT337" s="46"/>
      <c r="DU337" s="52"/>
    </row>
    <row r="338" spans="1:125" x14ac:dyDescent="0.2">
      <c r="A338" s="355"/>
      <c r="B338" s="8"/>
      <c r="C338" s="8"/>
      <c r="D338" s="326"/>
      <c r="E338" s="326"/>
      <c r="F338" s="326"/>
      <c r="G338" s="326"/>
      <c r="H338" s="326"/>
      <c r="I338" s="8"/>
      <c r="J338" s="8"/>
      <c r="K338" s="8"/>
      <c r="L338" s="8"/>
      <c r="M338" s="333"/>
      <c r="N338" s="333"/>
      <c r="O338" s="333"/>
      <c r="P338" s="8"/>
      <c r="Q338" s="327"/>
      <c r="R338" s="8"/>
      <c r="S338" s="8"/>
      <c r="T338" s="8"/>
      <c r="U338" s="8"/>
      <c r="V338" s="8"/>
      <c r="W338" s="328"/>
      <c r="X338" s="8"/>
      <c r="Y338" s="8"/>
      <c r="Z338" s="354"/>
      <c r="AA338" s="47"/>
      <c r="AB338" s="8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7"/>
      <c r="AS338" s="8"/>
      <c r="AT338" s="5"/>
      <c r="DQ338" s="46"/>
      <c r="DR338" s="46"/>
      <c r="DS338" s="46"/>
      <c r="DT338" s="46"/>
      <c r="DU338" s="52"/>
    </row>
    <row r="339" spans="1:125" x14ac:dyDescent="0.2">
      <c r="A339" s="355"/>
      <c r="B339" s="8"/>
      <c r="C339" s="8"/>
      <c r="D339" s="326"/>
      <c r="E339" s="326"/>
      <c r="F339" s="326"/>
      <c r="G339" s="326"/>
      <c r="H339" s="326"/>
      <c r="I339" s="8"/>
      <c r="J339" s="8"/>
      <c r="K339" s="8"/>
      <c r="L339" s="8"/>
      <c r="M339" s="333"/>
      <c r="N339" s="333"/>
      <c r="O339" s="333"/>
      <c r="P339" s="8"/>
      <c r="Q339" s="327"/>
      <c r="R339" s="8"/>
      <c r="S339" s="8"/>
      <c r="T339" s="8"/>
      <c r="U339" s="8"/>
      <c r="V339" s="8"/>
      <c r="W339" s="328"/>
      <c r="X339" s="8"/>
      <c r="Y339" s="8"/>
      <c r="Z339" s="354"/>
      <c r="AA339" s="47"/>
      <c r="AB339" s="8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8"/>
      <c r="AT339" s="5"/>
      <c r="DQ339" s="46"/>
      <c r="DR339" s="46"/>
      <c r="DS339" s="46"/>
      <c r="DT339" s="46"/>
      <c r="DU339" s="52"/>
    </row>
    <row r="340" spans="1:125" x14ac:dyDescent="0.2">
      <c r="A340" s="355"/>
      <c r="B340" s="8"/>
      <c r="C340" s="8"/>
      <c r="D340" s="326"/>
      <c r="E340" s="326"/>
      <c r="F340" s="326"/>
      <c r="G340" s="326"/>
      <c r="H340" s="326"/>
      <c r="I340" s="8"/>
      <c r="J340" s="8"/>
      <c r="K340" s="8"/>
      <c r="L340" s="8"/>
      <c r="M340" s="333"/>
      <c r="N340" s="333"/>
      <c r="O340" s="333"/>
      <c r="P340" s="8"/>
      <c r="Q340" s="327"/>
      <c r="R340" s="8"/>
      <c r="S340" s="8"/>
      <c r="T340" s="8"/>
      <c r="U340" s="8"/>
      <c r="V340" s="8"/>
      <c r="W340" s="328"/>
      <c r="X340" s="8"/>
      <c r="Y340" s="8"/>
      <c r="Z340" s="354"/>
      <c r="AA340" s="47"/>
      <c r="AB340" s="8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  <c r="AR340" s="47"/>
      <c r="AS340" s="8"/>
      <c r="AT340" s="5"/>
      <c r="DQ340" s="46"/>
      <c r="DR340" s="46"/>
      <c r="DS340" s="46"/>
      <c r="DT340" s="46"/>
      <c r="DU340" s="52"/>
    </row>
    <row r="341" spans="1:125" x14ac:dyDescent="0.2">
      <c r="A341" s="355"/>
      <c r="B341" s="8"/>
      <c r="C341" s="8"/>
      <c r="D341" s="326"/>
      <c r="E341" s="326"/>
      <c r="F341" s="326"/>
      <c r="G341" s="326"/>
      <c r="H341" s="326"/>
      <c r="I341" s="8"/>
      <c r="J341" s="8"/>
      <c r="K341" s="8"/>
      <c r="L341" s="8"/>
      <c r="M341" s="333"/>
      <c r="N341" s="333"/>
      <c r="O341" s="333"/>
      <c r="P341" s="8"/>
      <c r="Q341" s="327"/>
      <c r="R341" s="8"/>
      <c r="S341" s="8"/>
      <c r="T341" s="8"/>
      <c r="U341" s="8"/>
      <c r="V341" s="8"/>
      <c r="W341" s="328"/>
      <c r="X341" s="8"/>
      <c r="Y341" s="8"/>
      <c r="Z341" s="354"/>
      <c r="AA341" s="47"/>
      <c r="AB341" s="8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8"/>
      <c r="AT341" s="5"/>
      <c r="DQ341" s="46"/>
      <c r="DR341" s="46"/>
      <c r="DS341" s="46"/>
      <c r="DT341" s="46"/>
      <c r="DU341" s="52"/>
    </row>
    <row r="342" spans="1:125" x14ac:dyDescent="0.2">
      <c r="A342" s="355"/>
      <c r="B342" s="8"/>
      <c r="C342" s="8"/>
      <c r="D342" s="326"/>
      <c r="E342" s="326"/>
      <c r="F342" s="326"/>
      <c r="G342" s="326"/>
      <c r="H342" s="326"/>
      <c r="I342" s="8"/>
      <c r="J342" s="8"/>
      <c r="K342" s="8"/>
      <c r="L342" s="8"/>
      <c r="M342" s="333"/>
      <c r="N342" s="333"/>
      <c r="O342" s="333"/>
      <c r="P342" s="8"/>
      <c r="Q342" s="327"/>
      <c r="R342" s="8"/>
      <c r="S342" s="8"/>
      <c r="T342" s="8"/>
      <c r="U342" s="8"/>
      <c r="V342" s="8"/>
      <c r="W342" s="328"/>
      <c r="X342" s="8"/>
      <c r="Y342" s="8"/>
      <c r="Z342" s="354"/>
      <c r="AA342" s="47"/>
      <c r="AB342" s="8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8"/>
      <c r="AT342" s="5"/>
      <c r="DQ342" s="46"/>
      <c r="DR342" s="46"/>
      <c r="DS342" s="46"/>
      <c r="DT342" s="46"/>
      <c r="DU342" s="52"/>
    </row>
    <row r="343" spans="1:125" x14ac:dyDescent="0.2">
      <c r="A343" s="355"/>
      <c r="B343" s="8"/>
      <c r="C343" s="8"/>
      <c r="D343" s="326"/>
      <c r="E343" s="326"/>
      <c r="F343" s="326"/>
      <c r="G343" s="326"/>
      <c r="H343" s="326"/>
      <c r="I343" s="8"/>
      <c r="J343" s="8"/>
      <c r="K343" s="8"/>
      <c r="L343" s="8"/>
      <c r="M343" s="333"/>
      <c r="N343" s="333"/>
      <c r="O343" s="333"/>
      <c r="P343" s="8"/>
      <c r="Q343" s="327"/>
      <c r="R343" s="8"/>
      <c r="S343" s="8"/>
      <c r="T343" s="8"/>
      <c r="U343" s="8"/>
      <c r="V343" s="8"/>
      <c r="W343" s="328"/>
      <c r="X343" s="8"/>
      <c r="Y343" s="8"/>
      <c r="Z343" s="354"/>
      <c r="AA343" s="47"/>
      <c r="AB343" s="8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8"/>
      <c r="AT343" s="5"/>
      <c r="DQ343" s="46"/>
      <c r="DR343" s="46"/>
      <c r="DS343" s="46"/>
      <c r="DT343" s="46"/>
      <c r="DU343" s="52"/>
    </row>
    <row r="344" spans="1:125" x14ac:dyDescent="0.2">
      <c r="A344" s="355"/>
      <c r="B344" s="8"/>
      <c r="C344" s="8"/>
      <c r="D344" s="326"/>
      <c r="E344" s="326"/>
      <c r="F344" s="326"/>
      <c r="G344" s="326"/>
      <c r="H344" s="326"/>
      <c r="I344" s="8"/>
      <c r="J344" s="8"/>
      <c r="K344" s="8"/>
      <c r="L344" s="8"/>
      <c r="M344" s="333"/>
      <c r="N344" s="333"/>
      <c r="O344" s="333"/>
      <c r="P344" s="8"/>
      <c r="Q344" s="327"/>
      <c r="R344" s="8"/>
      <c r="S344" s="8"/>
      <c r="T344" s="8"/>
      <c r="U344" s="8"/>
      <c r="V344" s="8"/>
      <c r="W344" s="328"/>
      <c r="X344" s="8"/>
      <c r="Y344" s="8"/>
      <c r="Z344" s="354"/>
      <c r="AA344" s="47"/>
      <c r="AB344" s="8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8"/>
      <c r="AT344" s="5"/>
      <c r="DQ344" s="46"/>
      <c r="DR344" s="46"/>
      <c r="DS344" s="46"/>
      <c r="DT344" s="46"/>
      <c r="DU344" s="52"/>
    </row>
    <row r="345" spans="1:125" x14ac:dyDescent="0.2">
      <c r="A345" s="355"/>
      <c r="B345" s="8"/>
      <c r="C345" s="8"/>
      <c r="D345" s="326"/>
      <c r="E345" s="326"/>
      <c r="F345" s="326"/>
      <c r="G345" s="326"/>
      <c r="H345" s="326"/>
      <c r="I345" s="8"/>
      <c r="J345" s="8"/>
      <c r="K345" s="8"/>
      <c r="L345" s="8"/>
      <c r="M345" s="333"/>
      <c r="N345" s="333"/>
      <c r="O345" s="333"/>
      <c r="P345" s="8"/>
      <c r="Q345" s="327"/>
      <c r="R345" s="8"/>
      <c r="S345" s="8"/>
      <c r="T345" s="8"/>
      <c r="U345" s="8"/>
      <c r="V345" s="8"/>
      <c r="W345" s="328"/>
      <c r="X345" s="8"/>
      <c r="Y345" s="8"/>
      <c r="Z345" s="354"/>
      <c r="AA345" s="47"/>
      <c r="AB345" s="8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8"/>
      <c r="AT345" s="5"/>
      <c r="DQ345" s="46"/>
      <c r="DR345" s="46"/>
      <c r="DS345" s="46"/>
      <c r="DT345" s="46"/>
      <c r="DU345" s="52"/>
    </row>
    <row r="346" spans="1:125" x14ac:dyDescent="0.2">
      <c r="A346" s="355"/>
      <c r="B346" s="8"/>
      <c r="C346" s="8"/>
      <c r="D346" s="326"/>
      <c r="E346" s="326"/>
      <c r="F346" s="326"/>
      <c r="G346" s="326"/>
      <c r="H346" s="326"/>
      <c r="I346" s="8"/>
      <c r="J346" s="8"/>
      <c r="K346" s="8"/>
      <c r="L346" s="8"/>
      <c r="M346" s="333"/>
      <c r="N346" s="333"/>
      <c r="O346" s="333"/>
      <c r="P346" s="8"/>
      <c r="Q346" s="327"/>
      <c r="R346" s="8"/>
      <c r="S346" s="8"/>
      <c r="T346" s="8"/>
      <c r="U346" s="8"/>
      <c r="V346" s="8"/>
      <c r="W346" s="328"/>
      <c r="X346" s="8"/>
      <c r="Y346" s="8"/>
      <c r="Z346" s="354"/>
      <c r="AA346" s="47"/>
      <c r="AB346" s="8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8"/>
      <c r="AT346" s="5"/>
      <c r="DQ346" s="46"/>
      <c r="DR346" s="46"/>
      <c r="DS346" s="46"/>
      <c r="DT346" s="46"/>
      <c r="DU346" s="52"/>
    </row>
    <row r="347" spans="1:125" x14ac:dyDescent="0.2">
      <c r="A347" s="355"/>
      <c r="B347" s="8"/>
      <c r="C347" s="8"/>
      <c r="D347" s="326"/>
      <c r="E347" s="326"/>
      <c r="F347" s="326"/>
      <c r="G347" s="326"/>
      <c r="H347" s="326"/>
      <c r="I347" s="8"/>
      <c r="J347" s="8"/>
      <c r="K347" s="8"/>
      <c r="L347" s="8"/>
      <c r="M347" s="333"/>
      <c r="N347" s="333"/>
      <c r="O347" s="333"/>
      <c r="P347" s="8"/>
      <c r="Q347" s="327"/>
      <c r="R347" s="8"/>
      <c r="S347" s="8"/>
      <c r="T347" s="8"/>
      <c r="U347" s="8"/>
      <c r="V347" s="8"/>
      <c r="W347" s="328"/>
      <c r="X347" s="8"/>
      <c r="Y347" s="8"/>
      <c r="Z347" s="354"/>
      <c r="AA347" s="47"/>
      <c r="AB347" s="8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8"/>
      <c r="AT347" s="5"/>
      <c r="DQ347" s="46"/>
      <c r="DR347" s="46"/>
      <c r="DS347" s="46"/>
      <c r="DT347" s="46"/>
      <c r="DU347" s="52"/>
    </row>
    <row r="348" spans="1:125" x14ac:dyDescent="0.2">
      <c r="A348" s="355"/>
      <c r="B348" s="8"/>
      <c r="C348" s="8"/>
      <c r="D348" s="326"/>
      <c r="E348" s="326"/>
      <c r="F348" s="326"/>
      <c r="G348" s="326"/>
      <c r="H348" s="326"/>
      <c r="I348" s="8"/>
      <c r="J348" s="8"/>
      <c r="K348" s="8"/>
      <c r="L348" s="8"/>
      <c r="M348" s="333"/>
      <c r="N348" s="333"/>
      <c r="O348" s="333"/>
      <c r="P348" s="8"/>
      <c r="Q348" s="327"/>
      <c r="R348" s="8"/>
      <c r="S348" s="8"/>
      <c r="T348" s="8"/>
      <c r="U348" s="8"/>
      <c r="V348" s="8"/>
      <c r="W348" s="328"/>
      <c r="X348" s="8"/>
      <c r="Y348" s="8"/>
      <c r="Z348" s="354"/>
      <c r="AA348" s="47"/>
      <c r="AB348" s="8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8"/>
      <c r="AT348" s="5"/>
      <c r="DQ348" s="46"/>
      <c r="DR348" s="46"/>
      <c r="DS348" s="46"/>
      <c r="DT348" s="46"/>
      <c r="DU348" s="52"/>
    </row>
    <row r="349" spans="1:125" x14ac:dyDescent="0.2">
      <c r="A349" s="355"/>
      <c r="B349" s="8"/>
      <c r="C349" s="8"/>
      <c r="D349" s="326"/>
      <c r="E349" s="326"/>
      <c r="F349" s="326"/>
      <c r="G349" s="326"/>
      <c r="H349" s="326"/>
      <c r="I349" s="8"/>
      <c r="J349" s="8"/>
      <c r="K349" s="8"/>
      <c r="L349" s="8"/>
      <c r="M349" s="333"/>
      <c r="N349" s="333"/>
      <c r="O349" s="333"/>
      <c r="P349" s="8"/>
      <c r="Q349" s="327"/>
      <c r="R349" s="8"/>
      <c r="S349" s="8"/>
      <c r="T349" s="8"/>
      <c r="U349" s="8"/>
      <c r="V349" s="8"/>
      <c r="W349" s="328"/>
      <c r="X349" s="8"/>
      <c r="Y349" s="8"/>
      <c r="Z349" s="354"/>
      <c r="AA349" s="47"/>
      <c r="AB349" s="8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8"/>
      <c r="AT349" s="5"/>
      <c r="DQ349" s="46"/>
      <c r="DR349" s="46"/>
      <c r="DS349" s="46"/>
      <c r="DT349" s="46"/>
      <c r="DU349" s="52"/>
    </row>
    <row r="350" spans="1:125" x14ac:dyDescent="0.2">
      <c r="A350" s="355"/>
      <c r="B350" s="8"/>
      <c r="C350" s="8"/>
      <c r="D350" s="326"/>
      <c r="E350" s="326"/>
      <c r="F350" s="326"/>
      <c r="G350" s="326"/>
      <c r="H350" s="326"/>
      <c r="I350" s="8"/>
      <c r="J350" s="8"/>
      <c r="K350" s="8"/>
      <c r="L350" s="8"/>
      <c r="M350" s="333"/>
      <c r="N350" s="333"/>
      <c r="O350" s="333"/>
      <c r="P350" s="8"/>
      <c r="Q350" s="327"/>
      <c r="R350" s="8"/>
      <c r="S350" s="8"/>
      <c r="T350" s="8"/>
      <c r="U350" s="8"/>
      <c r="V350" s="8"/>
      <c r="W350" s="328"/>
      <c r="X350" s="8"/>
      <c r="Y350" s="8"/>
      <c r="Z350" s="354"/>
      <c r="AA350" s="47"/>
      <c r="AB350" s="8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8"/>
      <c r="AT350" s="5"/>
      <c r="DQ350" s="46"/>
      <c r="DR350" s="46"/>
      <c r="DS350" s="46"/>
      <c r="DT350" s="46"/>
      <c r="DU350" s="52"/>
    </row>
    <row r="351" spans="1:125" x14ac:dyDescent="0.2">
      <c r="A351" s="355"/>
      <c r="B351" s="8"/>
      <c r="C351" s="8"/>
      <c r="D351" s="326"/>
      <c r="E351" s="326"/>
      <c r="F351" s="326"/>
      <c r="G351" s="326"/>
      <c r="H351" s="326"/>
      <c r="I351" s="8"/>
      <c r="J351" s="8"/>
      <c r="K351" s="8"/>
      <c r="L351" s="8"/>
      <c r="M351" s="333"/>
      <c r="N351" s="333"/>
      <c r="O351" s="333"/>
      <c r="P351" s="8"/>
      <c r="Q351" s="327"/>
      <c r="R351" s="8"/>
      <c r="S351" s="8"/>
      <c r="T351" s="8"/>
      <c r="U351" s="8"/>
      <c r="V351" s="8"/>
      <c r="W351" s="328"/>
      <c r="X351" s="8"/>
      <c r="Y351" s="8"/>
      <c r="Z351" s="354"/>
      <c r="AA351" s="47"/>
      <c r="AB351" s="8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8"/>
      <c r="AT351" s="5"/>
      <c r="DQ351" s="46"/>
      <c r="DR351" s="46"/>
      <c r="DS351" s="46"/>
      <c r="DT351" s="46"/>
      <c r="DU351" s="52"/>
    </row>
    <row r="352" spans="1:125" x14ac:dyDescent="0.2">
      <c r="A352" s="355"/>
      <c r="B352" s="8"/>
      <c r="C352" s="8"/>
      <c r="D352" s="326"/>
      <c r="E352" s="326"/>
      <c r="F352" s="326"/>
      <c r="G352" s="326"/>
      <c r="H352" s="326"/>
      <c r="I352" s="8"/>
      <c r="J352" s="8"/>
      <c r="K352" s="8"/>
      <c r="L352" s="8"/>
      <c r="M352" s="333"/>
      <c r="N352" s="333"/>
      <c r="O352" s="333"/>
      <c r="P352" s="8"/>
      <c r="Q352" s="327"/>
      <c r="R352" s="8"/>
      <c r="S352" s="8"/>
      <c r="T352" s="8"/>
      <c r="U352" s="8"/>
      <c r="V352" s="8"/>
      <c r="W352" s="328"/>
      <c r="X352" s="8"/>
      <c r="Y352" s="8"/>
      <c r="Z352" s="354"/>
      <c r="AA352" s="47"/>
      <c r="AB352" s="8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8"/>
      <c r="AT352" s="5"/>
      <c r="DQ352" s="46"/>
      <c r="DR352" s="46"/>
      <c r="DS352" s="46"/>
      <c r="DT352" s="46"/>
      <c r="DU352" s="52"/>
    </row>
    <row r="353" spans="1:125" x14ac:dyDescent="0.2">
      <c r="A353" s="355"/>
      <c r="B353" s="8"/>
      <c r="C353" s="8"/>
      <c r="D353" s="326"/>
      <c r="E353" s="326"/>
      <c r="F353" s="326"/>
      <c r="G353" s="326"/>
      <c r="H353" s="326"/>
      <c r="I353" s="8"/>
      <c r="J353" s="8"/>
      <c r="K353" s="8"/>
      <c r="L353" s="8"/>
      <c r="M353" s="333"/>
      <c r="N353" s="333"/>
      <c r="O353" s="333"/>
      <c r="P353" s="8"/>
      <c r="Q353" s="327"/>
      <c r="R353" s="8"/>
      <c r="S353" s="8"/>
      <c r="T353" s="8"/>
      <c r="U353" s="8"/>
      <c r="V353" s="8"/>
      <c r="W353" s="328"/>
      <c r="X353" s="8"/>
      <c r="Y353" s="8"/>
      <c r="Z353" s="354"/>
      <c r="AA353" s="47"/>
      <c r="AB353" s="8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8"/>
      <c r="AT353" s="5"/>
      <c r="DQ353" s="46"/>
      <c r="DR353" s="46"/>
      <c r="DS353" s="46"/>
      <c r="DT353" s="46"/>
      <c r="DU353" s="52"/>
    </row>
    <row r="354" spans="1:125" x14ac:dyDescent="0.2">
      <c r="A354" s="355"/>
      <c r="B354" s="8"/>
      <c r="C354" s="8"/>
      <c r="D354" s="326"/>
      <c r="E354" s="326"/>
      <c r="F354" s="326"/>
      <c r="G354" s="326"/>
      <c r="H354" s="326"/>
      <c r="I354" s="8"/>
      <c r="J354" s="8"/>
      <c r="K354" s="8"/>
      <c r="L354" s="8"/>
      <c r="M354" s="333"/>
      <c r="N354" s="333"/>
      <c r="O354" s="333"/>
      <c r="P354" s="8"/>
      <c r="Q354" s="327"/>
      <c r="R354" s="8"/>
      <c r="S354" s="8"/>
      <c r="T354" s="8"/>
      <c r="U354" s="8"/>
      <c r="V354" s="8"/>
      <c r="W354" s="328"/>
      <c r="X354" s="8"/>
      <c r="Y354" s="8"/>
      <c r="Z354" s="354"/>
      <c r="AA354" s="47"/>
      <c r="AB354" s="8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8"/>
      <c r="AT354" s="5"/>
      <c r="DQ354" s="46"/>
      <c r="DR354" s="46"/>
      <c r="DS354" s="46"/>
      <c r="DT354" s="46"/>
      <c r="DU354" s="52"/>
    </row>
    <row r="355" spans="1:125" x14ac:dyDescent="0.2">
      <c r="A355" s="355"/>
      <c r="B355" s="8"/>
      <c r="C355" s="8"/>
      <c r="D355" s="326"/>
      <c r="E355" s="326"/>
      <c r="F355" s="326"/>
      <c r="G355" s="326"/>
      <c r="H355" s="326"/>
      <c r="I355" s="8"/>
      <c r="J355" s="8"/>
      <c r="K355" s="8"/>
      <c r="L355" s="8"/>
      <c r="M355" s="333"/>
      <c r="N355" s="333"/>
      <c r="O355" s="333"/>
      <c r="P355" s="8"/>
      <c r="Q355" s="327"/>
      <c r="R355" s="8"/>
      <c r="S355" s="8"/>
      <c r="T355" s="8"/>
      <c r="U355" s="8"/>
      <c r="V355" s="8"/>
      <c r="W355" s="328"/>
      <c r="X355" s="8"/>
      <c r="Y355" s="8"/>
      <c r="Z355" s="354"/>
      <c r="AA355" s="47"/>
      <c r="AB355" s="8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8"/>
      <c r="AT355" s="5"/>
    </row>
    <row r="356" spans="1:125" x14ac:dyDescent="0.2">
      <c r="A356" s="355"/>
      <c r="B356" s="8"/>
      <c r="C356" s="8"/>
      <c r="D356" s="326"/>
      <c r="E356" s="326"/>
      <c r="F356" s="326"/>
      <c r="G356" s="326"/>
      <c r="H356" s="326"/>
      <c r="I356" s="8"/>
      <c r="J356" s="8"/>
      <c r="K356" s="8"/>
      <c r="L356" s="8"/>
      <c r="M356" s="333"/>
      <c r="N356" s="333"/>
      <c r="O356" s="333"/>
      <c r="P356" s="8"/>
      <c r="Q356" s="327"/>
      <c r="R356" s="8"/>
      <c r="S356" s="8"/>
      <c r="T356" s="8"/>
      <c r="U356" s="8"/>
      <c r="V356" s="8"/>
      <c r="W356" s="328"/>
      <c r="X356" s="8"/>
      <c r="Y356" s="8"/>
      <c r="Z356" s="354"/>
      <c r="AA356" s="47"/>
      <c r="AB356" s="8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8"/>
      <c r="AT356" s="5"/>
    </row>
    <row r="357" spans="1:125" x14ac:dyDescent="0.2">
      <c r="A357" s="355"/>
      <c r="B357" s="8"/>
      <c r="C357" s="8"/>
      <c r="D357" s="326"/>
      <c r="E357" s="326"/>
      <c r="F357" s="326"/>
      <c r="G357" s="326"/>
      <c r="H357" s="326"/>
      <c r="I357" s="8"/>
      <c r="J357" s="8"/>
      <c r="K357" s="8"/>
      <c r="L357" s="8"/>
      <c r="M357" s="333"/>
      <c r="N357" s="333"/>
      <c r="O357" s="333"/>
      <c r="P357" s="8"/>
      <c r="Q357" s="327"/>
      <c r="R357" s="8"/>
      <c r="S357" s="8"/>
      <c r="T357" s="8"/>
      <c r="U357" s="8"/>
      <c r="V357" s="8"/>
      <c r="W357" s="328"/>
      <c r="X357" s="8"/>
      <c r="Y357" s="8"/>
      <c r="Z357" s="354"/>
      <c r="AA357" s="47"/>
      <c r="AB357" s="8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8"/>
      <c r="AT357" s="5"/>
    </row>
    <row r="358" spans="1:125" x14ac:dyDescent="0.2">
      <c r="A358" s="355"/>
      <c r="B358" s="8"/>
      <c r="C358" s="8"/>
      <c r="D358" s="326"/>
      <c r="E358" s="326"/>
      <c r="F358" s="326"/>
      <c r="G358" s="326"/>
      <c r="H358" s="326"/>
      <c r="I358" s="8"/>
      <c r="J358" s="8"/>
      <c r="K358" s="8"/>
      <c r="L358" s="8"/>
      <c r="M358" s="333"/>
      <c r="N358" s="333"/>
      <c r="O358" s="333"/>
      <c r="P358" s="8"/>
      <c r="Q358" s="327"/>
      <c r="R358" s="8"/>
      <c r="S358" s="8"/>
      <c r="T358" s="8"/>
      <c r="U358" s="8"/>
      <c r="V358" s="8"/>
      <c r="W358" s="328"/>
      <c r="X358" s="8"/>
      <c r="Y358" s="8"/>
      <c r="Z358" s="354"/>
      <c r="AA358" s="47"/>
      <c r="AB358" s="8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8"/>
      <c r="AT358" s="5"/>
    </row>
    <row r="359" spans="1:125" x14ac:dyDescent="0.2">
      <c r="A359" s="355"/>
      <c r="B359" s="8"/>
      <c r="C359" s="8"/>
      <c r="D359" s="326"/>
      <c r="E359" s="326"/>
      <c r="F359" s="326"/>
      <c r="G359" s="326"/>
      <c r="H359" s="326"/>
      <c r="I359" s="8"/>
      <c r="J359" s="8"/>
      <c r="K359" s="8"/>
      <c r="L359" s="8"/>
      <c r="M359" s="333"/>
      <c r="N359" s="333"/>
      <c r="O359" s="333"/>
      <c r="P359" s="8"/>
      <c r="Q359" s="327"/>
      <c r="R359" s="8"/>
      <c r="S359" s="8"/>
      <c r="T359" s="8"/>
      <c r="U359" s="8"/>
      <c r="V359" s="8"/>
      <c r="W359" s="328"/>
      <c r="X359" s="8"/>
      <c r="Y359" s="8"/>
      <c r="Z359" s="354"/>
      <c r="AA359" s="47"/>
      <c r="AB359" s="8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8"/>
      <c r="AT359" s="5"/>
      <c r="DQ359" s="274"/>
      <c r="DR359" s="274"/>
      <c r="DS359" s="274"/>
    </row>
    <row r="360" spans="1:125" x14ac:dyDescent="0.2">
      <c r="A360" s="355"/>
      <c r="B360" s="8"/>
      <c r="C360" s="8"/>
      <c r="D360" s="326"/>
      <c r="E360" s="326"/>
      <c r="F360" s="326"/>
      <c r="G360" s="326"/>
      <c r="H360" s="326"/>
      <c r="I360" s="8"/>
      <c r="J360" s="8"/>
      <c r="K360" s="8"/>
      <c r="L360" s="8"/>
      <c r="M360" s="333"/>
      <c r="N360" s="333"/>
      <c r="O360" s="333"/>
      <c r="P360" s="8"/>
      <c r="Q360" s="327"/>
      <c r="R360" s="8"/>
      <c r="S360" s="8"/>
      <c r="T360" s="8"/>
      <c r="U360" s="8"/>
      <c r="V360" s="8"/>
      <c r="W360" s="328"/>
      <c r="X360" s="8"/>
      <c r="Y360" s="8"/>
      <c r="Z360" s="354"/>
      <c r="AA360" s="47"/>
      <c r="AB360" s="8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8"/>
      <c r="AT360" s="5"/>
      <c r="DQ360" s="48"/>
      <c r="DR360" s="48"/>
      <c r="DS360" s="48"/>
    </row>
    <row r="361" spans="1:125" x14ac:dyDescent="0.2">
      <c r="A361" s="355"/>
      <c r="B361" s="8"/>
      <c r="C361" s="8"/>
      <c r="D361" s="326"/>
      <c r="E361" s="326"/>
      <c r="F361" s="326"/>
      <c r="G361" s="326"/>
      <c r="H361" s="326"/>
      <c r="I361" s="8"/>
      <c r="J361" s="8"/>
      <c r="K361" s="8"/>
      <c r="L361" s="8"/>
      <c r="M361" s="333"/>
      <c r="N361" s="333"/>
      <c r="O361" s="333"/>
      <c r="P361" s="8"/>
      <c r="Q361" s="327"/>
      <c r="R361" s="8"/>
      <c r="S361" s="8"/>
      <c r="T361" s="8"/>
      <c r="U361" s="8"/>
      <c r="V361" s="8"/>
      <c r="W361" s="328"/>
      <c r="X361" s="8"/>
      <c r="Y361" s="8"/>
      <c r="Z361" s="354"/>
      <c r="AA361" s="47"/>
      <c r="AB361" s="8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8"/>
      <c r="AT361" s="5"/>
      <c r="DQ361" s="48"/>
      <c r="DR361" s="48"/>
      <c r="DS361" s="48"/>
    </row>
    <row r="362" spans="1:125" x14ac:dyDescent="0.2">
      <c r="A362" s="355"/>
      <c r="B362" s="8"/>
      <c r="C362" s="8"/>
      <c r="D362" s="326"/>
      <c r="E362" s="326"/>
      <c r="F362" s="326"/>
      <c r="G362" s="326"/>
      <c r="H362" s="326"/>
      <c r="I362" s="8"/>
      <c r="J362" s="8"/>
      <c r="K362" s="8"/>
      <c r="L362" s="8"/>
      <c r="M362" s="333"/>
      <c r="N362" s="333"/>
      <c r="O362" s="333"/>
      <c r="P362" s="8"/>
      <c r="Q362" s="327"/>
      <c r="R362" s="8"/>
      <c r="S362" s="8"/>
      <c r="T362" s="8"/>
      <c r="U362" s="8"/>
      <c r="V362" s="8"/>
      <c r="W362" s="328"/>
      <c r="X362" s="8"/>
      <c r="Y362" s="8"/>
      <c r="Z362" s="354"/>
      <c r="AA362" s="47"/>
      <c r="AB362" s="8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8"/>
      <c r="AT362" s="5"/>
      <c r="DQ362" s="48"/>
      <c r="DR362" s="48"/>
      <c r="DS362" s="48"/>
    </row>
    <row r="363" spans="1:125" x14ac:dyDescent="0.2">
      <c r="A363" s="355"/>
      <c r="B363" s="8"/>
      <c r="C363" s="8"/>
      <c r="D363" s="326"/>
      <c r="E363" s="326"/>
      <c r="F363" s="326"/>
      <c r="G363" s="326"/>
      <c r="H363" s="326"/>
      <c r="I363" s="8"/>
      <c r="J363" s="8"/>
      <c r="K363" s="8"/>
      <c r="L363" s="8"/>
      <c r="M363" s="333"/>
      <c r="N363" s="333"/>
      <c r="O363" s="333"/>
      <c r="P363" s="8"/>
      <c r="Q363" s="327"/>
      <c r="R363" s="8"/>
      <c r="S363" s="8"/>
      <c r="T363" s="8"/>
      <c r="U363" s="8"/>
      <c r="V363" s="8"/>
      <c r="W363" s="328"/>
      <c r="X363" s="8"/>
      <c r="Y363" s="8"/>
      <c r="Z363" s="354"/>
      <c r="AA363" s="47"/>
      <c r="AB363" s="8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8"/>
      <c r="AT363" s="5"/>
      <c r="DQ363" s="48"/>
      <c r="DR363" s="48"/>
      <c r="DS363" s="48"/>
    </row>
    <row r="364" spans="1:125" x14ac:dyDescent="0.2">
      <c r="A364" s="355"/>
      <c r="B364" s="8"/>
      <c r="C364" s="8"/>
      <c r="D364" s="326"/>
      <c r="E364" s="326"/>
      <c r="F364" s="326"/>
      <c r="G364" s="326"/>
      <c r="H364" s="326"/>
      <c r="I364" s="8"/>
      <c r="J364" s="8"/>
      <c r="K364" s="8"/>
      <c r="L364" s="8"/>
      <c r="M364" s="333"/>
      <c r="N364" s="333"/>
      <c r="O364" s="333"/>
      <c r="P364" s="8"/>
      <c r="Q364" s="327"/>
      <c r="R364" s="8"/>
      <c r="S364" s="8"/>
      <c r="T364" s="8"/>
      <c r="U364" s="8"/>
      <c r="V364" s="8"/>
      <c r="W364" s="328"/>
      <c r="X364" s="8"/>
      <c r="Y364" s="8"/>
      <c r="Z364" s="354"/>
      <c r="AA364" s="47"/>
      <c r="AB364" s="8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8"/>
      <c r="AT364" s="5"/>
      <c r="DQ364" s="48"/>
      <c r="DR364" s="48"/>
      <c r="DS364" s="48"/>
    </row>
    <row r="365" spans="1:125" x14ac:dyDescent="0.2">
      <c r="A365" s="355"/>
      <c r="B365" s="8"/>
      <c r="C365" s="8"/>
      <c r="D365" s="326"/>
      <c r="E365" s="326"/>
      <c r="F365" s="326"/>
      <c r="G365" s="326"/>
      <c r="H365" s="326"/>
      <c r="I365" s="8"/>
      <c r="J365" s="8"/>
      <c r="K365" s="8"/>
      <c r="L365" s="8"/>
      <c r="M365" s="333"/>
      <c r="N365" s="333"/>
      <c r="O365" s="333"/>
      <c r="P365" s="8"/>
      <c r="Q365" s="327"/>
      <c r="R365" s="8"/>
      <c r="S365" s="8"/>
      <c r="T365" s="8"/>
      <c r="U365" s="8"/>
      <c r="V365" s="8"/>
      <c r="W365" s="328"/>
      <c r="X365" s="8"/>
      <c r="Y365" s="8"/>
      <c r="Z365" s="354"/>
      <c r="AA365" s="47"/>
      <c r="AB365" s="8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5"/>
      <c r="DQ365" s="48"/>
      <c r="DR365" s="48"/>
      <c r="DS365" s="48"/>
    </row>
    <row r="366" spans="1:125" x14ac:dyDescent="0.2">
      <c r="A366" s="355"/>
      <c r="B366" s="8"/>
      <c r="C366" s="8"/>
      <c r="D366" s="326"/>
      <c r="E366" s="326"/>
      <c r="F366" s="326"/>
      <c r="G366" s="326"/>
      <c r="H366" s="326"/>
      <c r="I366" s="8"/>
      <c r="J366" s="8"/>
      <c r="K366" s="8"/>
      <c r="L366" s="8"/>
      <c r="M366" s="333"/>
      <c r="N366" s="333"/>
      <c r="O366" s="333"/>
      <c r="P366" s="8"/>
      <c r="Q366" s="327"/>
      <c r="R366" s="8"/>
      <c r="S366" s="8"/>
      <c r="T366" s="8"/>
      <c r="U366" s="8"/>
      <c r="V366" s="8"/>
      <c r="W366" s="328"/>
      <c r="X366" s="8"/>
      <c r="Y366" s="8"/>
      <c r="Z366" s="354"/>
      <c r="AA366" s="47"/>
      <c r="AB366" s="8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8"/>
      <c r="AT366" s="5"/>
      <c r="DQ366" s="48"/>
      <c r="DR366" s="48"/>
      <c r="DS366" s="48"/>
    </row>
    <row r="367" spans="1:125" x14ac:dyDescent="0.2">
      <c r="A367" s="355"/>
      <c r="B367" s="8"/>
      <c r="C367" s="8"/>
      <c r="D367" s="326"/>
      <c r="E367" s="326"/>
      <c r="F367" s="326"/>
      <c r="G367" s="326"/>
      <c r="H367" s="326"/>
      <c r="I367" s="8"/>
      <c r="J367" s="8"/>
      <c r="K367" s="8"/>
      <c r="L367" s="8"/>
      <c r="M367" s="333"/>
      <c r="N367" s="333"/>
      <c r="O367" s="333"/>
      <c r="P367" s="8"/>
      <c r="Q367" s="327"/>
      <c r="R367" s="8"/>
      <c r="S367" s="8"/>
      <c r="T367" s="8"/>
      <c r="U367" s="8"/>
      <c r="V367" s="8"/>
      <c r="W367" s="328"/>
      <c r="X367" s="8"/>
      <c r="Y367" s="8"/>
      <c r="Z367" s="354"/>
      <c r="AA367" s="47"/>
      <c r="AB367" s="8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8"/>
      <c r="AT367" s="5"/>
      <c r="DQ367" s="48"/>
      <c r="DR367" s="48"/>
      <c r="DS367" s="48"/>
    </row>
    <row r="368" spans="1:125" x14ac:dyDescent="0.2">
      <c r="A368" s="355"/>
      <c r="B368" s="8"/>
      <c r="C368" s="8"/>
      <c r="D368" s="326"/>
      <c r="E368" s="326"/>
      <c r="F368" s="326"/>
      <c r="G368" s="326"/>
      <c r="H368" s="326"/>
      <c r="I368" s="8"/>
      <c r="J368" s="8"/>
      <c r="K368" s="8"/>
      <c r="L368" s="8"/>
      <c r="M368" s="333"/>
      <c r="N368" s="333"/>
      <c r="O368" s="333"/>
      <c r="P368" s="8"/>
      <c r="Q368" s="327"/>
      <c r="R368" s="8"/>
      <c r="S368" s="8"/>
      <c r="T368" s="8"/>
      <c r="U368" s="8"/>
      <c r="V368" s="8"/>
      <c r="W368" s="328"/>
      <c r="X368" s="8"/>
      <c r="Y368" s="8"/>
      <c r="Z368" s="354"/>
      <c r="AA368" s="47"/>
      <c r="AB368" s="8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8"/>
      <c r="AT368" s="5"/>
      <c r="DQ368" s="48"/>
      <c r="DR368" s="48"/>
      <c r="DS368" s="48"/>
    </row>
    <row r="369" spans="1:123" x14ac:dyDescent="0.2">
      <c r="A369" s="355"/>
      <c r="B369" s="8"/>
      <c r="C369" s="8"/>
      <c r="D369" s="326"/>
      <c r="E369" s="326"/>
      <c r="F369" s="326"/>
      <c r="G369" s="326"/>
      <c r="H369" s="326"/>
      <c r="I369" s="8"/>
      <c r="J369" s="8"/>
      <c r="K369" s="8"/>
      <c r="L369" s="8"/>
      <c r="M369" s="333"/>
      <c r="N369" s="333"/>
      <c r="O369" s="333"/>
      <c r="P369" s="8"/>
      <c r="Q369" s="327"/>
      <c r="R369" s="8"/>
      <c r="S369" s="8"/>
      <c r="T369" s="8"/>
      <c r="U369" s="8"/>
      <c r="V369" s="8"/>
      <c r="W369" s="328"/>
      <c r="X369" s="8"/>
      <c r="Y369" s="8"/>
      <c r="Z369" s="354"/>
      <c r="AA369" s="47"/>
      <c r="AB369" s="8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8"/>
      <c r="AT369" s="5"/>
      <c r="DQ369" s="48"/>
      <c r="DR369" s="48"/>
      <c r="DS369" s="48"/>
    </row>
    <row r="370" spans="1:123" x14ac:dyDescent="0.2">
      <c r="A370" s="355"/>
      <c r="B370" s="8"/>
      <c r="C370" s="8"/>
      <c r="D370" s="326"/>
      <c r="E370" s="326"/>
      <c r="F370" s="326"/>
      <c r="G370" s="326"/>
      <c r="H370" s="326"/>
      <c r="I370" s="8"/>
      <c r="J370" s="8"/>
      <c r="K370" s="8"/>
      <c r="L370" s="8"/>
      <c r="M370" s="333"/>
      <c r="N370" s="333"/>
      <c r="O370" s="333"/>
      <c r="P370" s="8"/>
      <c r="Q370" s="327"/>
      <c r="R370" s="8"/>
      <c r="S370" s="8"/>
      <c r="T370" s="8"/>
      <c r="U370" s="8"/>
      <c r="V370" s="8"/>
      <c r="W370" s="328"/>
      <c r="X370" s="8"/>
      <c r="Y370" s="8"/>
      <c r="Z370" s="354"/>
      <c r="AA370" s="47"/>
      <c r="AB370" s="8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8"/>
      <c r="AT370" s="5"/>
      <c r="DQ370" s="48"/>
      <c r="DR370" s="48"/>
      <c r="DS370" s="48"/>
    </row>
    <row r="371" spans="1:123" x14ac:dyDescent="0.2">
      <c r="A371" s="355"/>
      <c r="B371" s="8"/>
      <c r="C371" s="8"/>
      <c r="D371" s="326"/>
      <c r="E371" s="326"/>
      <c r="F371" s="326"/>
      <c r="G371" s="326"/>
      <c r="H371" s="326"/>
      <c r="I371" s="8"/>
      <c r="J371" s="8"/>
      <c r="K371" s="8"/>
      <c r="L371" s="8"/>
      <c r="M371" s="333"/>
      <c r="N371" s="333"/>
      <c r="O371" s="333"/>
      <c r="P371" s="8"/>
      <c r="Q371" s="327"/>
      <c r="R371" s="8"/>
      <c r="S371" s="8"/>
      <c r="T371" s="8"/>
      <c r="U371" s="8"/>
      <c r="V371" s="8"/>
      <c r="W371" s="328"/>
      <c r="X371" s="8"/>
      <c r="Y371" s="8"/>
      <c r="Z371" s="354"/>
      <c r="AA371" s="47"/>
      <c r="AB371" s="8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8"/>
      <c r="AT371" s="5"/>
      <c r="DQ371" s="48"/>
      <c r="DR371" s="48"/>
      <c r="DS371" s="48"/>
    </row>
    <row r="372" spans="1:123" x14ac:dyDescent="0.2">
      <c r="A372" s="355"/>
      <c r="B372" s="8"/>
      <c r="C372" s="8"/>
      <c r="D372" s="326"/>
      <c r="E372" s="326"/>
      <c r="F372" s="326"/>
      <c r="G372" s="326"/>
      <c r="H372" s="326"/>
      <c r="I372" s="8"/>
      <c r="J372" s="8"/>
      <c r="K372" s="8"/>
      <c r="L372" s="8"/>
      <c r="M372" s="333"/>
      <c r="N372" s="333"/>
      <c r="O372" s="333"/>
      <c r="P372" s="8"/>
      <c r="Q372" s="327"/>
      <c r="R372" s="8"/>
      <c r="S372" s="8"/>
      <c r="T372" s="8"/>
      <c r="U372" s="8"/>
      <c r="V372" s="8"/>
      <c r="W372" s="328"/>
      <c r="X372" s="8"/>
      <c r="Y372" s="8"/>
      <c r="Z372" s="354"/>
      <c r="AA372" s="47"/>
      <c r="AB372" s="8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8"/>
      <c r="AT372" s="5"/>
      <c r="DQ372" s="48"/>
      <c r="DR372" s="48"/>
      <c r="DS372" s="48"/>
    </row>
    <row r="373" spans="1:123" x14ac:dyDescent="0.2">
      <c r="A373" s="355"/>
      <c r="B373" s="8"/>
      <c r="C373" s="8"/>
      <c r="D373" s="326"/>
      <c r="E373" s="326"/>
      <c r="F373" s="326"/>
      <c r="G373" s="326"/>
      <c r="H373" s="326"/>
      <c r="I373" s="8"/>
      <c r="J373" s="8"/>
      <c r="K373" s="8"/>
      <c r="L373" s="8"/>
      <c r="M373" s="333"/>
      <c r="N373" s="333"/>
      <c r="O373" s="333"/>
      <c r="P373" s="8"/>
      <c r="Q373" s="327"/>
      <c r="R373" s="8"/>
      <c r="S373" s="8"/>
      <c r="T373" s="8"/>
      <c r="U373" s="8"/>
      <c r="V373" s="8"/>
      <c r="W373" s="328"/>
      <c r="X373" s="8"/>
      <c r="Y373" s="8"/>
      <c r="Z373" s="354"/>
      <c r="AA373" s="47"/>
      <c r="AB373" s="8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8"/>
      <c r="AT373" s="5"/>
      <c r="DQ373" s="48"/>
      <c r="DR373" s="48"/>
      <c r="DS373" s="48"/>
    </row>
    <row r="374" spans="1:123" x14ac:dyDescent="0.2">
      <c r="A374" s="355"/>
      <c r="B374" s="8"/>
      <c r="C374" s="8"/>
      <c r="D374" s="326"/>
      <c r="E374" s="326"/>
      <c r="F374" s="326"/>
      <c r="G374" s="326"/>
      <c r="H374" s="326"/>
      <c r="I374" s="8"/>
      <c r="J374" s="8"/>
      <c r="K374" s="8"/>
      <c r="L374" s="8"/>
      <c r="M374" s="333"/>
      <c r="N374" s="333"/>
      <c r="O374" s="333"/>
      <c r="P374" s="8"/>
      <c r="Q374" s="327"/>
      <c r="R374" s="8"/>
      <c r="S374" s="8"/>
      <c r="T374" s="8"/>
      <c r="U374" s="8"/>
      <c r="V374" s="8"/>
      <c r="W374" s="328"/>
      <c r="X374" s="8"/>
      <c r="Y374" s="8"/>
      <c r="Z374" s="354"/>
      <c r="AA374" s="47"/>
      <c r="AB374" s="8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8"/>
      <c r="AT374" s="5"/>
      <c r="DQ374" s="48"/>
      <c r="DR374" s="48"/>
      <c r="DS374" s="48"/>
    </row>
    <row r="375" spans="1:123" x14ac:dyDescent="0.2">
      <c r="A375" s="355"/>
      <c r="B375" s="8"/>
      <c r="C375" s="8"/>
      <c r="D375" s="326"/>
      <c r="E375" s="326"/>
      <c r="F375" s="326"/>
      <c r="G375" s="326"/>
      <c r="H375" s="326"/>
      <c r="I375" s="8"/>
      <c r="J375" s="8"/>
      <c r="K375" s="8"/>
      <c r="L375" s="8"/>
      <c r="M375" s="333"/>
      <c r="N375" s="333"/>
      <c r="O375" s="333"/>
      <c r="P375" s="8"/>
      <c r="Q375" s="327"/>
      <c r="R375" s="8"/>
      <c r="S375" s="8"/>
      <c r="T375" s="8"/>
      <c r="U375" s="8"/>
      <c r="V375" s="8"/>
      <c r="W375" s="328"/>
      <c r="X375" s="8"/>
      <c r="Y375" s="8"/>
      <c r="Z375" s="354"/>
      <c r="AA375" s="47"/>
      <c r="AB375" s="8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8"/>
      <c r="AT375" s="5"/>
      <c r="DQ375" s="48"/>
      <c r="DR375" s="48"/>
      <c r="DS375" s="48"/>
    </row>
    <row r="376" spans="1:123" hidden="1" x14ac:dyDescent="0.2">
      <c r="A376" s="355"/>
      <c r="B376" s="8"/>
      <c r="C376" s="8"/>
      <c r="D376" s="326"/>
      <c r="E376" s="326"/>
      <c r="F376" s="326"/>
      <c r="G376" s="326"/>
      <c r="H376" s="326"/>
      <c r="I376" s="8"/>
      <c r="J376" s="8"/>
      <c r="K376" s="8"/>
      <c r="L376" s="8"/>
      <c r="M376" s="330"/>
      <c r="N376" s="330"/>
      <c r="O376" s="330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47"/>
      <c r="AA376" s="47"/>
      <c r="AB376" s="8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8"/>
      <c r="AT376" s="5"/>
      <c r="DQ376" s="48"/>
      <c r="DR376" s="48"/>
      <c r="DS376" s="48"/>
    </row>
    <row r="377" spans="1:123" hidden="1" x14ac:dyDescent="0.2">
      <c r="A377" s="212"/>
      <c r="B377" s="356"/>
      <c r="C377" s="8"/>
      <c r="D377" s="332"/>
      <c r="E377" s="332"/>
      <c r="F377" s="332"/>
      <c r="G377" s="332"/>
      <c r="H377" s="332"/>
      <c r="I377" s="8"/>
      <c r="J377" s="8"/>
      <c r="K377" s="8"/>
      <c r="L377" s="8"/>
      <c r="M377" s="332"/>
      <c r="N377" s="332"/>
      <c r="O377" s="332"/>
      <c r="P377" s="8"/>
      <c r="Q377" s="332"/>
      <c r="R377" s="8"/>
      <c r="S377" s="8"/>
      <c r="T377" s="8"/>
      <c r="U377" s="8"/>
      <c r="V377" s="8"/>
      <c r="W377" s="328"/>
      <c r="X377" s="8"/>
      <c r="Y377" s="8"/>
      <c r="Z377" s="47"/>
      <c r="AA377" s="47"/>
      <c r="AB377" s="8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8"/>
      <c r="AT377" s="5"/>
      <c r="DQ377" s="48"/>
      <c r="DR377" s="48"/>
      <c r="DS377" s="48"/>
    </row>
    <row r="378" spans="1:123" hidden="1" x14ac:dyDescent="0.2">
      <c r="A378" s="212"/>
      <c r="B378" s="356"/>
      <c r="C378" s="8"/>
      <c r="D378" s="327"/>
      <c r="E378" s="327"/>
      <c r="F378" s="327"/>
      <c r="G378" s="327"/>
      <c r="H378" s="327"/>
      <c r="I378" s="8"/>
      <c r="J378" s="8"/>
      <c r="K378" s="8"/>
      <c r="L378" s="8"/>
      <c r="M378" s="330"/>
      <c r="N378" s="330"/>
      <c r="O378" s="330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47"/>
      <c r="AA378" s="47"/>
      <c r="AB378" s="8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8"/>
      <c r="AT378" s="5"/>
      <c r="DQ378" s="48"/>
      <c r="DR378" s="48"/>
      <c r="DS378" s="48"/>
    </row>
    <row r="379" spans="1:123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5"/>
      <c r="DQ379" s="48"/>
      <c r="DR379" s="48"/>
      <c r="DS379" s="48"/>
    </row>
    <row r="380" spans="1:123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5"/>
      <c r="DQ380" s="48"/>
      <c r="DR380" s="48"/>
      <c r="DS380" s="48"/>
    </row>
    <row r="381" spans="1:123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5"/>
      <c r="DQ381" s="48"/>
      <c r="DR381" s="48"/>
      <c r="DS381" s="48"/>
    </row>
    <row r="382" spans="1:123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5"/>
      <c r="DQ382" s="48"/>
      <c r="DR382" s="48"/>
      <c r="DS382" s="48"/>
    </row>
    <row r="383" spans="1:123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5"/>
      <c r="DQ383" s="48"/>
      <c r="DR383" s="48"/>
      <c r="DS383" s="48"/>
    </row>
    <row r="384" spans="1:123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5"/>
      <c r="DQ384" s="48"/>
      <c r="DR384" s="48"/>
      <c r="DS384" s="48"/>
    </row>
    <row r="385" spans="1:123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5"/>
      <c r="DQ385" s="48"/>
      <c r="DR385" s="48"/>
      <c r="DS385" s="48"/>
    </row>
    <row r="386" spans="1:123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5"/>
      <c r="DQ386" s="48"/>
      <c r="DR386" s="48"/>
      <c r="DS386" s="48"/>
    </row>
    <row r="387" spans="1:123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5"/>
      <c r="DQ387" s="48"/>
      <c r="DR387" s="48"/>
      <c r="DS387" s="48"/>
    </row>
    <row r="388" spans="1:123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5"/>
      <c r="DQ388" s="48"/>
      <c r="DR388" s="48"/>
      <c r="DS388" s="48"/>
    </row>
    <row r="389" spans="1:123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5"/>
      <c r="DQ389" s="48"/>
      <c r="DR389" s="48"/>
      <c r="DS389" s="48"/>
    </row>
    <row r="390" spans="1:123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5"/>
      <c r="DP390" s="2">
        <f t="shared" ref="DP390:DP400" si="388">DP344</f>
        <v>0</v>
      </c>
      <c r="DQ390" s="48">
        <f t="shared" ref="DQ390:DQ400" si="389">AG219</f>
        <v>0</v>
      </c>
      <c r="DR390" s="48">
        <f t="shared" ref="DR390:DR400" si="390">AG293</f>
        <v>0</v>
      </c>
      <c r="DS390" s="48">
        <f t="shared" ref="DS390:DS400" si="391">AG365</f>
        <v>0</v>
      </c>
    </row>
    <row r="391" spans="1:123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5"/>
      <c r="DP391" s="2">
        <f t="shared" si="388"/>
        <v>0</v>
      </c>
      <c r="DQ391" s="48">
        <f t="shared" si="389"/>
        <v>0</v>
      </c>
      <c r="DR391" s="48">
        <f t="shared" si="390"/>
        <v>0</v>
      </c>
      <c r="DS391" s="48">
        <f t="shared" si="391"/>
        <v>0</v>
      </c>
    </row>
    <row r="392" spans="1:123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5"/>
      <c r="DP392" s="2">
        <f t="shared" si="388"/>
        <v>0</v>
      </c>
      <c r="DQ392" s="48">
        <f t="shared" si="389"/>
        <v>0</v>
      </c>
      <c r="DR392" s="48">
        <f t="shared" si="390"/>
        <v>0</v>
      </c>
      <c r="DS392" s="48">
        <f t="shared" si="391"/>
        <v>0</v>
      </c>
    </row>
    <row r="393" spans="1:123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5"/>
      <c r="DP393" s="2">
        <f t="shared" si="388"/>
        <v>0</v>
      </c>
      <c r="DQ393" s="48">
        <f t="shared" si="389"/>
        <v>0</v>
      </c>
      <c r="DR393" s="48">
        <f t="shared" si="390"/>
        <v>0</v>
      </c>
      <c r="DS393" s="48">
        <f t="shared" si="391"/>
        <v>0</v>
      </c>
    </row>
    <row r="394" spans="1:123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5"/>
      <c r="DP394" s="2">
        <f t="shared" si="388"/>
        <v>0</v>
      </c>
      <c r="DQ394" s="48">
        <f t="shared" si="389"/>
        <v>0</v>
      </c>
      <c r="DR394" s="48">
        <f t="shared" si="390"/>
        <v>0</v>
      </c>
      <c r="DS394" s="48">
        <f t="shared" si="391"/>
        <v>0</v>
      </c>
    </row>
    <row r="395" spans="1:123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5"/>
      <c r="DP395" s="2">
        <f t="shared" si="388"/>
        <v>0</v>
      </c>
      <c r="DQ395" s="48">
        <f t="shared" si="389"/>
        <v>0</v>
      </c>
      <c r="DR395" s="48">
        <f t="shared" si="390"/>
        <v>0</v>
      </c>
      <c r="DS395" s="48">
        <f t="shared" si="391"/>
        <v>0</v>
      </c>
    </row>
    <row r="396" spans="1:123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5"/>
      <c r="DP396" s="2">
        <f t="shared" si="388"/>
        <v>0</v>
      </c>
      <c r="DQ396" s="48">
        <f t="shared" si="389"/>
        <v>0</v>
      </c>
      <c r="DR396" s="48">
        <f t="shared" si="390"/>
        <v>0</v>
      </c>
      <c r="DS396" s="48">
        <f t="shared" si="391"/>
        <v>0</v>
      </c>
    </row>
    <row r="397" spans="1:123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5"/>
      <c r="DP397" s="2">
        <f t="shared" si="388"/>
        <v>0</v>
      </c>
      <c r="DQ397" s="48">
        <f t="shared" si="389"/>
        <v>0</v>
      </c>
      <c r="DR397" s="48">
        <f t="shared" si="390"/>
        <v>0</v>
      </c>
      <c r="DS397" s="48">
        <f t="shared" si="391"/>
        <v>0</v>
      </c>
    </row>
    <row r="398" spans="1:123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5"/>
      <c r="DP398" s="2">
        <f t="shared" si="388"/>
        <v>0</v>
      </c>
      <c r="DQ398" s="48">
        <f t="shared" si="389"/>
        <v>0</v>
      </c>
      <c r="DR398" s="48">
        <f t="shared" si="390"/>
        <v>0</v>
      </c>
      <c r="DS398" s="48">
        <f t="shared" si="391"/>
        <v>0</v>
      </c>
    </row>
    <row r="399" spans="1:123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5"/>
      <c r="DP399" s="2">
        <f t="shared" si="388"/>
        <v>0</v>
      </c>
      <c r="DQ399" s="48">
        <f t="shared" si="389"/>
        <v>0</v>
      </c>
      <c r="DR399" s="48">
        <f t="shared" si="390"/>
        <v>0</v>
      </c>
      <c r="DS399" s="48">
        <f t="shared" si="391"/>
        <v>0</v>
      </c>
    </row>
    <row r="400" spans="1:123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5"/>
      <c r="DP400" s="2">
        <f t="shared" si="388"/>
        <v>0</v>
      </c>
      <c r="DQ400" s="48">
        <f t="shared" si="389"/>
        <v>0</v>
      </c>
      <c r="DR400" s="48">
        <f t="shared" si="390"/>
        <v>0</v>
      </c>
      <c r="DS400" s="48">
        <f t="shared" si="391"/>
        <v>0</v>
      </c>
    </row>
    <row r="401" spans="1:122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5"/>
      <c r="DR401" s="47"/>
    </row>
    <row r="402" spans="1:122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5"/>
      <c r="DR402" s="47"/>
    </row>
    <row r="403" spans="1:122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5"/>
      <c r="DR403" s="47"/>
    </row>
    <row r="404" spans="1:122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5"/>
      <c r="DR404" s="47"/>
    </row>
    <row r="405" spans="1:122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5"/>
      <c r="DR405" s="47"/>
    </row>
    <row r="406" spans="1:122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5"/>
      <c r="DR406" s="47"/>
    </row>
    <row r="407" spans="1:122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5"/>
      <c r="DR407" s="47"/>
    </row>
    <row r="408" spans="1:122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5"/>
      <c r="DR408" s="47"/>
    </row>
    <row r="409" spans="1:122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5"/>
      <c r="DR409" s="47"/>
    </row>
    <row r="410" spans="1:122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5"/>
      <c r="DR410" s="47"/>
    </row>
    <row r="411" spans="1:122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5"/>
      <c r="DR411" s="47"/>
    </row>
    <row r="412" spans="1:122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5"/>
      <c r="DR412" s="47"/>
    </row>
    <row r="413" spans="1:122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5"/>
      <c r="DR413" s="47"/>
    </row>
    <row r="414" spans="1:122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5"/>
      <c r="DR414" s="47"/>
    </row>
    <row r="415" spans="1:122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5"/>
      <c r="DR415" s="47"/>
    </row>
    <row r="416" spans="1:122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5"/>
      <c r="DR416" s="47"/>
    </row>
    <row r="417" spans="1:122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5"/>
      <c r="DR417" s="47"/>
    </row>
    <row r="418" spans="1:122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5"/>
      <c r="DR418" s="47"/>
    </row>
    <row r="419" spans="1:122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5"/>
      <c r="DR419" s="47"/>
    </row>
    <row r="420" spans="1:122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5"/>
      <c r="DR420" s="47"/>
    </row>
    <row r="421" spans="1:122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5"/>
      <c r="DR421" s="47"/>
    </row>
    <row r="422" spans="1:122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5"/>
      <c r="DR422" s="8"/>
    </row>
    <row r="423" spans="1:122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5"/>
      <c r="DR423" s="8"/>
    </row>
    <row r="424" spans="1:122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5"/>
      <c r="DR424" s="8"/>
    </row>
    <row r="425" spans="1:122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5"/>
      <c r="DR425" s="8"/>
    </row>
    <row r="426" spans="1:122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5"/>
      <c r="DR426" s="8"/>
    </row>
    <row r="427" spans="1:122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5"/>
      <c r="DR427" s="8"/>
    </row>
    <row r="428" spans="1:122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5"/>
      <c r="DR428" s="8"/>
    </row>
    <row r="429" spans="1:122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5"/>
      <c r="DR429" s="8"/>
    </row>
    <row r="430" spans="1:122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5"/>
      <c r="DR430" s="8"/>
    </row>
    <row r="431" spans="1:122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5"/>
      <c r="DR431" s="8"/>
    </row>
    <row r="432" spans="1:122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5"/>
      <c r="DR432" s="8"/>
    </row>
    <row r="433" spans="1:122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5"/>
      <c r="DR433" s="8"/>
    </row>
    <row r="434" spans="1:122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5"/>
      <c r="DR434" s="8"/>
    </row>
    <row r="435" spans="1:122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5"/>
      <c r="DR435" s="8"/>
    </row>
    <row r="436" spans="1:122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5"/>
      <c r="DR436" s="8"/>
    </row>
    <row r="437" spans="1:122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5"/>
      <c r="DR437" s="8"/>
    </row>
    <row r="438" spans="1:122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5"/>
      <c r="DR438" s="8"/>
    </row>
    <row r="439" spans="1:122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5"/>
      <c r="DR439" s="8"/>
    </row>
    <row r="440" spans="1:122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5"/>
    </row>
    <row r="441" spans="1:122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5"/>
    </row>
    <row r="442" spans="1:122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5"/>
    </row>
    <row r="443" spans="1:122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5"/>
    </row>
    <row r="444" spans="1:122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5"/>
    </row>
    <row r="445" spans="1:122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5"/>
    </row>
    <row r="446" spans="1:122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5"/>
    </row>
    <row r="447" spans="1:122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5"/>
    </row>
    <row r="448" spans="1:122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5"/>
    </row>
    <row r="449" spans="1:46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5"/>
    </row>
    <row r="450" spans="1:46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5"/>
    </row>
    <row r="451" spans="1:46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5"/>
    </row>
    <row r="452" spans="1:46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5"/>
    </row>
    <row r="453" spans="1:46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5"/>
    </row>
    <row r="454" spans="1:46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5"/>
    </row>
    <row r="455" spans="1:46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5"/>
    </row>
    <row r="456" spans="1:46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5"/>
    </row>
    <row r="457" spans="1:46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5"/>
    </row>
    <row r="458" spans="1:46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5"/>
    </row>
    <row r="459" spans="1:46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5"/>
    </row>
    <row r="460" spans="1:46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5"/>
    </row>
    <row r="461" spans="1:46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5"/>
    </row>
    <row r="462" spans="1:46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5"/>
    </row>
    <row r="463" spans="1:46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5"/>
    </row>
    <row r="464" spans="1:46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5"/>
    </row>
    <row r="465" spans="1:46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5"/>
    </row>
    <row r="466" spans="1:46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5"/>
    </row>
    <row r="467" spans="1:46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5"/>
    </row>
    <row r="468" spans="1:46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5"/>
    </row>
    <row r="469" spans="1:46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5"/>
    </row>
    <row r="470" spans="1:46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5"/>
    </row>
    <row r="471" spans="1:46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5"/>
    </row>
    <row r="472" spans="1:46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5"/>
    </row>
    <row r="473" spans="1:46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5"/>
    </row>
    <row r="474" spans="1:46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5"/>
    </row>
    <row r="475" spans="1:46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5"/>
    </row>
    <row r="476" spans="1:46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5"/>
    </row>
    <row r="477" spans="1:46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5"/>
    </row>
    <row r="478" spans="1:46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5"/>
    </row>
    <row r="479" spans="1:46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5"/>
    </row>
    <row r="480" spans="1:46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5"/>
    </row>
    <row r="481" spans="1:46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5"/>
    </row>
    <row r="482" spans="1:46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5"/>
    </row>
    <row r="483" spans="1:46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5"/>
    </row>
    <row r="484" spans="1:46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5"/>
    </row>
    <row r="485" spans="1:46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5"/>
    </row>
    <row r="486" spans="1:46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5"/>
    </row>
    <row r="487" spans="1:46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5"/>
    </row>
    <row r="488" spans="1:46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5"/>
    </row>
    <row r="489" spans="1:46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5"/>
    </row>
    <row r="490" spans="1:46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5"/>
    </row>
    <row r="491" spans="1:46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5"/>
    </row>
    <row r="492" spans="1:46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5"/>
    </row>
    <row r="493" spans="1:46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5"/>
    </row>
    <row r="494" spans="1:46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5"/>
    </row>
    <row r="495" spans="1:46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5"/>
    </row>
    <row r="496" spans="1:46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5"/>
    </row>
    <row r="497" spans="1:46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5"/>
    </row>
    <row r="498" spans="1:46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5"/>
    </row>
    <row r="499" spans="1:46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5"/>
    </row>
    <row r="500" spans="1:46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5"/>
    </row>
    <row r="501" spans="1:46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5"/>
    </row>
    <row r="502" spans="1:46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5"/>
    </row>
    <row r="503" spans="1:46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5"/>
    </row>
    <row r="504" spans="1:46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5"/>
    </row>
    <row r="505" spans="1:46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5"/>
    </row>
    <row r="506" spans="1:46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5"/>
    </row>
    <row r="507" spans="1:46" x14ac:dyDescent="0.2">
      <c r="A507" s="8"/>
      <c r="B507" s="8"/>
      <c r="AT507" s="5"/>
    </row>
    <row r="508" spans="1:46" x14ac:dyDescent="0.2">
      <c r="A508" s="8"/>
      <c r="B508" s="8"/>
      <c r="AT508" s="5"/>
    </row>
    <row r="509" spans="1:46" x14ac:dyDescent="0.2">
      <c r="A509" s="8"/>
      <c r="B509" s="8"/>
      <c r="AT509" s="5"/>
    </row>
    <row r="510" spans="1:46" x14ac:dyDescent="0.2">
      <c r="A510" s="8"/>
      <c r="B510" s="8"/>
      <c r="AT510" s="5"/>
    </row>
    <row r="511" spans="1:46" x14ac:dyDescent="0.2">
      <c r="A511" s="8"/>
      <c r="B511" s="8"/>
      <c r="AT511" s="5"/>
    </row>
    <row r="512" spans="1:46" x14ac:dyDescent="0.2">
      <c r="A512" s="8"/>
      <c r="B512" s="8"/>
      <c r="AT512" s="5"/>
    </row>
    <row r="513" spans="1:46" x14ac:dyDescent="0.2">
      <c r="A513" s="8"/>
      <c r="B513" s="8"/>
      <c r="AT513" s="5"/>
    </row>
    <row r="514" spans="1:46" x14ac:dyDescent="0.2">
      <c r="A514" s="8"/>
      <c r="B514" s="8"/>
      <c r="AT514" s="5"/>
    </row>
    <row r="515" spans="1:46" x14ac:dyDescent="0.2">
      <c r="A515" s="8"/>
      <c r="B515" s="8"/>
      <c r="AT515" s="5"/>
    </row>
    <row r="516" spans="1:46" x14ac:dyDescent="0.2">
      <c r="A516" s="8"/>
      <c r="B516" s="8"/>
      <c r="AT516" s="5"/>
    </row>
    <row r="517" spans="1:46" x14ac:dyDescent="0.2">
      <c r="A517" s="8"/>
      <c r="B517" s="8"/>
      <c r="AT517" s="5"/>
    </row>
    <row r="518" spans="1:46" x14ac:dyDescent="0.2">
      <c r="A518" s="8"/>
      <c r="B518" s="8"/>
      <c r="AT518" s="5"/>
    </row>
    <row r="519" spans="1:46" x14ac:dyDescent="0.2">
      <c r="A519" s="8"/>
      <c r="B519" s="8"/>
      <c r="AT519" s="5"/>
    </row>
    <row r="520" spans="1:46" x14ac:dyDescent="0.2">
      <c r="A520" s="8"/>
      <c r="B520" s="8"/>
      <c r="AT520" s="5"/>
    </row>
    <row r="521" spans="1:46" x14ac:dyDescent="0.2">
      <c r="A521" s="8"/>
      <c r="B521" s="8"/>
      <c r="AT521" s="5"/>
    </row>
    <row r="522" spans="1:46" x14ac:dyDescent="0.2">
      <c r="A522" s="8"/>
      <c r="B522" s="8"/>
      <c r="AT522" s="5"/>
    </row>
    <row r="523" spans="1:46" x14ac:dyDescent="0.2">
      <c r="A523" s="8"/>
      <c r="B523" s="8"/>
      <c r="AT523" s="5"/>
    </row>
    <row r="524" spans="1:46" x14ac:dyDescent="0.2">
      <c r="A524" s="8"/>
      <c r="B524" s="8"/>
      <c r="AT524" s="5"/>
    </row>
    <row r="525" spans="1:46" x14ac:dyDescent="0.2">
      <c r="A525" s="8"/>
      <c r="B525" s="8"/>
      <c r="AT525" s="5"/>
    </row>
    <row r="526" spans="1:46" x14ac:dyDescent="0.2">
      <c r="A526" s="8"/>
      <c r="B526" s="8"/>
      <c r="AT526" s="5"/>
    </row>
    <row r="527" spans="1:46" x14ac:dyDescent="0.2">
      <c r="A527" s="8"/>
      <c r="B527" s="8"/>
      <c r="AT527" s="5"/>
    </row>
    <row r="528" spans="1:46" x14ac:dyDescent="0.2">
      <c r="A528" s="8"/>
      <c r="B528" s="8"/>
      <c r="AT528" s="5"/>
    </row>
    <row r="529" spans="1:46" x14ac:dyDescent="0.2">
      <c r="A529" s="8"/>
      <c r="B529" s="8"/>
      <c r="AT529" s="5"/>
    </row>
    <row r="530" spans="1:46" x14ac:dyDescent="0.2">
      <c r="A530" s="8"/>
      <c r="B530" s="8"/>
      <c r="AT530" s="5"/>
    </row>
    <row r="531" spans="1:46" x14ac:dyDescent="0.2">
      <c r="A531" s="8"/>
      <c r="B531" s="8"/>
      <c r="AT531" s="5"/>
    </row>
    <row r="532" spans="1:46" x14ac:dyDescent="0.2">
      <c r="A532" s="8"/>
      <c r="B532" s="8"/>
      <c r="AT532" s="5"/>
    </row>
    <row r="533" spans="1:46" x14ac:dyDescent="0.2">
      <c r="A533" s="8"/>
      <c r="B533" s="8"/>
      <c r="AT533" s="5"/>
    </row>
    <row r="534" spans="1:46" x14ac:dyDescent="0.2">
      <c r="A534" s="8"/>
      <c r="B534" s="8"/>
      <c r="AT534" s="5"/>
    </row>
    <row r="535" spans="1:46" x14ac:dyDescent="0.2">
      <c r="A535" s="8"/>
      <c r="B535" s="8"/>
      <c r="AT535" s="5"/>
    </row>
    <row r="536" spans="1:46" x14ac:dyDescent="0.2">
      <c r="A536" s="8"/>
      <c r="B536" s="8"/>
      <c r="AT536" s="5"/>
    </row>
    <row r="537" spans="1:46" x14ac:dyDescent="0.2">
      <c r="A537" s="8"/>
      <c r="B537" s="8"/>
      <c r="AT537" s="5"/>
    </row>
    <row r="538" spans="1:46" x14ac:dyDescent="0.2">
      <c r="A538" s="8"/>
      <c r="B538" s="8"/>
      <c r="AT538" s="5"/>
    </row>
    <row r="539" spans="1:46" x14ac:dyDescent="0.2">
      <c r="A539" s="8"/>
      <c r="B539" s="8"/>
      <c r="AT539" s="5"/>
    </row>
    <row r="540" spans="1:46" x14ac:dyDescent="0.2">
      <c r="A540" s="8"/>
      <c r="B540" s="8"/>
      <c r="AT540" s="5"/>
    </row>
    <row r="541" spans="1:46" x14ac:dyDescent="0.2">
      <c r="A541" s="8"/>
      <c r="B541" s="8"/>
      <c r="AT541" s="5"/>
    </row>
    <row r="542" spans="1:46" x14ac:dyDescent="0.2">
      <c r="A542" s="8"/>
      <c r="B542" s="8"/>
      <c r="AT542" s="5"/>
    </row>
    <row r="543" spans="1:46" x14ac:dyDescent="0.2">
      <c r="A543" s="8"/>
      <c r="B543" s="8"/>
      <c r="AT543" s="5"/>
    </row>
    <row r="544" spans="1:46" x14ac:dyDescent="0.2">
      <c r="A544" s="8"/>
      <c r="B544" s="8"/>
      <c r="AT544" s="5"/>
    </row>
    <row r="545" spans="1:46" x14ac:dyDescent="0.2">
      <c r="A545" s="8"/>
      <c r="B545" s="8"/>
      <c r="AT545" s="5"/>
    </row>
    <row r="546" spans="1:46" x14ac:dyDescent="0.2">
      <c r="A546" s="8"/>
      <c r="B546" s="8"/>
      <c r="AT546" s="5"/>
    </row>
    <row r="547" spans="1:46" x14ac:dyDescent="0.2">
      <c r="A547" s="8"/>
      <c r="B547" s="8"/>
      <c r="AT547" s="5"/>
    </row>
    <row r="548" spans="1:46" x14ac:dyDescent="0.2">
      <c r="A548" s="8"/>
      <c r="B548" s="8"/>
      <c r="AT548" s="5"/>
    </row>
    <row r="549" spans="1:46" x14ac:dyDescent="0.2">
      <c r="A549" s="8"/>
      <c r="B549" s="8"/>
      <c r="AT549" s="5"/>
    </row>
    <row r="550" spans="1:46" x14ac:dyDescent="0.2">
      <c r="A550" s="8"/>
      <c r="B550" s="8"/>
      <c r="AT550" s="5"/>
    </row>
    <row r="551" spans="1:46" x14ac:dyDescent="0.2">
      <c r="A551" s="8"/>
      <c r="B551" s="8"/>
      <c r="AT551" s="5"/>
    </row>
    <row r="552" spans="1:46" x14ac:dyDescent="0.2">
      <c r="A552" s="8"/>
      <c r="B552" s="8"/>
      <c r="AT552" s="5"/>
    </row>
    <row r="553" spans="1:46" x14ac:dyDescent="0.2">
      <c r="A553" s="8"/>
      <c r="B553" s="8"/>
      <c r="AT553" s="5"/>
    </row>
    <row r="554" spans="1:46" x14ac:dyDescent="0.2">
      <c r="A554" s="8"/>
      <c r="B554" s="8"/>
      <c r="AT554" s="5"/>
    </row>
    <row r="555" spans="1:46" x14ac:dyDescent="0.2">
      <c r="A555" s="8"/>
      <c r="B555" s="8"/>
      <c r="AT555" s="5"/>
    </row>
    <row r="556" spans="1:46" x14ac:dyDescent="0.2">
      <c r="A556" s="8"/>
      <c r="B556" s="8"/>
      <c r="AT556" s="5"/>
    </row>
    <row r="557" spans="1:46" x14ac:dyDescent="0.2">
      <c r="A557" s="8"/>
      <c r="B557" s="8"/>
      <c r="AT557" s="5"/>
    </row>
    <row r="558" spans="1:46" x14ac:dyDescent="0.2">
      <c r="A558" s="8"/>
      <c r="B558" s="8"/>
      <c r="AT558" s="5"/>
    </row>
    <row r="559" spans="1:46" x14ac:dyDescent="0.2">
      <c r="A559" s="8"/>
      <c r="B559" s="8"/>
      <c r="AT559" s="5"/>
    </row>
    <row r="560" spans="1:46" x14ac:dyDescent="0.2">
      <c r="A560" s="8"/>
      <c r="B560" s="8"/>
      <c r="AT560" s="5"/>
    </row>
    <row r="561" spans="1:46" x14ac:dyDescent="0.2">
      <c r="A561" s="8"/>
      <c r="B561" s="8"/>
      <c r="AT561" s="5"/>
    </row>
    <row r="562" spans="1:46" x14ac:dyDescent="0.2">
      <c r="A562" s="8"/>
      <c r="B562" s="8"/>
      <c r="AT562" s="5"/>
    </row>
    <row r="563" spans="1:46" x14ac:dyDescent="0.2">
      <c r="A563" s="8"/>
      <c r="B563" s="8"/>
      <c r="AT563" s="5"/>
    </row>
    <row r="564" spans="1:46" x14ac:dyDescent="0.2">
      <c r="AT564" s="5"/>
    </row>
    <row r="565" spans="1:46" x14ac:dyDescent="0.2">
      <c r="AT565" s="5"/>
    </row>
    <row r="566" spans="1:46" x14ac:dyDescent="0.2">
      <c r="AT566" s="5"/>
    </row>
    <row r="567" spans="1:46" x14ac:dyDescent="0.2">
      <c r="AT567" s="5"/>
    </row>
    <row r="568" spans="1:46" x14ac:dyDescent="0.2">
      <c r="AT568" s="5"/>
    </row>
    <row r="569" spans="1:46" x14ac:dyDescent="0.2">
      <c r="AT569" s="5"/>
    </row>
    <row r="570" spans="1:46" x14ac:dyDescent="0.2">
      <c r="AT570" s="5"/>
    </row>
    <row r="571" spans="1:46" x14ac:dyDescent="0.2">
      <c r="AT571" s="5"/>
    </row>
    <row r="572" spans="1:46" x14ac:dyDescent="0.2">
      <c r="AT572" s="5"/>
    </row>
    <row r="573" spans="1:46" x14ac:dyDescent="0.2">
      <c r="AT573" s="5"/>
    </row>
    <row r="574" spans="1:46" x14ac:dyDescent="0.2">
      <c r="AT574" s="5"/>
    </row>
    <row r="575" spans="1:46" x14ac:dyDescent="0.2">
      <c r="AT575" s="5"/>
    </row>
    <row r="576" spans="1:46" x14ac:dyDescent="0.2">
      <c r="AT576" s="5"/>
    </row>
    <row r="577" spans="46:46" x14ac:dyDescent="0.2">
      <c r="AT577" s="5"/>
    </row>
    <row r="578" spans="46:46" x14ac:dyDescent="0.2">
      <c r="AT578" s="5"/>
    </row>
    <row r="579" spans="46:46" x14ac:dyDescent="0.2">
      <c r="AT579" s="5"/>
    </row>
    <row r="580" spans="46:46" x14ac:dyDescent="0.2">
      <c r="AT580" s="5"/>
    </row>
    <row r="581" spans="46:46" x14ac:dyDescent="0.2">
      <c r="AT581" s="5"/>
    </row>
    <row r="582" spans="46:46" x14ac:dyDescent="0.2">
      <c r="AT582" s="5"/>
    </row>
    <row r="583" spans="46:46" x14ac:dyDescent="0.2">
      <c r="AT583" s="5"/>
    </row>
    <row r="584" spans="46:46" x14ac:dyDescent="0.2">
      <c r="AT584" s="5"/>
    </row>
    <row r="585" spans="46:46" x14ac:dyDescent="0.2">
      <c r="AT585" s="5"/>
    </row>
    <row r="586" spans="46:46" x14ac:dyDescent="0.2">
      <c r="AT586" s="5"/>
    </row>
    <row r="587" spans="46:46" x14ac:dyDescent="0.2">
      <c r="AT587" s="5"/>
    </row>
    <row r="588" spans="46:46" x14ac:dyDescent="0.2">
      <c r="AT588" s="5"/>
    </row>
    <row r="589" spans="46:46" x14ac:dyDescent="0.2">
      <c r="AT589" s="5"/>
    </row>
    <row r="590" spans="46:46" x14ac:dyDescent="0.2">
      <c r="AT590" s="5"/>
    </row>
    <row r="591" spans="46:46" x14ac:dyDescent="0.2">
      <c r="AT591" s="5"/>
    </row>
    <row r="592" spans="46:46" x14ac:dyDescent="0.2">
      <c r="AT592" s="5"/>
    </row>
    <row r="593" spans="46:46" x14ac:dyDescent="0.2">
      <c r="AT593" s="5"/>
    </row>
    <row r="594" spans="46:46" x14ac:dyDescent="0.2">
      <c r="AT594" s="5"/>
    </row>
    <row r="595" spans="46:46" x14ac:dyDescent="0.2">
      <c r="AT595" s="5"/>
    </row>
    <row r="596" spans="46:46" x14ac:dyDescent="0.2">
      <c r="AT596" s="5"/>
    </row>
    <row r="597" spans="46:46" x14ac:dyDescent="0.2">
      <c r="AT597" s="5"/>
    </row>
    <row r="598" spans="46:46" x14ac:dyDescent="0.2">
      <c r="AT598" s="5"/>
    </row>
    <row r="599" spans="46:46" x14ac:dyDescent="0.2">
      <c r="AT599" s="5"/>
    </row>
    <row r="600" spans="46:46" x14ac:dyDescent="0.2">
      <c r="AT600" s="5"/>
    </row>
    <row r="601" spans="46:46" x14ac:dyDescent="0.2">
      <c r="AT601" s="5"/>
    </row>
    <row r="602" spans="46:46" x14ac:dyDescent="0.2">
      <c r="AT602" s="5"/>
    </row>
    <row r="603" spans="46:46" x14ac:dyDescent="0.2">
      <c r="AT603" s="5"/>
    </row>
    <row r="604" spans="46:46" x14ac:dyDescent="0.2">
      <c r="AT604" s="5"/>
    </row>
    <row r="605" spans="46:46" x14ac:dyDescent="0.2">
      <c r="AT605" s="5"/>
    </row>
    <row r="606" spans="46:46" x14ac:dyDescent="0.2">
      <c r="AT606" s="5"/>
    </row>
    <row r="607" spans="46:46" x14ac:dyDescent="0.2">
      <c r="AT607" s="5"/>
    </row>
    <row r="608" spans="46:46" x14ac:dyDescent="0.2">
      <c r="AT608" s="5"/>
    </row>
    <row r="609" spans="46:46" x14ac:dyDescent="0.2">
      <c r="AT609" s="5"/>
    </row>
    <row r="610" spans="46:46" x14ac:dyDescent="0.2">
      <c r="AT610" s="5"/>
    </row>
    <row r="611" spans="46:46" x14ac:dyDescent="0.2">
      <c r="AT611" s="5"/>
    </row>
    <row r="612" spans="46:46" x14ac:dyDescent="0.2">
      <c r="AT612" s="5"/>
    </row>
    <row r="613" spans="46:46" x14ac:dyDescent="0.2">
      <c r="AT613" s="5"/>
    </row>
    <row r="614" spans="46:46" x14ac:dyDescent="0.2">
      <c r="AT614" s="5"/>
    </row>
    <row r="615" spans="46:46" x14ac:dyDescent="0.2">
      <c r="AT615" s="5"/>
    </row>
    <row r="616" spans="46:46" x14ac:dyDescent="0.2">
      <c r="AT616" s="5"/>
    </row>
    <row r="617" spans="46:46" x14ac:dyDescent="0.2">
      <c r="AT617" s="5"/>
    </row>
    <row r="618" spans="46:46" x14ac:dyDescent="0.2">
      <c r="AT618" s="5"/>
    </row>
    <row r="619" spans="46:46" x14ac:dyDescent="0.2">
      <c r="AT619" s="5"/>
    </row>
    <row r="620" spans="46:46" x14ac:dyDescent="0.2">
      <c r="AT620" s="5"/>
    </row>
    <row r="621" spans="46:46" x14ac:dyDescent="0.2">
      <c r="AT621" s="5"/>
    </row>
    <row r="622" spans="46:46" x14ac:dyDescent="0.2">
      <c r="AT622" s="5"/>
    </row>
    <row r="623" spans="46:46" x14ac:dyDescent="0.2">
      <c r="AT623" s="5"/>
    </row>
    <row r="624" spans="46:46" x14ac:dyDescent="0.2">
      <c r="AT624" s="5"/>
    </row>
    <row r="625" spans="46:46" x14ac:dyDescent="0.2">
      <c r="AT625" s="5"/>
    </row>
    <row r="626" spans="46:46" x14ac:dyDescent="0.2">
      <c r="AT626" s="5"/>
    </row>
    <row r="627" spans="46:46" x14ac:dyDescent="0.2">
      <c r="AT627" s="5"/>
    </row>
    <row r="628" spans="46:46" x14ac:dyDescent="0.2">
      <c r="AT628" s="5"/>
    </row>
    <row r="629" spans="46:46" x14ac:dyDescent="0.2">
      <c r="AT629" s="5"/>
    </row>
    <row r="630" spans="46:46" x14ac:dyDescent="0.2">
      <c r="AT630" s="5"/>
    </row>
    <row r="631" spans="46:46" x14ac:dyDescent="0.2">
      <c r="AT631" s="5"/>
    </row>
    <row r="632" spans="46:46" x14ac:dyDescent="0.2">
      <c r="AT632" s="5"/>
    </row>
    <row r="633" spans="46:46" x14ac:dyDescent="0.2">
      <c r="AT633" s="5"/>
    </row>
    <row r="634" spans="46:46" x14ac:dyDescent="0.2">
      <c r="AT634" s="5"/>
    </row>
    <row r="635" spans="46:46" x14ac:dyDescent="0.2">
      <c r="AT635" s="5"/>
    </row>
    <row r="636" spans="46:46" x14ac:dyDescent="0.2">
      <c r="AT636" s="5"/>
    </row>
    <row r="637" spans="46:46" x14ac:dyDescent="0.2">
      <c r="AT637" s="5"/>
    </row>
    <row r="638" spans="46:46" x14ac:dyDescent="0.2">
      <c r="AT638" s="5"/>
    </row>
    <row r="639" spans="46:46" x14ac:dyDescent="0.2">
      <c r="AT639" s="5"/>
    </row>
    <row r="640" spans="46:46" x14ac:dyDescent="0.2">
      <c r="AT640" s="5"/>
    </row>
    <row r="641" spans="46:46" x14ac:dyDescent="0.2">
      <c r="AT641" s="5"/>
    </row>
    <row r="642" spans="46:46" x14ac:dyDescent="0.2">
      <c r="AT642" s="5"/>
    </row>
    <row r="643" spans="46:46" x14ac:dyDescent="0.2">
      <c r="AT643" s="5"/>
    </row>
    <row r="644" spans="46:46" x14ac:dyDescent="0.2">
      <c r="AT644" s="5"/>
    </row>
    <row r="645" spans="46:46" x14ac:dyDescent="0.2">
      <c r="AT645" s="5"/>
    </row>
    <row r="646" spans="46:46" x14ac:dyDescent="0.2">
      <c r="AT646" s="5"/>
    </row>
    <row r="647" spans="46:46" x14ac:dyDescent="0.2">
      <c r="AT647" s="5"/>
    </row>
    <row r="648" spans="46:46" x14ac:dyDescent="0.2">
      <c r="AT648" s="5"/>
    </row>
    <row r="649" spans="46:46" x14ac:dyDescent="0.2">
      <c r="AT649" s="5"/>
    </row>
    <row r="650" spans="46:46" x14ac:dyDescent="0.2">
      <c r="AT650" s="5"/>
    </row>
    <row r="651" spans="46:46" x14ac:dyDescent="0.2">
      <c r="AT651" s="5"/>
    </row>
    <row r="652" spans="46:46" x14ac:dyDescent="0.2">
      <c r="AT652" s="5"/>
    </row>
    <row r="653" spans="46:46" x14ac:dyDescent="0.2">
      <c r="AT653" s="5"/>
    </row>
    <row r="654" spans="46:46" x14ac:dyDescent="0.2">
      <c r="AT654" s="5"/>
    </row>
    <row r="655" spans="46:46" x14ac:dyDescent="0.2">
      <c r="AT655" s="5"/>
    </row>
    <row r="656" spans="46:46" x14ac:dyDescent="0.2">
      <c r="AT656" s="5"/>
    </row>
    <row r="657" spans="46:46" x14ac:dyDescent="0.2">
      <c r="AT657" s="5"/>
    </row>
    <row r="658" spans="46:46" x14ac:dyDescent="0.2">
      <c r="AT658" s="5"/>
    </row>
    <row r="659" spans="46:46" x14ac:dyDescent="0.2">
      <c r="AT659" s="5"/>
    </row>
    <row r="660" spans="46:46" x14ac:dyDescent="0.2">
      <c r="AT660" s="5"/>
    </row>
    <row r="661" spans="46:46" x14ac:dyDescent="0.2">
      <c r="AT661" s="5"/>
    </row>
    <row r="662" spans="46:46" x14ac:dyDescent="0.2">
      <c r="AT662" s="5"/>
    </row>
    <row r="663" spans="46:46" x14ac:dyDescent="0.2">
      <c r="AT663" s="5"/>
    </row>
    <row r="664" spans="46:46" x14ac:dyDescent="0.2">
      <c r="AT664" s="5"/>
    </row>
    <row r="665" spans="46:46" x14ac:dyDescent="0.2">
      <c r="AT665" s="5"/>
    </row>
    <row r="666" spans="46:46" x14ac:dyDescent="0.2">
      <c r="AT666" s="5"/>
    </row>
    <row r="667" spans="46:46" x14ac:dyDescent="0.2">
      <c r="AT667" s="5"/>
    </row>
    <row r="668" spans="46:46" x14ac:dyDescent="0.2">
      <c r="AT668" s="5"/>
    </row>
    <row r="669" spans="46:46" x14ac:dyDescent="0.2">
      <c r="AT669" s="5"/>
    </row>
    <row r="670" spans="46:46" x14ac:dyDescent="0.2">
      <c r="AT670" s="5"/>
    </row>
    <row r="671" spans="46:46" x14ac:dyDescent="0.2">
      <c r="AT671" s="5"/>
    </row>
    <row r="672" spans="46:46" x14ac:dyDescent="0.2">
      <c r="AT672" s="5"/>
    </row>
    <row r="673" spans="46:46" x14ac:dyDescent="0.2">
      <c r="AT673" s="5"/>
    </row>
    <row r="674" spans="46:46" x14ac:dyDescent="0.2">
      <c r="AT674" s="5"/>
    </row>
    <row r="675" spans="46:46" x14ac:dyDescent="0.2">
      <c r="AT675" s="5"/>
    </row>
    <row r="676" spans="46:46" x14ac:dyDescent="0.2">
      <c r="AT676" s="5"/>
    </row>
    <row r="677" spans="46:46" x14ac:dyDescent="0.2">
      <c r="AT677" s="5"/>
    </row>
    <row r="678" spans="46:46" x14ac:dyDescent="0.2">
      <c r="AT678" s="5"/>
    </row>
    <row r="679" spans="46:46" x14ac:dyDescent="0.2">
      <c r="AT679" s="5"/>
    </row>
    <row r="680" spans="46:46" x14ac:dyDescent="0.2">
      <c r="AT680" s="5"/>
    </row>
    <row r="681" spans="46:46" x14ac:dyDescent="0.2">
      <c r="AT681" s="5"/>
    </row>
    <row r="682" spans="46:46" x14ac:dyDescent="0.2">
      <c r="AT682" s="5"/>
    </row>
    <row r="683" spans="46:46" x14ac:dyDescent="0.2">
      <c r="AT683" s="5"/>
    </row>
    <row r="684" spans="46:46" x14ac:dyDescent="0.2">
      <c r="AT684" s="5"/>
    </row>
    <row r="685" spans="46:46" x14ac:dyDescent="0.2">
      <c r="AT685" s="5"/>
    </row>
    <row r="686" spans="46:46" x14ac:dyDescent="0.2">
      <c r="AT686" s="5"/>
    </row>
    <row r="687" spans="46:46" x14ac:dyDescent="0.2">
      <c r="AT687" s="5"/>
    </row>
    <row r="688" spans="46:46" x14ac:dyDescent="0.2">
      <c r="AT688" s="5"/>
    </row>
    <row r="689" spans="46:46" x14ac:dyDescent="0.2">
      <c r="AT689" s="5"/>
    </row>
    <row r="690" spans="46:46" x14ac:dyDescent="0.2">
      <c r="AT690" s="5"/>
    </row>
    <row r="691" spans="46:46" x14ac:dyDescent="0.2">
      <c r="AT691" s="5"/>
    </row>
    <row r="692" spans="46:46" x14ac:dyDescent="0.2">
      <c r="AT692" s="5"/>
    </row>
    <row r="693" spans="46:46" x14ac:dyDescent="0.2">
      <c r="AT693" s="5"/>
    </row>
    <row r="694" spans="46:46" x14ac:dyDescent="0.2">
      <c r="AT694" s="5"/>
    </row>
    <row r="695" spans="46:46" x14ac:dyDescent="0.2">
      <c r="AT695" s="5"/>
    </row>
    <row r="696" spans="46:46" x14ac:dyDescent="0.2">
      <c r="AT696" s="5"/>
    </row>
    <row r="697" spans="46:46" x14ac:dyDescent="0.2">
      <c r="AT697" s="5"/>
    </row>
    <row r="698" spans="46:46" x14ac:dyDescent="0.2">
      <c r="AT698" s="5"/>
    </row>
    <row r="699" spans="46:46" x14ac:dyDescent="0.2">
      <c r="AT699" s="5"/>
    </row>
    <row r="700" spans="46:46" x14ac:dyDescent="0.2">
      <c r="AT700" s="5"/>
    </row>
    <row r="701" spans="46:46" x14ac:dyDescent="0.2">
      <c r="AT701" s="5"/>
    </row>
    <row r="702" spans="46:46" x14ac:dyDescent="0.2">
      <c r="AT702" s="5"/>
    </row>
    <row r="703" spans="46:46" x14ac:dyDescent="0.2">
      <c r="AT703" s="5"/>
    </row>
    <row r="704" spans="46:46" x14ac:dyDescent="0.2">
      <c r="AT704" s="5"/>
    </row>
    <row r="705" spans="46:46" x14ac:dyDescent="0.2">
      <c r="AT705" s="5"/>
    </row>
    <row r="706" spans="46:46" x14ac:dyDescent="0.2">
      <c r="AT706" s="5"/>
    </row>
    <row r="707" spans="46:46" x14ac:dyDescent="0.2">
      <c r="AT707" s="5"/>
    </row>
    <row r="708" spans="46:46" x14ac:dyDescent="0.2">
      <c r="AT708" s="5"/>
    </row>
    <row r="709" spans="46:46" x14ac:dyDescent="0.2">
      <c r="AT709" s="5"/>
    </row>
    <row r="710" spans="46:46" x14ac:dyDescent="0.2">
      <c r="AT710" s="5"/>
    </row>
    <row r="711" spans="46:46" x14ac:dyDescent="0.2">
      <c r="AT711" s="5"/>
    </row>
    <row r="712" spans="46:46" x14ac:dyDescent="0.2">
      <c r="AT712" s="5"/>
    </row>
    <row r="713" spans="46:46" x14ac:dyDescent="0.2">
      <c r="AT713" s="5"/>
    </row>
    <row r="714" spans="46:46" x14ac:dyDescent="0.2">
      <c r="AT714" s="5"/>
    </row>
    <row r="715" spans="46:46" x14ac:dyDescent="0.2">
      <c r="AT715" s="5"/>
    </row>
    <row r="716" spans="46:46" x14ac:dyDescent="0.2">
      <c r="AT716" s="5"/>
    </row>
    <row r="717" spans="46:46" x14ac:dyDescent="0.2">
      <c r="AT717" s="5"/>
    </row>
    <row r="718" spans="46:46" x14ac:dyDescent="0.2">
      <c r="AT718" s="5"/>
    </row>
    <row r="719" spans="46:46" x14ac:dyDescent="0.2">
      <c r="AT719" s="5"/>
    </row>
    <row r="720" spans="46:46" x14ac:dyDescent="0.2">
      <c r="AT720" s="5"/>
    </row>
    <row r="721" spans="46:46" x14ac:dyDescent="0.2">
      <c r="AT721" s="5"/>
    </row>
    <row r="722" spans="46:46" x14ac:dyDescent="0.2">
      <c r="AT722" s="5"/>
    </row>
    <row r="723" spans="46:46" x14ac:dyDescent="0.2">
      <c r="AT723" s="5"/>
    </row>
    <row r="724" spans="46:46" x14ac:dyDescent="0.2">
      <c r="AT724" s="5"/>
    </row>
    <row r="725" spans="46:46" x14ac:dyDescent="0.2">
      <c r="AT725" s="5"/>
    </row>
    <row r="726" spans="46:46" x14ac:dyDescent="0.2">
      <c r="AT726" s="5"/>
    </row>
    <row r="727" spans="46:46" x14ac:dyDescent="0.2">
      <c r="AT727" s="5"/>
    </row>
    <row r="728" spans="46:46" x14ac:dyDescent="0.2">
      <c r="AT728" s="5"/>
    </row>
    <row r="729" spans="46:46" x14ac:dyDescent="0.2">
      <c r="AT729" s="5"/>
    </row>
    <row r="730" spans="46:46" x14ac:dyDescent="0.2">
      <c r="AT730" s="5"/>
    </row>
    <row r="731" spans="46:46" x14ac:dyDescent="0.2">
      <c r="AT731" s="5"/>
    </row>
    <row r="732" spans="46:46" x14ac:dyDescent="0.2">
      <c r="AT732" s="5"/>
    </row>
    <row r="733" spans="46:46" x14ac:dyDescent="0.2">
      <c r="AT733" s="5"/>
    </row>
    <row r="734" spans="46:46" x14ac:dyDescent="0.2">
      <c r="AT734" s="5"/>
    </row>
    <row r="735" spans="46:46" x14ac:dyDescent="0.2">
      <c r="AT735" s="5"/>
    </row>
    <row r="736" spans="46:46" x14ac:dyDescent="0.2">
      <c r="AT736" s="5"/>
    </row>
    <row r="737" spans="46:46" x14ac:dyDescent="0.2">
      <c r="AT737" s="5"/>
    </row>
    <row r="738" spans="46:46" x14ac:dyDescent="0.2">
      <c r="AT738" s="5"/>
    </row>
    <row r="739" spans="46:46" x14ac:dyDescent="0.2">
      <c r="AT739" s="5"/>
    </row>
    <row r="740" spans="46:46" x14ac:dyDescent="0.2">
      <c r="AT740" s="5"/>
    </row>
    <row r="741" spans="46:46" x14ac:dyDescent="0.2">
      <c r="AT741" s="5"/>
    </row>
    <row r="742" spans="46:46" x14ac:dyDescent="0.2">
      <c r="AT742" s="5"/>
    </row>
    <row r="743" spans="46:46" x14ac:dyDescent="0.2">
      <c r="AT743" s="5"/>
    </row>
    <row r="744" spans="46:46" x14ac:dyDescent="0.2">
      <c r="AT744" s="5"/>
    </row>
    <row r="745" spans="46:46" x14ac:dyDescent="0.2">
      <c r="AT745" s="5"/>
    </row>
    <row r="746" spans="46:46" x14ac:dyDescent="0.2">
      <c r="AT746" s="5"/>
    </row>
    <row r="747" spans="46:46" x14ac:dyDescent="0.2">
      <c r="AT747" s="5"/>
    </row>
    <row r="748" spans="46:46" x14ac:dyDescent="0.2">
      <c r="AT748" s="5"/>
    </row>
    <row r="749" spans="46:46" x14ac:dyDescent="0.2">
      <c r="AT749" s="5"/>
    </row>
    <row r="750" spans="46:46" x14ac:dyDescent="0.2">
      <c r="AT750" s="5"/>
    </row>
    <row r="751" spans="46:46" x14ac:dyDescent="0.2">
      <c r="AT751" s="5"/>
    </row>
    <row r="752" spans="46:46" x14ac:dyDescent="0.2">
      <c r="AT752" s="5"/>
    </row>
    <row r="753" spans="46:46" x14ac:dyDescent="0.2">
      <c r="AT753" s="5"/>
    </row>
    <row r="754" spans="46:46" x14ac:dyDescent="0.2">
      <c r="AT754" s="5"/>
    </row>
    <row r="755" spans="46:46" x14ac:dyDescent="0.2">
      <c r="AT755" s="5"/>
    </row>
    <row r="756" spans="46:46" x14ac:dyDescent="0.2">
      <c r="AT756" s="5"/>
    </row>
    <row r="757" spans="46:46" x14ac:dyDescent="0.2">
      <c r="AT757" s="5"/>
    </row>
    <row r="758" spans="46:46" x14ac:dyDescent="0.2">
      <c r="AT758" s="5"/>
    </row>
    <row r="759" spans="46:46" x14ac:dyDescent="0.2">
      <c r="AT759" s="5"/>
    </row>
    <row r="760" spans="46:46" x14ac:dyDescent="0.2">
      <c r="AT760" s="5"/>
    </row>
    <row r="761" spans="46:46" x14ac:dyDescent="0.2">
      <c r="AT761" s="5"/>
    </row>
    <row r="762" spans="46:46" x14ac:dyDescent="0.2">
      <c r="AT762" s="5"/>
    </row>
    <row r="763" spans="46:46" x14ac:dyDescent="0.2">
      <c r="AT763" s="5"/>
    </row>
    <row r="764" spans="46:46" x14ac:dyDescent="0.2">
      <c r="AT764" s="5"/>
    </row>
    <row r="765" spans="46:46" x14ac:dyDescent="0.2">
      <c r="AT765" s="5"/>
    </row>
    <row r="766" spans="46:46" x14ac:dyDescent="0.2">
      <c r="AT766" s="5"/>
    </row>
    <row r="767" spans="46:46" x14ac:dyDescent="0.2">
      <c r="AT767" s="5"/>
    </row>
    <row r="768" spans="46:46" x14ac:dyDescent="0.2">
      <c r="AT768" s="5"/>
    </row>
    <row r="769" spans="46:46" x14ac:dyDescent="0.2">
      <c r="AT769" s="5"/>
    </row>
    <row r="770" spans="46:46" x14ac:dyDescent="0.2">
      <c r="AT770" s="5"/>
    </row>
    <row r="771" spans="46:46" x14ac:dyDescent="0.2">
      <c r="AT771" s="5"/>
    </row>
    <row r="772" spans="46:46" x14ac:dyDescent="0.2">
      <c r="AT772" s="5"/>
    </row>
    <row r="773" spans="46:46" x14ac:dyDescent="0.2">
      <c r="AT773" s="5"/>
    </row>
    <row r="774" spans="46:46" x14ac:dyDescent="0.2">
      <c r="AT774" s="5"/>
    </row>
    <row r="775" spans="46:46" x14ac:dyDescent="0.2">
      <c r="AT775" s="5"/>
    </row>
    <row r="776" spans="46:46" x14ac:dyDescent="0.2">
      <c r="AT776" s="5"/>
    </row>
    <row r="777" spans="46:46" x14ac:dyDescent="0.2">
      <c r="AT777" s="5"/>
    </row>
    <row r="778" spans="46:46" x14ac:dyDescent="0.2">
      <c r="AT778" s="5"/>
    </row>
    <row r="779" spans="46:46" x14ac:dyDescent="0.2">
      <c r="AT779" s="5"/>
    </row>
    <row r="780" spans="46:46" x14ac:dyDescent="0.2">
      <c r="AT780" s="5"/>
    </row>
    <row r="781" spans="46:46" x14ac:dyDescent="0.2">
      <c r="AT781" s="5"/>
    </row>
    <row r="782" spans="46:46" x14ac:dyDescent="0.2">
      <c r="AT782" s="5"/>
    </row>
    <row r="783" spans="46:46" x14ac:dyDescent="0.2">
      <c r="AT783" s="5"/>
    </row>
  </sheetData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J817"/>
  <sheetViews>
    <sheetView tabSelected="1" zoomScaleNormal="100" workbookViewId="0">
      <pane xSplit="2" ySplit="7" topLeftCell="T69" activePane="bottomRight" state="frozen"/>
      <selection pane="topRight" activeCell="C1" sqref="C1"/>
      <selection pane="bottomLeft" activeCell="A8" sqref="A8"/>
      <selection pane="bottomRight" activeCell="Y89" sqref="Y89"/>
    </sheetView>
  </sheetViews>
  <sheetFormatPr defaultColWidth="9.140625" defaultRowHeight="12.75" x14ac:dyDescent="0.2"/>
  <cols>
    <col min="1" max="1" width="10.5703125" style="2" customWidth="1"/>
    <col min="2" max="2" width="7.42578125" style="2" customWidth="1"/>
    <col min="3" max="3" width="9.140625" style="2"/>
    <col min="4" max="4" width="13.7109375" style="2" customWidth="1"/>
    <col min="5" max="5" width="2.85546875" style="2" customWidth="1"/>
    <col min="6" max="6" width="14.42578125" style="2" customWidth="1"/>
    <col min="7" max="7" width="3.140625" style="2" customWidth="1"/>
    <col min="8" max="8" width="12.140625" style="2" customWidth="1"/>
    <col min="9" max="9" width="11" style="2" customWidth="1"/>
    <col min="10" max="10" width="2.85546875" style="2" customWidth="1"/>
    <col min="11" max="11" width="13.42578125" style="2" customWidth="1"/>
    <col min="12" max="12" width="12.140625" style="2" customWidth="1"/>
    <col min="13" max="13" width="5.140625" style="2" customWidth="1"/>
    <col min="14" max="14" width="4.7109375" style="2" customWidth="1"/>
    <col min="15" max="15" width="12.85546875" style="2" customWidth="1"/>
    <col min="16" max="16" width="4" style="2" customWidth="1"/>
    <col min="17" max="17" width="9.140625" style="2" hidden="1" customWidth="1"/>
    <col min="18" max="18" width="16.7109375" style="2" customWidth="1"/>
    <col min="19" max="19" width="15.5703125" style="2" customWidth="1"/>
    <col min="20" max="20" width="11.140625" style="2" customWidth="1"/>
    <col min="21" max="21" width="9.140625" style="2"/>
    <col min="22" max="22" width="11.85546875" style="2" customWidth="1"/>
    <col min="23" max="23" width="11.5703125" style="2" customWidth="1"/>
    <col min="24" max="24" width="10.5703125" style="2" bestFit="1" customWidth="1"/>
    <col min="25" max="25" width="10.42578125" style="2" customWidth="1"/>
    <col min="26" max="26" width="10.7109375" style="2" customWidth="1"/>
    <col min="27" max="27" width="10.5703125" style="2" bestFit="1" customWidth="1"/>
    <col min="28" max="28" width="5.7109375" style="2" hidden="1" customWidth="1"/>
    <col min="29" max="29" width="9.5703125" style="2" hidden="1" customWidth="1"/>
    <col min="30" max="33" width="9.140625" style="2"/>
    <col min="34" max="34" width="6.42578125" style="2" customWidth="1"/>
    <col min="35" max="35" width="9.140625" style="2"/>
    <col min="36" max="36" width="10.28515625" style="2" hidden="1" customWidth="1"/>
    <col min="37" max="37" width="9.85546875" style="2" hidden="1" customWidth="1"/>
    <col min="38" max="38" width="9.42578125" style="2" hidden="1" customWidth="1"/>
    <col min="39" max="39" width="10.5703125" style="2" hidden="1" customWidth="1"/>
    <col min="40" max="40" width="0" style="2" hidden="1" customWidth="1"/>
    <col min="41" max="41" width="11.140625" style="2" hidden="1" customWidth="1"/>
    <col min="42" max="42" width="0" style="2" hidden="1" customWidth="1"/>
    <col min="43" max="44" width="10.7109375" style="2" hidden="1" customWidth="1"/>
    <col min="45" max="45" width="9.5703125" style="2" hidden="1" customWidth="1"/>
    <col min="46" max="46" width="0" style="2" hidden="1" customWidth="1"/>
    <col min="47" max="47" width="11.42578125" style="2" hidden="1" customWidth="1"/>
    <col min="48" max="49" width="0" style="2" hidden="1" customWidth="1"/>
    <col min="50" max="50" width="10.28515625" style="2" hidden="1" customWidth="1"/>
    <col min="51" max="52" width="0" style="2" hidden="1" customWidth="1"/>
    <col min="53" max="53" width="11.7109375" style="2" hidden="1" customWidth="1"/>
    <col min="54" max="56" width="10.85546875" style="2" hidden="1" customWidth="1"/>
    <col min="57" max="57" width="7.140625" style="2" hidden="1" customWidth="1"/>
    <col min="58" max="58" width="12.85546875" style="2" hidden="1" customWidth="1"/>
    <col min="59" max="62" width="11" style="2" hidden="1" customWidth="1"/>
    <col min="63" max="63" width="0" style="2" hidden="1" customWidth="1"/>
    <col min="64" max="64" width="11.140625" style="2" hidden="1" customWidth="1"/>
    <col min="65" max="65" width="8.42578125" style="2" hidden="1" customWidth="1"/>
    <col min="66" max="66" width="0" style="2" hidden="1" customWidth="1"/>
    <col min="67" max="67" width="10.7109375" style="2" hidden="1" customWidth="1"/>
    <col min="68" max="73" width="0" style="2" hidden="1" customWidth="1"/>
    <col min="74" max="77" width="9.5703125" style="2" hidden="1" customWidth="1"/>
    <col min="78" max="106" width="0" style="2" hidden="1" customWidth="1"/>
    <col min="107" max="108" width="9.140625" style="2"/>
    <col min="109" max="109" width="12" style="2" customWidth="1"/>
    <col min="110" max="110" width="10.5703125" style="2" customWidth="1"/>
    <col min="111" max="111" width="10.85546875" style="2" customWidth="1"/>
    <col min="112" max="16384" width="9.140625" style="2"/>
  </cols>
  <sheetData>
    <row r="1" spans="1:113" ht="15.75" x14ac:dyDescent="0.25">
      <c r="A1" s="1"/>
      <c r="B1" s="1"/>
      <c r="D1" s="3" t="s">
        <v>214</v>
      </c>
      <c r="H1" s="244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8"/>
      <c r="U1" s="4"/>
      <c r="AH1" s="5"/>
    </row>
    <row r="2" spans="1:113" ht="8.25" customHeight="1" x14ac:dyDescent="0.2">
      <c r="A2" s="1"/>
      <c r="B2" s="1"/>
      <c r="U2" s="6"/>
      <c r="AH2" s="5"/>
      <c r="AJ2" s="118" t="s">
        <v>213</v>
      </c>
    </row>
    <row r="3" spans="1:113" ht="52.5" customHeight="1" x14ac:dyDescent="0.2">
      <c r="A3" s="1"/>
      <c r="B3" s="1"/>
      <c r="D3" s="70" t="s">
        <v>1</v>
      </c>
      <c r="E3" s="20"/>
      <c r="F3" s="70" t="s">
        <v>115</v>
      </c>
      <c r="G3" s="20"/>
      <c r="H3" s="70" t="s">
        <v>60</v>
      </c>
      <c r="I3" s="20">
        <v>444</v>
      </c>
      <c r="J3" s="20"/>
      <c r="K3" s="70" t="s">
        <v>1</v>
      </c>
      <c r="L3" s="70" t="s">
        <v>60</v>
      </c>
      <c r="M3" s="20"/>
      <c r="N3" s="20"/>
      <c r="O3" s="70" t="s">
        <v>3</v>
      </c>
      <c r="P3" s="20"/>
      <c r="Q3" s="20"/>
      <c r="R3" s="70" t="s">
        <v>4</v>
      </c>
      <c r="S3" s="20"/>
      <c r="T3" s="20"/>
      <c r="U3" s="20"/>
      <c r="V3" s="70" t="s">
        <v>5</v>
      </c>
      <c r="W3" s="7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71"/>
      <c r="AI3" s="20"/>
      <c r="AJ3" s="55" t="s">
        <v>6</v>
      </c>
      <c r="AK3" s="20"/>
      <c r="AL3" s="20"/>
      <c r="AM3" s="20"/>
      <c r="AN3" s="20"/>
      <c r="AO3" s="55" t="s">
        <v>7</v>
      </c>
      <c r="AP3" s="20"/>
      <c r="AQ3" s="20"/>
      <c r="AR3" s="20"/>
      <c r="AS3" s="20"/>
      <c r="AT3" s="20"/>
      <c r="AU3" s="55" t="s">
        <v>8</v>
      </c>
      <c r="AV3" s="70"/>
      <c r="AW3" s="70"/>
      <c r="AX3" s="70"/>
      <c r="AY3" s="20"/>
      <c r="AZ3" s="20"/>
      <c r="BA3" s="70" t="s">
        <v>9</v>
      </c>
      <c r="BB3" s="20"/>
      <c r="BC3" s="20"/>
      <c r="BD3" s="20"/>
      <c r="BE3" s="20"/>
      <c r="BF3" s="70" t="s">
        <v>114</v>
      </c>
      <c r="BG3" s="20"/>
      <c r="BH3" s="20"/>
      <c r="BI3" s="20"/>
      <c r="BJ3" s="20"/>
      <c r="BK3" s="20"/>
      <c r="BL3" s="70" t="s">
        <v>10</v>
      </c>
      <c r="BM3" s="20"/>
      <c r="BN3" s="20"/>
      <c r="BO3" s="20"/>
      <c r="BP3" s="20"/>
      <c r="BQ3" s="70" t="s">
        <v>11</v>
      </c>
      <c r="BR3" s="70"/>
      <c r="BS3" s="70"/>
      <c r="BT3" s="20"/>
      <c r="BU3" s="20"/>
      <c r="BV3" s="70" t="s">
        <v>12</v>
      </c>
      <c r="BW3" s="70"/>
      <c r="BX3" s="70"/>
      <c r="BY3" s="20"/>
      <c r="BZ3" s="20"/>
      <c r="CA3" s="70" t="s">
        <v>13</v>
      </c>
      <c r="CB3" s="20"/>
      <c r="CC3" s="20"/>
      <c r="CD3" s="20"/>
      <c r="CE3" s="20"/>
      <c r="CF3" s="20"/>
      <c r="CG3" s="70" t="s">
        <v>14</v>
      </c>
      <c r="CH3" s="20"/>
      <c r="CI3" s="20"/>
      <c r="CJ3" s="20"/>
      <c r="CK3" s="70" t="s">
        <v>15</v>
      </c>
      <c r="CL3" s="20"/>
      <c r="CM3" s="20"/>
      <c r="CN3" s="20"/>
      <c r="CO3" s="70" t="s">
        <v>16</v>
      </c>
      <c r="CP3" s="20"/>
      <c r="CQ3" s="20"/>
      <c r="CR3" s="20"/>
      <c r="CS3" s="70" t="s">
        <v>17</v>
      </c>
      <c r="CT3" s="20"/>
      <c r="CU3" s="20"/>
      <c r="CV3" s="20"/>
      <c r="CW3" s="70" t="s">
        <v>18</v>
      </c>
      <c r="CX3" s="20"/>
      <c r="CY3" s="20"/>
      <c r="CZ3" s="20"/>
      <c r="DA3" s="34"/>
      <c r="DB3" s="34"/>
    </row>
    <row r="4" spans="1:113" ht="26.25" customHeight="1" x14ac:dyDescent="0.2">
      <c r="A4" s="1"/>
      <c r="B4" s="1"/>
      <c r="H4" s="82" t="s">
        <v>120</v>
      </c>
      <c r="K4" s="82" t="s">
        <v>208</v>
      </c>
      <c r="L4" s="82" t="s">
        <v>208</v>
      </c>
      <c r="V4" s="9" t="s">
        <v>19</v>
      </c>
      <c r="W4" s="9" t="s">
        <v>20</v>
      </c>
      <c r="X4" s="10" t="s">
        <v>21</v>
      </c>
      <c r="Y4" s="10" t="s">
        <v>22</v>
      </c>
      <c r="Z4" s="10" t="s">
        <v>23</v>
      </c>
      <c r="AA4" s="10" t="s">
        <v>24</v>
      </c>
      <c r="AC4" s="10" t="s">
        <v>25</v>
      </c>
      <c r="AH4" s="5"/>
      <c r="AU4" s="7"/>
      <c r="AV4" s="7"/>
      <c r="AW4" s="7"/>
      <c r="AX4" s="7"/>
      <c r="CK4" s="11" t="s">
        <v>26</v>
      </c>
      <c r="CO4" s="11" t="s">
        <v>27</v>
      </c>
      <c r="CS4" s="11" t="s">
        <v>28</v>
      </c>
      <c r="CW4" s="11" t="s">
        <v>29</v>
      </c>
    </row>
    <row r="5" spans="1:113" ht="50.25" customHeight="1" x14ac:dyDescent="0.2">
      <c r="A5" s="1"/>
      <c r="B5" s="1"/>
      <c r="D5" s="12" t="s">
        <v>207</v>
      </c>
      <c r="F5" s="12" t="str">
        <f>D5</f>
        <v>Total - U.S.</v>
      </c>
      <c r="H5" s="12" t="str">
        <f>F5</f>
        <v>Total - U.S.</v>
      </c>
      <c r="K5" s="12" t="s">
        <v>207</v>
      </c>
      <c r="L5" s="12" t="s">
        <v>207</v>
      </c>
      <c r="O5" s="12" t="s">
        <v>207</v>
      </c>
      <c r="R5" s="12" t="str">
        <f>R12</f>
        <v>Total - U.S.</v>
      </c>
      <c r="S5" s="13"/>
      <c r="T5" s="13"/>
      <c r="V5" s="17" t="s">
        <v>65</v>
      </c>
      <c r="W5" s="17" t="s">
        <v>210</v>
      </c>
      <c r="X5" s="17" t="s">
        <v>30</v>
      </c>
      <c r="Y5" s="17" t="s">
        <v>61</v>
      </c>
      <c r="Z5" s="194" t="s">
        <v>308</v>
      </c>
      <c r="AA5" s="16" t="s">
        <v>32</v>
      </c>
      <c r="AB5" s="19"/>
      <c r="AC5" s="18" t="s">
        <v>33</v>
      </c>
      <c r="AH5" s="5"/>
      <c r="AJ5" s="14" t="str">
        <f>D5</f>
        <v>Total - U.S.</v>
      </c>
      <c r="AK5" s="14" t="e">
        <f>#REF!</f>
        <v>#REF!</v>
      </c>
      <c r="AL5" s="14" t="e">
        <f>#REF!</f>
        <v>#REF!</v>
      </c>
      <c r="AM5" s="14" t="e">
        <f>#REF!</f>
        <v>#REF!</v>
      </c>
      <c r="AO5" s="14" t="str">
        <f>D5</f>
        <v>Total - U.S.</v>
      </c>
      <c r="AP5" s="14" t="e">
        <f>#REF!</f>
        <v>#REF!</v>
      </c>
      <c r="AQ5" s="14" t="e">
        <f>#REF!</f>
        <v>#REF!</v>
      </c>
      <c r="AR5" s="14" t="e">
        <f>#REF!</f>
        <v>#REF!</v>
      </c>
      <c r="AS5" s="14" t="s">
        <v>34</v>
      </c>
      <c r="AT5" s="20"/>
      <c r="AU5" s="14" t="str">
        <f>D5</f>
        <v>Total - U.S.</v>
      </c>
      <c r="AV5" s="14" t="e">
        <f>#REF!</f>
        <v>#REF!</v>
      </c>
      <c r="AW5" s="14" t="e">
        <f>#REF!</f>
        <v>#REF!</v>
      </c>
      <c r="AX5" s="14" t="e">
        <f>#REF!</f>
        <v>#REF!</v>
      </c>
      <c r="AY5" s="20"/>
      <c r="AZ5" s="20"/>
      <c r="BA5" s="14" t="str">
        <f>D5</f>
        <v>Total - U.S.</v>
      </c>
      <c r="BB5" s="14" t="e">
        <f>#REF!</f>
        <v>#REF!</v>
      </c>
      <c r="BC5" s="14" t="e">
        <f>#REF!</f>
        <v>#REF!</v>
      </c>
      <c r="BD5" s="14" t="e">
        <f>#REF!</f>
        <v>#REF!</v>
      </c>
      <c r="BE5" s="20"/>
      <c r="BF5" s="14" t="str">
        <f>D5</f>
        <v>Total - U.S.</v>
      </c>
      <c r="BG5" s="14" t="e">
        <f>#REF!</f>
        <v>#REF!</v>
      </c>
      <c r="BH5" s="14" t="e">
        <f>#REF!</f>
        <v>#REF!</v>
      </c>
      <c r="BI5" s="14" t="e">
        <f>#REF!</f>
        <v>#REF!</v>
      </c>
      <c r="BJ5" s="21"/>
      <c r="BK5" s="20"/>
      <c r="BL5" s="14" t="str">
        <f>D5</f>
        <v>Total - U.S.</v>
      </c>
      <c r="BM5" s="14" t="e">
        <f>#REF!</f>
        <v>#REF!</v>
      </c>
      <c r="BN5" s="14" t="e">
        <f>#REF!</f>
        <v>#REF!</v>
      </c>
      <c r="BO5" s="14" t="e">
        <f>#REF!</f>
        <v>#REF!</v>
      </c>
      <c r="BP5" s="20"/>
      <c r="BQ5" s="14" t="str">
        <f>D5</f>
        <v>Total - U.S.</v>
      </c>
      <c r="BR5" s="14" t="e">
        <f>#REF!</f>
        <v>#REF!</v>
      </c>
      <c r="BS5" s="14" t="e">
        <f>#REF!</f>
        <v>#REF!</v>
      </c>
      <c r="BT5" s="14" t="e">
        <f>#REF!</f>
        <v>#REF!</v>
      </c>
      <c r="BU5" s="20"/>
      <c r="BV5" s="14" t="str">
        <f>D5</f>
        <v>Total - U.S.</v>
      </c>
      <c r="BW5" s="14" t="e">
        <f>#REF!</f>
        <v>#REF!</v>
      </c>
      <c r="BX5" s="14" t="e">
        <f>#REF!</f>
        <v>#REF!</v>
      </c>
      <c r="BY5" s="14" t="e">
        <f>#REF!</f>
        <v>#REF!</v>
      </c>
      <c r="BZ5" s="22"/>
      <c r="CA5" s="14" t="s">
        <v>35</v>
      </c>
      <c r="CB5" s="14" t="s">
        <v>35</v>
      </c>
      <c r="CC5" s="14" t="s">
        <v>36</v>
      </c>
      <c r="CD5" s="14" t="s">
        <v>37</v>
      </c>
      <c r="CE5" s="20"/>
      <c r="CG5" s="23" t="s">
        <v>38</v>
      </c>
      <c r="CH5" s="23" t="s">
        <v>39</v>
      </c>
      <c r="CI5" s="23" t="s">
        <v>39</v>
      </c>
      <c r="CJ5" s="8"/>
      <c r="CK5" s="23" t="s">
        <v>38</v>
      </c>
      <c r="CL5" s="23" t="s">
        <v>39</v>
      </c>
      <c r="CM5" s="23" t="s">
        <v>39</v>
      </c>
      <c r="CO5" s="23" t="s">
        <v>38</v>
      </c>
      <c r="CP5" s="23" t="s">
        <v>39</v>
      </c>
      <c r="CQ5" s="23" t="s">
        <v>39</v>
      </c>
      <c r="CS5" s="23" t="s">
        <v>38</v>
      </c>
      <c r="CT5" s="23" t="s">
        <v>39</v>
      </c>
      <c r="CU5" s="23" t="s">
        <v>39</v>
      </c>
      <c r="CW5" s="23" t="s">
        <v>38</v>
      </c>
      <c r="CX5" s="23" t="s">
        <v>39</v>
      </c>
      <c r="CY5" s="23" t="s">
        <v>39</v>
      </c>
    </row>
    <row r="6" spans="1:113" ht="25.5" x14ac:dyDescent="0.2">
      <c r="A6" s="193" t="s">
        <v>40</v>
      </c>
      <c r="B6" s="1"/>
      <c r="D6" s="12"/>
      <c r="F6" s="12"/>
      <c r="H6" s="12"/>
      <c r="K6" s="12"/>
      <c r="L6" s="12"/>
      <c r="O6" s="12"/>
      <c r="R6" s="12"/>
      <c r="S6" s="13"/>
      <c r="T6" s="13"/>
      <c r="V6" s="25"/>
      <c r="W6" s="15"/>
      <c r="X6" s="25"/>
      <c r="Y6" s="25"/>
      <c r="Z6" s="26" t="s">
        <v>260</v>
      </c>
      <c r="AA6" s="27" t="s">
        <v>41</v>
      </c>
      <c r="AB6" s="28"/>
      <c r="AC6" s="26" t="s">
        <v>42</v>
      </c>
      <c r="AH6" s="5"/>
      <c r="CG6" s="2" t="s">
        <v>43</v>
      </c>
      <c r="CH6" s="2" t="s">
        <v>43</v>
      </c>
      <c r="CI6" s="2" t="str">
        <f>index_label</f>
        <v>1985 = 1</v>
      </c>
      <c r="CK6" s="2" t="s">
        <v>43</v>
      </c>
      <c r="CL6" s="2" t="s">
        <v>43</v>
      </c>
      <c r="CM6" s="2" t="str">
        <f>index_label</f>
        <v>1985 = 1</v>
      </c>
      <c r="CO6" s="2" t="s">
        <v>43</v>
      </c>
      <c r="CP6" s="2" t="s">
        <v>43</v>
      </c>
      <c r="CQ6" s="2" t="str">
        <f>index_label</f>
        <v>1985 = 1</v>
      </c>
      <c r="CS6" s="2" t="s">
        <v>43</v>
      </c>
      <c r="CT6" s="2" t="s">
        <v>43</v>
      </c>
      <c r="CU6" s="2" t="str">
        <f>index_label</f>
        <v>1985 = 1</v>
      </c>
      <c r="CW6" s="2" t="s">
        <v>43</v>
      </c>
      <c r="CX6" s="2" t="s">
        <v>43</v>
      </c>
      <c r="CY6" s="2" t="str">
        <f>index_label</f>
        <v>1985 = 1</v>
      </c>
    </row>
    <row r="7" spans="1:113" ht="27.75" customHeight="1" thickBot="1" x14ac:dyDescent="0.25">
      <c r="A7" s="1"/>
      <c r="B7" s="1"/>
      <c r="D7" s="29" t="str">
        <f>D14</f>
        <v xml:space="preserve"> (TBtu)</v>
      </c>
      <c r="F7" s="29" t="str">
        <f>F14</f>
        <v>Billion SF</v>
      </c>
      <c r="H7" s="29" t="str">
        <f>H14</f>
        <v>kBtu/SF</v>
      </c>
      <c r="I7" s="30"/>
      <c r="J7" s="30"/>
      <c r="K7" s="29" t="str">
        <f>D14</f>
        <v xml:space="preserve"> (TBtu)</v>
      </c>
      <c r="L7" s="29" t="str">
        <f>L14</f>
        <v xml:space="preserve"> kBtu/SF</v>
      </c>
      <c r="O7" s="29" t="str">
        <f>O14</f>
        <v xml:space="preserve">  Actual/    normal</v>
      </c>
      <c r="R7" s="29" t="str">
        <f>R14</f>
        <v>1985 = 1</v>
      </c>
      <c r="S7" s="21"/>
      <c r="T7" s="21"/>
      <c r="V7" s="31"/>
      <c r="W7" s="117" t="s">
        <v>211</v>
      </c>
      <c r="X7" s="31"/>
      <c r="Y7" s="117" t="s">
        <v>310</v>
      </c>
      <c r="Z7" s="195" t="s">
        <v>309</v>
      </c>
      <c r="AA7" s="31"/>
      <c r="AB7" s="32"/>
      <c r="AC7" s="32"/>
      <c r="AH7" s="5"/>
    </row>
    <row r="8" spans="1:113" ht="6" customHeight="1" x14ac:dyDescent="0.2">
      <c r="A8" s="1"/>
      <c r="B8" s="1"/>
      <c r="S8" s="8"/>
      <c r="T8" s="8"/>
      <c r="U8"/>
      <c r="V8"/>
      <c r="W8"/>
      <c r="X8"/>
      <c r="Y8"/>
      <c r="Z8"/>
      <c r="AA8"/>
      <c r="AB8"/>
      <c r="AC8"/>
      <c r="AD8"/>
      <c r="AE8"/>
      <c r="AH8" s="5"/>
    </row>
    <row r="9" spans="1:113" ht="6.75" customHeight="1" x14ac:dyDescent="0.2">
      <c r="A9" s="1"/>
      <c r="B9" s="1"/>
      <c r="U9"/>
      <c r="V9"/>
      <c r="W9"/>
      <c r="X9"/>
      <c r="Y9"/>
      <c r="Z9"/>
      <c r="AA9"/>
      <c r="AB9"/>
      <c r="AC9"/>
      <c r="AD9"/>
      <c r="AE9"/>
      <c r="AH9" s="5"/>
    </row>
    <row r="10" spans="1:113" ht="51" x14ac:dyDescent="0.2">
      <c r="A10" s="1"/>
      <c r="B10" s="1"/>
      <c r="D10" s="68" t="s">
        <v>1</v>
      </c>
      <c r="E10" s="34"/>
      <c r="F10" s="70" t="s">
        <v>65</v>
      </c>
      <c r="G10" s="34"/>
      <c r="H10" s="70" t="s">
        <v>60</v>
      </c>
      <c r="I10" s="34"/>
      <c r="J10" s="34"/>
      <c r="K10" s="70" t="s">
        <v>1</v>
      </c>
      <c r="L10" s="70" t="s">
        <v>209</v>
      </c>
      <c r="M10" s="34"/>
      <c r="N10" s="34"/>
      <c r="O10" s="68" t="s">
        <v>3</v>
      </c>
      <c r="P10" s="34"/>
      <c r="Q10" s="34"/>
      <c r="R10" s="68" t="s">
        <v>4</v>
      </c>
      <c r="S10" s="68"/>
      <c r="T10" s="34"/>
      <c r="U10" s="34"/>
      <c r="V10" s="68" t="s">
        <v>5</v>
      </c>
      <c r="W10" s="68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69"/>
      <c r="AI10" s="34"/>
      <c r="AJ10" s="55" t="s">
        <v>6</v>
      </c>
      <c r="AK10" s="34"/>
      <c r="AL10" s="34"/>
      <c r="AM10" s="34"/>
      <c r="AN10" s="34"/>
      <c r="AO10" s="55" t="s">
        <v>7</v>
      </c>
      <c r="AP10" s="34"/>
      <c r="AQ10" s="34"/>
      <c r="AR10" s="34"/>
      <c r="AS10" s="34"/>
      <c r="AT10" s="34"/>
      <c r="AU10" s="68" t="s">
        <v>44</v>
      </c>
      <c r="AV10" s="68"/>
      <c r="AW10" s="68"/>
      <c r="AX10" s="68"/>
      <c r="AY10" s="34"/>
      <c r="AZ10" s="34"/>
      <c r="BA10" s="68" t="s">
        <v>9</v>
      </c>
      <c r="BB10" s="34"/>
      <c r="BC10" s="34"/>
      <c r="BD10" s="34"/>
      <c r="BE10" s="34"/>
      <c r="BF10" s="70" t="s">
        <v>114</v>
      </c>
      <c r="BG10" s="34"/>
      <c r="BH10" s="34"/>
      <c r="BI10" s="34"/>
      <c r="BJ10" s="34"/>
      <c r="BK10" s="34"/>
      <c r="BL10" s="68" t="s">
        <v>10</v>
      </c>
      <c r="BM10" s="34"/>
      <c r="BN10" s="34"/>
      <c r="BO10" s="34"/>
      <c r="BP10" s="34"/>
      <c r="BQ10" s="34"/>
      <c r="BR10" s="34"/>
      <c r="BS10" s="34"/>
      <c r="BT10" s="34"/>
      <c r="BU10" s="34"/>
      <c r="BV10" s="68" t="s">
        <v>12</v>
      </c>
      <c r="BW10" s="68"/>
      <c r="BX10" s="68"/>
      <c r="BY10" s="34"/>
      <c r="BZ10" s="34"/>
      <c r="CA10" s="68" t="s">
        <v>13</v>
      </c>
      <c r="CB10" s="34"/>
      <c r="CC10" s="34"/>
      <c r="CD10" s="34"/>
      <c r="CE10" s="34"/>
      <c r="CF10" s="34"/>
      <c r="CG10" s="68" t="s">
        <v>14</v>
      </c>
      <c r="CH10" s="34"/>
      <c r="CI10" s="34"/>
      <c r="CJ10" s="34"/>
      <c r="CK10" s="34"/>
      <c r="CL10" s="34"/>
      <c r="CM10" s="34"/>
      <c r="CN10" s="34"/>
      <c r="CO10" s="62" t="s">
        <v>45</v>
      </c>
      <c r="CP10" s="77"/>
      <c r="CQ10" s="77"/>
      <c r="CR10" s="77"/>
      <c r="CS10" s="62" t="s">
        <v>45</v>
      </c>
      <c r="CT10" s="77"/>
      <c r="CU10" s="77"/>
      <c r="CV10" s="77"/>
      <c r="CW10" s="62" t="s">
        <v>45</v>
      </c>
      <c r="CX10" s="77"/>
      <c r="CY10" s="77"/>
      <c r="CZ10" s="34"/>
    </row>
    <row r="11" spans="1:113" ht="24" customHeight="1" x14ac:dyDescent="0.2">
      <c r="A11" s="33"/>
      <c r="B11" s="1"/>
      <c r="K11" s="82" t="s">
        <v>208</v>
      </c>
      <c r="L11" s="82" t="s">
        <v>208</v>
      </c>
      <c r="S11" s="8"/>
      <c r="T11" s="8"/>
      <c r="V11" s="9" t="s">
        <v>19</v>
      </c>
      <c r="W11" s="9" t="s">
        <v>20</v>
      </c>
      <c r="X11" s="10" t="s">
        <v>21</v>
      </c>
      <c r="Y11" s="10" t="s">
        <v>22</v>
      </c>
      <c r="Z11" s="10" t="s">
        <v>23</v>
      </c>
      <c r="AA11" s="10" t="s">
        <v>24</v>
      </c>
      <c r="AC11" s="10" t="s">
        <v>25</v>
      </c>
      <c r="AE11" s="322" t="s">
        <v>670</v>
      </c>
      <c r="AH11" s="5"/>
      <c r="AU11" s="7" t="s">
        <v>46</v>
      </c>
      <c r="AV11" s="7"/>
      <c r="AW11" s="7"/>
      <c r="AX11" s="7"/>
      <c r="CO11" s="11" t="s">
        <v>27</v>
      </c>
      <c r="CS11" s="11" t="s">
        <v>28</v>
      </c>
      <c r="CW11" s="11" t="s">
        <v>47</v>
      </c>
      <c r="DE11" s="11" t="s">
        <v>315</v>
      </c>
    </row>
    <row r="12" spans="1:113" ht="51" customHeight="1" x14ac:dyDescent="0.2">
      <c r="A12" s="1"/>
      <c r="B12" s="1"/>
      <c r="D12" s="12" t="s">
        <v>207</v>
      </c>
      <c r="E12" s="34"/>
      <c r="F12" s="14" t="str">
        <f>D12</f>
        <v>Total - U.S.</v>
      </c>
      <c r="G12" s="34"/>
      <c r="H12" s="14" t="str">
        <f>D12</f>
        <v>Total - U.S.</v>
      </c>
      <c r="I12" s="34"/>
      <c r="J12" s="34"/>
      <c r="K12" s="12" t="s">
        <v>207</v>
      </c>
      <c r="L12" s="14" t="str">
        <f>F12</f>
        <v>Total - U.S.</v>
      </c>
      <c r="M12" s="34"/>
      <c r="N12" s="34"/>
      <c r="O12" s="14" t="str">
        <f>D12</f>
        <v>Total - U.S.</v>
      </c>
      <c r="P12" s="34"/>
      <c r="Q12" s="34"/>
      <c r="R12" s="35" t="str">
        <f>D12</f>
        <v>Total - U.S.</v>
      </c>
      <c r="S12" s="36"/>
      <c r="T12" s="36"/>
      <c r="U12" s="34"/>
      <c r="V12" s="17" t="str">
        <f>V5</f>
        <v>Activity (Floorspace)</v>
      </c>
      <c r="W12" s="17" t="str">
        <f t="shared" ref="W12:AC12" si="0">W5</f>
        <v>Index of  Aggregate Intensity (Btu/SF)</v>
      </c>
      <c r="X12" s="17" t="str">
        <f t="shared" si="0"/>
        <v>Structure:  Weather</v>
      </c>
      <c r="Y12" s="17" t="str">
        <f t="shared" si="0"/>
        <v>Component Intensity Index (Btu/SF)</v>
      </c>
      <c r="Z12" s="17" t="str">
        <f t="shared" si="0"/>
        <v>Actual: Activity x Structure x Intensity</v>
      </c>
      <c r="AA12" s="17" t="str">
        <f t="shared" si="0"/>
        <v>Actual Energy Use</v>
      </c>
      <c r="AB12" s="17">
        <f t="shared" si="0"/>
        <v>0</v>
      </c>
      <c r="AC12" s="17" t="str">
        <f t="shared" si="0"/>
        <v>Total Structure</v>
      </c>
      <c r="AE12" s="239" t="s">
        <v>504</v>
      </c>
      <c r="AF12" s="239" t="s">
        <v>505</v>
      </c>
      <c r="AG12" s="237" t="s">
        <v>506</v>
      </c>
      <c r="AH12" s="5"/>
      <c r="AJ12" s="14" t="str">
        <f>H12</f>
        <v>Total - U.S.</v>
      </c>
      <c r="AK12" s="14" t="e">
        <f>#REF!</f>
        <v>#REF!</v>
      </c>
      <c r="AL12" s="14" t="e">
        <f>#REF!</f>
        <v>#REF!</v>
      </c>
      <c r="AM12" s="14" t="e">
        <f>#REF!</f>
        <v>#REF!</v>
      </c>
      <c r="AN12" s="22"/>
      <c r="AO12" s="14" t="str">
        <f>D12</f>
        <v>Total - U.S.</v>
      </c>
      <c r="AP12" s="14" t="e">
        <f>#REF!</f>
        <v>#REF!</v>
      </c>
      <c r="AQ12" s="14" t="e">
        <f>#REF!</f>
        <v>#REF!</v>
      </c>
      <c r="AR12" s="14" t="e">
        <f>#REF!</f>
        <v>#REF!</v>
      </c>
      <c r="AS12" s="14" t="s">
        <v>34</v>
      </c>
      <c r="AT12" s="20"/>
      <c r="AU12" s="14" t="str">
        <f>D12</f>
        <v>Total - U.S.</v>
      </c>
      <c r="AV12" s="14" t="e">
        <f>#REF!</f>
        <v>#REF!</v>
      </c>
      <c r="AW12" s="14" t="e">
        <f>#REF!</f>
        <v>#REF!</v>
      </c>
      <c r="AX12" s="14" t="e">
        <f>#REF!</f>
        <v>#REF!</v>
      </c>
      <c r="AY12" s="20"/>
      <c r="AZ12" s="20"/>
      <c r="BA12" s="14" t="str">
        <f>D12</f>
        <v>Total - U.S.</v>
      </c>
      <c r="BB12" s="14" t="e">
        <f>#REF!</f>
        <v>#REF!</v>
      </c>
      <c r="BC12" s="14" t="e">
        <f>#REF!</f>
        <v>#REF!</v>
      </c>
      <c r="BD12" s="14" t="e">
        <f>#REF!</f>
        <v>#REF!</v>
      </c>
      <c r="BE12" s="20"/>
      <c r="BF12" s="14" t="str">
        <f>D12</f>
        <v>Total - U.S.</v>
      </c>
      <c r="BG12" s="14" t="e">
        <f>#REF!</f>
        <v>#REF!</v>
      </c>
      <c r="BH12" s="14" t="e">
        <f>#REF!</f>
        <v>#REF!</v>
      </c>
      <c r="BI12" s="14" t="e">
        <f>#REF!</f>
        <v>#REF!</v>
      </c>
      <c r="BJ12" s="14"/>
      <c r="BK12" s="20"/>
      <c r="BL12" s="14" t="str">
        <f>D12</f>
        <v>Total - U.S.</v>
      </c>
      <c r="BM12" s="14" t="e">
        <f>#REF!</f>
        <v>#REF!</v>
      </c>
      <c r="BN12" s="14" t="e">
        <f>#REF!</f>
        <v>#REF!</v>
      </c>
      <c r="BO12" s="14" t="e">
        <f>#REF!</f>
        <v>#REF!</v>
      </c>
      <c r="BP12" s="20"/>
      <c r="BQ12" s="20"/>
      <c r="BR12" s="20"/>
      <c r="BS12" s="20"/>
      <c r="BT12" s="20"/>
      <c r="BU12" s="20"/>
      <c r="BV12" s="14" t="str">
        <f>D12</f>
        <v>Total - U.S.</v>
      </c>
      <c r="BW12" s="14" t="e">
        <f>#REF!</f>
        <v>#REF!</v>
      </c>
      <c r="BX12" s="14" t="e">
        <f>#REF!</f>
        <v>#REF!</v>
      </c>
      <c r="BY12" s="14" t="e">
        <f>#REF!</f>
        <v>#REF!</v>
      </c>
      <c r="BZ12" s="20"/>
      <c r="CA12" s="14" t="s">
        <v>35</v>
      </c>
      <c r="CB12" s="14" t="s">
        <v>35</v>
      </c>
      <c r="CC12" s="14" t="s">
        <v>36</v>
      </c>
      <c r="CD12" s="14" t="s">
        <v>37</v>
      </c>
      <c r="CE12" s="20"/>
      <c r="CF12" s="20"/>
      <c r="CG12" s="37" t="s">
        <v>38</v>
      </c>
      <c r="CH12" s="37" t="s">
        <v>39</v>
      </c>
      <c r="CI12" s="37" t="s">
        <v>39</v>
      </c>
      <c r="CJ12" s="37"/>
      <c r="CK12" s="37"/>
      <c r="CL12" s="37"/>
      <c r="CM12" s="37"/>
      <c r="CN12" s="22"/>
      <c r="CO12" s="37" t="s">
        <v>38</v>
      </c>
      <c r="CP12" s="37" t="s">
        <v>39</v>
      </c>
      <c r="CQ12" s="37" t="s">
        <v>39</v>
      </c>
      <c r="CR12" s="22"/>
      <c r="CS12" s="37" t="s">
        <v>38</v>
      </c>
      <c r="CT12" s="37" t="s">
        <v>39</v>
      </c>
      <c r="CU12" s="37" t="s">
        <v>39</v>
      </c>
      <c r="CV12" s="22"/>
      <c r="CW12" s="37" t="s">
        <v>38</v>
      </c>
      <c r="CX12" s="37" t="s">
        <v>39</v>
      </c>
      <c r="CY12" s="37" t="s">
        <v>39</v>
      </c>
      <c r="DE12" s="196" t="s">
        <v>314</v>
      </c>
      <c r="DF12" s="196" t="s">
        <v>347</v>
      </c>
      <c r="DG12" s="196" t="s">
        <v>313</v>
      </c>
      <c r="DH12" s="196" t="s">
        <v>141</v>
      </c>
      <c r="DI12" s="237" t="s">
        <v>506</v>
      </c>
    </row>
    <row r="13" spans="1:113" ht="27" customHeight="1" x14ac:dyDescent="0.2">
      <c r="A13" s="24" t="s">
        <v>40</v>
      </c>
      <c r="B13" s="1"/>
      <c r="D13" s="38" t="s">
        <v>52</v>
      </c>
      <c r="E13" s="34"/>
      <c r="F13" s="38" t="s">
        <v>52</v>
      </c>
      <c r="G13" s="34"/>
      <c r="H13" s="38" t="s">
        <v>52</v>
      </c>
      <c r="I13" s="34"/>
      <c r="J13" s="34"/>
      <c r="K13" s="38" t="s">
        <v>52</v>
      </c>
      <c r="L13" s="38" t="s">
        <v>52</v>
      </c>
      <c r="M13" s="34"/>
      <c r="N13" s="34"/>
      <c r="O13" s="39"/>
      <c r="P13" s="34"/>
      <c r="Q13" s="34"/>
      <c r="R13" s="38" t="s">
        <v>52</v>
      </c>
      <c r="S13" s="13"/>
      <c r="T13" s="13"/>
      <c r="U13" s="34"/>
      <c r="V13" s="25"/>
      <c r="W13" s="15"/>
      <c r="X13" s="25"/>
      <c r="Y13" s="25"/>
      <c r="Z13" s="26" t="s">
        <v>507</v>
      </c>
      <c r="AA13" s="27" t="s">
        <v>41</v>
      </c>
      <c r="AB13" s="28"/>
      <c r="AC13" s="26" t="s">
        <v>42</v>
      </c>
      <c r="AH13" s="5"/>
      <c r="CG13" s="2" t="s">
        <v>43</v>
      </c>
      <c r="CH13" s="2" t="s">
        <v>43</v>
      </c>
      <c r="CI13" s="2" t="str">
        <f>index_label</f>
        <v>1985 = 1</v>
      </c>
      <c r="CO13" s="2" t="s">
        <v>43</v>
      </c>
      <c r="CP13" s="2" t="s">
        <v>43</v>
      </c>
      <c r="CQ13" s="2" t="str">
        <f>index_label</f>
        <v>1985 = 1</v>
      </c>
      <c r="CS13" s="2" t="s">
        <v>43</v>
      </c>
      <c r="CT13" s="2" t="s">
        <v>43</v>
      </c>
      <c r="CU13" s="2" t="str">
        <f>index_label</f>
        <v>1985 = 1</v>
      </c>
      <c r="CW13" s="2" t="s">
        <v>43</v>
      </c>
      <c r="CX13" s="2" t="s">
        <v>43</v>
      </c>
      <c r="CY13" s="2" t="str">
        <f>index_label</f>
        <v>1985 = 1</v>
      </c>
      <c r="DD13" s="2">
        <f>DD93</f>
        <v>1970</v>
      </c>
      <c r="DE13" s="46">
        <f t="shared" ref="DE13:DE53" si="1">AA36</f>
        <v>0.72694371010403114</v>
      </c>
      <c r="DF13" s="46">
        <f t="shared" ref="DF13:DF53" si="2">V36</f>
        <v>0.7429327365238283</v>
      </c>
      <c r="DG13" s="46">
        <f t="shared" ref="DG13:DG53" si="3">Y36</f>
        <v>0.96443542945880578</v>
      </c>
      <c r="DH13" s="46">
        <f t="shared" ref="DH13:DH53" si="4">X36</f>
        <v>1.0145609241883211</v>
      </c>
      <c r="DI13" s="52">
        <f>AG36</f>
        <v>1.0203301596260601</v>
      </c>
    </row>
    <row r="14" spans="1:113" ht="27.75" customHeight="1" thickBot="1" x14ac:dyDescent="0.25">
      <c r="A14" s="33"/>
      <c r="B14" s="1"/>
      <c r="D14" s="29" t="s">
        <v>53</v>
      </c>
      <c r="E14" s="34"/>
      <c r="F14" s="38" t="s">
        <v>54</v>
      </c>
      <c r="G14" s="34"/>
      <c r="H14" s="38" t="s">
        <v>119</v>
      </c>
      <c r="I14" s="34"/>
      <c r="J14" s="34"/>
      <c r="K14" s="29">
        <f>D21</f>
        <v>3895.14</v>
      </c>
      <c r="L14" s="40" t="s">
        <v>55</v>
      </c>
      <c r="M14" s="34"/>
      <c r="N14" s="34"/>
      <c r="O14" s="38" t="s">
        <v>56</v>
      </c>
      <c r="P14" s="34"/>
      <c r="Q14" s="34"/>
      <c r="R14" s="29" t="str">
        <f>index_label</f>
        <v>1985 = 1</v>
      </c>
      <c r="S14" s="36"/>
      <c r="T14" s="36"/>
      <c r="U14" s="34"/>
      <c r="V14" s="31"/>
      <c r="W14" s="117" t="s">
        <v>211</v>
      </c>
      <c r="X14" s="31"/>
      <c r="Y14" s="117" t="s">
        <v>212</v>
      </c>
      <c r="Z14" s="195" t="s">
        <v>311</v>
      </c>
      <c r="AA14" s="31"/>
      <c r="AB14" s="32"/>
      <c r="AC14" s="32"/>
      <c r="AH14" s="5"/>
      <c r="CG14" s="41"/>
      <c r="CH14" s="41"/>
      <c r="CI14" s="41"/>
      <c r="CJ14" s="42"/>
      <c r="CK14" s="42"/>
      <c r="CL14" s="42"/>
      <c r="CM14" s="42"/>
      <c r="CO14" s="41"/>
      <c r="CP14" s="41"/>
      <c r="CQ14" s="41"/>
      <c r="CS14" s="41"/>
      <c r="CT14" s="41"/>
      <c r="CU14" s="41"/>
      <c r="DD14" s="2">
        <f t="shared" ref="DD14:DD27" si="5">DD94</f>
        <v>1971</v>
      </c>
      <c r="DE14" s="46">
        <f t="shared" si="1"/>
        <v>0.75957512957699524</v>
      </c>
      <c r="DF14" s="46">
        <f t="shared" si="2"/>
        <v>0.75976129204513909</v>
      </c>
      <c r="DG14" s="46">
        <f t="shared" si="3"/>
        <v>0.99676316461577641</v>
      </c>
      <c r="DH14" s="46">
        <f t="shared" si="4"/>
        <v>1.0030015232443208</v>
      </c>
      <c r="DI14" s="52">
        <f t="shared" ref="DI14:DI27" si="6">AG37</f>
        <v>1.0197333049285779</v>
      </c>
    </row>
    <row r="15" spans="1:113" x14ac:dyDescent="0.2">
      <c r="A15" s="33" t="s">
        <v>52</v>
      </c>
      <c r="B15" s="1">
        <v>1949</v>
      </c>
      <c r="D15" s="43">
        <f>Conversion_Factors!$O11*D175+D257</f>
        <v>3668.8160000000003</v>
      </c>
      <c r="F15" s="49">
        <f>Floorspace_estimates!U8*0.001</f>
        <v>27.235148729606166</v>
      </c>
      <c r="H15" s="50">
        <f>D15/F15</f>
        <v>134.70886597405607</v>
      </c>
      <c r="I15" s="2">
        <f>L15-L257</f>
        <v>36.725098632068182</v>
      </c>
      <c r="K15" s="43">
        <f>Conversion_Factors!$O11*K175+K257</f>
        <v>3729.5978220736088</v>
      </c>
      <c r="L15" s="115">
        <f t="shared" ref="L15:L67" si="7">H15/O15</f>
        <v>136.9406078557347</v>
      </c>
      <c r="O15" s="52">
        <f>D15/K15</f>
        <v>0.98370284814253384</v>
      </c>
      <c r="R15" s="116">
        <f t="shared" ref="R15:R46" si="8">L15/L$86</f>
        <v>0.69274372988166977</v>
      </c>
      <c r="S15" s="47"/>
      <c r="T15" s="47"/>
      <c r="V15" s="48">
        <f t="shared" ref="V15:V46" si="9">F15/F$86</f>
        <v>0.4681863288183763</v>
      </c>
      <c r="W15" s="48">
        <f t="shared" ref="W15:W46" si="10">H15/H$86</f>
        <v>0.68250318356943829</v>
      </c>
      <c r="X15" s="48">
        <f t="shared" ref="X15:X46" si="11">O15/O$86</f>
        <v>0.98521741032000298</v>
      </c>
      <c r="Y15" s="48">
        <f>R15</f>
        <v>0.69274372988166977</v>
      </c>
      <c r="Z15" s="48">
        <f>V15*X15*Y15</f>
        <v>0.31953865992222968</v>
      </c>
      <c r="AA15" s="48">
        <f>V15*W15</f>
        <v>0.31953865992222968</v>
      </c>
      <c r="AB15" s="48"/>
      <c r="AC15" s="48"/>
      <c r="AE15" s="43">
        <f>Conversion_Factors!$G11*D175+D257</f>
        <v>3668.8160000000003</v>
      </c>
      <c r="AF15" s="43">
        <f>Conversion_Factors!$G11/Conversion_Factors!$K11*D175+D257</f>
        <v>3325.7948744395612</v>
      </c>
      <c r="AG15" s="238">
        <f>AE15/AF15</f>
        <v>1.1031395917399274</v>
      </c>
      <c r="AH15" s="5"/>
      <c r="AJ15" s="46" t="e">
        <f>D15/#REF!</f>
        <v>#REF!</v>
      </c>
      <c r="AK15" s="46" t="e">
        <f>#REF!/#REF!</f>
        <v>#REF!</v>
      </c>
      <c r="AL15" s="46" t="e">
        <f>#REF!/#REF!</f>
        <v>#REF!</v>
      </c>
      <c r="AM15" s="46" t="e">
        <f>#REF!/#REF!</f>
        <v>#REF!</v>
      </c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BF15" s="46" t="e">
        <f>F15/#REF!</f>
        <v>#REF!</v>
      </c>
      <c r="BG15" s="46" t="e">
        <f>#REF!/#REF!</f>
        <v>#REF!</v>
      </c>
      <c r="BH15" s="46" t="e">
        <f>#REF!/#REF!</f>
        <v>#REF!</v>
      </c>
      <c r="BI15" s="46" t="e">
        <f>#REF!/#REF!</f>
        <v>#REF!</v>
      </c>
      <c r="BJ15" s="46"/>
      <c r="BL15" s="46"/>
      <c r="BM15" s="46"/>
      <c r="BN15" s="46"/>
      <c r="BO15" s="46"/>
      <c r="CG15" s="46"/>
      <c r="CH15" s="46">
        <v>1</v>
      </c>
      <c r="CI15" s="46">
        <f t="shared" ref="CI15:CI46" si="12">CH15/CH$86</f>
        <v>1</v>
      </c>
      <c r="CJ15" s="46"/>
      <c r="CK15" s="46"/>
      <c r="CL15" s="46">
        <v>1</v>
      </c>
      <c r="CM15" s="46">
        <f t="shared" ref="CM15:CM46" si="13">CL15/CL$86</f>
        <v>1</v>
      </c>
      <c r="CN15" s="46"/>
      <c r="CO15" s="46"/>
      <c r="CP15" s="46">
        <v>1</v>
      </c>
      <c r="CQ15" s="46">
        <f t="shared" ref="CQ15:CQ46" si="14">CP15/CP$86</f>
        <v>1</v>
      </c>
      <c r="CR15" s="46"/>
      <c r="CS15" s="46"/>
      <c r="CT15" s="46">
        <v>1</v>
      </c>
      <c r="CU15" s="46">
        <f t="shared" ref="CU15:CU46" si="15">CT15/CT$86</f>
        <v>1</v>
      </c>
      <c r="CW15" s="46"/>
      <c r="CX15" s="46">
        <v>1</v>
      </c>
      <c r="CY15" s="46">
        <f t="shared" ref="CY15:CY46" si="16">CX15/CX$86</f>
        <v>1</v>
      </c>
      <c r="DD15" s="2">
        <f t="shared" si="5"/>
        <v>1972</v>
      </c>
      <c r="DE15" s="46">
        <f t="shared" si="1"/>
        <v>0.79985487140274869</v>
      </c>
      <c r="DF15" s="46">
        <f t="shared" si="2"/>
        <v>0.7776502043173672</v>
      </c>
      <c r="DG15" s="46">
        <f t="shared" si="3"/>
        <v>1.02363048774253</v>
      </c>
      <c r="DH15" s="46">
        <f t="shared" si="4"/>
        <v>1.0048094047956633</v>
      </c>
      <c r="DI15" s="52">
        <f t="shared" si="6"/>
        <v>1.0166637600390453</v>
      </c>
    </row>
    <row r="16" spans="1:113" x14ac:dyDescent="0.2">
      <c r="A16" s="33" t="s">
        <v>52</v>
      </c>
      <c r="B16" s="1">
        <f t="shared" ref="B16:B47" si="17">B15+1</f>
        <v>1950</v>
      </c>
      <c r="D16" s="43">
        <f>Conversion_Factors!$O12*D176+D258</f>
        <v>3893.2979999999998</v>
      </c>
      <c r="F16" s="49">
        <f>Floorspace_estimates!U9*0.001</f>
        <v>27.788637079656915</v>
      </c>
      <c r="H16" s="50">
        <f t="shared" ref="H16:H68" si="18">D16/F16</f>
        <v>140.10395647831706</v>
      </c>
      <c r="K16" s="43">
        <f>Conversion_Factors!$O12*K176+K258</f>
        <v>3860.0529458890833</v>
      </c>
      <c r="L16" s="115">
        <f t="shared" si="7"/>
        <v>138.907602226915</v>
      </c>
      <c r="O16" s="52">
        <f t="shared" ref="O16:O67" si="19">D16/K16</f>
        <v>1.0086125901838527</v>
      </c>
      <c r="R16" s="116">
        <f t="shared" si="8"/>
        <v>0.70269419701252411</v>
      </c>
      <c r="S16" s="46"/>
      <c r="T16" s="46"/>
      <c r="V16" s="48">
        <f t="shared" si="9"/>
        <v>0.47770108055433086</v>
      </c>
      <c r="W16" s="48">
        <f t="shared" si="10"/>
        <v>0.70983743820945977</v>
      </c>
      <c r="X16" s="48">
        <f t="shared" si="11"/>
        <v>1.0101655047491567</v>
      </c>
      <c r="Y16" s="48">
        <f t="shared" ref="Y16:Y74" si="20">R16</f>
        <v>0.70269419701252411</v>
      </c>
      <c r="Z16" s="48">
        <f t="shared" ref="Z16:Z74" si="21">V16*X16*Y16</f>
        <v>0.33909011125057698</v>
      </c>
      <c r="AA16" s="48">
        <f t="shared" ref="AA16:AA67" si="22">V16*W16</f>
        <v>0.33909011125057698</v>
      </c>
      <c r="AB16" s="48"/>
      <c r="AC16" s="48"/>
      <c r="AE16" s="43">
        <f>Conversion_Factors!$G12*D176+D258</f>
        <v>3893.2979999999998</v>
      </c>
      <c r="AF16" s="43">
        <f>Conversion_Factors!$G12/Conversion_Factors!$K12*D176+D258</f>
        <v>3573.0601015326956</v>
      </c>
      <c r="AG16" s="238">
        <f t="shared" ref="AG16:AG74" si="23">AE16/AF16</f>
        <v>1.0896256680177128</v>
      </c>
      <c r="AH16" s="5"/>
      <c r="AJ16" s="46" t="e">
        <f>D16/#REF!</f>
        <v>#REF!</v>
      </c>
      <c r="AK16" s="46" t="e">
        <f>#REF!/#REF!</f>
        <v>#REF!</v>
      </c>
      <c r="AL16" s="46" t="e">
        <f>#REF!/#REF!</f>
        <v>#REF!</v>
      </c>
      <c r="AM16" s="46" t="e">
        <f>#REF!/#REF!</f>
        <v>#REF!</v>
      </c>
      <c r="AO16" s="46" t="e">
        <f t="shared" ref="AO16:AO47" si="24">(AJ16-AJ15)/LN(AJ16/AJ15)</f>
        <v>#REF!</v>
      </c>
      <c r="AP16" s="46" t="e">
        <f t="shared" ref="AP16:AP47" si="25">(AK16-AK15)/LN(AK16/AK15)</f>
        <v>#REF!</v>
      </c>
      <c r="AQ16" s="46" t="e">
        <f t="shared" ref="AQ16:AQ47" si="26">(AL16-AL15)/LN(AL16/AL15)</f>
        <v>#REF!</v>
      </c>
      <c r="AR16" s="46" t="e">
        <f t="shared" ref="AR16:AR47" si="27">(AM16-AM15)/LN(AM16/AM15)</f>
        <v>#REF!</v>
      </c>
      <c r="AS16" s="46" t="e">
        <f t="shared" ref="AS16:AS47" si="28">SUM(AO16:AR16)</f>
        <v>#REF!</v>
      </c>
      <c r="AT16" s="46"/>
      <c r="AU16" s="46" t="e">
        <f t="shared" ref="AU16:AU47" si="29">AO16/$AS16</f>
        <v>#REF!</v>
      </c>
      <c r="AV16" s="46" t="e">
        <f t="shared" ref="AV16:AV47" si="30">AP16/$AS16</f>
        <v>#REF!</v>
      </c>
      <c r="AW16" s="46" t="e">
        <f t="shared" ref="AW16:AW47" si="31">AQ16/$AS16</f>
        <v>#REF!</v>
      </c>
      <c r="AX16" s="46" t="e">
        <f t="shared" ref="AX16:AX47" si="32">AR16/$AS16</f>
        <v>#REF!</v>
      </c>
      <c r="BA16" s="46" t="e">
        <f>LN(#REF!/#REF!)</f>
        <v>#REF!</v>
      </c>
      <c r="BB16" s="46" t="e">
        <f>LN(#REF!/#REF!)</f>
        <v>#REF!</v>
      </c>
      <c r="BC16" s="46" t="e">
        <f>LN(#REF!/#REF!)</f>
        <v>#REF!</v>
      </c>
      <c r="BD16" s="46" t="e">
        <f>LN(#REF!/#REF!)</f>
        <v>#REF!</v>
      </c>
      <c r="BF16" s="46" t="e">
        <f>F16/#REF!</f>
        <v>#REF!</v>
      </c>
      <c r="BG16" s="46" t="e">
        <f>#REF!/#REF!</f>
        <v>#REF!</v>
      </c>
      <c r="BH16" s="46" t="e">
        <f>#REF!/#REF!</f>
        <v>#REF!</v>
      </c>
      <c r="BI16" s="46" t="e">
        <f>#REF!/#REF!</f>
        <v>#REF!</v>
      </c>
      <c r="BJ16" s="46"/>
      <c r="BL16" s="46" t="e">
        <f t="shared" ref="BL16:BL47" si="33">LN(BF16/BF15)</f>
        <v>#REF!</v>
      </c>
      <c r="BM16" s="46" t="e">
        <f t="shared" ref="BM16:BM47" si="34">LN(BG16/BG15)</f>
        <v>#REF!</v>
      </c>
      <c r="BN16" s="46" t="e">
        <f t="shared" ref="BN16:BN47" si="35">LN(BH16/BH15)</f>
        <v>#REF!</v>
      </c>
      <c r="BO16" s="46" t="e">
        <f t="shared" ref="BO16:BO47" si="36">LN(BI16/BI15)</f>
        <v>#REF!</v>
      </c>
      <c r="BQ16" s="46" t="e">
        <f>LN(#REF!/#REF!)</f>
        <v>#REF!</v>
      </c>
      <c r="BR16" s="46" t="e">
        <f>LN(#REF!/#REF!)</f>
        <v>#REF!</v>
      </c>
      <c r="BS16" s="46" t="e">
        <f>LN(#REF!/#REF!)</f>
        <v>#REF!</v>
      </c>
      <c r="BT16" s="46" t="e">
        <f>LN(#REF!/#REF!)</f>
        <v>#REF!</v>
      </c>
      <c r="BV16" s="46" t="e">
        <f>LN(#REF!/#REF!)</f>
        <v>#REF!</v>
      </c>
      <c r="BW16" s="46" t="e">
        <f>LN(#REF!/#REF!)</f>
        <v>#REF!</v>
      </c>
      <c r="BX16" s="46" t="e">
        <f>LN(#REF!/#REF!)</f>
        <v>#REF!</v>
      </c>
      <c r="BY16" s="46" t="e">
        <f>LN(#REF!/#REF!)</f>
        <v>#REF!</v>
      </c>
      <c r="CA16" s="46" t="e">
        <f>LN(#REF!/#REF!)</f>
        <v>#REF!</v>
      </c>
      <c r="CB16" s="46" t="e">
        <f>LN(#REF!/#REF!)</f>
        <v>#REF!</v>
      </c>
      <c r="CC16" s="46" t="e">
        <f>LN(#REF!/#REF!)</f>
        <v>#REF!</v>
      </c>
      <c r="CD16" s="46" t="e">
        <f>LN(#REF!/#REF!)</f>
        <v>#REF!</v>
      </c>
      <c r="CG16" s="46" t="e">
        <f t="shared" ref="CG16:CG47" si="37">EXP(SUMPRODUCT($AU16:$AX16,BA16:BD16))</f>
        <v>#REF!</v>
      </c>
      <c r="CH16" s="46">
        <f t="shared" ref="CH16:CH47" si="38">IF(ISERR(CG16),CH15,CG16*CH15)</f>
        <v>1</v>
      </c>
      <c r="CI16" s="46">
        <f t="shared" si="12"/>
        <v>1</v>
      </c>
      <c r="CJ16" s="46"/>
      <c r="CK16" s="46" t="e">
        <f t="shared" ref="CK16:CK47" si="39">EXP(SUMPRODUCT($AU16:$AX16,BL16:BO16))</f>
        <v>#REF!</v>
      </c>
      <c r="CL16" s="46">
        <f t="shared" ref="CL16:CL47" si="40">IF(ISERR(CK16),CL15,CK16*CL15)</f>
        <v>1</v>
      </c>
      <c r="CM16" s="46">
        <f t="shared" si="13"/>
        <v>1</v>
      </c>
      <c r="CN16" s="46"/>
      <c r="CO16" s="46" t="e">
        <f t="shared" ref="CO16:CO47" si="41">EXP(SUMPRODUCT($AU16:$AX16,BQ16:BT16))</f>
        <v>#REF!</v>
      </c>
      <c r="CP16" s="46">
        <f t="shared" ref="CP16:CP47" si="42">IF(ISERR(CO16),CP15,CO16*CP15)</f>
        <v>1</v>
      </c>
      <c r="CQ16" s="46">
        <f t="shared" si="14"/>
        <v>1</v>
      </c>
      <c r="CR16" s="46"/>
      <c r="CS16" s="46" t="e">
        <f t="shared" ref="CS16:CS47" si="43">EXP(SUMPRODUCT($AU16:$AX16,BV16:BY16))</f>
        <v>#REF!</v>
      </c>
      <c r="CT16" s="46">
        <f t="shared" ref="CT16:CT47" si="44">IF(ISERR(CS16),CT15,CS16*CT15)</f>
        <v>1</v>
      </c>
      <c r="CU16" s="46">
        <f t="shared" si="15"/>
        <v>1</v>
      </c>
      <c r="CW16" s="46" t="e">
        <f t="shared" ref="CW16:CW47" si="45">EXP(SUMPRODUCT($AU16:$AX16,CA16:CD16))</f>
        <v>#REF!</v>
      </c>
      <c r="CX16" s="46">
        <f t="shared" ref="CX16:CX47" si="46">IF(ISERR(CW16),CX15,CW16*CX15)</f>
        <v>1</v>
      </c>
      <c r="CY16" s="46">
        <f t="shared" si="16"/>
        <v>1</v>
      </c>
      <c r="DD16" s="2">
        <f t="shared" si="5"/>
        <v>1973</v>
      </c>
      <c r="DE16" s="46">
        <f t="shared" si="1"/>
        <v>0.83116861771195572</v>
      </c>
      <c r="DF16" s="46">
        <f t="shared" si="2"/>
        <v>0.79734073659600746</v>
      </c>
      <c r="DG16" s="46">
        <f t="shared" si="3"/>
        <v>1.0470194000415267</v>
      </c>
      <c r="DH16" s="46">
        <f t="shared" si="4"/>
        <v>0.99561276356080775</v>
      </c>
      <c r="DI16" s="52">
        <f t="shared" si="6"/>
        <v>1.0150084607762861</v>
      </c>
    </row>
    <row r="17" spans="1:113" x14ac:dyDescent="0.2">
      <c r="A17" s="33" t="s">
        <v>52</v>
      </c>
      <c r="B17" s="1">
        <f t="shared" si="17"/>
        <v>1951</v>
      </c>
      <c r="D17" s="43">
        <f>Conversion_Factors!$O13*D177+D259</f>
        <v>3873.2250000000004</v>
      </c>
      <c r="F17" s="49">
        <f>Floorspace_estimates!U10*0.001</f>
        <v>28.246642791733045</v>
      </c>
      <c r="H17" s="50">
        <f t="shared" si="18"/>
        <v>137.12160516058137</v>
      </c>
      <c r="K17" s="43">
        <f>Conversion_Factors!$O13*K177+K259</f>
        <v>3825.2439577937967</v>
      </c>
      <c r="L17" s="115">
        <f t="shared" si="7"/>
        <v>135.42295932291577</v>
      </c>
      <c r="O17" s="52">
        <f t="shared" si="19"/>
        <v>1.012543263314865</v>
      </c>
      <c r="R17" s="116">
        <f t="shared" si="8"/>
        <v>0.68506637601464149</v>
      </c>
      <c r="S17" s="46"/>
      <c r="T17" s="46"/>
      <c r="V17" s="48">
        <f t="shared" si="9"/>
        <v>0.48557443623318819</v>
      </c>
      <c r="W17" s="48">
        <f t="shared" si="10"/>
        <v>0.69472733944826071</v>
      </c>
      <c r="X17" s="48">
        <f t="shared" si="11"/>
        <v>1.0141022297573874</v>
      </c>
      <c r="Y17" s="48">
        <f t="shared" si="20"/>
        <v>0.68506637601464149</v>
      </c>
      <c r="Z17" s="48">
        <f t="shared" si="21"/>
        <v>0.33734183618837194</v>
      </c>
      <c r="AA17" s="48">
        <f t="shared" si="22"/>
        <v>0.33734183618837194</v>
      </c>
      <c r="AB17" s="48"/>
      <c r="AC17" s="48"/>
      <c r="AE17" s="43">
        <f>Conversion_Factors!$G13*D177+D259</f>
        <v>3873.2250000000004</v>
      </c>
      <c r="AF17" s="43">
        <f>Conversion_Factors!$G13/Conversion_Factors!$K13*D177+D259</f>
        <v>3566.1622596728084</v>
      </c>
      <c r="AG17" s="238">
        <f t="shared" si="23"/>
        <v>1.0861045342214364</v>
      </c>
      <c r="AH17" s="5"/>
      <c r="AJ17" s="46" t="e">
        <f>D17/#REF!</f>
        <v>#REF!</v>
      </c>
      <c r="AK17" s="46" t="e">
        <f>#REF!/#REF!</f>
        <v>#REF!</v>
      </c>
      <c r="AL17" s="46" t="e">
        <f>#REF!/#REF!</f>
        <v>#REF!</v>
      </c>
      <c r="AM17" s="46" t="e">
        <f>#REF!/#REF!</f>
        <v>#REF!</v>
      </c>
      <c r="AO17" s="46" t="e">
        <f t="shared" si="24"/>
        <v>#REF!</v>
      </c>
      <c r="AP17" s="46" t="e">
        <f t="shared" si="25"/>
        <v>#REF!</v>
      </c>
      <c r="AQ17" s="46" t="e">
        <f t="shared" si="26"/>
        <v>#REF!</v>
      </c>
      <c r="AR17" s="46" t="e">
        <f t="shared" si="27"/>
        <v>#REF!</v>
      </c>
      <c r="AS17" s="46" t="e">
        <f t="shared" si="28"/>
        <v>#REF!</v>
      </c>
      <c r="AT17" s="46"/>
      <c r="AU17" s="46" t="e">
        <f t="shared" si="29"/>
        <v>#REF!</v>
      </c>
      <c r="AV17" s="46" t="e">
        <f t="shared" si="30"/>
        <v>#REF!</v>
      </c>
      <c r="AW17" s="46" t="e">
        <f t="shared" si="31"/>
        <v>#REF!</v>
      </c>
      <c r="AX17" s="46" t="e">
        <f t="shared" si="32"/>
        <v>#REF!</v>
      </c>
      <c r="BA17" s="46" t="e">
        <f>LN(#REF!/#REF!)</f>
        <v>#REF!</v>
      </c>
      <c r="BB17" s="46" t="e">
        <f>LN(#REF!/#REF!)</f>
        <v>#REF!</v>
      </c>
      <c r="BC17" s="46" t="e">
        <f>LN(#REF!/#REF!)</f>
        <v>#REF!</v>
      </c>
      <c r="BD17" s="46" t="e">
        <f>LN(#REF!/#REF!)</f>
        <v>#REF!</v>
      </c>
      <c r="BF17" s="46" t="e">
        <f>F17/#REF!</f>
        <v>#REF!</v>
      </c>
      <c r="BG17" s="46" t="e">
        <f>#REF!/#REF!</f>
        <v>#REF!</v>
      </c>
      <c r="BH17" s="46" t="e">
        <f>#REF!/#REF!</f>
        <v>#REF!</v>
      </c>
      <c r="BI17" s="46" t="e">
        <f>#REF!/#REF!</f>
        <v>#REF!</v>
      </c>
      <c r="BJ17" s="46"/>
      <c r="BL17" s="46" t="e">
        <f t="shared" si="33"/>
        <v>#REF!</v>
      </c>
      <c r="BM17" s="46" t="e">
        <f t="shared" si="34"/>
        <v>#REF!</v>
      </c>
      <c r="BN17" s="46" t="e">
        <f t="shared" si="35"/>
        <v>#REF!</v>
      </c>
      <c r="BO17" s="46" t="e">
        <f t="shared" si="36"/>
        <v>#REF!</v>
      </c>
      <c r="BQ17" s="46" t="e">
        <f>LN(#REF!/#REF!)</f>
        <v>#REF!</v>
      </c>
      <c r="BR17" s="46" t="e">
        <f>LN(#REF!/#REF!)</f>
        <v>#REF!</v>
      </c>
      <c r="BS17" s="46" t="e">
        <f>LN(#REF!/#REF!)</f>
        <v>#REF!</v>
      </c>
      <c r="BT17" s="46" t="e">
        <f>LN(#REF!/#REF!)</f>
        <v>#REF!</v>
      </c>
      <c r="BV17" s="46" t="e">
        <f>LN(#REF!/#REF!)</f>
        <v>#REF!</v>
      </c>
      <c r="BW17" s="46" t="e">
        <f>LN(#REF!/#REF!)</f>
        <v>#REF!</v>
      </c>
      <c r="BX17" s="46" t="e">
        <f>LN(#REF!/#REF!)</f>
        <v>#REF!</v>
      </c>
      <c r="BY17" s="46" t="e">
        <f>LN(#REF!/#REF!)</f>
        <v>#REF!</v>
      </c>
      <c r="CA17" s="46" t="e">
        <f>LN(#REF!/#REF!)</f>
        <v>#REF!</v>
      </c>
      <c r="CB17" s="46" t="e">
        <f>LN(#REF!/#REF!)</f>
        <v>#REF!</v>
      </c>
      <c r="CC17" s="46" t="e">
        <f>LN(#REF!/#REF!)</f>
        <v>#REF!</v>
      </c>
      <c r="CD17" s="46" t="e">
        <f>LN(#REF!/#REF!)</f>
        <v>#REF!</v>
      </c>
      <c r="CG17" s="46" t="e">
        <f t="shared" si="37"/>
        <v>#REF!</v>
      </c>
      <c r="CH17" s="46">
        <f t="shared" si="38"/>
        <v>1</v>
      </c>
      <c r="CI17" s="46">
        <f t="shared" si="12"/>
        <v>1</v>
      </c>
      <c r="CJ17" s="46"/>
      <c r="CK17" s="46" t="e">
        <f t="shared" si="39"/>
        <v>#REF!</v>
      </c>
      <c r="CL17" s="46">
        <f t="shared" si="40"/>
        <v>1</v>
      </c>
      <c r="CM17" s="46">
        <f t="shared" si="13"/>
        <v>1</v>
      </c>
      <c r="CN17" s="46"/>
      <c r="CO17" s="46" t="e">
        <f t="shared" si="41"/>
        <v>#REF!</v>
      </c>
      <c r="CP17" s="46">
        <f t="shared" si="42"/>
        <v>1</v>
      </c>
      <c r="CQ17" s="46">
        <f t="shared" si="14"/>
        <v>1</v>
      </c>
      <c r="CR17" s="46"/>
      <c r="CS17" s="46" t="e">
        <f t="shared" si="43"/>
        <v>#REF!</v>
      </c>
      <c r="CT17" s="46">
        <f t="shared" si="44"/>
        <v>1</v>
      </c>
      <c r="CU17" s="46">
        <f t="shared" si="15"/>
        <v>1</v>
      </c>
      <c r="CW17" s="46" t="e">
        <f t="shared" si="45"/>
        <v>#REF!</v>
      </c>
      <c r="CX17" s="46">
        <f t="shared" si="46"/>
        <v>1</v>
      </c>
      <c r="CY17" s="46">
        <f t="shared" si="16"/>
        <v>1</v>
      </c>
      <c r="DD17" s="2">
        <f t="shared" si="5"/>
        <v>1974</v>
      </c>
      <c r="DE17" s="46">
        <f t="shared" si="1"/>
        <v>0.81813481036955893</v>
      </c>
      <c r="DF17" s="46">
        <f t="shared" si="2"/>
        <v>0.81727797089711285</v>
      </c>
      <c r="DG17" s="46">
        <f t="shared" si="3"/>
        <v>1.0224392653878005</v>
      </c>
      <c r="DH17" s="46">
        <f t="shared" si="4"/>
        <v>0.9790786018388411</v>
      </c>
      <c r="DI17" s="52">
        <f t="shared" si="6"/>
        <v>1.0223635954844386</v>
      </c>
    </row>
    <row r="18" spans="1:113" x14ac:dyDescent="0.2">
      <c r="A18" s="33" t="s">
        <v>52</v>
      </c>
      <c r="B18" s="1">
        <f t="shared" si="17"/>
        <v>1952</v>
      </c>
      <c r="D18" s="43">
        <f>Conversion_Factors!$O14*D178+D260</f>
        <v>3873.3860000000004</v>
      </c>
      <c r="F18" s="49">
        <f>Floorspace_estimates!U11*0.001</f>
        <v>28.701498970601175</v>
      </c>
      <c r="H18" s="50">
        <f t="shared" si="18"/>
        <v>134.95413615740046</v>
      </c>
      <c r="K18" s="43">
        <f>Conversion_Factors!$O14*K178+K260</f>
        <v>3878.9440591471985</v>
      </c>
      <c r="L18" s="115">
        <f t="shared" si="7"/>
        <v>135.14778664070417</v>
      </c>
      <c r="O18" s="52">
        <f t="shared" si="19"/>
        <v>0.99856712057135988</v>
      </c>
      <c r="R18" s="116">
        <f t="shared" si="8"/>
        <v>0.68367435539182064</v>
      </c>
      <c r="S18" s="46"/>
      <c r="T18" s="46"/>
      <c r="V18" s="48">
        <f t="shared" si="9"/>
        <v>0.49339364980308242</v>
      </c>
      <c r="W18" s="48">
        <f t="shared" si="10"/>
        <v>0.6837458462535666</v>
      </c>
      <c r="X18" s="48">
        <f t="shared" si="11"/>
        <v>1.0001045685876357</v>
      </c>
      <c r="Y18" s="48">
        <f t="shared" si="20"/>
        <v>0.68367435539182064</v>
      </c>
      <c r="Z18" s="48">
        <f t="shared" si="21"/>
        <v>0.33735585862074458</v>
      </c>
      <c r="AA18" s="48">
        <f t="shared" si="22"/>
        <v>0.33735585862074446</v>
      </c>
      <c r="AB18" s="48"/>
      <c r="AC18" s="48"/>
      <c r="AE18" s="43">
        <f>Conversion_Factors!$G14*D178+D260</f>
        <v>3873.3860000000004</v>
      </c>
      <c r="AF18" s="43">
        <f>Conversion_Factors!$G14/Conversion_Factors!$K14*D178+D260</f>
        <v>3570.0909736535218</v>
      </c>
      <c r="AG18" s="238">
        <f t="shared" si="23"/>
        <v>1.0849544251350256</v>
      </c>
      <c r="AH18" s="5"/>
      <c r="AJ18" s="46" t="e">
        <f>D18/#REF!</f>
        <v>#REF!</v>
      </c>
      <c r="AK18" s="46" t="e">
        <f>#REF!/#REF!</f>
        <v>#REF!</v>
      </c>
      <c r="AL18" s="46" t="e">
        <f>#REF!/#REF!</f>
        <v>#REF!</v>
      </c>
      <c r="AM18" s="46" t="e">
        <f>#REF!/#REF!</f>
        <v>#REF!</v>
      </c>
      <c r="AO18" s="46" t="e">
        <f t="shared" si="24"/>
        <v>#REF!</v>
      </c>
      <c r="AP18" s="46" t="e">
        <f t="shared" si="25"/>
        <v>#REF!</v>
      </c>
      <c r="AQ18" s="46" t="e">
        <f t="shared" si="26"/>
        <v>#REF!</v>
      </c>
      <c r="AR18" s="46" t="e">
        <f t="shared" si="27"/>
        <v>#REF!</v>
      </c>
      <c r="AS18" s="46" t="e">
        <f t="shared" si="28"/>
        <v>#REF!</v>
      </c>
      <c r="AT18" s="46"/>
      <c r="AU18" s="46" t="e">
        <f t="shared" si="29"/>
        <v>#REF!</v>
      </c>
      <c r="AV18" s="46" t="e">
        <f t="shared" si="30"/>
        <v>#REF!</v>
      </c>
      <c r="AW18" s="46" t="e">
        <f t="shared" si="31"/>
        <v>#REF!</v>
      </c>
      <c r="AX18" s="46" t="e">
        <f t="shared" si="32"/>
        <v>#REF!</v>
      </c>
      <c r="BA18" s="46" t="e">
        <f>LN(#REF!/#REF!)</f>
        <v>#REF!</v>
      </c>
      <c r="BB18" s="46" t="e">
        <f>LN(#REF!/#REF!)</f>
        <v>#REF!</v>
      </c>
      <c r="BC18" s="46" t="e">
        <f>LN(#REF!/#REF!)</f>
        <v>#REF!</v>
      </c>
      <c r="BD18" s="46" t="e">
        <f>LN(#REF!/#REF!)</f>
        <v>#REF!</v>
      </c>
      <c r="BF18" s="46" t="e">
        <f>F18/#REF!</f>
        <v>#REF!</v>
      </c>
      <c r="BG18" s="46" t="e">
        <f>#REF!/#REF!</f>
        <v>#REF!</v>
      </c>
      <c r="BH18" s="46" t="e">
        <f>#REF!/#REF!</f>
        <v>#REF!</v>
      </c>
      <c r="BI18" s="46" t="e">
        <f>#REF!/#REF!</f>
        <v>#REF!</v>
      </c>
      <c r="BJ18" s="46"/>
      <c r="BL18" s="46" t="e">
        <f t="shared" si="33"/>
        <v>#REF!</v>
      </c>
      <c r="BM18" s="46" t="e">
        <f t="shared" si="34"/>
        <v>#REF!</v>
      </c>
      <c r="BN18" s="46" t="e">
        <f t="shared" si="35"/>
        <v>#REF!</v>
      </c>
      <c r="BO18" s="46" t="e">
        <f t="shared" si="36"/>
        <v>#REF!</v>
      </c>
      <c r="BQ18" s="46" t="e">
        <f>LN(#REF!/#REF!)</f>
        <v>#REF!</v>
      </c>
      <c r="BR18" s="46" t="e">
        <f>LN(#REF!/#REF!)</f>
        <v>#REF!</v>
      </c>
      <c r="BS18" s="46" t="e">
        <f>LN(#REF!/#REF!)</f>
        <v>#REF!</v>
      </c>
      <c r="BT18" s="46" t="e">
        <f>LN(#REF!/#REF!)</f>
        <v>#REF!</v>
      </c>
      <c r="BV18" s="46" t="e">
        <f>LN(#REF!/#REF!)</f>
        <v>#REF!</v>
      </c>
      <c r="BW18" s="46" t="e">
        <f>LN(#REF!/#REF!)</f>
        <v>#REF!</v>
      </c>
      <c r="BX18" s="46" t="e">
        <f>LN(#REF!/#REF!)</f>
        <v>#REF!</v>
      </c>
      <c r="BY18" s="46" t="e">
        <f>LN(#REF!/#REF!)</f>
        <v>#REF!</v>
      </c>
      <c r="CA18" s="46" t="e">
        <f>LN(#REF!/#REF!)</f>
        <v>#REF!</v>
      </c>
      <c r="CB18" s="46" t="e">
        <f>LN(#REF!/#REF!)</f>
        <v>#REF!</v>
      </c>
      <c r="CC18" s="46" t="e">
        <f>LN(#REF!/#REF!)</f>
        <v>#REF!</v>
      </c>
      <c r="CD18" s="46" t="e">
        <f>LN(#REF!/#REF!)</f>
        <v>#REF!</v>
      </c>
      <c r="CG18" s="46" t="e">
        <f t="shared" si="37"/>
        <v>#REF!</v>
      </c>
      <c r="CH18" s="46">
        <f t="shared" si="38"/>
        <v>1</v>
      </c>
      <c r="CI18" s="46">
        <f t="shared" si="12"/>
        <v>1</v>
      </c>
      <c r="CJ18" s="46"/>
      <c r="CK18" s="46" t="e">
        <f t="shared" si="39"/>
        <v>#REF!</v>
      </c>
      <c r="CL18" s="46">
        <f t="shared" si="40"/>
        <v>1</v>
      </c>
      <c r="CM18" s="46">
        <f t="shared" si="13"/>
        <v>1</v>
      </c>
      <c r="CN18" s="46"/>
      <c r="CO18" s="46" t="e">
        <f t="shared" si="41"/>
        <v>#REF!</v>
      </c>
      <c r="CP18" s="46">
        <f t="shared" si="42"/>
        <v>1</v>
      </c>
      <c r="CQ18" s="46">
        <f t="shared" si="14"/>
        <v>1</v>
      </c>
      <c r="CR18" s="46"/>
      <c r="CS18" s="46" t="e">
        <f t="shared" si="43"/>
        <v>#REF!</v>
      </c>
      <c r="CT18" s="46">
        <f t="shared" si="44"/>
        <v>1</v>
      </c>
      <c r="CU18" s="46">
        <f t="shared" si="15"/>
        <v>1</v>
      </c>
      <c r="CW18" s="46" t="e">
        <f t="shared" si="45"/>
        <v>#REF!</v>
      </c>
      <c r="CX18" s="46">
        <f t="shared" si="46"/>
        <v>1</v>
      </c>
      <c r="CY18" s="46">
        <f t="shared" si="16"/>
        <v>1</v>
      </c>
      <c r="DD18" s="2">
        <f t="shared" si="5"/>
        <v>1975</v>
      </c>
      <c r="DE18" s="46">
        <f t="shared" si="1"/>
        <v>0.82677132227327621</v>
      </c>
      <c r="DF18" s="46">
        <f t="shared" si="2"/>
        <v>0.83336894434812103</v>
      </c>
      <c r="DG18" s="46">
        <f t="shared" si="3"/>
        <v>0.99566366896050174</v>
      </c>
      <c r="DH18" s="46">
        <f t="shared" si="4"/>
        <v>0.99640392910653675</v>
      </c>
      <c r="DI18" s="52">
        <f t="shared" si="6"/>
        <v>1.0201791055197569</v>
      </c>
    </row>
    <row r="19" spans="1:113" x14ac:dyDescent="0.2">
      <c r="A19" s="33" t="s">
        <v>52</v>
      </c>
      <c r="B19" s="1">
        <f t="shared" si="17"/>
        <v>1953</v>
      </c>
      <c r="D19" s="43">
        <f>Conversion_Factors!$O15*D179+D261</f>
        <v>3770.9830000000002</v>
      </c>
      <c r="F19" s="49">
        <f>Floorspace_estimates!U12*0.001</f>
        <v>29.253228242721686</v>
      </c>
      <c r="H19" s="50">
        <f t="shared" si="18"/>
        <v>128.90826847249704</v>
      </c>
      <c r="K19" s="43">
        <f>Conversion_Factors!$O15*K179+K261</f>
        <v>3888.6893656094408</v>
      </c>
      <c r="L19" s="115">
        <f t="shared" si="7"/>
        <v>132.93197363873716</v>
      </c>
      <c r="O19" s="52">
        <f t="shared" si="19"/>
        <v>0.96973109586731066</v>
      </c>
      <c r="R19" s="116">
        <f t="shared" si="8"/>
        <v>0.67246518531627941</v>
      </c>
      <c r="S19" s="46"/>
      <c r="T19" s="46"/>
      <c r="V19" s="48">
        <f t="shared" si="9"/>
        <v>0.50287816207728697</v>
      </c>
      <c r="W19" s="48">
        <f t="shared" si="10"/>
        <v>0.65311442557795296</v>
      </c>
      <c r="X19" s="48">
        <f t="shared" si="11"/>
        <v>0.97122414637833598</v>
      </c>
      <c r="Y19" s="48">
        <f t="shared" si="20"/>
        <v>0.67246518531627941</v>
      </c>
      <c r="Z19" s="48">
        <f t="shared" si="21"/>
        <v>0.32843698196080401</v>
      </c>
      <c r="AA19" s="48">
        <f t="shared" si="22"/>
        <v>0.32843698196080401</v>
      </c>
      <c r="AB19" s="48"/>
      <c r="AC19" s="48"/>
      <c r="AE19" s="43">
        <f>Conversion_Factors!$G15*D179+D261</f>
        <v>3770.9830000000002</v>
      </c>
      <c r="AF19" s="43">
        <f>Conversion_Factors!$G15/Conversion_Factors!$K15*D179+D261</f>
        <v>3487.1675386278635</v>
      </c>
      <c r="AG19" s="238">
        <f t="shared" si="23"/>
        <v>1.0813885361767885</v>
      </c>
      <c r="AH19" s="5"/>
      <c r="AJ19" s="46" t="e">
        <f>D19/#REF!</f>
        <v>#REF!</v>
      </c>
      <c r="AK19" s="46" t="e">
        <f>#REF!/#REF!</f>
        <v>#REF!</v>
      </c>
      <c r="AL19" s="46" t="e">
        <f>#REF!/#REF!</f>
        <v>#REF!</v>
      </c>
      <c r="AM19" s="46" t="e">
        <f>#REF!/#REF!</f>
        <v>#REF!</v>
      </c>
      <c r="AO19" s="46" t="e">
        <f t="shared" si="24"/>
        <v>#REF!</v>
      </c>
      <c r="AP19" s="46" t="e">
        <f t="shared" si="25"/>
        <v>#REF!</v>
      </c>
      <c r="AQ19" s="46" t="e">
        <f t="shared" si="26"/>
        <v>#REF!</v>
      </c>
      <c r="AR19" s="46" t="e">
        <f t="shared" si="27"/>
        <v>#REF!</v>
      </c>
      <c r="AS19" s="46" t="e">
        <f t="shared" si="28"/>
        <v>#REF!</v>
      </c>
      <c r="AT19" s="46"/>
      <c r="AU19" s="46" t="e">
        <f t="shared" si="29"/>
        <v>#REF!</v>
      </c>
      <c r="AV19" s="46" t="e">
        <f t="shared" si="30"/>
        <v>#REF!</v>
      </c>
      <c r="AW19" s="46" t="e">
        <f t="shared" si="31"/>
        <v>#REF!</v>
      </c>
      <c r="AX19" s="46" t="e">
        <f t="shared" si="32"/>
        <v>#REF!</v>
      </c>
      <c r="BA19" s="46" t="e">
        <f>LN(#REF!/#REF!)</f>
        <v>#REF!</v>
      </c>
      <c r="BB19" s="46" t="e">
        <f>LN(#REF!/#REF!)</f>
        <v>#REF!</v>
      </c>
      <c r="BC19" s="46" t="e">
        <f>LN(#REF!/#REF!)</f>
        <v>#REF!</v>
      </c>
      <c r="BD19" s="46" t="e">
        <f>LN(#REF!/#REF!)</f>
        <v>#REF!</v>
      </c>
      <c r="BF19" s="46" t="e">
        <f>F19/#REF!</f>
        <v>#REF!</v>
      </c>
      <c r="BG19" s="46" t="e">
        <f>#REF!/#REF!</f>
        <v>#REF!</v>
      </c>
      <c r="BH19" s="46" t="e">
        <f>#REF!/#REF!</f>
        <v>#REF!</v>
      </c>
      <c r="BI19" s="46" t="e">
        <f>#REF!/#REF!</f>
        <v>#REF!</v>
      </c>
      <c r="BJ19" s="46"/>
      <c r="BL19" s="46" t="e">
        <f t="shared" si="33"/>
        <v>#REF!</v>
      </c>
      <c r="BM19" s="46" t="e">
        <f t="shared" si="34"/>
        <v>#REF!</v>
      </c>
      <c r="BN19" s="46" t="e">
        <f t="shared" si="35"/>
        <v>#REF!</v>
      </c>
      <c r="BO19" s="46" t="e">
        <f t="shared" si="36"/>
        <v>#REF!</v>
      </c>
      <c r="BQ19" s="46" t="e">
        <f>LN(#REF!/#REF!)</f>
        <v>#REF!</v>
      </c>
      <c r="BR19" s="46" t="e">
        <f>LN(#REF!/#REF!)</f>
        <v>#REF!</v>
      </c>
      <c r="BS19" s="46" t="e">
        <f>LN(#REF!/#REF!)</f>
        <v>#REF!</v>
      </c>
      <c r="BT19" s="46" t="e">
        <f>LN(#REF!/#REF!)</f>
        <v>#REF!</v>
      </c>
      <c r="BV19" s="46" t="e">
        <f>LN(#REF!/#REF!)</f>
        <v>#REF!</v>
      </c>
      <c r="BW19" s="46" t="e">
        <f>LN(#REF!/#REF!)</f>
        <v>#REF!</v>
      </c>
      <c r="BX19" s="46" t="e">
        <f>LN(#REF!/#REF!)</f>
        <v>#REF!</v>
      </c>
      <c r="BY19" s="46" t="e">
        <f>LN(#REF!/#REF!)</f>
        <v>#REF!</v>
      </c>
      <c r="CA19" s="46" t="e">
        <f>LN(#REF!/#REF!)</f>
        <v>#REF!</v>
      </c>
      <c r="CB19" s="46" t="e">
        <f>LN(#REF!/#REF!)</f>
        <v>#REF!</v>
      </c>
      <c r="CC19" s="46" t="e">
        <f>LN(#REF!/#REF!)</f>
        <v>#REF!</v>
      </c>
      <c r="CD19" s="46" t="e">
        <f>LN(#REF!/#REF!)</f>
        <v>#REF!</v>
      </c>
      <c r="CG19" s="46" t="e">
        <f t="shared" si="37"/>
        <v>#REF!</v>
      </c>
      <c r="CH19" s="46">
        <f t="shared" si="38"/>
        <v>1</v>
      </c>
      <c r="CI19" s="46">
        <f t="shared" si="12"/>
        <v>1</v>
      </c>
      <c r="CJ19" s="46"/>
      <c r="CK19" s="46" t="e">
        <f t="shared" si="39"/>
        <v>#REF!</v>
      </c>
      <c r="CL19" s="46">
        <f t="shared" si="40"/>
        <v>1</v>
      </c>
      <c r="CM19" s="46">
        <f t="shared" si="13"/>
        <v>1</v>
      </c>
      <c r="CN19" s="46"/>
      <c r="CO19" s="46" t="e">
        <f t="shared" si="41"/>
        <v>#REF!</v>
      </c>
      <c r="CP19" s="46">
        <f t="shared" si="42"/>
        <v>1</v>
      </c>
      <c r="CQ19" s="46">
        <f t="shared" si="14"/>
        <v>1</v>
      </c>
      <c r="CR19" s="46"/>
      <c r="CS19" s="46" t="e">
        <f t="shared" si="43"/>
        <v>#REF!</v>
      </c>
      <c r="CT19" s="46">
        <f t="shared" si="44"/>
        <v>1</v>
      </c>
      <c r="CU19" s="46">
        <f t="shared" si="15"/>
        <v>1</v>
      </c>
      <c r="CW19" s="46" t="e">
        <f t="shared" si="45"/>
        <v>#REF!</v>
      </c>
      <c r="CX19" s="46">
        <f t="shared" si="46"/>
        <v>1</v>
      </c>
      <c r="CY19" s="46">
        <f t="shared" si="16"/>
        <v>1</v>
      </c>
      <c r="DD19" s="2">
        <f t="shared" si="5"/>
        <v>1976</v>
      </c>
      <c r="DE19" s="46">
        <f t="shared" si="1"/>
        <v>0.87649007719455463</v>
      </c>
      <c r="DF19" s="46">
        <f t="shared" si="2"/>
        <v>0.84609700270946586</v>
      </c>
      <c r="DG19" s="46">
        <f t="shared" si="3"/>
        <v>1.0244304522278538</v>
      </c>
      <c r="DH19" s="46">
        <f t="shared" si="4"/>
        <v>1.0112170122742115</v>
      </c>
      <c r="DI19" s="52">
        <f t="shared" si="6"/>
        <v>1.0185531205730927</v>
      </c>
    </row>
    <row r="20" spans="1:113" x14ac:dyDescent="0.2">
      <c r="A20" s="33" t="s">
        <v>52</v>
      </c>
      <c r="B20" s="1">
        <f t="shared" si="17"/>
        <v>1954</v>
      </c>
      <c r="D20" s="43">
        <f>Conversion_Factors!$O16*D180+D262</f>
        <v>3732.922</v>
      </c>
      <c r="F20" s="49">
        <f>Floorspace_estimates!U13*0.001</f>
        <v>29.913833099802616</v>
      </c>
      <c r="H20" s="50">
        <f t="shared" si="18"/>
        <v>124.78915649310858</v>
      </c>
      <c r="K20" s="43">
        <f>Conversion_Factors!$O16*K180+K262</f>
        <v>3796.2727010523258</v>
      </c>
      <c r="L20" s="115">
        <f t="shared" si="7"/>
        <v>126.90692925867047</v>
      </c>
      <c r="O20" s="52">
        <f t="shared" si="19"/>
        <v>0.98331239454036978</v>
      </c>
      <c r="R20" s="116">
        <f t="shared" si="8"/>
        <v>0.64198619313196659</v>
      </c>
      <c r="S20" s="46"/>
      <c r="T20" s="46"/>
      <c r="V20" s="48">
        <f t="shared" si="9"/>
        <v>0.51423430211187759</v>
      </c>
      <c r="W20" s="48">
        <f t="shared" si="10"/>
        <v>0.63224492289835155</v>
      </c>
      <c r="X20" s="48">
        <f t="shared" si="11"/>
        <v>0.98482635555432796</v>
      </c>
      <c r="Y20" s="48">
        <f t="shared" si="20"/>
        <v>0.64198619313196659</v>
      </c>
      <c r="Z20" s="48">
        <f t="shared" si="21"/>
        <v>0.32512202669041168</v>
      </c>
      <c r="AA20" s="48">
        <f t="shared" si="22"/>
        <v>0.32512202669041168</v>
      </c>
      <c r="AB20" s="48"/>
      <c r="AC20" s="48"/>
      <c r="AE20" s="43">
        <f>Conversion_Factors!$G16*D180+D262</f>
        <v>3732.922</v>
      </c>
      <c r="AF20" s="43">
        <f>Conversion_Factors!$G16/Conversion_Factors!$K16*D180+D262</f>
        <v>3505.9660896872429</v>
      </c>
      <c r="AG20" s="238">
        <f t="shared" si="23"/>
        <v>1.0647342000769333</v>
      </c>
      <c r="AH20" s="5"/>
      <c r="AJ20" s="46" t="e">
        <f>D20/#REF!</f>
        <v>#REF!</v>
      </c>
      <c r="AK20" s="46" t="e">
        <f>#REF!/#REF!</f>
        <v>#REF!</v>
      </c>
      <c r="AL20" s="46" t="e">
        <f>#REF!/#REF!</f>
        <v>#REF!</v>
      </c>
      <c r="AM20" s="46" t="e">
        <f>#REF!/#REF!</f>
        <v>#REF!</v>
      </c>
      <c r="AO20" s="46" t="e">
        <f t="shared" si="24"/>
        <v>#REF!</v>
      </c>
      <c r="AP20" s="46" t="e">
        <f t="shared" si="25"/>
        <v>#REF!</v>
      </c>
      <c r="AQ20" s="46" t="e">
        <f t="shared" si="26"/>
        <v>#REF!</v>
      </c>
      <c r="AR20" s="46" t="e">
        <f t="shared" si="27"/>
        <v>#REF!</v>
      </c>
      <c r="AS20" s="46" t="e">
        <f t="shared" si="28"/>
        <v>#REF!</v>
      </c>
      <c r="AT20" s="46"/>
      <c r="AU20" s="46" t="e">
        <f t="shared" si="29"/>
        <v>#REF!</v>
      </c>
      <c r="AV20" s="46" t="e">
        <f t="shared" si="30"/>
        <v>#REF!</v>
      </c>
      <c r="AW20" s="46" t="e">
        <f t="shared" si="31"/>
        <v>#REF!</v>
      </c>
      <c r="AX20" s="46" t="e">
        <f t="shared" si="32"/>
        <v>#REF!</v>
      </c>
      <c r="BA20" s="46" t="e">
        <f>LN(#REF!/#REF!)</f>
        <v>#REF!</v>
      </c>
      <c r="BB20" s="46" t="e">
        <f>LN(#REF!/#REF!)</f>
        <v>#REF!</v>
      </c>
      <c r="BC20" s="46" t="e">
        <f>LN(#REF!/#REF!)</f>
        <v>#REF!</v>
      </c>
      <c r="BD20" s="46" t="e">
        <f>LN(#REF!/#REF!)</f>
        <v>#REF!</v>
      </c>
      <c r="BF20" s="46" t="e">
        <f>F20/#REF!</f>
        <v>#REF!</v>
      </c>
      <c r="BG20" s="46" t="e">
        <f>#REF!/#REF!</f>
        <v>#REF!</v>
      </c>
      <c r="BH20" s="46" t="e">
        <f>#REF!/#REF!</f>
        <v>#REF!</v>
      </c>
      <c r="BI20" s="46" t="e">
        <f>#REF!/#REF!</f>
        <v>#REF!</v>
      </c>
      <c r="BJ20" s="46"/>
      <c r="BL20" s="46" t="e">
        <f t="shared" si="33"/>
        <v>#REF!</v>
      </c>
      <c r="BM20" s="46" t="e">
        <f t="shared" si="34"/>
        <v>#REF!</v>
      </c>
      <c r="BN20" s="46" t="e">
        <f t="shared" si="35"/>
        <v>#REF!</v>
      </c>
      <c r="BO20" s="46" t="e">
        <f t="shared" si="36"/>
        <v>#REF!</v>
      </c>
      <c r="BQ20" s="46" t="e">
        <f>LN(#REF!/#REF!)</f>
        <v>#REF!</v>
      </c>
      <c r="BR20" s="46" t="e">
        <f>LN(#REF!/#REF!)</f>
        <v>#REF!</v>
      </c>
      <c r="BS20" s="46" t="e">
        <f>LN(#REF!/#REF!)</f>
        <v>#REF!</v>
      </c>
      <c r="BT20" s="46" t="e">
        <f>LN(#REF!/#REF!)</f>
        <v>#REF!</v>
      </c>
      <c r="BV20" s="46" t="e">
        <f>LN(#REF!/#REF!)</f>
        <v>#REF!</v>
      </c>
      <c r="BW20" s="46" t="e">
        <f>LN(#REF!/#REF!)</f>
        <v>#REF!</v>
      </c>
      <c r="BX20" s="46" t="e">
        <f>LN(#REF!/#REF!)</f>
        <v>#REF!</v>
      </c>
      <c r="BY20" s="46" t="e">
        <f>LN(#REF!/#REF!)</f>
        <v>#REF!</v>
      </c>
      <c r="CA20" s="46" t="e">
        <f>LN(#REF!/#REF!)</f>
        <v>#REF!</v>
      </c>
      <c r="CB20" s="46" t="e">
        <f>LN(#REF!/#REF!)</f>
        <v>#REF!</v>
      </c>
      <c r="CC20" s="46" t="e">
        <f>LN(#REF!/#REF!)</f>
        <v>#REF!</v>
      </c>
      <c r="CD20" s="46" t="e">
        <f>LN(#REF!/#REF!)</f>
        <v>#REF!</v>
      </c>
      <c r="CG20" s="46" t="e">
        <f t="shared" si="37"/>
        <v>#REF!</v>
      </c>
      <c r="CH20" s="46">
        <f t="shared" si="38"/>
        <v>1</v>
      </c>
      <c r="CI20" s="46">
        <f t="shared" si="12"/>
        <v>1</v>
      </c>
      <c r="CJ20" s="46"/>
      <c r="CK20" s="46" t="e">
        <f t="shared" si="39"/>
        <v>#REF!</v>
      </c>
      <c r="CL20" s="46">
        <f t="shared" si="40"/>
        <v>1</v>
      </c>
      <c r="CM20" s="46">
        <f t="shared" si="13"/>
        <v>1</v>
      </c>
      <c r="CN20" s="46"/>
      <c r="CO20" s="46" t="e">
        <f t="shared" si="41"/>
        <v>#REF!</v>
      </c>
      <c r="CP20" s="46">
        <f t="shared" si="42"/>
        <v>1</v>
      </c>
      <c r="CQ20" s="46">
        <f t="shared" si="14"/>
        <v>1</v>
      </c>
      <c r="CR20" s="46"/>
      <c r="CS20" s="46" t="e">
        <f t="shared" si="43"/>
        <v>#REF!</v>
      </c>
      <c r="CT20" s="46">
        <f t="shared" si="44"/>
        <v>1</v>
      </c>
      <c r="CU20" s="46">
        <f t="shared" si="15"/>
        <v>1</v>
      </c>
      <c r="CW20" s="46" t="e">
        <f t="shared" si="45"/>
        <v>#REF!</v>
      </c>
      <c r="CX20" s="46">
        <f t="shared" si="46"/>
        <v>1</v>
      </c>
      <c r="CY20" s="46">
        <f t="shared" si="16"/>
        <v>1</v>
      </c>
      <c r="DD20" s="2">
        <f t="shared" si="5"/>
        <v>1977</v>
      </c>
      <c r="DE20" s="46">
        <f t="shared" si="1"/>
        <v>0.89177684612268726</v>
      </c>
      <c r="DF20" s="46">
        <f t="shared" si="2"/>
        <v>0.85990494559524699</v>
      </c>
      <c r="DG20" s="46">
        <f t="shared" si="3"/>
        <v>1.0247344716009015</v>
      </c>
      <c r="DH20" s="46">
        <f t="shared" si="4"/>
        <v>1.0120323604449892</v>
      </c>
      <c r="DI20" s="52">
        <f t="shared" si="6"/>
        <v>1.0191757621107922</v>
      </c>
    </row>
    <row r="21" spans="1:113" x14ac:dyDescent="0.2">
      <c r="A21" s="33" t="s">
        <v>52</v>
      </c>
      <c r="B21" s="1">
        <f t="shared" si="17"/>
        <v>1955</v>
      </c>
      <c r="D21" s="43">
        <f>Conversion_Factors!$O17*D181+D263</f>
        <v>3895.14</v>
      </c>
      <c r="F21" s="49">
        <f>Floorspace_estimates!U14*0.001</f>
        <v>30.679715723217608</v>
      </c>
      <c r="H21" s="50">
        <f t="shared" si="18"/>
        <v>126.96141108805189</v>
      </c>
      <c r="K21" s="43">
        <f>Conversion_Factors!$O17*K181+K263</f>
        <v>3861.4965683574869</v>
      </c>
      <c r="L21" s="115">
        <f t="shared" si="7"/>
        <v>125.86480928293632</v>
      </c>
      <c r="O21" s="52">
        <f t="shared" si="19"/>
        <v>1.0087125369780721</v>
      </c>
      <c r="R21" s="116">
        <f t="shared" si="8"/>
        <v>0.63671440348331243</v>
      </c>
      <c r="S21" s="46"/>
      <c r="T21" s="46"/>
      <c r="V21" s="48">
        <f t="shared" si="9"/>
        <v>0.52740022153910138</v>
      </c>
      <c r="W21" s="48">
        <f t="shared" si="10"/>
        <v>0.6432506623190789</v>
      </c>
      <c r="X21" s="48">
        <f t="shared" si="11"/>
        <v>1.010265605426873</v>
      </c>
      <c r="Y21" s="48">
        <f t="shared" si="20"/>
        <v>0.63671440348331243</v>
      </c>
      <c r="Z21" s="48">
        <f t="shared" si="21"/>
        <v>0.33925054181225595</v>
      </c>
      <c r="AA21" s="48">
        <f t="shared" si="22"/>
        <v>0.33925054181225589</v>
      </c>
      <c r="AB21" s="48"/>
      <c r="AC21" s="48"/>
      <c r="AE21" s="43">
        <f>Conversion_Factors!$G17*D181+D263</f>
        <v>3895.14</v>
      </c>
      <c r="AF21" s="43">
        <f>Conversion_Factors!$G17/Conversion_Factors!$K17*D181+D263</f>
        <v>3709.9169498937176</v>
      </c>
      <c r="AG21" s="238">
        <f t="shared" si="23"/>
        <v>1.0499264680605824</v>
      </c>
      <c r="AH21" s="5"/>
      <c r="AJ21" s="46" t="e">
        <f>D21/#REF!</f>
        <v>#REF!</v>
      </c>
      <c r="AK21" s="46" t="e">
        <f>#REF!/#REF!</f>
        <v>#REF!</v>
      </c>
      <c r="AL21" s="46" t="e">
        <f>#REF!/#REF!</f>
        <v>#REF!</v>
      </c>
      <c r="AM21" s="46" t="e">
        <f>#REF!/#REF!</f>
        <v>#REF!</v>
      </c>
      <c r="AO21" s="46" t="e">
        <f t="shared" si="24"/>
        <v>#REF!</v>
      </c>
      <c r="AP21" s="46" t="e">
        <f t="shared" si="25"/>
        <v>#REF!</v>
      </c>
      <c r="AQ21" s="46" t="e">
        <f t="shared" si="26"/>
        <v>#REF!</v>
      </c>
      <c r="AR21" s="46" t="e">
        <f t="shared" si="27"/>
        <v>#REF!</v>
      </c>
      <c r="AS21" s="46" t="e">
        <f t="shared" si="28"/>
        <v>#REF!</v>
      </c>
      <c r="AT21" s="46"/>
      <c r="AU21" s="46" t="e">
        <f t="shared" si="29"/>
        <v>#REF!</v>
      </c>
      <c r="AV21" s="46" t="e">
        <f t="shared" si="30"/>
        <v>#REF!</v>
      </c>
      <c r="AW21" s="46" t="e">
        <f t="shared" si="31"/>
        <v>#REF!</v>
      </c>
      <c r="AX21" s="46" t="e">
        <f t="shared" si="32"/>
        <v>#REF!</v>
      </c>
      <c r="BA21" s="46" t="e">
        <f>LN(#REF!/#REF!)</f>
        <v>#REF!</v>
      </c>
      <c r="BB21" s="46" t="e">
        <f>LN(#REF!/#REF!)</f>
        <v>#REF!</v>
      </c>
      <c r="BC21" s="46" t="e">
        <f>LN(#REF!/#REF!)</f>
        <v>#REF!</v>
      </c>
      <c r="BD21" s="46" t="e">
        <f>LN(#REF!/#REF!)</f>
        <v>#REF!</v>
      </c>
      <c r="BF21" s="46" t="e">
        <f>F21/#REF!</f>
        <v>#REF!</v>
      </c>
      <c r="BG21" s="46" t="e">
        <f>#REF!/#REF!</f>
        <v>#REF!</v>
      </c>
      <c r="BH21" s="46" t="e">
        <f>#REF!/#REF!</f>
        <v>#REF!</v>
      </c>
      <c r="BI21" s="46" t="e">
        <f>#REF!/#REF!</f>
        <v>#REF!</v>
      </c>
      <c r="BJ21" s="46"/>
      <c r="BL21" s="46" t="e">
        <f t="shared" si="33"/>
        <v>#REF!</v>
      </c>
      <c r="BM21" s="46" t="e">
        <f t="shared" si="34"/>
        <v>#REF!</v>
      </c>
      <c r="BN21" s="46" t="e">
        <f t="shared" si="35"/>
        <v>#REF!</v>
      </c>
      <c r="BO21" s="46" t="e">
        <f t="shared" si="36"/>
        <v>#REF!</v>
      </c>
      <c r="BQ21" s="46" t="e">
        <f>LN(#REF!/#REF!)</f>
        <v>#REF!</v>
      </c>
      <c r="BR21" s="46" t="e">
        <f>LN(#REF!/#REF!)</f>
        <v>#REF!</v>
      </c>
      <c r="BS21" s="46" t="e">
        <f>LN(#REF!/#REF!)</f>
        <v>#REF!</v>
      </c>
      <c r="BT21" s="46" t="e">
        <f>LN(#REF!/#REF!)</f>
        <v>#REF!</v>
      </c>
      <c r="BV21" s="46" t="e">
        <f>LN(#REF!/#REF!)</f>
        <v>#REF!</v>
      </c>
      <c r="BW21" s="46" t="e">
        <f>LN(#REF!/#REF!)</f>
        <v>#REF!</v>
      </c>
      <c r="BX21" s="46" t="e">
        <f>LN(#REF!/#REF!)</f>
        <v>#REF!</v>
      </c>
      <c r="BY21" s="46" t="e">
        <f>LN(#REF!/#REF!)</f>
        <v>#REF!</v>
      </c>
      <c r="CA21" s="46" t="e">
        <f>LN(#REF!/#REF!)</f>
        <v>#REF!</v>
      </c>
      <c r="CB21" s="46" t="e">
        <f>LN(#REF!/#REF!)</f>
        <v>#REF!</v>
      </c>
      <c r="CC21" s="46" t="e">
        <f>LN(#REF!/#REF!)</f>
        <v>#REF!</v>
      </c>
      <c r="CD21" s="46" t="e">
        <f>LN(#REF!/#REF!)</f>
        <v>#REF!</v>
      </c>
      <c r="CG21" s="46" t="e">
        <f t="shared" si="37"/>
        <v>#REF!</v>
      </c>
      <c r="CH21" s="46">
        <f t="shared" si="38"/>
        <v>1</v>
      </c>
      <c r="CI21" s="46">
        <f t="shared" si="12"/>
        <v>1</v>
      </c>
      <c r="CJ21" s="46"/>
      <c r="CK21" s="46" t="e">
        <f t="shared" si="39"/>
        <v>#REF!</v>
      </c>
      <c r="CL21" s="46">
        <f t="shared" si="40"/>
        <v>1</v>
      </c>
      <c r="CM21" s="46">
        <f t="shared" si="13"/>
        <v>1</v>
      </c>
      <c r="CN21" s="46"/>
      <c r="CO21" s="46" t="e">
        <f t="shared" si="41"/>
        <v>#REF!</v>
      </c>
      <c r="CP21" s="46">
        <f t="shared" si="42"/>
        <v>1</v>
      </c>
      <c r="CQ21" s="46">
        <f t="shared" si="14"/>
        <v>1</v>
      </c>
      <c r="CR21" s="46"/>
      <c r="CS21" s="46" t="e">
        <f t="shared" si="43"/>
        <v>#REF!</v>
      </c>
      <c r="CT21" s="46">
        <f t="shared" si="44"/>
        <v>1</v>
      </c>
      <c r="CU21" s="46">
        <f t="shared" si="15"/>
        <v>1</v>
      </c>
      <c r="CW21" s="46" t="e">
        <f t="shared" si="45"/>
        <v>#REF!</v>
      </c>
      <c r="CX21" s="46">
        <f t="shared" si="46"/>
        <v>1</v>
      </c>
      <c r="CY21" s="46">
        <f t="shared" si="16"/>
        <v>1</v>
      </c>
      <c r="DD21" s="2">
        <f t="shared" si="5"/>
        <v>1978</v>
      </c>
      <c r="DE21" s="46">
        <f t="shared" si="1"/>
        <v>0.91830111591575203</v>
      </c>
      <c r="DF21" s="46">
        <f t="shared" si="2"/>
        <v>0.87679393995089527</v>
      </c>
      <c r="DG21" s="46">
        <f t="shared" si="3"/>
        <v>1.0196695868169117</v>
      </c>
      <c r="DH21" s="46">
        <f t="shared" si="4"/>
        <v>1.027136367876226</v>
      </c>
      <c r="DI21" s="52">
        <f t="shared" si="6"/>
        <v>1.0244248878869811</v>
      </c>
    </row>
    <row r="22" spans="1:113" x14ac:dyDescent="0.2">
      <c r="A22" s="33" t="s">
        <v>52</v>
      </c>
      <c r="B22" s="1">
        <f t="shared" si="17"/>
        <v>1956</v>
      </c>
      <c r="D22" s="43">
        <f>Conversion_Factors!$O18*D182+D264</f>
        <v>4022.8590000000004</v>
      </c>
      <c r="F22" s="49">
        <f>Floorspace_estimates!U15*0.001</f>
        <v>31.51261913231259</v>
      </c>
      <c r="H22" s="50">
        <f t="shared" si="18"/>
        <v>127.65866851971749</v>
      </c>
      <c r="K22" s="43">
        <f>Conversion_Factors!$O18*K182+K264</f>
        <v>4055.0482005151625</v>
      </c>
      <c r="L22" s="115">
        <f t="shared" si="7"/>
        <v>128.68013869266659</v>
      </c>
      <c r="O22" s="52">
        <f t="shared" si="19"/>
        <v>0.99206194379857859</v>
      </c>
      <c r="R22" s="116">
        <f t="shared" si="8"/>
        <v>0.65095635717901035</v>
      </c>
      <c r="S22" s="46"/>
      <c r="T22" s="46"/>
      <c r="V22" s="48">
        <f t="shared" si="9"/>
        <v>0.54171826302424253</v>
      </c>
      <c r="W22" s="48">
        <f t="shared" si="10"/>
        <v>0.64678332079287881</v>
      </c>
      <c r="X22" s="48">
        <f t="shared" si="11"/>
        <v>0.99358937609240694</v>
      </c>
      <c r="Y22" s="48">
        <f t="shared" si="20"/>
        <v>0.65095635717901035</v>
      </c>
      <c r="Z22" s="48">
        <f t="shared" si="21"/>
        <v>0.35037433709296978</v>
      </c>
      <c r="AA22" s="48">
        <f t="shared" si="22"/>
        <v>0.35037433709296978</v>
      </c>
      <c r="AB22" s="48"/>
      <c r="AC22" s="48"/>
      <c r="AE22" s="43">
        <f>Conversion_Factors!$G18*D182+D264</f>
        <v>4022.8590000000004</v>
      </c>
      <c r="AF22" s="43">
        <f>Conversion_Factors!$G18/Conversion_Factors!$K18*D182+D264</f>
        <v>3854.9455332367625</v>
      </c>
      <c r="AG22" s="238">
        <f t="shared" si="23"/>
        <v>1.0435579349475921</v>
      </c>
      <c r="AH22" s="5"/>
      <c r="AJ22" s="46" t="e">
        <f>D22/#REF!</f>
        <v>#REF!</v>
      </c>
      <c r="AK22" s="46" t="e">
        <f>#REF!/#REF!</f>
        <v>#REF!</v>
      </c>
      <c r="AL22" s="46" t="e">
        <f>#REF!/#REF!</f>
        <v>#REF!</v>
      </c>
      <c r="AM22" s="46" t="e">
        <f>#REF!/#REF!</f>
        <v>#REF!</v>
      </c>
      <c r="AO22" s="46" t="e">
        <f t="shared" si="24"/>
        <v>#REF!</v>
      </c>
      <c r="AP22" s="46" t="e">
        <f t="shared" si="25"/>
        <v>#REF!</v>
      </c>
      <c r="AQ22" s="46" t="e">
        <f t="shared" si="26"/>
        <v>#REF!</v>
      </c>
      <c r="AR22" s="46" t="e">
        <f t="shared" si="27"/>
        <v>#REF!</v>
      </c>
      <c r="AS22" s="46" t="e">
        <f t="shared" si="28"/>
        <v>#REF!</v>
      </c>
      <c r="AT22" s="46"/>
      <c r="AU22" s="46" t="e">
        <f t="shared" si="29"/>
        <v>#REF!</v>
      </c>
      <c r="AV22" s="46" t="e">
        <f t="shared" si="30"/>
        <v>#REF!</v>
      </c>
      <c r="AW22" s="46" t="e">
        <f t="shared" si="31"/>
        <v>#REF!</v>
      </c>
      <c r="AX22" s="46" t="e">
        <f t="shared" si="32"/>
        <v>#REF!</v>
      </c>
      <c r="BA22" s="46" t="e">
        <f>LN(#REF!/#REF!)</f>
        <v>#REF!</v>
      </c>
      <c r="BB22" s="46" t="e">
        <f>LN(#REF!/#REF!)</f>
        <v>#REF!</v>
      </c>
      <c r="BC22" s="46" t="e">
        <f>LN(#REF!/#REF!)</f>
        <v>#REF!</v>
      </c>
      <c r="BD22" s="46" t="e">
        <f>LN(#REF!/#REF!)</f>
        <v>#REF!</v>
      </c>
      <c r="BF22" s="46" t="e">
        <f>F22/#REF!</f>
        <v>#REF!</v>
      </c>
      <c r="BG22" s="46" t="e">
        <f>#REF!/#REF!</f>
        <v>#REF!</v>
      </c>
      <c r="BH22" s="46" t="e">
        <f>#REF!/#REF!</f>
        <v>#REF!</v>
      </c>
      <c r="BI22" s="46" t="e">
        <f>#REF!/#REF!</f>
        <v>#REF!</v>
      </c>
      <c r="BJ22" s="46"/>
      <c r="BL22" s="46" t="e">
        <f t="shared" si="33"/>
        <v>#REF!</v>
      </c>
      <c r="BM22" s="46" t="e">
        <f t="shared" si="34"/>
        <v>#REF!</v>
      </c>
      <c r="BN22" s="46" t="e">
        <f t="shared" si="35"/>
        <v>#REF!</v>
      </c>
      <c r="BO22" s="46" t="e">
        <f t="shared" si="36"/>
        <v>#REF!</v>
      </c>
      <c r="BQ22" s="46" t="e">
        <f>LN(#REF!/#REF!)</f>
        <v>#REF!</v>
      </c>
      <c r="BR22" s="46" t="e">
        <f>LN(#REF!/#REF!)</f>
        <v>#REF!</v>
      </c>
      <c r="BS22" s="46" t="e">
        <f>LN(#REF!/#REF!)</f>
        <v>#REF!</v>
      </c>
      <c r="BT22" s="46" t="e">
        <f>LN(#REF!/#REF!)</f>
        <v>#REF!</v>
      </c>
      <c r="BV22" s="46" t="e">
        <f>LN(#REF!/#REF!)</f>
        <v>#REF!</v>
      </c>
      <c r="BW22" s="46" t="e">
        <f>LN(#REF!/#REF!)</f>
        <v>#REF!</v>
      </c>
      <c r="BX22" s="46" t="e">
        <f>LN(#REF!/#REF!)</f>
        <v>#REF!</v>
      </c>
      <c r="BY22" s="46" t="e">
        <f>LN(#REF!/#REF!)</f>
        <v>#REF!</v>
      </c>
      <c r="CA22" s="46" t="e">
        <f>LN(#REF!/#REF!)</f>
        <v>#REF!</v>
      </c>
      <c r="CB22" s="46" t="e">
        <f>LN(#REF!/#REF!)</f>
        <v>#REF!</v>
      </c>
      <c r="CC22" s="46" t="e">
        <f>LN(#REF!/#REF!)</f>
        <v>#REF!</v>
      </c>
      <c r="CD22" s="46" t="e">
        <f>LN(#REF!/#REF!)</f>
        <v>#REF!</v>
      </c>
      <c r="CG22" s="46" t="e">
        <f t="shared" si="37"/>
        <v>#REF!</v>
      </c>
      <c r="CH22" s="46">
        <f t="shared" si="38"/>
        <v>1</v>
      </c>
      <c r="CI22" s="46">
        <f t="shared" si="12"/>
        <v>1</v>
      </c>
      <c r="CJ22" s="46"/>
      <c r="CK22" s="46" t="e">
        <f t="shared" si="39"/>
        <v>#REF!</v>
      </c>
      <c r="CL22" s="46">
        <f t="shared" si="40"/>
        <v>1</v>
      </c>
      <c r="CM22" s="46">
        <f t="shared" si="13"/>
        <v>1</v>
      </c>
      <c r="CN22" s="46"/>
      <c r="CO22" s="46" t="e">
        <f t="shared" si="41"/>
        <v>#REF!</v>
      </c>
      <c r="CP22" s="46">
        <f t="shared" si="42"/>
        <v>1</v>
      </c>
      <c r="CQ22" s="46">
        <f t="shared" si="14"/>
        <v>1</v>
      </c>
      <c r="CR22" s="46"/>
      <c r="CS22" s="46" t="e">
        <f t="shared" si="43"/>
        <v>#REF!</v>
      </c>
      <c r="CT22" s="46">
        <f t="shared" si="44"/>
        <v>1</v>
      </c>
      <c r="CU22" s="46">
        <f t="shared" si="15"/>
        <v>1</v>
      </c>
      <c r="CW22" s="46" t="e">
        <f t="shared" si="45"/>
        <v>#REF!</v>
      </c>
      <c r="CX22" s="46">
        <f t="shared" si="46"/>
        <v>1</v>
      </c>
      <c r="CY22" s="46">
        <f t="shared" si="16"/>
        <v>1</v>
      </c>
      <c r="DD22" s="2">
        <f t="shared" si="5"/>
        <v>1979</v>
      </c>
      <c r="DE22" s="46">
        <f t="shared" si="1"/>
        <v>0.93012841439075511</v>
      </c>
      <c r="DF22" s="46">
        <f t="shared" si="2"/>
        <v>0.89639821962233757</v>
      </c>
      <c r="DG22" s="46">
        <f t="shared" si="3"/>
        <v>1.0386144843077649</v>
      </c>
      <c r="DH22" s="46">
        <f t="shared" si="4"/>
        <v>0.99905075331902049</v>
      </c>
      <c r="DI22" s="52">
        <f t="shared" si="6"/>
        <v>1.0187171901092735</v>
      </c>
    </row>
    <row r="23" spans="1:113" x14ac:dyDescent="0.2">
      <c r="A23" s="33" t="s">
        <v>52</v>
      </c>
      <c r="B23" s="1">
        <f t="shared" si="17"/>
        <v>1957</v>
      </c>
      <c r="D23" s="43">
        <f>Conversion_Factors!$O19*D183+D265</f>
        <v>3960.7870000000003</v>
      </c>
      <c r="F23" s="49">
        <f>Floorspace_estimates!U16*0.001</f>
        <v>32.345382764320952</v>
      </c>
      <c r="H23" s="50">
        <f t="shared" si="18"/>
        <v>122.45293335557631</v>
      </c>
      <c r="K23" s="43">
        <f>Conversion_Factors!$O19*K183+K265</f>
        <v>3992.4165971234142</v>
      </c>
      <c r="L23" s="115">
        <f t="shared" si="7"/>
        <v>123.43080390216645</v>
      </c>
      <c r="O23" s="52">
        <f t="shared" si="19"/>
        <v>0.99207758099537924</v>
      </c>
      <c r="R23" s="116">
        <f t="shared" si="8"/>
        <v>0.62440145999321994</v>
      </c>
      <c r="S23" s="46"/>
      <c r="T23" s="46"/>
      <c r="V23" s="48">
        <f t="shared" si="9"/>
        <v>0.55603390166878652</v>
      </c>
      <c r="W23" s="48">
        <f t="shared" si="10"/>
        <v>0.62040843598737538</v>
      </c>
      <c r="X23" s="48">
        <f t="shared" si="11"/>
        <v>0.99360503736508254</v>
      </c>
      <c r="Y23" s="48">
        <f t="shared" si="20"/>
        <v>0.62440145999321994</v>
      </c>
      <c r="Z23" s="48">
        <f t="shared" si="21"/>
        <v>0.34496812329028992</v>
      </c>
      <c r="AA23" s="48">
        <f t="shared" si="22"/>
        <v>0.34496812329028992</v>
      </c>
      <c r="AB23" s="48"/>
      <c r="AC23" s="48"/>
      <c r="AE23" s="43">
        <f>Conversion_Factors!$G19*D183+D265</f>
        <v>3960.7870000000003</v>
      </c>
      <c r="AF23" s="43">
        <f>Conversion_Factors!$G19/Conversion_Factors!$K19*D183+D265</f>
        <v>3797.5182277863737</v>
      </c>
      <c r="AG23" s="238">
        <f t="shared" si="23"/>
        <v>1.0429935453683914</v>
      </c>
      <c r="AH23" s="5"/>
      <c r="AJ23" s="46" t="e">
        <f>D23/#REF!</f>
        <v>#REF!</v>
      </c>
      <c r="AK23" s="46" t="e">
        <f>#REF!/#REF!</f>
        <v>#REF!</v>
      </c>
      <c r="AL23" s="46" t="e">
        <f>#REF!/#REF!</f>
        <v>#REF!</v>
      </c>
      <c r="AM23" s="46" t="e">
        <f>#REF!/#REF!</f>
        <v>#REF!</v>
      </c>
      <c r="AO23" s="46" t="e">
        <f t="shared" si="24"/>
        <v>#REF!</v>
      </c>
      <c r="AP23" s="46" t="e">
        <f t="shared" si="25"/>
        <v>#REF!</v>
      </c>
      <c r="AQ23" s="46" t="e">
        <f t="shared" si="26"/>
        <v>#REF!</v>
      </c>
      <c r="AR23" s="46" t="e">
        <f t="shared" si="27"/>
        <v>#REF!</v>
      </c>
      <c r="AS23" s="46" t="e">
        <f t="shared" si="28"/>
        <v>#REF!</v>
      </c>
      <c r="AT23" s="46"/>
      <c r="AU23" s="46" t="e">
        <f t="shared" si="29"/>
        <v>#REF!</v>
      </c>
      <c r="AV23" s="46" t="e">
        <f t="shared" si="30"/>
        <v>#REF!</v>
      </c>
      <c r="AW23" s="46" t="e">
        <f t="shared" si="31"/>
        <v>#REF!</v>
      </c>
      <c r="AX23" s="46" t="e">
        <f t="shared" si="32"/>
        <v>#REF!</v>
      </c>
      <c r="BA23" s="46" t="e">
        <f>LN(#REF!/#REF!)</f>
        <v>#REF!</v>
      </c>
      <c r="BB23" s="46" t="e">
        <f>LN(#REF!/#REF!)</f>
        <v>#REF!</v>
      </c>
      <c r="BC23" s="46" t="e">
        <f>LN(#REF!/#REF!)</f>
        <v>#REF!</v>
      </c>
      <c r="BD23" s="46" t="e">
        <f>LN(#REF!/#REF!)</f>
        <v>#REF!</v>
      </c>
      <c r="BF23" s="46" t="e">
        <f>F23/#REF!</f>
        <v>#REF!</v>
      </c>
      <c r="BG23" s="46" t="e">
        <f>#REF!/#REF!</f>
        <v>#REF!</v>
      </c>
      <c r="BH23" s="46" t="e">
        <f>#REF!/#REF!</f>
        <v>#REF!</v>
      </c>
      <c r="BI23" s="46" t="e">
        <f>#REF!/#REF!</f>
        <v>#REF!</v>
      </c>
      <c r="BJ23" s="46"/>
      <c r="BL23" s="46" t="e">
        <f t="shared" si="33"/>
        <v>#REF!</v>
      </c>
      <c r="BM23" s="46" t="e">
        <f t="shared" si="34"/>
        <v>#REF!</v>
      </c>
      <c r="BN23" s="46" t="e">
        <f t="shared" si="35"/>
        <v>#REF!</v>
      </c>
      <c r="BO23" s="46" t="e">
        <f t="shared" si="36"/>
        <v>#REF!</v>
      </c>
      <c r="BQ23" s="46" t="e">
        <f>LN(#REF!/#REF!)</f>
        <v>#REF!</v>
      </c>
      <c r="BR23" s="46" t="e">
        <f>LN(#REF!/#REF!)</f>
        <v>#REF!</v>
      </c>
      <c r="BS23" s="46" t="e">
        <f>LN(#REF!/#REF!)</f>
        <v>#REF!</v>
      </c>
      <c r="BT23" s="46" t="e">
        <f>LN(#REF!/#REF!)</f>
        <v>#REF!</v>
      </c>
      <c r="BV23" s="46" t="e">
        <f>LN(#REF!/#REF!)</f>
        <v>#REF!</v>
      </c>
      <c r="BW23" s="46" t="e">
        <f>LN(#REF!/#REF!)</f>
        <v>#REF!</v>
      </c>
      <c r="BX23" s="46" t="e">
        <f>LN(#REF!/#REF!)</f>
        <v>#REF!</v>
      </c>
      <c r="BY23" s="46" t="e">
        <f>LN(#REF!/#REF!)</f>
        <v>#REF!</v>
      </c>
      <c r="CA23" s="46" t="e">
        <f>LN(#REF!/#REF!)</f>
        <v>#REF!</v>
      </c>
      <c r="CB23" s="46" t="e">
        <f>LN(#REF!/#REF!)</f>
        <v>#REF!</v>
      </c>
      <c r="CC23" s="46" t="e">
        <f>LN(#REF!/#REF!)</f>
        <v>#REF!</v>
      </c>
      <c r="CD23" s="46" t="e">
        <f>LN(#REF!/#REF!)</f>
        <v>#REF!</v>
      </c>
      <c r="CG23" s="46" t="e">
        <f t="shared" si="37"/>
        <v>#REF!</v>
      </c>
      <c r="CH23" s="46">
        <f t="shared" si="38"/>
        <v>1</v>
      </c>
      <c r="CI23" s="46">
        <f t="shared" si="12"/>
        <v>1</v>
      </c>
      <c r="CJ23" s="46"/>
      <c r="CK23" s="46" t="e">
        <f t="shared" si="39"/>
        <v>#REF!</v>
      </c>
      <c r="CL23" s="46">
        <f t="shared" si="40"/>
        <v>1</v>
      </c>
      <c r="CM23" s="46">
        <f t="shared" si="13"/>
        <v>1</v>
      </c>
      <c r="CN23" s="46"/>
      <c r="CO23" s="46" t="e">
        <f t="shared" si="41"/>
        <v>#REF!</v>
      </c>
      <c r="CP23" s="46">
        <f t="shared" si="42"/>
        <v>1</v>
      </c>
      <c r="CQ23" s="46">
        <f t="shared" si="14"/>
        <v>1</v>
      </c>
      <c r="CR23" s="46"/>
      <c r="CS23" s="46" t="e">
        <f t="shared" si="43"/>
        <v>#REF!</v>
      </c>
      <c r="CT23" s="46">
        <f t="shared" si="44"/>
        <v>1</v>
      </c>
      <c r="CU23" s="46">
        <f t="shared" si="15"/>
        <v>1</v>
      </c>
      <c r="CW23" s="46" t="e">
        <f t="shared" si="45"/>
        <v>#REF!</v>
      </c>
      <c r="CX23" s="46">
        <f t="shared" si="46"/>
        <v>1</v>
      </c>
      <c r="CY23" s="46">
        <f t="shared" si="16"/>
        <v>1</v>
      </c>
      <c r="DD23" s="2">
        <f t="shared" si="5"/>
        <v>1980</v>
      </c>
      <c r="DE23" s="46">
        <f t="shared" si="1"/>
        <v>0.92405762230631971</v>
      </c>
      <c r="DF23" s="46">
        <f t="shared" si="2"/>
        <v>0.91538749861220803</v>
      </c>
      <c r="DG23" s="46">
        <f t="shared" si="3"/>
        <v>0.97780532652075414</v>
      </c>
      <c r="DH23" s="46">
        <f t="shared" si="4"/>
        <v>1.0323849814343518</v>
      </c>
      <c r="DI23" s="52">
        <f t="shared" si="6"/>
        <v>1.0208579930826736</v>
      </c>
    </row>
    <row r="24" spans="1:113" x14ac:dyDescent="0.2">
      <c r="A24" s="33" t="s">
        <v>52</v>
      </c>
      <c r="B24" s="1">
        <f t="shared" si="17"/>
        <v>1958</v>
      </c>
      <c r="D24" s="43">
        <f>Conversion_Factors!$O20*D184+D266</f>
        <v>4119.1559999999999</v>
      </c>
      <c r="F24" s="49">
        <f>Floorspace_estimates!U17*0.001</f>
        <v>33.206848339272774</v>
      </c>
      <c r="H24" s="50">
        <f t="shared" si="18"/>
        <v>124.04537636076694</v>
      </c>
      <c r="K24" s="43">
        <f>Conversion_Factors!$O20*K184+K266</f>
        <v>4049.6448425076228</v>
      </c>
      <c r="L24" s="115">
        <f t="shared" si="7"/>
        <v>121.9520985892005</v>
      </c>
      <c r="O24" s="52">
        <f t="shared" si="19"/>
        <v>1.0171647539958923</v>
      </c>
      <c r="R24" s="116">
        <f t="shared" si="8"/>
        <v>0.61692110883997375</v>
      </c>
      <c r="S24" s="46"/>
      <c r="T24" s="46"/>
      <c r="V24" s="48">
        <f t="shared" si="9"/>
        <v>0.57084294159525717</v>
      </c>
      <c r="W24" s="48">
        <f t="shared" si="10"/>
        <v>0.62847655691495263</v>
      </c>
      <c r="X24" s="48">
        <f t="shared" si="11"/>
        <v>1.0187308359357441</v>
      </c>
      <c r="Y24" s="48">
        <f t="shared" si="20"/>
        <v>0.61692110883997375</v>
      </c>
      <c r="Z24" s="48">
        <f t="shared" si="21"/>
        <v>0.35876140647299065</v>
      </c>
      <c r="AA24" s="48">
        <f t="shared" si="22"/>
        <v>0.35876140647299065</v>
      </c>
      <c r="AB24" s="48"/>
      <c r="AC24" s="48"/>
      <c r="AE24" s="43">
        <f>Conversion_Factors!$G20*D184+D266</f>
        <v>4119.1559999999999</v>
      </c>
      <c r="AF24" s="43">
        <f>Conversion_Factors!$G20/Conversion_Factors!$K20*D184+D266</f>
        <v>3986.1166079891736</v>
      </c>
      <c r="AG24" s="238">
        <f t="shared" si="23"/>
        <v>1.0333756899495068</v>
      </c>
      <c r="AH24" s="5"/>
      <c r="AJ24" s="46" t="e">
        <f>D24/#REF!</f>
        <v>#REF!</v>
      </c>
      <c r="AK24" s="46" t="e">
        <f>#REF!/#REF!</f>
        <v>#REF!</v>
      </c>
      <c r="AL24" s="46" t="e">
        <f>#REF!/#REF!</f>
        <v>#REF!</v>
      </c>
      <c r="AM24" s="46" t="e">
        <f>#REF!/#REF!</f>
        <v>#REF!</v>
      </c>
      <c r="AO24" s="46" t="e">
        <f t="shared" si="24"/>
        <v>#REF!</v>
      </c>
      <c r="AP24" s="46" t="e">
        <f t="shared" si="25"/>
        <v>#REF!</v>
      </c>
      <c r="AQ24" s="46" t="e">
        <f t="shared" si="26"/>
        <v>#REF!</v>
      </c>
      <c r="AR24" s="46" t="e">
        <f t="shared" si="27"/>
        <v>#REF!</v>
      </c>
      <c r="AS24" s="46" t="e">
        <f t="shared" si="28"/>
        <v>#REF!</v>
      </c>
      <c r="AT24" s="46"/>
      <c r="AU24" s="46" t="e">
        <f t="shared" si="29"/>
        <v>#REF!</v>
      </c>
      <c r="AV24" s="46" t="e">
        <f t="shared" si="30"/>
        <v>#REF!</v>
      </c>
      <c r="AW24" s="46" t="e">
        <f t="shared" si="31"/>
        <v>#REF!</v>
      </c>
      <c r="AX24" s="46" t="e">
        <f t="shared" si="32"/>
        <v>#REF!</v>
      </c>
      <c r="BA24" s="46" t="e">
        <f>LN(#REF!/#REF!)</f>
        <v>#REF!</v>
      </c>
      <c r="BB24" s="46" t="e">
        <f>LN(#REF!/#REF!)</f>
        <v>#REF!</v>
      </c>
      <c r="BC24" s="46" t="e">
        <f>LN(#REF!/#REF!)</f>
        <v>#REF!</v>
      </c>
      <c r="BD24" s="46" t="e">
        <f>LN(#REF!/#REF!)</f>
        <v>#REF!</v>
      </c>
      <c r="BF24" s="46" t="e">
        <f>F24/#REF!</f>
        <v>#REF!</v>
      </c>
      <c r="BG24" s="46" t="e">
        <f>#REF!/#REF!</f>
        <v>#REF!</v>
      </c>
      <c r="BH24" s="46" t="e">
        <f>#REF!/#REF!</f>
        <v>#REF!</v>
      </c>
      <c r="BI24" s="46" t="e">
        <f>#REF!/#REF!</f>
        <v>#REF!</v>
      </c>
      <c r="BJ24" s="46"/>
      <c r="BL24" s="46" t="e">
        <f t="shared" si="33"/>
        <v>#REF!</v>
      </c>
      <c r="BM24" s="46" t="e">
        <f t="shared" si="34"/>
        <v>#REF!</v>
      </c>
      <c r="BN24" s="46" t="e">
        <f t="shared" si="35"/>
        <v>#REF!</v>
      </c>
      <c r="BO24" s="46" t="e">
        <f t="shared" si="36"/>
        <v>#REF!</v>
      </c>
      <c r="BQ24" s="46" t="e">
        <f>LN(#REF!/#REF!)</f>
        <v>#REF!</v>
      </c>
      <c r="BR24" s="46" t="e">
        <f>LN(#REF!/#REF!)</f>
        <v>#REF!</v>
      </c>
      <c r="BS24" s="46" t="e">
        <f>LN(#REF!/#REF!)</f>
        <v>#REF!</v>
      </c>
      <c r="BT24" s="46" t="e">
        <f>LN(#REF!/#REF!)</f>
        <v>#REF!</v>
      </c>
      <c r="BV24" s="46" t="e">
        <f>LN(#REF!/#REF!)</f>
        <v>#REF!</v>
      </c>
      <c r="BW24" s="46" t="e">
        <f>LN(#REF!/#REF!)</f>
        <v>#REF!</v>
      </c>
      <c r="BX24" s="46" t="e">
        <f>LN(#REF!/#REF!)</f>
        <v>#REF!</v>
      </c>
      <c r="BY24" s="46" t="e">
        <f>LN(#REF!/#REF!)</f>
        <v>#REF!</v>
      </c>
      <c r="CA24" s="46" t="e">
        <f>LN(#REF!/#REF!)</f>
        <v>#REF!</v>
      </c>
      <c r="CB24" s="46" t="e">
        <f>LN(#REF!/#REF!)</f>
        <v>#REF!</v>
      </c>
      <c r="CC24" s="46" t="e">
        <f>LN(#REF!/#REF!)</f>
        <v>#REF!</v>
      </c>
      <c r="CD24" s="46" t="e">
        <f>LN(#REF!/#REF!)</f>
        <v>#REF!</v>
      </c>
      <c r="CG24" s="46" t="e">
        <f t="shared" si="37"/>
        <v>#REF!</v>
      </c>
      <c r="CH24" s="46">
        <f t="shared" si="38"/>
        <v>1</v>
      </c>
      <c r="CI24" s="46">
        <f t="shared" si="12"/>
        <v>1</v>
      </c>
      <c r="CJ24" s="46"/>
      <c r="CK24" s="46" t="e">
        <f t="shared" si="39"/>
        <v>#REF!</v>
      </c>
      <c r="CL24" s="46">
        <f t="shared" si="40"/>
        <v>1</v>
      </c>
      <c r="CM24" s="46">
        <f t="shared" si="13"/>
        <v>1</v>
      </c>
      <c r="CN24" s="46"/>
      <c r="CO24" s="46" t="e">
        <f t="shared" si="41"/>
        <v>#REF!</v>
      </c>
      <c r="CP24" s="46">
        <f t="shared" si="42"/>
        <v>1</v>
      </c>
      <c r="CQ24" s="46">
        <f t="shared" si="14"/>
        <v>1</v>
      </c>
      <c r="CR24" s="46"/>
      <c r="CS24" s="46" t="e">
        <f t="shared" si="43"/>
        <v>#REF!</v>
      </c>
      <c r="CT24" s="46">
        <f t="shared" si="44"/>
        <v>1</v>
      </c>
      <c r="CU24" s="46">
        <f t="shared" si="15"/>
        <v>1</v>
      </c>
      <c r="CW24" s="46" t="e">
        <f t="shared" si="45"/>
        <v>#REF!</v>
      </c>
      <c r="CX24" s="46">
        <f t="shared" si="46"/>
        <v>1</v>
      </c>
      <c r="CY24" s="46">
        <f t="shared" si="16"/>
        <v>1</v>
      </c>
      <c r="DD24" s="2">
        <f t="shared" si="5"/>
        <v>1981</v>
      </c>
      <c r="DE24" s="46">
        <f t="shared" si="1"/>
        <v>0.92728522361928323</v>
      </c>
      <c r="DF24" s="46">
        <f t="shared" si="2"/>
        <v>0.93216199541187617</v>
      </c>
      <c r="DG24" s="46">
        <f t="shared" si="3"/>
        <v>0.97729828438751964</v>
      </c>
      <c r="DH24" s="46">
        <f t="shared" si="4"/>
        <v>1.0178758496505256</v>
      </c>
      <c r="DI24" s="52">
        <f t="shared" si="6"/>
        <v>1.0099001893445307</v>
      </c>
    </row>
    <row r="25" spans="1:113" x14ac:dyDescent="0.2">
      <c r="A25" s="33" t="s">
        <v>52</v>
      </c>
      <c r="B25" s="1">
        <f t="shared" si="17"/>
        <v>1959</v>
      </c>
      <c r="D25" s="43">
        <f>Conversion_Factors!$O21*D185+D267</f>
        <v>4372.1859999999997</v>
      </c>
      <c r="F25" s="49">
        <f>Floorspace_estimates!U18*0.001</f>
        <v>34.088664024781636</v>
      </c>
      <c r="H25" s="50">
        <f t="shared" si="18"/>
        <v>128.25923588033623</v>
      </c>
      <c r="K25" s="43">
        <f>Conversion_Factors!$O21*K185+K267</f>
        <v>4358.0670612230333</v>
      </c>
      <c r="L25" s="115">
        <f t="shared" si="7"/>
        <v>127.84505306675626</v>
      </c>
      <c r="O25" s="52">
        <f t="shared" si="19"/>
        <v>1.0032397249924383</v>
      </c>
      <c r="R25" s="116">
        <f t="shared" si="8"/>
        <v>0.64673189563818578</v>
      </c>
      <c r="S25" s="46"/>
      <c r="T25" s="46"/>
      <c r="V25" s="48">
        <f t="shared" si="9"/>
        <v>0.58600181047428257</v>
      </c>
      <c r="W25" s="48">
        <f t="shared" si="10"/>
        <v>0.6498260985091513</v>
      </c>
      <c r="X25" s="48">
        <f t="shared" si="11"/>
        <v>1.0047843672035259</v>
      </c>
      <c r="Y25" s="48">
        <f t="shared" si="20"/>
        <v>0.64673189563818578</v>
      </c>
      <c r="Z25" s="48">
        <f t="shared" si="21"/>
        <v>0.38079927021980214</v>
      </c>
      <c r="AA25" s="48">
        <f t="shared" si="22"/>
        <v>0.38079927021980214</v>
      </c>
      <c r="AB25" s="48"/>
      <c r="AC25" s="48"/>
      <c r="AE25" s="43">
        <f>Conversion_Factors!$G21*D185+D267</f>
        <v>4372.1859999999997</v>
      </c>
      <c r="AF25" s="43">
        <f>Conversion_Factors!$G21/Conversion_Factors!$K21*D185+D267</f>
        <v>4250.9964501663344</v>
      </c>
      <c r="AG25" s="238">
        <f t="shared" si="23"/>
        <v>1.0285085041247031</v>
      </c>
      <c r="AH25" s="5"/>
      <c r="AJ25" s="46" t="e">
        <f>D25/#REF!</f>
        <v>#REF!</v>
      </c>
      <c r="AK25" s="46" t="e">
        <f>#REF!/#REF!</f>
        <v>#REF!</v>
      </c>
      <c r="AL25" s="46" t="e">
        <f>#REF!/#REF!</f>
        <v>#REF!</v>
      </c>
      <c r="AM25" s="46" t="e">
        <f>#REF!/#REF!</f>
        <v>#REF!</v>
      </c>
      <c r="AO25" s="46" t="e">
        <f t="shared" si="24"/>
        <v>#REF!</v>
      </c>
      <c r="AP25" s="46" t="e">
        <f t="shared" si="25"/>
        <v>#REF!</v>
      </c>
      <c r="AQ25" s="46" t="e">
        <f t="shared" si="26"/>
        <v>#REF!</v>
      </c>
      <c r="AR25" s="46" t="e">
        <f t="shared" si="27"/>
        <v>#REF!</v>
      </c>
      <c r="AS25" s="46" t="e">
        <f t="shared" si="28"/>
        <v>#REF!</v>
      </c>
      <c r="AT25" s="46"/>
      <c r="AU25" s="46" t="e">
        <f t="shared" si="29"/>
        <v>#REF!</v>
      </c>
      <c r="AV25" s="46" t="e">
        <f t="shared" si="30"/>
        <v>#REF!</v>
      </c>
      <c r="AW25" s="46" t="e">
        <f t="shared" si="31"/>
        <v>#REF!</v>
      </c>
      <c r="AX25" s="46" t="e">
        <f t="shared" si="32"/>
        <v>#REF!</v>
      </c>
      <c r="BA25" s="46" t="e">
        <f>LN(#REF!/#REF!)</f>
        <v>#REF!</v>
      </c>
      <c r="BB25" s="46" t="e">
        <f>LN(#REF!/#REF!)</f>
        <v>#REF!</v>
      </c>
      <c r="BC25" s="46" t="e">
        <f>LN(#REF!/#REF!)</f>
        <v>#REF!</v>
      </c>
      <c r="BD25" s="46" t="e">
        <f>LN(#REF!/#REF!)</f>
        <v>#REF!</v>
      </c>
      <c r="BF25" s="46" t="e">
        <f>F25/#REF!</f>
        <v>#REF!</v>
      </c>
      <c r="BG25" s="46" t="e">
        <f>#REF!/#REF!</f>
        <v>#REF!</v>
      </c>
      <c r="BH25" s="46" t="e">
        <f>#REF!/#REF!</f>
        <v>#REF!</v>
      </c>
      <c r="BI25" s="46" t="e">
        <f>#REF!/#REF!</f>
        <v>#REF!</v>
      </c>
      <c r="BJ25" s="46"/>
      <c r="BL25" s="46" t="e">
        <f t="shared" si="33"/>
        <v>#REF!</v>
      </c>
      <c r="BM25" s="46" t="e">
        <f t="shared" si="34"/>
        <v>#REF!</v>
      </c>
      <c r="BN25" s="46" t="e">
        <f t="shared" si="35"/>
        <v>#REF!</v>
      </c>
      <c r="BO25" s="46" t="e">
        <f t="shared" si="36"/>
        <v>#REF!</v>
      </c>
      <c r="BQ25" s="46" t="e">
        <f>LN(#REF!/#REF!)</f>
        <v>#REF!</v>
      </c>
      <c r="BR25" s="46" t="e">
        <f>LN(#REF!/#REF!)</f>
        <v>#REF!</v>
      </c>
      <c r="BS25" s="46" t="e">
        <f>LN(#REF!/#REF!)</f>
        <v>#REF!</v>
      </c>
      <c r="BT25" s="46" t="e">
        <f>LN(#REF!/#REF!)</f>
        <v>#REF!</v>
      </c>
      <c r="BV25" s="46" t="e">
        <f>LN(#REF!/#REF!)</f>
        <v>#REF!</v>
      </c>
      <c r="BW25" s="46" t="e">
        <f>LN(#REF!/#REF!)</f>
        <v>#REF!</v>
      </c>
      <c r="BX25" s="46" t="e">
        <f>LN(#REF!/#REF!)</f>
        <v>#REF!</v>
      </c>
      <c r="BY25" s="46" t="e">
        <f>LN(#REF!/#REF!)</f>
        <v>#REF!</v>
      </c>
      <c r="CA25" s="46" t="e">
        <f>LN(#REF!/#REF!)</f>
        <v>#REF!</v>
      </c>
      <c r="CB25" s="46" t="e">
        <f>LN(#REF!/#REF!)</f>
        <v>#REF!</v>
      </c>
      <c r="CC25" s="46" t="e">
        <f>LN(#REF!/#REF!)</f>
        <v>#REF!</v>
      </c>
      <c r="CD25" s="46" t="e">
        <f>LN(#REF!/#REF!)</f>
        <v>#REF!</v>
      </c>
      <c r="CG25" s="46" t="e">
        <f t="shared" si="37"/>
        <v>#REF!</v>
      </c>
      <c r="CH25" s="46">
        <f t="shared" si="38"/>
        <v>1</v>
      </c>
      <c r="CI25" s="46">
        <f t="shared" si="12"/>
        <v>1</v>
      </c>
      <c r="CJ25" s="46"/>
      <c r="CK25" s="46" t="e">
        <f t="shared" si="39"/>
        <v>#REF!</v>
      </c>
      <c r="CL25" s="46">
        <f t="shared" si="40"/>
        <v>1</v>
      </c>
      <c r="CM25" s="46">
        <f t="shared" si="13"/>
        <v>1</v>
      </c>
      <c r="CN25" s="46"/>
      <c r="CO25" s="46" t="e">
        <f t="shared" si="41"/>
        <v>#REF!</v>
      </c>
      <c r="CP25" s="46">
        <f t="shared" si="42"/>
        <v>1</v>
      </c>
      <c r="CQ25" s="46">
        <f t="shared" si="14"/>
        <v>1</v>
      </c>
      <c r="CR25" s="46"/>
      <c r="CS25" s="46" t="e">
        <f t="shared" si="43"/>
        <v>#REF!</v>
      </c>
      <c r="CT25" s="46">
        <f t="shared" si="44"/>
        <v>1</v>
      </c>
      <c r="CU25" s="46">
        <f t="shared" si="15"/>
        <v>1</v>
      </c>
      <c r="CW25" s="46" t="e">
        <f t="shared" si="45"/>
        <v>#REF!</v>
      </c>
      <c r="CX25" s="46">
        <f t="shared" si="46"/>
        <v>1</v>
      </c>
      <c r="CY25" s="46">
        <f t="shared" si="16"/>
        <v>1</v>
      </c>
      <c r="DD25" s="2">
        <f t="shared" si="5"/>
        <v>1982</v>
      </c>
      <c r="DE25" s="46">
        <f t="shared" si="1"/>
        <v>0.94860243040723624</v>
      </c>
      <c r="DF25" s="46">
        <f t="shared" si="2"/>
        <v>0.94761765331232584</v>
      </c>
      <c r="DG25" s="46">
        <f t="shared" si="3"/>
        <v>1.0219325266444781</v>
      </c>
      <c r="DH25" s="46">
        <f t="shared" si="4"/>
        <v>0.9795550953111356</v>
      </c>
      <c r="DI25" s="52">
        <f t="shared" si="6"/>
        <v>1.0166452787425817</v>
      </c>
    </row>
    <row r="26" spans="1:113" x14ac:dyDescent="0.2">
      <c r="A26" s="33" t="s">
        <v>52</v>
      </c>
      <c r="B26" s="1">
        <f t="shared" si="17"/>
        <v>1960</v>
      </c>
      <c r="D26" s="43">
        <f>Conversion_Factors!$O22*D186+D268</f>
        <v>4609.4009999999998</v>
      </c>
      <c r="F26" s="49">
        <f>Floorspace_estimates!B8</f>
        <v>34.69239659623949</v>
      </c>
      <c r="H26" s="50">
        <f t="shared" si="18"/>
        <v>132.86487680991286</v>
      </c>
      <c r="K26" s="43">
        <f>Conversion_Factors!$O22*K186+K268</f>
        <v>4529.9695370886357</v>
      </c>
      <c r="L26" s="115">
        <f t="shared" si="7"/>
        <v>130.57528396812069</v>
      </c>
      <c r="O26" s="52">
        <f t="shared" si="19"/>
        <v>1.0175346571894199</v>
      </c>
      <c r="R26" s="116">
        <f t="shared" si="8"/>
        <v>0.66054336009467418</v>
      </c>
      <c r="S26" s="46"/>
      <c r="T26" s="46"/>
      <c r="V26" s="48">
        <f t="shared" si="9"/>
        <v>0.59638028642920415</v>
      </c>
      <c r="W26" s="48">
        <f t="shared" si="10"/>
        <v>0.67316060269404387</v>
      </c>
      <c r="X26" s="48">
        <f t="shared" si="11"/>
        <v>1.0191013086522607</v>
      </c>
      <c r="Y26" s="48">
        <f t="shared" si="20"/>
        <v>0.66054336009467418</v>
      </c>
      <c r="Z26" s="48">
        <f t="shared" si="21"/>
        <v>0.40145971304752959</v>
      </c>
      <c r="AA26" s="48">
        <f t="shared" si="22"/>
        <v>0.40145971304752959</v>
      </c>
      <c r="AB26" s="48"/>
      <c r="AC26" s="48"/>
      <c r="AE26" s="43">
        <f>Conversion_Factors!$G22*D186+D268</f>
        <v>4609.4009999999998</v>
      </c>
      <c r="AF26" s="43">
        <f>Conversion_Factors!$G22/Conversion_Factors!$K22*D186+D268</f>
        <v>4505.1885002539038</v>
      </c>
      <c r="AG26" s="238">
        <f t="shared" si="23"/>
        <v>1.0231316624687785</v>
      </c>
      <c r="AH26" s="5"/>
      <c r="AJ26" s="46" t="e">
        <f>D26/#REF!</f>
        <v>#REF!</v>
      </c>
      <c r="AK26" s="46" t="e">
        <f>#REF!/#REF!</f>
        <v>#REF!</v>
      </c>
      <c r="AL26" s="46" t="e">
        <f>#REF!/#REF!</f>
        <v>#REF!</v>
      </c>
      <c r="AM26" s="46" t="e">
        <f>#REF!/#REF!</f>
        <v>#REF!</v>
      </c>
      <c r="AO26" s="46" t="e">
        <f t="shared" si="24"/>
        <v>#REF!</v>
      </c>
      <c r="AP26" s="46" t="e">
        <f t="shared" si="25"/>
        <v>#REF!</v>
      </c>
      <c r="AQ26" s="46" t="e">
        <f t="shared" si="26"/>
        <v>#REF!</v>
      </c>
      <c r="AR26" s="46" t="e">
        <f t="shared" si="27"/>
        <v>#REF!</v>
      </c>
      <c r="AS26" s="46" t="e">
        <f t="shared" si="28"/>
        <v>#REF!</v>
      </c>
      <c r="AT26" s="46"/>
      <c r="AU26" s="46" t="e">
        <f t="shared" si="29"/>
        <v>#REF!</v>
      </c>
      <c r="AV26" s="46" t="e">
        <f t="shared" si="30"/>
        <v>#REF!</v>
      </c>
      <c r="AW26" s="46" t="e">
        <f t="shared" si="31"/>
        <v>#REF!</v>
      </c>
      <c r="AX26" s="46" t="e">
        <f t="shared" si="32"/>
        <v>#REF!</v>
      </c>
      <c r="BA26" s="46" t="e">
        <f>LN(#REF!/#REF!)</f>
        <v>#REF!</v>
      </c>
      <c r="BB26" s="46" t="e">
        <f>LN(#REF!/#REF!)</f>
        <v>#REF!</v>
      </c>
      <c r="BC26" s="46" t="e">
        <f>LN(#REF!/#REF!)</f>
        <v>#REF!</v>
      </c>
      <c r="BD26" s="46" t="e">
        <f>LN(#REF!/#REF!)</f>
        <v>#REF!</v>
      </c>
      <c r="BF26" s="46" t="e">
        <f>F26/#REF!</f>
        <v>#REF!</v>
      </c>
      <c r="BG26" s="46" t="e">
        <f>#REF!/#REF!</f>
        <v>#REF!</v>
      </c>
      <c r="BH26" s="46" t="e">
        <f>#REF!/#REF!</f>
        <v>#REF!</v>
      </c>
      <c r="BI26" s="46" t="e">
        <f>#REF!/#REF!</f>
        <v>#REF!</v>
      </c>
      <c r="BJ26" s="46"/>
      <c r="BL26" s="46" t="e">
        <f t="shared" si="33"/>
        <v>#REF!</v>
      </c>
      <c r="BM26" s="46" t="e">
        <f t="shared" si="34"/>
        <v>#REF!</v>
      </c>
      <c r="BN26" s="46" t="e">
        <f t="shared" si="35"/>
        <v>#REF!</v>
      </c>
      <c r="BO26" s="46" t="e">
        <f t="shared" si="36"/>
        <v>#REF!</v>
      </c>
      <c r="BQ26" s="46" t="e">
        <f>LN(#REF!/#REF!)</f>
        <v>#REF!</v>
      </c>
      <c r="BR26" s="46" t="e">
        <f>LN(#REF!/#REF!)</f>
        <v>#REF!</v>
      </c>
      <c r="BS26" s="46" t="e">
        <f>LN(#REF!/#REF!)</f>
        <v>#REF!</v>
      </c>
      <c r="BT26" s="46" t="e">
        <f>LN(#REF!/#REF!)</f>
        <v>#REF!</v>
      </c>
      <c r="BV26" s="46" t="e">
        <f>LN(#REF!/#REF!)</f>
        <v>#REF!</v>
      </c>
      <c r="BW26" s="46" t="e">
        <f>LN(#REF!/#REF!)</f>
        <v>#REF!</v>
      </c>
      <c r="BX26" s="46" t="e">
        <f>LN(#REF!/#REF!)</f>
        <v>#REF!</v>
      </c>
      <c r="BY26" s="46" t="e">
        <f>LN(#REF!/#REF!)</f>
        <v>#REF!</v>
      </c>
      <c r="CA26" s="46" t="e">
        <f>LN(#REF!/#REF!)</f>
        <v>#REF!</v>
      </c>
      <c r="CB26" s="46" t="e">
        <f>LN(#REF!/#REF!)</f>
        <v>#REF!</v>
      </c>
      <c r="CC26" s="46" t="e">
        <f>LN(#REF!/#REF!)</f>
        <v>#REF!</v>
      </c>
      <c r="CD26" s="46" t="e">
        <f>LN(#REF!/#REF!)</f>
        <v>#REF!</v>
      </c>
      <c r="CG26" s="46" t="e">
        <f t="shared" si="37"/>
        <v>#REF!</v>
      </c>
      <c r="CH26" s="46">
        <f t="shared" si="38"/>
        <v>1</v>
      </c>
      <c r="CI26" s="46">
        <f t="shared" si="12"/>
        <v>1</v>
      </c>
      <c r="CJ26" s="46"/>
      <c r="CK26" s="46" t="e">
        <f t="shared" si="39"/>
        <v>#REF!</v>
      </c>
      <c r="CL26" s="46">
        <f t="shared" si="40"/>
        <v>1</v>
      </c>
      <c r="CM26" s="46">
        <f t="shared" si="13"/>
        <v>1</v>
      </c>
      <c r="CN26" s="46"/>
      <c r="CO26" s="46" t="e">
        <f t="shared" si="41"/>
        <v>#REF!</v>
      </c>
      <c r="CP26" s="46">
        <f t="shared" si="42"/>
        <v>1</v>
      </c>
      <c r="CQ26" s="46">
        <f t="shared" si="14"/>
        <v>1</v>
      </c>
      <c r="CR26" s="46"/>
      <c r="CS26" s="46" t="e">
        <f t="shared" si="43"/>
        <v>#REF!</v>
      </c>
      <c r="CT26" s="46">
        <f t="shared" si="44"/>
        <v>1</v>
      </c>
      <c r="CU26" s="46">
        <f t="shared" si="15"/>
        <v>1</v>
      </c>
      <c r="CW26" s="46" t="e">
        <f t="shared" si="45"/>
        <v>#REF!</v>
      </c>
      <c r="CX26" s="46">
        <f t="shared" si="46"/>
        <v>1</v>
      </c>
      <c r="CY26" s="46">
        <f t="shared" si="16"/>
        <v>1</v>
      </c>
      <c r="DD26" s="2">
        <f t="shared" si="5"/>
        <v>1983</v>
      </c>
      <c r="DE26" s="46">
        <f t="shared" si="1"/>
        <v>0.95538941019542678</v>
      </c>
      <c r="DF26" s="46">
        <f t="shared" si="2"/>
        <v>0.96179177749213429</v>
      </c>
      <c r="DG26" s="46">
        <f t="shared" si="3"/>
        <v>0.97624251008250285</v>
      </c>
      <c r="DH26" s="46">
        <f t="shared" si="4"/>
        <v>1.0175169401585482</v>
      </c>
      <c r="DI26" s="52">
        <f t="shared" si="6"/>
        <v>1.0139237531782219</v>
      </c>
    </row>
    <row r="27" spans="1:113" x14ac:dyDescent="0.2">
      <c r="A27" s="33" t="s">
        <v>52</v>
      </c>
      <c r="B27" s="1">
        <f t="shared" si="17"/>
        <v>1961</v>
      </c>
      <c r="D27" s="43">
        <f>Conversion_Factors!$O23*D187+D269</f>
        <v>4727.6629999999996</v>
      </c>
      <c r="F27" s="49">
        <f>Floorspace_estimates!B9</f>
        <v>35.344195837661651</v>
      </c>
      <c r="H27" s="50">
        <f t="shared" si="18"/>
        <v>133.76066106340301</v>
      </c>
      <c r="K27" s="43">
        <f>Conversion_Factors!$O23*K187+K269</f>
        <v>4718.9355245400384</v>
      </c>
      <c r="L27" s="115">
        <f t="shared" si="7"/>
        <v>133.51373295390385</v>
      </c>
      <c r="O27" s="52">
        <f t="shared" si="19"/>
        <v>1.0018494585091438</v>
      </c>
      <c r="R27" s="116">
        <f t="shared" si="8"/>
        <v>0.6754081408368694</v>
      </c>
      <c r="S27" s="46"/>
      <c r="T27" s="46"/>
      <c r="V27" s="48">
        <f t="shared" si="9"/>
        <v>0.60758505336467206</v>
      </c>
      <c r="W27" s="48">
        <f t="shared" si="10"/>
        <v>0.67769909836303832</v>
      </c>
      <c r="X27" s="48">
        <f t="shared" si="11"/>
        <v>1.0033919601906638</v>
      </c>
      <c r="Y27" s="48">
        <f t="shared" si="20"/>
        <v>0.6754081408368694</v>
      </c>
      <c r="Z27" s="48">
        <f t="shared" si="21"/>
        <v>0.41175984284409678</v>
      </c>
      <c r="AA27" s="48">
        <f t="shared" si="22"/>
        <v>0.41175984284409678</v>
      </c>
      <c r="AB27" s="48"/>
      <c r="AC27" s="48"/>
      <c r="AE27" s="43">
        <f>Conversion_Factors!$G23*D187+D269</f>
        <v>4727.6629999999996</v>
      </c>
      <c r="AF27" s="43">
        <f>Conversion_Factors!$G23/Conversion_Factors!$K23*D187+D269</f>
        <v>4642.9554112369333</v>
      </c>
      <c r="AG27" s="238">
        <f t="shared" si="23"/>
        <v>1.0182443252756759</v>
      </c>
      <c r="AH27" s="5"/>
      <c r="AJ27" s="46" t="e">
        <f>D27/#REF!</f>
        <v>#REF!</v>
      </c>
      <c r="AK27" s="46" t="e">
        <f>#REF!/#REF!</f>
        <v>#REF!</v>
      </c>
      <c r="AL27" s="46" t="e">
        <f>#REF!/#REF!</f>
        <v>#REF!</v>
      </c>
      <c r="AM27" s="46" t="e">
        <f>#REF!/#REF!</f>
        <v>#REF!</v>
      </c>
      <c r="AO27" s="46" t="e">
        <f t="shared" si="24"/>
        <v>#REF!</v>
      </c>
      <c r="AP27" s="46" t="e">
        <f t="shared" si="25"/>
        <v>#REF!</v>
      </c>
      <c r="AQ27" s="46" t="e">
        <f t="shared" si="26"/>
        <v>#REF!</v>
      </c>
      <c r="AR27" s="46" t="e">
        <f t="shared" si="27"/>
        <v>#REF!</v>
      </c>
      <c r="AS27" s="46" t="e">
        <f t="shared" si="28"/>
        <v>#REF!</v>
      </c>
      <c r="AT27" s="46"/>
      <c r="AU27" s="46" t="e">
        <f t="shared" si="29"/>
        <v>#REF!</v>
      </c>
      <c r="AV27" s="46" t="e">
        <f t="shared" si="30"/>
        <v>#REF!</v>
      </c>
      <c r="AW27" s="46" t="e">
        <f t="shared" si="31"/>
        <v>#REF!</v>
      </c>
      <c r="AX27" s="46" t="e">
        <f t="shared" si="32"/>
        <v>#REF!</v>
      </c>
      <c r="BA27" s="46" t="e">
        <f>LN(#REF!/#REF!)</f>
        <v>#REF!</v>
      </c>
      <c r="BB27" s="46" t="e">
        <f>LN(#REF!/#REF!)</f>
        <v>#REF!</v>
      </c>
      <c r="BC27" s="46" t="e">
        <f>LN(#REF!/#REF!)</f>
        <v>#REF!</v>
      </c>
      <c r="BD27" s="46" t="e">
        <f>LN(#REF!/#REF!)</f>
        <v>#REF!</v>
      </c>
      <c r="BF27" s="46" t="e">
        <f>F27/#REF!</f>
        <v>#REF!</v>
      </c>
      <c r="BG27" s="46" t="e">
        <f>#REF!/#REF!</f>
        <v>#REF!</v>
      </c>
      <c r="BH27" s="46" t="e">
        <f>#REF!/#REF!</f>
        <v>#REF!</v>
      </c>
      <c r="BI27" s="46" t="e">
        <f>#REF!/#REF!</f>
        <v>#REF!</v>
      </c>
      <c r="BJ27" s="46"/>
      <c r="BL27" s="46" t="e">
        <f t="shared" si="33"/>
        <v>#REF!</v>
      </c>
      <c r="BM27" s="46" t="e">
        <f t="shared" si="34"/>
        <v>#REF!</v>
      </c>
      <c r="BN27" s="46" t="e">
        <f t="shared" si="35"/>
        <v>#REF!</v>
      </c>
      <c r="BO27" s="46" t="e">
        <f t="shared" si="36"/>
        <v>#REF!</v>
      </c>
      <c r="BQ27" s="46" t="e">
        <f>LN(#REF!/#REF!)</f>
        <v>#REF!</v>
      </c>
      <c r="BR27" s="46" t="e">
        <f>LN(#REF!/#REF!)</f>
        <v>#REF!</v>
      </c>
      <c r="BS27" s="46" t="e">
        <f>LN(#REF!/#REF!)</f>
        <v>#REF!</v>
      </c>
      <c r="BT27" s="46" t="e">
        <f>LN(#REF!/#REF!)</f>
        <v>#REF!</v>
      </c>
      <c r="BV27" s="46" t="e">
        <f>LN(#REF!/#REF!)</f>
        <v>#REF!</v>
      </c>
      <c r="BW27" s="46" t="e">
        <f>LN(#REF!/#REF!)</f>
        <v>#REF!</v>
      </c>
      <c r="BX27" s="46" t="e">
        <f>LN(#REF!/#REF!)</f>
        <v>#REF!</v>
      </c>
      <c r="BY27" s="46" t="e">
        <f>LN(#REF!/#REF!)</f>
        <v>#REF!</v>
      </c>
      <c r="CA27" s="46" t="e">
        <f>LN(#REF!/#REF!)</f>
        <v>#REF!</v>
      </c>
      <c r="CB27" s="46" t="e">
        <f>LN(#REF!/#REF!)</f>
        <v>#REF!</v>
      </c>
      <c r="CC27" s="46" t="e">
        <f>LN(#REF!/#REF!)</f>
        <v>#REF!</v>
      </c>
      <c r="CD27" s="46" t="e">
        <f>LN(#REF!/#REF!)</f>
        <v>#REF!</v>
      </c>
      <c r="CG27" s="46" t="e">
        <f t="shared" si="37"/>
        <v>#REF!</v>
      </c>
      <c r="CH27" s="46">
        <f t="shared" si="38"/>
        <v>1</v>
      </c>
      <c r="CI27" s="46">
        <f t="shared" si="12"/>
        <v>1</v>
      </c>
      <c r="CJ27" s="46"/>
      <c r="CK27" s="46" t="e">
        <f t="shared" si="39"/>
        <v>#REF!</v>
      </c>
      <c r="CL27" s="46">
        <f t="shared" si="40"/>
        <v>1</v>
      </c>
      <c r="CM27" s="46">
        <f t="shared" si="13"/>
        <v>1</v>
      </c>
      <c r="CN27" s="46"/>
      <c r="CO27" s="46" t="e">
        <f t="shared" si="41"/>
        <v>#REF!</v>
      </c>
      <c r="CP27" s="46">
        <f t="shared" si="42"/>
        <v>1</v>
      </c>
      <c r="CQ27" s="46">
        <f t="shared" si="14"/>
        <v>1</v>
      </c>
      <c r="CR27" s="46"/>
      <c r="CS27" s="46" t="e">
        <f t="shared" si="43"/>
        <v>#REF!</v>
      </c>
      <c r="CT27" s="46">
        <f t="shared" si="44"/>
        <v>1</v>
      </c>
      <c r="CU27" s="46">
        <f t="shared" si="15"/>
        <v>1</v>
      </c>
      <c r="CW27" s="46" t="e">
        <f t="shared" si="45"/>
        <v>#REF!</v>
      </c>
      <c r="CX27" s="46">
        <f t="shared" si="46"/>
        <v>1</v>
      </c>
      <c r="CY27" s="46">
        <f t="shared" si="16"/>
        <v>1</v>
      </c>
      <c r="DD27" s="2">
        <f t="shared" si="5"/>
        <v>1984</v>
      </c>
      <c r="DE27" s="46">
        <f t="shared" si="1"/>
        <v>0.99936251807643639</v>
      </c>
      <c r="DF27" s="46">
        <f t="shared" si="2"/>
        <v>0.97892729113732491</v>
      </c>
      <c r="DG27" s="46">
        <f t="shared" si="3"/>
        <v>1.019489278304756</v>
      </c>
      <c r="DH27" s="46">
        <f t="shared" si="4"/>
        <v>1.001359351234824</v>
      </c>
      <c r="DI27" s="52">
        <f t="shared" si="6"/>
        <v>1.0007896324355976</v>
      </c>
    </row>
    <row r="28" spans="1:113" x14ac:dyDescent="0.2">
      <c r="A28" s="33" t="s">
        <v>52</v>
      </c>
      <c r="B28" s="1">
        <f t="shared" si="17"/>
        <v>1962</v>
      </c>
      <c r="D28" s="43">
        <f>Conversion_Factors!$O24*D188+D270</f>
        <v>5036.3860000000004</v>
      </c>
      <c r="F28" s="49">
        <f>Floorspace_estimates!B10</f>
        <v>36.019174273443198</v>
      </c>
      <c r="H28" s="50">
        <f t="shared" si="18"/>
        <v>139.82513762713626</v>
      </c>
      <c r="K28" s="43">
        <f>Conversion_Factors!$O24*K188+K270</f>
        <v>4988.1350981817868</v>
      </c>
      <c r="L28" s="115">
        <f t="shared" si="7"/>
        <v>138.4855482891933</v>
      </c>
      <c r="O28" s="52">
        <f t="shared" si="19"/>
        <v>1.0096731345219181</v>
      </c>
      <c r="R28" s="116">
        <f t="shared" si="8"/>
        <v>0.70055914574024847</v>
      </c>
      <c r="S28" s="46"/>
      <c r="T28" s="46"/>
      <c r="V28" s="48">
        <f t="shared" si="9"/>
        <v>0.61918828267021309</v>
      </c>
      <c r="W28" s="48">
        <f t="shared" si="10"/>
        <v>0.70842480102189176</v>
      </c>
      <c r="X28" s="48">
        <f t="shared" si="11"/>
        <v>1.0112276819587189</v>
      </c>
      <c r="Y28" s="48">
        <f t="shared" si="20"/>
        <v>0.70055914574024847</v>
      </c>
      <c r="Z28" s="48">
        <f t="shared" si="21"/>
        <v>0.4386483359457326</v>
      </c>
      <c r="AA28" s="48">
        <f t="shared" si="22"/>
        <v>0.43864833594573255</v>
      </c>
      <c r="AB28" s="48"/>
      <c r="AC28" s="48"/>
      <c r="AE28" s="43">
        <f>Conversion_Factors!$G24*D188+D270</f>
        <v>5036.3860000000004</v>
      </c>
      <c r="AF28" s="43">
        <f>Conversion_Factors!$G24/Conversion_Factors!$K24*D188+D270</f>
        <v>4962.1179585324098</v>
      </c>
      <c r="AG28" s="238">
        <f t="shared" si="23"/>
        <v>1.0149670044300108</v>
      </c>
      <c r="AH28" s="5"/>
      <c r="AJ28" s="46" t="e">
        <f>D28/#REF!</f>
        <v>#REF!</v>
      </c>
      <c r="AK28" s="46" t="e">
        <f>#REF!/#REF!</f>
        <v>#REF!</v>
      </c>
      <c r="AL28" s="46" t="e">
        <f>#REF!/#REF!</f>
        <v>#REF!</v>
      </c>
      <c r="AM28" s="46" t="e">
        <f>#REF!/#REF!</f>
        <v>#REF!</v>
      </c>
      <c r="AO28" s="46" t="e">
        <f t="shared" si="24"/>
        <v>#REF!</v>
      </c>
      <c r="AP28" s="46" t="e">
        <f t="shared" si="25"/>
        <v>#REF!</v>
      </c>
      <c r="AQ28" s="46" t="e">
        <f t="shared" si="26"/>
        <v>#REF!</v>
      </c>
      <c r="AR28" s="46" t="e">
        <f t="shared" si="27"/>
        <v>#REF!</v>
      </c>
      <c r="AS28" s="46" t="e">
        <f t="shared" si="28"/>
        <v>#REF!</v>
      </c>
      <c r="AT28" s="46"/>
      <c r="AU28" s="46" t="e">
        <f t="shared" si="29"/>
        <v>#REF!</v>
      </c>
      <c r="AV28" s="46" t="e">
        <f t="shared" si="30"/>
        <v>#REF!</v>
      </c>
      <c r="AW28" s="46" t="e">
        <f t="shared" si="31"/>
        <v>#REF!</v>
      </c>
      <c r="AX28" s="46" t="e">
        <f t="shared" si="32"/>
        <v>#REF!</v>
      </c>
      <c r="BA28" s="46" t="e">
        <f>LN(#REF!/#REF!)</f>
        <v>#REF!</v>
      </c>
      <c r="BB28" s="46" t="e">
        <f>LN(#REF!/#REF!)</f>
        <v>#REF!</v>
      </c>
      <c r="BC28" s="46" t="e">
        <f>LN(#REF!/#REF!)</f>
        <v>#REF!</v>
      </c>
      <c r="BD28" s="46" t="e">
        <f>LN(#REF!/#REF!)</f>
        <v>#REF!</v>
      </c>
      <c r="BF28" s="46" t="e">
        <f>F28/#REF!</f>
        <v>#REF!</v>
      </c>
      <c r="BG28" s="46" t="e">
        <f>#REF!/#REF!</f>
        <v>#REF!</v>
      </c>
      <c r="BH28" s="46" t="e">
        <f>#REF!/#REF!</f>
        <v>#REF!</v>
      </c>
      <c r="BI28" s="46" t="e">
        <f>#REF!/#REF!</f>
        <v>#REF!</v>
      </c>
      <c r="BJ28" s="46"/>
      <c r="BL28" s="46" t="e">
        <f t="shared" si="33"/>
        <v>#REF!</v>
      </c>
      <c r="BM28" s="46" t="e">
        <f t="shared" si="34"/>
        <v>#REF!</v>
      </c>
      <c r="BN28" s="46" t="e">
        <f t="shared" si="35"/>
        <v>#REF!</v>
      </c>
      <c r="BO28" s="46" t="e">
        <f t="shared" si="36"/>
        <v>#REF!</v>
      </c>
      <c r="BQ28" s="46" t="e">
        <f>LN(#REF!/#REF!)</f>
        <v>#REF!</v>
      </c>
      <c r="BR28" s="46" t="e">
        <f>LN(#REF!/#REF!)</f>
        <v>#REF!</v>
      </c>
      <c r="BS28" s="46" t="e">
        <f>LN(#REF!/#REF!)</f>
        <v>#REF!</v>
      </c>
      <c r="BT28" s="46" t="e">
        <f>LN(#REF!/#REF!)</f>
        <v>#REF!</v>
      </c>
      <c r="BV28" s="46" t="e">
        <f>LN(#REF!/#REF!)</f>
        <v>#REF!</v>
      </c>
      <c r="BW28" s="46" t="e">
        <f>LN(#REF!/#REF!)</f>
        <v>#REF!</v>
      </c>
      <c r="BX28" s="46" t="e">
        <f>LN(#REF!/#REF!)</f>
        <v>#REF!</v>
      </c>
      <c r="BY28" s="46" t="e">
        <f>LN(#REF!/#REF!)</f>
        <v>#REF!</v>
      </c>
      <c r="CA28" s="46" t="e">
        <f>LN(#REF!/#REF!)</f>
        <v>#REF!</v>
      </c>
      <c r="CB28" s="46" t="e">
        <f>LN(#REF!/#REF!)</f>
        <v>#REF!</v>
      </c>
      <c r="CC28" s="46" t="e">
        <f>LN(#REF!/#REF!)</f>
        <v>#REF!</v>
      </c>
      <c r="CD28" s="46" t="e">
        <f>LN(#REF!/#REF!)</f>
        <v>#REF!</v>
      </c>
      <c r="CG28" s="46" t="e">
        <f t="shared" si="37"/>
        <v>#REF!</v>
      </c>
      <c r="CH28" s="46">
        <f t="shared" si="38"/>
        <v>1</v>
      </c>
      <c r="CI28" s="46">
        <f t="shared" si="12"/>
        <v>1</v>
      </c>
      <c r="CJ28" s="46"/>
      <c r="CK28" s="46" t="e">
        <f t="shared" si="39"/>
        <v>#REF!</v>
      </c>
      <c r="CL28" s="46">
        <f t="shared" si="40"/>
        <v>1</v>
      </c>
      <c r="CM28" s="46">
        <f t="shared" si="13"/>
        <v>1</v>
      </c>
      <c r="CN28" s="46"/>
      <c r="CO28" s="46" t="e">
        <f t="shared" si="41"/>
        <v>#REF!</v>
      </c>
      <c r="CP28" s="46">
        <f t="shared" si="42"/>
        <v>1</v>
      </c>
      <c r="CQ28" s="46">
        <f t="shared" si="14"/>
        <v>1</v>
      </c>
      <c r="CR28" s="46"/>
      <c r="CS28" s="46" t="e">
        <f t="shared" si="43"/>
        <v>#REF!</v>
      </c>
      <c r="CT28" s="46">
        <f t="shared" si="44"/>
        <v>1</v>
      </c>
      <c r="CU28" s="46">
        <f t="shared" si="15"/>
        <v>1</v>
      </c>
      <c r="CW28" s="46" t="e">
        <f t="shared" si="45"/>
        <v>#REF!</v>
      </c>
      <c r="CX28" s="46">
        <f t="shared" si="46"/>
        <v>1</v>
      </c>
      <c r="CY28" s="46">
        <f t="shared" si="16"/>
        <v>1</v>
      </c>
      <c r="DD28" s="2">
        <f>1985</f>
        <v>1985</v>
      </c>
      <c r="DE28" s="46">
        <f t="shared" si="1"/>
        <v>1</v>
      </c>
      <c r="DF28" s="46">
        <f t="shared" si="2"/>
        <v>1</v>
      </c>
      <c r="DG28" s="46">
        <f t="shared" si="3"/>
        <v>1</v>
      </c>
      <c r="DH28" s="46">
        <f t="shared" si="4"/>
        <v>1</v>
      </c>
      <c r="DI28" s="52">
        <f t="shared" ref="DI28:DI54" si="47">AG51</f>
        <v>1</v>
      </c>
    </row>
    <row r="29" spans="1:113" x14ac:dyDescent="0.2">
      <c r="A29" s="33" t="s">
        <v>52</v>
      </c>
      <c r="B29" s="1">
        <f t="shared" si="17"/>
        <v>1963</v>
      </c>
      <c r="D29" s="43">
        <f>Conversion_Factors!$O25*D189+D271</f>
        <v>5250.6459999999997</v>
      </c>
      <c r="F29" s="49">
        <f>Floorspace_estimates!B11</f>
        <v>36.743103932126672</v>
      </c>
      <c r="H29" s="50">
        <f t="shared" si="18"/>
        <v>142.90153629097864</v>
      </c>
      <c r="K29" s="43">
        <f>Conversion_Factors!$O25*K189+K271</f>
        <v>5197.0316587213838</v>
      </c>
      <c r="L29" s="115">
        <f t="shared" si="7"/>
        <v>141.44236884073672</v>
      </c>
      <c r="O29" s="52">
        <f t="shared" si="19"/>
        <v>1.0103163391719276</v>
      </c>
      <c r="R29" s="116">
        <f t="shared" si="8"/>
        <v>0.71551686302762063</v>
      </c>
      <c r="S29" s="46"/>
      <c r="T29" s="46"/>
      <c r="V29" s="48">
        <f t="shared" si="9"/>
        <v>0.63163300887996254</v>
      </c>
      <c r="W29" s="48">
        <f t="shared" si="10"/>
        <v>0.72401139116069946</v>
      </c>
      <c r="X29" s="48">
        <f t="shared" si="11"/>
        <v>1.0118718769214403</v>
      </c>
      <c r="Y29" s="48">
        <f t="shared" si="20"/>
        <v>0.71551686302762063</v>
      </c>
      <c r="Z29" s="48">
        <f t="shared" si="21"/>
        <v>0.45730949346220018</v>
      </c>
      <c r="AA29" s="48">
        <f t="shared" si="22"/>
        <v>0.45730949346220012</v>
      </c>
      <c r="AB29" s="48"/>
      <c r="AC29" s="48"/>
      <c r="AE29" s="43">
        <f>Conversion_Factors!$G25*D189+D271</f>
        <v>5250.6459999999997</v>
      </c>
      <c r="AF29" s="43">
        <f>Conversion_Factors!$G25/Conversion_Factors!$K25*D189+D271</f>
        <v>5178.3958727825921</v>
      </c>
      <c r="AG29" s="238">
        <f t="shared" si="23"/>
        <v>1.0139522216903407</v>
      </c>
      <c r="AH29" s="5"/>
      <c r="AJ29" s="46" t="e">
        <f>D29/#REF!</f>
        <v>#REF!</v>
      </c>
      <c r="AK29" s="46" t="e">
        <f>#REF!/#REF!</f>
        <v>#REF!</v>
      </c>
      <c r="AL29" s="46" t="e">
        <f>#REF!/#REF!</f>
        <v>#REF!</v>
      </c>
      <c r="AM29" s="46" t="e">
        <f>#REF!/#REF!</f>
        <v>#REF!</v>
      </c>
      <c r="AO29" s="46" t="e">
        <f t="shared" si="24"/>
        <v>#REF!</v>
      </c>
      <c r="AP29" s="46" t="e">
        <f t="shared" si="25"/>
        <v>#REF!</v>
      </c>
      <c r="AQ29" s="46" t="e">
        <f t="shared" si="26"/>
        <v>#REF!</v>
      </c>
      <c r="AR29" s="46" t="e">
        <f t="shared" si="27"/>
        <v>#REF!</v>
      </c>
      <c r="AS29" s="46" t="e">
        <f t="shared" si="28"/>
        <v>#REF!</v>
      </c>
      <c r="AT29" s="46"/>
      <c r="AU29" s="46" t="e">
        <f t="shared" si="29"/>
        <v>#REF!</v>
      </c>
      <c r="AV29" s="46" t="e">
        <f t="shared" si="30"/>
        <v>#REF!</v>
      </c>
      <c r="AW29" s="46" t="e">
        <f t="shared" si="31"/>
        <v>#REF!</v>
      </c>
      <c r="AX29" s="46" t="e">
        <f t="shared" si="32"/>
        <v>#REF!</v>
      </c>
      <c r="BA29" s="46" t="e">
        <f>LN(#REF!/#REF!)</f>
        <v>#REF!</v>
      </c>
      <c r="BB29" s="46" t="e">
        <f>LN(#REF!/#REF!)</f>
        <v>#REF!</v>
      </c>
      <c r="BC29" s="46" t="e">
        <f>LN(#REF!/#REF!)</f>
        <v>#REF!</v>
      </c>
      <c r="BD29" s="46" t="e">
        <f>LN(#REF!/#REF!)</f>
        <v>#REF!</v>
      </c>
      <c r="BF29" s="46" t="e">
        <f>F29/#REF!</f>
        <v>#REF!</v>
      </c>
      <c r="BG29" s="46" t="e">
        <f>#REF!/#REF!</f>
        <v>#REF!</v>
      </c>
      <c r="BH29" s="46" t="e">
        <f>#REF!/#REF!</f>
        <v>#REF!</v>
      </c>
      <c r="BI29" s="46" t="e">
        <f>#REF!/#REF!</f>
        <v>#REF!</v>
      </c>
      <c r="BJ29" s="46"/>
      <c r="BL29" s="46" t="e">
        <f t="shared" si="33"/>
        <v>#REF!</v>
      </c>
      <c r="BM29" s="46" t="e">
        <f t="shared" si="34"/>
        <v>#REF!</v>
      </c>
      <c r="BN29" s="46" t="e">
        <f t="shared" si="35"/>
        <v>#REF!</v>
      </c>
      <c r="BO29" s="46" t="e">
        <f t="shared" si="36"/>
        <v>#REF!</v>
      </c>
      <c r="BQ29" s="46" t="e">
        <f>LN(#REF!/#REF!)</f>
        <v>#REF!</v>
      </c>
      <c r="BR29" s="46" t="e">
        <f>LN(#REF!/#REF!)</f>
        <v>#REF!</v>
      </c>
      <c r="BS29" s="46" t="e">
        <f>LN(#REF!/#REF!)</f>
        <v>#REF!</v>
      </c>
      <c r="BT29" s="46" t="e">
        <f>LN(#REF!/#REF!)</f>
        <v>#REF!</v>
      </c>
      <c r="BV29" s="46" t="e">
        <f>LN(#REF!/#REF!)</f>
        <v>#REF!</v>
      </c>
      <c r="BW29" s="46" t="e">
        <f>LN(#REF!/#REF!)</f>
        <v>#REF!</v>
      </c>
      <c r="BX29" s="46" t="e">
        <f>LN(#REF!/#REF!)</f>
        <v>#REF!</v>
      </c>
      <c r="BY29" s="46" t="e">
        <f>LN(#REF!/#REF!)</f>
        <v>#REF!</v>
      </c>
      <c r="CA29" s="46" t="e">
        <f>LN(#REF!/#REF!)</f>
        <v>#REF!</v>
      </c>
      <c r="CB29" s="46" t="e">
        <f>LN(#REF!/#REF!)</f>
        <v>#REF!</v>
      </c>
      <c r="CC29" s="46" t="e">
        <f>LN(#REF!/#REF!)</f>
        <v>#REF!</v>
      </c>
      <c r="CD29" s="46" t="e">
        <f>LN(#REF!/#REF!)</f>
        <v>#REF!</v>
      </c>
      <c r="CG29" s="46" t="e">
        <f t="shared" si="37"/>
        <v>#REF!</v>
      </c>
      <c r="CH29" s="46">
        <f t="shared" si="38"/>
        <v>1</v>
      </c>
      <c r="CI29" s="46">
        <f t="shared" si="12"/>
        <v>1</v>
      </c>
      <c r="CJ29" s="46"/>
      <c r="CK29" s="46" t="e">
        <f t="shared" si="39"/>
        <v>#REF!</v>
      </c>
      <c r="CL29" s="46">
        <f t="shared" si="40"/>
        <v>1</v>
      </c>
      <c r="CM29" s="46">
        <f t="shared" si="13"/>
        <v>1</v>
      </c>
      <c r="CN29" s="46"/>
      <c r="CO29" s="46" t="e">
        <f t="shared" si="41"/>
        <v>#REF!</v>
      </c>
      <c r="CP29" s="46">
        <f t="shared" si="42"/>
        <v>1</v>
      </c>
      <c r="CQ29" s="46">
        <f t="shared" si="14"/>
        <v>1</v>
      </c>
      <c r="CR29" s="46"/>
      <c r="CS29" s="46" t="e">
        <f t="shared" si="43"/>
        <v>#REF!</v>
      </c>
      <c r="CT29" s="46">
        <f t="shared" si="44"/>
        <v>1</v>
      </c>
      <c r="CU29" s="46">
        <f t="shared" si="15"/>
        <v>1</v>
      </c>
      <c r="CW29" s="46" t="e">
        <f t="shared" si="45"/>
        <v>#REF!</v>
      </c>
      <c r="CX29" s="46">
        <f t="shared" si="46"/>
        <v>1</v>
      </c>
      <c r="CY29" s="46">
        <f t="shared" si="16"/>
        <v>1</v>
      </c>
      <c r="DD29" s="2">
        <f>DD28+1</f>
        <v>1986</v>
      </c>
      <c r="DE29" s="46">
        <f t="shared" si="1"/>
        <v>1.0134581974240506</v>
      </c>
      <c r="DF29" s="46">
        <f t="shared" si="2"/>
        <v>1.0227054921100727</v>
      </c>
      <c r="DG29" s="46">
        <f t="shared" si="3"/>
        <v>0.99296088326909249</v>
      </c>
      <c r="DH29" s="46">
        <f t="shared" si="4"/>
        <v>0.99798292650283704</v>
      </c>
      <c r="DI29" s="52">
        <f t="shared" si="47"/>
        <v>0.99208719759330233</v>
      </c>
    </row>
    <row r="30" spans="1:113" x14ac:dyDescent="0.2">
      <c r="A30" s="33" t="s">
        <v>52</v>
      </c>
      <c r="B30" s="1">
        <f t="shared" si="17"/>
        <v>1964</v>
      </c>
      <c r="D30" s="43">
        <f>Conversion_Factors!$O26*D190+D272</f>
        <v>5465.9930000000004</v>
      </c>
      <c r="F30" s="49">
        <f>Floorspace_estimates!B12</f>
        <v>37.509906313800414</v>
      </c>
      <c r="H30" s="50">
        <f t="shared" si="18"/>
        <v>145.72131837047499</v>
      </c>
      <c r="K30" s="43">
        <f>Conversion_Factors!$O26*K190+K272</f>
        <v>5492.6054837905194</v>
      </c>
      <c r="L30" s="115">
        <f t="shared" si="7"/>
        <v>146.4307971830288</v>
      </c>
      <c r="O30" s="52">
        <f t="shared" si="19"/>
        <v>0.99515485248866742</v>
      </c>
      <c r="R30" s="116">
        <f t="shared" si="8"/>
        <v>0.74075190842574967</v>
      </c>
      <c r="S30" s="46"/>
      <c r="T30" s="46"/>
      <c r="V30" s="48">
        <f t="shared" si="9"/>
        <v>0.6448147394285737</v>
      </c>
      <c r="W30" s="48">
        <f t="shared" si="10"/>
        <v>0.73829783201455501</v>
      </c>
      <c r="X30" s="48">
        <f t="shared" si="11"/>
        <v>0.99668704679221154</v>
      </c>
      <c r="Y30" s="48">
        <f t="shared" si="20"/>
        <v>0.74075190842574967</v>
      </c>
      <c r="Z30" s="48">
        <f t="shared" si="21"/>
        <v>0.47606532417114633</v>
      </c>
      <c r="AA30" s="48">
        <f t="shared" si="22"/>
        <v>0.47606532417114616</v>
      </c>
      <c r="AB30" s="48"/>
      <c r="AC30" s="48"/>
      <c r="AE30" s="43">
        <f>Conversion_Factors!$G26*D190+D272</f>
        <v>5465.9930000000004</v>
      </c>
      <c r="AF30" s="43">
        <f>Conversion_Factors!$G26/Conversion_Factors!$K26*D190+D272</f>
        <v>5399.3112087652607</v>
      </c>
      <c r="AG30" s="238">
        <f t="shared" si="23"/>
        <v>1.0123500551563851</v>
      </c>
      <c r="AH30" s="5"/>
      <c r="AJ30" s="46" t="e">
        <f>D30/#REF!</f>
        <v>#REF!</v>
      </c>
      <c r="AK30" s="46" t="e">
        <f>#REF!/#REF!</f>
        <v>#REF!</v>
      </c>
      <c r="AL30" s="46" t="e">
        <f>#REF!/#REF!</f>
        <v>#REF!</v>
      </c>
      <c r="AM30" s="46" t="e">
        <f>#REF!/#REF!</f>
        <v>#REF!</v>
      </c>
      <c r="AO30" s="46" t="e">
        <f t="shared" si="24"/>
        <v>#REF!</v>
      </c>
      <c r="AP30" s="46" t="e">
        <f t="shared" si="25"/>
        <v>#REF!</v>
      </c>
      <c r="AQ30" s="46" t="e">
        <f t="shared" si="26"/>
        <v>#REF!</v>
      </c>
      <c r="AR30" s="46" t="e">
        <f t="shared" si="27"/>
        <v>#REF!</v>
      </c>
      <c r="AS30" s="46" t="e">
        <f t="shared" si="28"/>
        <v>#REF!</v>
      </c>
      <c r="AT30" s="46"/>
      <c r="AU30" s="46" t="e">
        <f t="shared" si="29"/>
        <v>#REF!</v>
      </c>
      <c r="AV30" s="46" t="e">
        <f t="shared" si="30"/>
        <v>#REF!</v>
      </c>
      <c r="AW30" s="46" t="e">
        <f t="shared" si="31"/>
        <v>#REF!</v>
      </c>
      <c r="AX30" s="46" t="e">
        <f t="shared" si="32"/>
        <v>#REF!</v>
      </c>
      <c r="BA30" s="46" t="e">
        <f>LN(#REF!/#REF!)</f>
        <v>#REF!</v>
      </c>
      <c r="BB30" s="46" t="e">
        <f>LN(#REF!/#REF!)</f>
        <v>#REF!</v>
      </c>
      <c r="BC30" s="46" t="e">
        <f>LN(#REF!/#REF!)</f>
        <v>#REF!</v>
      </c>
      <c r="BD30" s="46" t="e">
        <f>LN(#REF!/#REF!)</f>
        <v>#REF!</v>
      </c>
      <c r="BF30" s="46" t="e">
        <f>F30/#REF!</f>
        <v>#REF!</v>
      </c>
      <c r="BG30" s="46" t="e">
        <f>#REF!/#REF!</f>
        <v>#REF!</v>
      </c>
      <c r="BH30" s="46" t="e">
        <f>#REF!/#REF!</f>
        <v>#REF!</v>
      </c>
      <c r="BI30" s="46" t="e">
        <f>#REF!/#REF!</f>
        <v>#REF!</v>
      </c>
      <c r="BJ30" s="46"/>
      <c r="BL30" s="46" t="e">
        <f t="shared" si="33"/>
        <v>#REF!</v>
      </c>
      <c r="BM30" s="46" t="e">
        <f t="shared" si="34"/>
        <v>#REF!</v>
      </c>
      <c r="BN30" s="46" t="e">
        <f t="shared" si="35"/>
        <v>#REF!</v>
      </c>
      <c r="BO30" s="46" t="e">
        <f t="shared" si="36"/>
        <v>#REF!</v>
      </c>
      <c r="BQ30" s="46" t="e">
        <f>LN(#REF!/#REF!)</f>
        <v>#REF!</v>
      </c>
      <c r="BR30" s="46" t="e">
        <f>LN(#REF!/#REF!)</f>
        <v>#REF!</v>
      </c>
      <c r="BS30" s="46" t="e">
        <f>LN(#REF!/#REF!)</f>
        <v>#REF!</v>
      </c>
      <c r="BT30" s="46" t="e">
        <f>LN(#REF!/#REF!)</f>
        <v>#REF!</v>
      </c>
      <c r="BV30" s="46" t="e">
        <f>LN(#REF!/#REF!)</f>
        <v>#REF!</v>
      </c>
      <c r="BW30" s="46" t="e">
        <f>LN(#REF!/#REF!)</f>
        <v>#REF!</v>
      </c>
      <c r="BX30" s="46" t="e">
        <f>LN(#REF!/#REF!)</f>
        <v>#REF!</v>
      </c>
      <c r="BY30" s="46" t="e">
        <f>LN(#REF!/#REF!)</f>
        <v>#REF!</v>
      </c>
      <c r="CA30" s="46" t="e">
        <f>LN(#REF!/#REF!)</f>
        <v>#REF!</v>
      </c>
      <c r="CB30" s="46" t="e">
        <f>LN(#REF!/#REF!)</f>
        <v>#REF!</v>
      </c>
      <c r="CC30" s="46" t="e">
        <f>LN(#REF!/#REF!)</f>
        <v>#REF!</v>
      </c>
      <c r="CD30" s="46" t="e">
        <f>LN(#REF!/#REF!)</f>
        <v>#REF!</v>
      </c>
      <c r="CG30" s="46" t="e">
        <f t="shared" si="37"/>
        <v>#REF!</v>
      </c>
      <c r="CH30" s="46">
        <f t="shared" si="38"/>
        <v>1</v>
      </c>
      <c r="CI30" s="46">
        <f t="shared" si="12"/>
        <v>1</v>
      </c>
      <c r="CJ30" s="46"/>
      <c r="CK30" s="46" t="e">
        <f t="shared" si="39"/>
        <v>#REF!</v>
      </c>
      <c r="CL30" s="46">
        <f t="shared" si="40"/>
        <v>1</v>
      </c>
      <c r="CM30" s="46">
        <f t="shared" si="13"/>
        <v>1</v>
      </c>
      <c r="CN30" s="46"/>
      <c r="CO30" s="46" t="e">
        <f t="shared" si="41"/>
        <v>#REF!</v>
      </c>
      <c r="CP30" s="46">
        <f t="shared" si="42"/>
        <v>1</v>
      </c>
      <c r="CQ30" s="46">
        <f t="shared" si="14"/>
        <v>1</v>
      </c>
      <c r="CR30" s="46"/>
      <c r="CS30" s="46" t="e">
        <f t="shared" si="43"/>
        <v>#REF!</v>
      </c>
      <c r="CT30" s="46">
        <f t="shared" si="44"/>
        <v>1</v>
      </c>
      <c r="CU30" s="46">
        <f t="shared" si="15"/>
        <v>1</v>
      </c>
      <c r="CW30" s="46" t="e">
        <f t="shared" si="45"/>
        <v>#REF!</v>
      </c>
      <c r="CX30" s="46">
        <f t="shared" si="46"/>
        <v>1</v>
      </c>
      <c r="CY30" s="46">
        <f t="shared" si="16"/>
        <v>1</v>
      </c>
      <c r="DD30" s="2">
        <f t="shared" ref="DD30:DD44" si="48">DD29+1</f>
        <v>1987</v>
      </c>
      <c r="DE30" s="46">
        <f t="shared" si="1"/>
        <v>1.0430424008323389</v>
      </c>
      <c r="DF30" s="46">
        <f t="shared" si="2"/>
        <v>1.0445556731731047</v>
      </c>
      <c r="DG30" s="46">
        <f t="shared" si="3"/>
        <v>1.0001766935014191</v>
      </c>
      <c r="DH30" s="46">
        <f t="shared" si="4"/>
        <v>0.99837487015805393</v>
      </c>
      <c r="DI30" s="52">
        <f t="shared" si="47"/>
        <v>0.98655306122209052</v>
      </c>
    </row>
    <row r="31" spans="1:113" x14ac:dyDescent="0.2">
      <c r="A31" s="33" t="s">
        <v>52</v>
      </c>
      <c r="B31" s="1">
        <f t="shared" si="17"/>
        <v>1965</v>
      </c>
      <c r="D31" s="43">
        <f>Conversion_Factors!$O27*D191+D273</f>
        <v>5845.4230000000007</v>
      </c>
      <c r="F31" s="49">
        <f>Floorspace_estimates!B13</f>
        <v>38.329005933125394</v>
      </c>
      <c r="H31" s="50">
        <f t="shared" si="18"/>
        <v>152.50651191420965</v>
      </c>
      <c r="K31" s="43">
        <f>Conversion_Factors!$O27*K191+K273</f>
        <v>5868.7058724648214</v>
      </c>
      <c r="L31" s="115">
        <f t="shared" si="7"/>
        <v>153.11395976990002</v>
      </c>
      <c r="O31" s="52">
        <f t="shared" si="19"/>
        <v>0.99603270755584106</v>
      </c>
      <c r="R31" s="116">
        <f t="shared" si="8"/>
        <v>0.77456013412540592</v>
      </c>
      <c r="S31" s="46"/>
      <c r="T31" s="46"/>
      <c r="V31" s="48">
        <f t="shared" si="9"/>
        <v>0.65889548660993258</v>
      </c>
      <c r="W31" s="48">
        <f t="shared" si="10"/>
        <v>0.77267505107321433</v>
      </c>
      <c r="X31" s="48">
        <f t="shared" si="11"/>
        <v>0.99756625345258698</v>
      </c>
      <c r="Y31" s="48">
        <f t="shared" si="20"/>
        <v>0.77456013412540592</v>
      </c>
      <c r="Z31" s="48">
        <f t="shared" si="21"/>
        <v>0.50911210376824012</v>
      </c>
      <c r="AA31" s="48">
        <f t="shared" si="22"/>
        <v>0.50911210376824001</v>
      </c>
      <c r="AB31" s="48"/>
      <c r="AC31" s="48"/>
      <c r="AE31" s="43">
        <f>Conversion_Factors!$G27*D191+D273</f>
        <v>5845.4230000000007</v>
      </c>
      <c r="AF31" s="43">
        <f>Conversion_Factors!$G27/Conversion_Factors!$K27*D191+D273</f>
        <v>5765.815337187968</v>
      </c>
      <c r="AG31" s="238">
        <f t="shared" si="23"/>
        <v>1.0138068353140941</v>
      </c>
      <c r="AH31" s="5"/>
      <c r="AJ31" s="46" t="e">
        <f>D31/#REF!</f>
        <v>#REF!</v>
      </c>
      <c r="AK31" s="46" t="e">
        <f>#REF!/#REF!</f>
        <v>#REF!</v>
      </c>
      <c r="AL31" s="46" t="e">
        <f>#REF!/#REF!</f>
        <v>#REF!</v>
      </c>
      <c r="AM31" s="46" t="e">
        <f>#REF!/#REF!</f>
        <v>#REF!</v>
      </c>
      <c r="AO31" s="46" t="e">
        <f t="shared" si="24"/>
        <v>#REF!</v>
      </c>
      <c r="AP31" s="46" t="e">
        <f t="shared" si="25"/>
        <v>#REF!</v>
      </c>
      <c r="AQ31" s="46" t="e">
        <f t="shared" si="26"/>
        <v>#REF!</v>
      </c>
      <c r="AR31" s="46" t="e">
        <f t="shared" si="27"/>
        <v>#REF!</v>
      </c>
      <c r="AS31" s="46" t="e">
        <f t="shared" si="28"/>
        <v>#REF!</v>
      </c>
      <c r="AT31" s="46"/>
      <c r="AU31" s="46" t="e">
        <f t="shared" si="29"/>
        <v>#REF!</v>
      </c>
      <c r="AV31" s="46" t="e">
        <f t="shared" si="30"/>
        <v>#REF!</v>
      </c>
      <c r="AW31" s="46" t="e">
        <f t="shared" si="31"/>
        <v>#REF!</v>
      </c>
      <c r="AX31" s="46" t="e">
        <f t="shared" si="32"/>
        <v>#REF!</v>
      </c>
      <c r="BA31" s="46" t="e">
        <f>LN(#REF!/#REF!)</f>
        <v>#REF!</v>
      </c>
      <c r="BB31" s="46" t="e">
        <f>LN(#REF!/#REF!)</f>
        <v>#REF!</v>
      </c>
      <c r="BC31" s="46" t="e">
        <f>LN(#REF!/#REF!)</f>
        <v>#REF!</v>
      </c>
      <c r="BD31" s="46" t="e">
        <f>LN(#REF!/#REF!)</f>
        <v>#REF!</v>
      </c>
      <c r="BF31" s="46" t="e">
        <f>F31/#REF!</f>
        <v>#REF!</v>
      </c>
      <c r="BG31" s="46" t="e">
        <f>#REF!/#REF!</f>
        <v>#REF!</v>
      </c>
      <c r="BH31" s="46" t="e">
        <f>#REF!/#REF!</f>
        <v>#REF!</v>
      </c>
      <c r="BI31" s="46" t="e">
        <f>#REF!/#REF!</f>
        <v>#REF!</v>
      </c>
      <c r="BJ31" s="46"/>
      <c r="BL31" s="46" t="e">
        <f t="shared" si="33"/>
        <v>#REF!</v>
      </c>
      <c r="BM31" s="46" t="e">
        <f t="shared" si="34"/>
        <v>#REF!</v>
      </c>
      <c r="BN31" s="46" t="e">
        <f t="shared" si="35"/>
        <v>#REF!</v>
      </c>
      <c r="BO31" s="46" t="e">
        <f t="shared" si="36"/>
        <v>#REF!</v>
      </c>
      <c r="BQ31" s="46" t="e">
        <f>LN(#REF!/#REF!)</f>
        <v>#REF!</v>
      </c>
      <c r="BR31" s="46" t="e">
        <f>LN(#REF!/#REF!)</f>
        <v>#REF!</v>
      </c>
      <c r="BS31" s="46" t="e">
        <f>LN(#REF!/#REF!)</f>
        <v>#REF!</v>
      </c>
      <c r="BT31" s="46" t="e">
        <f>LN(#REF!/#REF!)</f>
        <v>#REF!</v>
      </c>
      <c r="BV31" s="46" t="e">
        <f>LN(#REF!/#REF!)</f>
        <v>#REF!</v>
      </c>
      <c r="BW31" s="46" t="e">
        <f>LN(#REF!/#REF!)</f>
        <v>#REF!</v>
      </c>
      <c r="BX31" s="46" t="e">
        <f>LN(#REF!/#REF!)</f>
        <v>#REF!</v>
      </c>
      <c r="BY31" s="46" t="e">
        <f>LN(#REF!/#REF!)</f>
        <v>#REF!</v>
      </c>
      <c r="CA31" s="46" t="e">
        <f>LN(#REF!/#REF!)</f>
        <v>#REF!</v>
      </c>
      <c r="CB31" s="46" t="e">
        <f>LN(#REF!/#REF!)</f>
        <v>#REF!</v>
      </c>
      <c r="CC31" s="46" t="e">
        <f>LN(#REF!/#REF!)</f>
        <v>#REF!</v>
      </c>
      <c r="CD31" s="46" t="e">
        <f>LN(#REF!/#REF!)</f>
        <v>#REF!</v>
      </c>
      <c r="CG31" s="46" t="e">
        <f t="shared" si="37"/>
        <v>#REF!</v>
      </c>
      <c r="CH31" s="46">
        <f t="shared" si="38"/>
        <v>1</v>
      </c>
      <c r="CI31" s="46">
        <f t="shared" si="12"/>
        <v>1</v>
      </c>
      <c r="CJ31" s="46"/>
      <c r="CK31" s="46" t="e">
        <f t="shared" si="39"/>
        <v>#REF!</v>
      </c>
      <c r="CL31" s="46">
        <f t="shared" si="40"/>
        <v>1</v>
      </c>
      <c r="CM31" s="46">
        <f t="shared" si="13"/>
        <v>1</v>
      </c>
      <c r="CN31" s="46"/>
      <c r="CO31" s="46" t="e">
        <f t="shared" si="41"/>
        <v>#REF!</v>
      </c>
      <c r="CP31" s="46">
        <f t="shared" si="42"/>
        <v>1</v>
      </c>
      <c r="CQ31" s="46">
        <f t="shared" si="14"/>
        <v>1</v>
      </c>
      <c r="CR31" s="46"/>
      <c r="CS31" s="46" t="e">
        <f t="shared" si="43"/>
        <v>#REF!</v>
      </c>
      <c r="CT31" s="46">
        <f t="shared" si="44"/>
        <v>1</v>
      </c>
      <c r="CU31" s="46">
        <f t="shared" si="15"/>
        <v>1</v>
      </c>
      <c r="CW31" s="46" t="e">
        <f t="shared" si="45"/>
        <v>#REF!</v>
      </c>
      <c r="CX31" s="46">
        <f t="shared" si="46"/>
        <v>1</v>
      </c>
      <c r="CY31" s="46">
        <f t="shared" si="16"/>
        <v>1</v>
      </c>
      <c r="DD31" s="2">
        <f t="shared" si="48"/>
        <v>1988</v>
      </c>
      <c r="DE31" s="46">
        <f t="shared" si="1"/>
        <v>1.0980857941546225</v>
      </c>
      <c r="DF31" s="46">
        <f t="shared" si="2"/>
        <v>1.065822440562912</v>
      </c>
      <c r="DG31" s="46">
        <f t="shared" si="3"/>
        <v>1.0270311277491724</v>
      </c>
      <c r="DH31" s="46">
        <f t="shared" si="4"/>
        <v>1.0031544559691752</v>
      </c>
      <c r="DI31" s="52">
        <f t="shared" si="47"/>
        <v>0.98448746417368205</v>
      </c>
    </row>
    <row r="32" spans="1:113" x14ac:dyDescent="0.2">
      <c r="A32" s="33" t="s">
        <v>52</v>
      </c>
      <c r="B32" s="1">
        <f t="shared" si="17"/>
        <v>1966</v>
      </c>
      <c r="D32" s="43">
        <f>Conversion_Factors!$O28*D192+D274</f>
        <v>6324.0470000000005</v>
      </c>
      <c r="F32" s="49">
        <f>Floorspace_estimates!B14</f>
        <v>39.236168078555281</v>
      </c>
      <c r="H32" s="50">
        <f t="shared" si="18"/>
        <v>161.17901695544114</v>
      </c>
      <c r="K32" s="43">
        <f>Conversion_Factors!$O28*K192+K274</f>
        <v>6262.9660631644037</v>
      </c>
      <c r="L32" s="115">
        <f t="shared" si="7"/>
        <v>159.62226613529717</v>
      </c>
      <c r="O32" s="52">
        <f t="shared" si="19"/>
        <v>1.0097527171981411</v>
      </c>
      <c r="R32" s="116">
        <f t="shared" si="8"/>
        <v>0.80748381175014361</v>
      </c>
      <c r="S32" s="46"/>
      <c r="T32" s="46"/>
      <c r="V32" s="48">
        <f t="shared" si="9"/>
        <v>0.67449007427782093</v>
      </c>
      <c r="W32" s="48">
        <f t="shared" si="10"/>
        <v>0.81661434383886244</v>
      </c>
      <c r="X32" s="48">
        <f t="shared" si="11"/>
        <v>1.01130738716474</v>
      </c>
      <c r="Y32" s="48">
        <f t="shared" si="20"/>
        <v>0.80748381175014361</v>
      </c>
      <c r="Z32" s="48">
        <f t="shared" si="21"/>
        <v>0.55079826943220833</v>
      </c>
      <c r="AA32" s="48">
        <f t="shared" si="22"/>
        <v>0.55079826943220833</v>
      </c>
      <c r="AB32" s="48"/>
      <c r="AC32" s="48"/>
      <c r="AE32" s="43">
        <f>Conversion_Factors!$G28*D192+D274</f>
        <v>6324.0470000000005</v>
      </c>
      <c r="AF32" s="43">
        <f>Conversion_Factors!$G28/Conversion_Factors!$K28*D192+D274</f>
        <v>6229.7391358909736</v>
      </c>
      <c r="AG32" s="238">
        <f t="shared" si="23"/>
        <v>1.0151383327699386</v>
      </c>
      <c r="AH32" s="5"/>
      <c r="AJ32" s="46" t="e">
        <f>D32/#REF!</f>
        <v>#REF!</v>
      </c>
      <c r="AK32" s="46" t="e">
        <f>#REF!/#REF!</f>
        <v>#REF!</v>
      </c>
      <c r="AL32" s="46" t="e">
        <f>#REF!/#REF!</f>
        <v>#REF!</v>
      </c>
      <c r="AM32" s="46" t="e">
        <f>#REF!/#REF!</f>
        <v>#REF!</v>
      </c>
      <c r="AO32" s="46" t="e">
        <f t="shared" si="24"/>
        <v>#REF!</v>
      </c>
      <c r="AP32" s="46" t="e">
        <f t="shared" si="25"/>
        <v>#REF!</v>
      </c>
      <c r="AQ32" s="46" t="e">
        <f t="shared" si="26"/>
        <v>#REF!</v>
      </c>
      <c r="AR32" s="46" t="e">
        <f t="shared" si="27"/>
        <v>#REF!</v>
      </c>
      <c r="AS32" s="46" t="e">
        <f t="shared" si="28"/>
        <v>#REF!</v>
      </c>
      <c r="AT32" s="46"/>
      <c r="AU32" s="46" t="e">
        <f t="shared" si="29"/>
        <v>#REF!</v>
      </c>
      <c r="AV32" s="46" t="e">
        <f t="shared" si="30"/>
        <v>#REF!</v>
      </c>
      <c r="AW32" s="46" t="e">
        <f t="shared" si="31"/>
        <v>#REF!</v>
      </c>
      <c r="AX32" s="46" t="e">
        <f t="shared" si="32"/>
        <v>#REF!</v>
      </c>
      <c r="BA32" s="46" t="e">
        <f>LN(#REF!/#REF!)</f>
        <v>#REF!</v>
      </c>
      <c r="BB32" s="46" t="e">
        <f>LN(#REF!/#REF!)</f>
        <v>#REF!</v>
      </c>
      <c r="BC32" s="46" t="e">
        <f>LN(#REF!/#REF!)</f>
        <v>#REF!</v>
      </c>
      <c r="BD32" s="46" t="e">
        <f>LN(#REF!/#REF!)</f>
        <v>#REF!</v>
      </c>
      <c r="BF32" s="46" t="e">
        <f>F32/#REF!</f>
        <v>#REF!</v>
      </c>
      <c r="BG32" s="46" t="e">
        <f>#REF!/#REF!</f>
        <v>#REF!</v>
      </c>
      <c r="BH32" s="46" t="e">
        <f>#REF!/#REF!</f>
        <v>#REF!</v>
      </c>
      <c r="BI32" s="46" t="e">
        <f>#REF!/#REF!</f>
        <v>#REF!</v>
      </c>
      <c r="BJ32" s="46"/>
      <c r="BL32" s="46" t="e">
        <f t="shared" si="33"/>
        <v>#REF!</v>
      </c>
      <c r="BM32" s="46" t="e">
        <f t="shared" si="34"/>
        <v>#REF!</v>
      </c>
      <c r="BN32" s="46" t="e">
        <f t="shared" si="35"/>
        <v>#REF!</v>
      </c>
      <c r="BO32" s="46" t="e">
        <f t="shared" si="36"/>
        <v>#REF!</v>
      </c>
      <c r="BQ32" s="46" t="e">
        <f>LN(#REF!/#REF!)</f>
        <v>#REF!</v>
      </c>
      <c r="BR32" s="46" t="e">
        <f>LN(#REF!/#REF!)</f>
        <v>#REF!</v>
      </c>
      <c r="BS32" s="46" t="e">
        <f>LN(#REF!/#REF!)</f>
        <v>#REF!</v>
      </c>
      <c r="BT32" s="46" t="e">
        <f>LN(#REF!/#REF!)</f>
        <v>#REF!</v>
      </c>
      <c r="BV32" s="46" t="e">
        <f>LN(#REF!/#REF!)</f>
        <v>#REF!</v>
      </c>
      <c r="BW32" s="46" t="e">
        <f>LN(#REF!/#REF!)</f>
        <v>#REF!</v>
      </c>
      <c r="BX32" s="46" t="e">
        <f>LN(#REF!/#REF!)</f>
        <v>#REF!</v>
      </c>
      <c r="BY32" s="46" t="e">
        <f>LN(#REF!/#REF!)</f>
        <v>#REF!</v>
      </c>
      <c r="CA32" s="46" t="e">
        <f>LN(#REF!/#REF!)</f>
        <v>#REF!</v>
      </c>
      <c r="CB32" s="46" t="e">
        <f>LN(#REF!/#REF!)</f>
        <v>#REF!</v>
      </c>
      <c r="CC32" s="46" t="e">
        <f>LN(#REF!/#REF!)</f>
        <v>#REF!</v>
      </c>
      <c r="CD32" s="46" t="e">
        <f>LN(#REF!/#REF!)</f>
        <v>#REF!</v>
      </c>
      <c r="CG32" s="46" t="e">
        <f t="shared" si="37"/>
        <v>#REF!</v>
      </c>
      <c r="CH32" s="46">
        <f t="shared" si="38"/>
        <v>1</v>
      </c>
      <c r="CI32" s="46">
        <f t="shared" si="12"/>
        <v>1</v>
      </c>
      <c r="CJ32" s="46"/>
      <c r="CK32" s="46" t="e">
        <f t="shared" si="39"/>
        <v>#REF!</v>
      </c>
      <c r="CL32" s="46">
        <f t="shared" si="40"/>
        <v>1</v>
      </c>
      <c r="CM32" s="46">
        <f t="shared" si="13"/>
        <v>1</v>
      </c>
      <c r="CN32" s="46"/>
      <c r="CO32" s="46" t="e">
        <f t="shared" si="41"/>
        <v>#REF!</v>
      </c>
      <c r="CP32" s="46">
        <f t="shared" si="42"/>
        <v>1</v>
      </c>
      <c r="CQ32" s="46">
        <f t="shared" si="14"/>
        <v>1</v>
      </c>
      <c r="CR32" s="46"/>
      <c r="CS32" s="46" t="e">
        <f t="shared" si="43"/>
        <v>#REF!</v>
      </c>
      <c r="CT32" s="46">
        <f t="shared" si="44"/>
        <v>1</v>
      </c>
      <c r="CU32" s="46">
        <f t="shared" si="15"/>
        <v>1</v>
      </c>
      <c r="CW32" s="46" t="e">
        <f t="shared" si="45"/>
        <v>#REF!</v>
      </c>
      <c r="CX32" s="46">
        <f t="shared" si="46"/>
        <v>1</v>
      </c>
      <c r="CY32" s="46">
        <f t="shared" si="16"/>
        <v>1</v>
      </c>
      <c r="DD32" s="2">
        <f t="shared" si="48"/>
        <v>1989</v>
      </c>
      <c r="DE32" s="46">
        <f t="shared" si="1"/>
        <v>1.1520091570228361</v>
      </c>
      <c r="DF32" s="46">
        <f t="shared" si="2"/>
        <v>1.0861485320832773</v>
      </c>
      <c r="DG32" s="46">
        <f t="shared" si="3"/>
        <v>1.0620070643301125</v>
      </c>
      <c r="DH32" s="46">
        <f t="shared" si="4"/>
        <v>0.99870978734469318</v>
      </c>
      <c r="DI32" s="52">
        <f t="shared" si="47"/>
        <v>1.0051693387996772</v>
      </c>
    </row>
    <row r="33" spans="1:114" x14ac:dyDescent="0.2">
      <c r="A33" s="33" t="s">
        <v>52</v>
      </c>
      <c r="B33" s="1">
        <f t="shared" si="17"/>
        <v>1967</v>
      </c>
      <c r="D33" s="43">
        <f>Conversion_Factors!$O29*D193+D275</f>
        <v>6899.2049999999999</v>
      </c>
      <c r="F33" s="49">
        <f>Floorspace_estimates!B15</f>
        <v>40.166885890644082</v>
      </c>
      <c r="H33" s="50">
        <f t="shared" si="18"/>
        <v>171.76350237315771</v>
      </c>
      <c r="K33" s="43">
        <f>Conversion_Factors!$O29*K193+K275</f>
        <v>6938.6272022548219</v>
      </c>
      <c r="L33" s="115">
        <f t="shared" si="7"/>
        <v>172.74496263278925</v>
      </c>
      <c r="O33" s="52">
        <f t="shared" si="19"/>
        <v>0.9943184435327479</v>
      </c>
      <c r="R33" s="116">
        <f t="shared" si="8"/>
        <v>0.87386781471407593</v>
      </c>
      <c r="S33" s="46"/>
      <c r="T33" s="46"/>
      <c r="V33" s="48">
        <f t="shared" si="9"/>
        <v>0.69048959606982208</v>
      </c>
      <c r="W33" s="48">
        <f t="shared" si="10"/>
        <v>0.87024069531766657</v>
      </c>
      <c r="X33" s="48">
        <f t="shared" si="11"/>
        <v>0.9958493500557678</v>
      </c>
      <c r="Y33" s="48">
        <f t="shared" si="20"/>
        <v>0.87386781471407593</v>
      </c>
      <c r="Z33" s="48">
        <f t="shared" si="21"/>
        <v>0.60089214619341669</v>
      </c>
      <c r="AA33" s="48">
        <f t="shared" si="22"/>
        <v>0.60089214619341669</v>
      </c>
      <c r="AB33" s="48"/>
      <c r="AC33" s="48"/>
      <c r="AE33" s="43">
        <f>Conversion_Factors!$G29*D193+D275</f>
        <v>6899.2049999999999</v>
      </c>
      <c r="AF33" s="43">
        <f>Conversion_Factors!$G29/Conversion_Factors!$K29*D193+D275</f>
        <v>6804.9804438404244</v>
      </c>
      <c r="AG33" s="238">
        <f t="shared" si="23"/>
        <v>1.013846411012814</v>
      </c>
      <c r="AH33" s="5"/>
      <c r="AJ33" s="46" t="e">
        <f>D33/#REF!</f>
        <v>#REF!</v>
      </c>
      <c r="AK33" s="46" t="e">
        <f>#REF!/#REF!</f>
        <v>#REF!</v>
      </c>
      <c r="AL33" s="46" t="e">
        <f>#REF!/#REF!</f>
        <v>#REF!</v>
      </c>
      <c r="AM33" s="46" t="e">
        <f>#REF!/#REF!</f>
        <v>#REF!</v>
      </c>
      <c r="AO33" s="46" t="e">
        <f t="shared" si="24"/>
        <v>#REF!</v>
      </c>
      <c r="AP33" s="46" t="e">
        <f t="shared" si="25"/>
        <v>#REF!</v>
      </c>
      <c r="AQ33" s="46" t="e">
        <f t="shared" si="26"/>
        <v>#REF!</v>
      </c>
      <c r="AR33" s="46" t="e">
        <f t="shared" si="27"/>
        <v>#REF!</v>
      </c>
      <c r="AS33" s="46" t="e">
        <f t="shared" si="28"/>
        <v>#REF!</v>
      </c>
      <c r="AT33" s="46"/>
      <c r="AU33" s="46" t="e">
        <f t="shared" si="29"/>
        <v>#REF!</v>
      </c>
      <c r="AV33" s="46" t="e">
        <f t="shared" si="30"/>
        <v>#REF!</v>
      </c>
      <c r="AW33" s="46" t="e">
        <f t="shared" si="31"/>
        <v>#REF!</v>
      </c>
      <c r="AX33" s="46" t="e">
        <f t="shared" si="32"/>
        <v>#REF!</v>
      </c>
      <c r="BA33" s="46" t="e">
        <f>LN(#REF!/#REF!)</f>
        <v>#REF!</v>
      </c>
      <c r="BB33" s="46" t="e">
        <f>LN(#REF!/#REF!)</f>
        <v>#REF!</v>
      </c>
      <c r="BC33" s="46" t="e">
        <f>LN(#REF!/#REF!)</f>
        <v>#REF!</v>
      </c>
      <c r="BD33" s="46" t="e">
        <f>LN(#REF!/#REF!)</f>
        <v>#REF!</v>
      </c>
      <c r="BF33" s="46" t="e">
        <f>F33/#REF!</f>
        <v>#REF!</v>
      </c>
      <c r="BG33" s="46" t="e">
        <f>#REF!/#REF!</f>
        <v>#REF!</v>
      </c>
      <c r="BH33" s="46" t="e">
        <f>#REF!/#REF!</f>
        <v>#REF!</v>
      </c>
      <c r="BI33" s="46" t="e">
        <f>#REF!/#REF!</f>
        <v>#REF!</v>
      </c>
      <c r="BJ33" s="46"/>
      <c r="BL33" s="46" t="e">
        <f t="shared" si="33"/>
        <v>#REF!</v>
      </c>
      <c r="BM33" s="46" t="e">
        <f t="shared" si="34"/>
        <v>#REF!</v>
      </c>
      <c r="BN33" s="46" t="e">
        <f t="shared" si="35"/>
        <v>#REF!</v>
      </c>
      <c r="BO33" s="46" t="e">
        <f t="shared" si="36"/>
        <v>#REF!</v>
      </c>
      <c r="BQ33" s="46" t="e">
        <f>LN(#REF!/#REF!)</f>
        <v>#REF!</v>
      </c>
      <c r="BR33" s="46" t="e">
        <f>LN(#REF!/#REF!)</f>
        <v>#REF!</v>
      </c>
      <c r="BS33" s="46" t="e">
        <f>LN(#REF!/#REF!)</f>
        <v>#REF!</v>
      </c>
      <c r="BT33" s="46" t="e">
        <f>LN(#REF!/#REF!)</f>
        <v>#REF!</v>
      </c>
      <c r="BV33" s="46" t="e">
        <f>LN(#REF!/#REF!)</f>
        <v>#REF!</v>
      </c>
      <c r="BW33" s="46" t="e">
        <f>LN(#REF!/#REF!)</f>
        <v>#REF!</v>
      </c>
      <c r="BX33" s="46" t="e">
        <f>LN(#REF!/#REF!)</f>
        <v>#REF!</v>
      </c>
      <c r="BY33" s="46" t="e">
        <f>LN(#REF!/#REF!)</f>
        <v>#REF!</v>
      </c>
      <c r="CA33" s="46" t="e">
        <f>LN(#REF!/#REF!)</f>
        <v>#REF!</v>
      </c>
      <c r="CB33" s="46" t="e">
        <f>LN(#REF!/#REF!)</f>
        <v>#REF!</v>
      </c>
      <c r="CC33" s="46" t="e">
        <f>LN(#REF!/#REF!)</f>
        <v>#REF!</v>
      </c>
      <c r="CD33" s="46" t="e">
        <f>LN(#REF!/#REF!)</f>
        <v>#REF!</v>
      </c>
      <c r="CG33" s="46" t="e">
        <f t="shared" si="37"/>
        <v>#REF!</v>
      </c>
      <c r="CH33" s="46">
        <f t="shared" si="38"/>
        <v>1</v>
      </c>
      <c r="CI33" s="46">
        <f t="shared" si="12"/>
        <v>1</v>
      </c>
      <c r="CJ33" s="46"/>
      <c r="CK33" s="46" t="e">
        <f t="shared" si="39"/>
        <v>#REF!</v>
      </c>
      <c r="CL33" s="46">
        <f t="shared" si="40"/>
        <v>1</v>
      </c>
      <c r="CM33" s="46">
        <f t="shared" si="13"/>
        <v>1</v>
      </c>
      <c r="CN33" s="46"/>
      <c r="CO33" s="46" t="e">
        <f t="shared" si="41"/>
        <v>#REF!</v>
      </c>
      <c r="CP33" s="46">
        <f t="shared" si="42"/>
        <v>1</v>
      </c>
      <c r="CQ33" s="46">
        <f t="shared" si="14"/>
        <v>1</v>
      </c>
      <c r="CR33" s="46"/>
      <c r="CS33" s="46" t="e">
        <f t="shared" si="43"/>
        <v>#REF!</v>
      </c>
      <c r="CT33" s="46">
        <f t="shared" si="44"/>
        <v>1</v>
      </c>
      <c r="CU33" s="46">
        <f t="shared" si="15"/>
        <v>1</v>
      </c>
      <c r="CW33" s="46" t="e">
        <f t="shared" si="45"/>
        <v>#REF!</v>
      </c>
      <c r="CX33" s="46">
        <f t="shared" si="46"/>
        <v>1</v>
      </c>
      <c r="CY33" s="46">
        <f t="shared" si="16"/>
        <v>1</v>
      </c>
      <c r="DD33" s="2">
        <f t="shared" si="48"/>
        <v>1990</v>
      </c>
      <c r="DE33" s="46">
        <f t="shared" si="1"/>
        <v>1.1625411841198736</v>
      </c>
      <c r="DF33" s="46">
        <f t="shared" si="2"/>
        <v>1.1032794543745068</v>
      </c>
      <c r="DG33" s="46">
        <f t="shared" si="3"/>
        <v>1.0639344230777543</v>
      </c>
      <c r="DH33" s="46">
        <f t="shared" si="4"/>
        <v>0.99039389805928202</v>
      </c>
      <c r="DI33" s="52">
        <f t="shared" si="47"/>
        <v>1.0025808523571136</v>
      </c>
    </row>
    <row r="34" spans="1:114" x14ac:dyDescent="0.2">
      <c r="A34" s="33" t="s">
        <v>52</v>
      </c>
      <c r="B34" s="1">
        <f t="shared" si="17"/>
        <v>1968</v>
      </c>
      <c r="D34" s="43">
        <f>Conversion_Factors!$O30*D194+D276</f>
        <v>7329.0310000000009</v>
      </c>
      <c r="F34" s="49">
        <f>Floorspace_estimates!B16</f>
        <v>41.119338763690571</v>
      </c>
      <c r="H34" s="50">
        <f t="shared" si="18"/>
        <v>178.23805587242865</v>
      </c>
      <c r="K34" s="43">
        <f>Conversion_Factors!$O30*K194+K276</f>
        <v>7283.7666162649257</v>
      </c>
      <c r="L34" s="115">
        <f t="shared" si="7"/>
        <v>177.13725062856989</v>
      </c>
      <c r="O34" s="52">
        <f t="shared" si="19"/>
        <v>1.0062144198351988</v>
      </c>
      <c r="R34" s="116">
        <f t="shared" si="8"/>
        <v>0.89608715502923686</v>
      </c>
      <c r="S34" s="46"/>
      <c r="T34" s="46"/>
      <c r="V34" s="48">
        <f t="shared" si="9"/>
        <v>0.70686275482989902</v>
      </c>
      <c r="W34" s="48">
        <f t="shared" si="10"/>
        <v>0.90304405494430107</v>
      </c>
      <c r="X34" s="48">
        <f t="shared" si="11"/>
        <v>1.0077636420475611</v>
      </c>
      <c r="Y34" s="48">
        <f t="shared" si="20"/>
        <v>0.89608715502923686</v>
      </c>
      <c r="Z34" s="48">
        <f t="shared" si="21"/>
        <v>0.63832820841069149</v>
      </c>
      <c r="AA34" s="48">
        <f t="shared" si="22"/>
        <v>0.63832820841069138</v>
      </c>
      <c r="AB34" s="48"/>
      <c r="AC34" s="48"/>
      <c r="AE34" s="43">
        <f>Conversion_Factors!$G30*D194+D276</f>
        <v>7329.0310000000009</v>
      </c>
      <c r="AF34" s="43">
        <f>Conversion_Factors!$G30/Conversion_Factors!$K30*D194+D276</f>
        <v>7228.2085643508526</v>
      </c>
      <c r="AG34" s="238">
        <f t="shared" si="23"/>
        <v>1.0139484679712203</v>
      </c>
      <c r="AH34" s="5"/>
      <c r="AJ34" s="46" t="e">
        <f>D34/#REF!</f>
        <v>#REF!</v>
      </c>
      <c r="AK34" s="46" t="e">
        <f>#REF!/#REF!</f>
        <v>#REF!</v>
      </c>
      <c r="AL34" s="46" t="e">
        <f>#REF!/#REF!</f>
        <v>#REF!</v>
      </c>
      <c r="AM34" s="46" t="e">
        <f>#REF!/#REF!</f>
        <v>#REF!</v>
      </c>
      <c r="AO34" s="46" t="e">
        <f t="shared" si="24"/>
        <v>#REF!</v>
      </c>
      <c r="AP34" s="46" t="e">
        <f t="shared" si="25"/>
        <v>#REF!</v>
      </c>
      <c r="AQ34" s="46" t="e">
        <f t="shared" si="26"/>
        <v>#REF!</v>
      </c>
      <c r="AR34" s="46" t="e">
        <f t="shared" si="27"/>
        <v>#REF!</v>
      </c>
      <c r="AS34" s="46" t="e">
        <f t="shared" si="28"/>
        <v>#REF!</v>
      </c>
      <c r="AT34" s="46"/>
      <c r="AU34" s="46" t="e">
        <f t="shared" si="29"/>
        <v>#REF!</v>
      </c>
      <c r="AV34" s="46" t="e">
        <f t="shared" si="30"/>
        <v>#REF!</v>
      </c>
      <c r="AW34" s="46" t="e">
        <f t="shared" si="31"/>
        <v>#REF!</v>
      </c>
      <c r="AX34" s="46" t="e">
        <f t="shared" si="32"/>
        <v>#REF!</v>
      </c>
      <c r="BA34" s="46" t="e">
        <f>LN(#REF!/#REF!)</f>
        <v>#REF!</v>
      </c>
      <c r="BB34" s="46" t="e">
        <f>LN(#REF!/#REF!)</f>
        <v>#REF!</v>
      </c>
      <c r="BC34" s="46" t="e">
        <f>LN(#REF!/#REF!)</f>
        <v>#REF!</v>
      </c>
      <c r="BD34" s="46" t="e">
        <f>LN(#REF!/#REF!)</f>
        <v>#REF!</v>
      </c>
      <c r="BF34" s="46" t="e">
        <f>F34/#REF!</f>
        <v>#REF!</v>
      </c>
      <c r="BG34" s="46" t="e">
        <f>#REF!/#REF!</f>
        <v>#REF!</v>
      </c>
      <c r="BH34" s="46" t="e">
        <f>#REF!/#REF!</f>
        <v>#REF!</v>
      </c>
      <c r="BI34" s="46" t="e">
        <f>#REF!/#REF!</f>
        <v>#REF!</v>
      </c>
      <c r="BJ34" s="46"/>
      <c r="BL34" s="46" t="e">
        <f t="shared" si="33"/>
        <v>#REF!</v>
      </c>
      <c r="BM34" s="46" t="e">
        <f t="shared" si="34"/>
        <v>#REF!</v>
      </c>
      <c r="BN34" s="46" t="e">
        <f t="shared" si="35"/>
        <v>#REF!</v>
      </c>
      <c r="BO34" s="46" t="e">
        <f t="shared" si="36"/>
        <v>#REF!</v>
      </c>
      <c r="BQ34" s="46" t="e">
        <f>LN(#REF!/#REF!)</f>
        <v>#REF!</v>
      </c>
      <c r="BR34" s="46" t="e">
        <f>LN(#REF!/#REF!)</f>
        <v>#REF!</v>
      </c>
      <c r="BS34" s="46" t="e">
        <f>LN(#REF!/#REF!)</f>
        <v>#REF!</v>
      </c>
      <c r="BT34" s="46" t="e">
        <f>LN(#REF!/#REF!)</f>
        <v>#REF!</v>
      </c>
      <c r="BV34" s="46" t="e">
        <f>LN(#REF!/#REF!)</f>
        <v>#REF!</v>
      </c>
      <c r="BW34" s="46" t="e">
        <f>LN(#REF!/#REF!)</f>
        <v>#REF!</v>
      </c>
      <c r="BX34" s="46" t="e">
        <f>LN(#REF!/#REF!)</f>
        <v>#REF!</v>
      </c>
      <c r="BY34" s="46" t="e">
        <f>LN(#REF!/#REF!)</f>
        <v>#REF!</v>
      </c>
      <c r="CA34" s="46" t="e">
        <f>LN(#REF!/#REF!)</f>
        <v>#REF!</v>
      </c>
      <c r="CB34" s="46" t="e">
        <f>LN(#REF!/#REF!)</f>
        <v>#REF!</v>
      </c>
      <c r="CC34" s="46" t="e">
        <f>LN(#REF!/#REF!)</f>
        <v>#REF!</v>
      </c>
      <c r="CD34" s="46" t="e">
        <f>LN(#REF!/#REF!)</f>
        <v>#REF!</v>
      </c>
      <c r="CG34" s="46" t="e">
        <f t="shared" si="37"/>
        <v>#REF!</v>
      </c>
      <c r="CH34" s="46">
        <f t="shared" si="38"/>
        <v>1</v>
      </c>
      <c r="CI34" s="46">
        <f t="shared" si="12"/>
        <v>1</v>
      </c>
      <c r="CJ34" s="46"/>
      <c r="CK34" s="46" t="e">
        <f t="shared" si="39"/>
        <v>#REF!</v>
      </c>
      <c r="CL34" s="46">
        <f t="shared" si="40"/>
        <v>1</v>
      </c>
      <c r="CM34" s="46">
        <f t="shared" si="13"/>
        <v>1</v>
      </c>
      <c r="CN34" s="46"/>
      <c r="CO34" s="46" t="e">
        <f t="shared" si="41"/>
        <v>#REF!</v>
      </c>
      <c r="CP34" s="46">
        <f t="shared" si="42"/>
        <v>1</v>
      </c>
      <c r="CQ34" s="46">
        <f t="shared" si="14"/>
        <v>1</v>
      </c>
      <c r="CR34" s="46"/>
      <c r="CS34" s="46" t="e">
        <f t="shared" si="43"/>
        <v>#REF!</v>
      </c>
      <c r="CT34" s="46">
        <f t="shared" si="44"/>
        <v>1</v>
      </c>
      <c r="CU34" s="46">
        <f t="shared" si="15"/>
        <v>1</v>
      </c>
      <c r="CW34" s="46" t="e">
        <f t="shared" si="45"/>
        <v>#REF!</v>
      </c>
      <c r="CX34" s="46">
        <f t="shared" si="46"/>
        <v>1</v>
      </c>
      <c r="CY34" s="46">
        <f t="shared" si="16"/>
        <v>1</v>
      </c>
      <c r="DD34" s="2">
        <f t="shared" si="48"/>
        <v>1991</v>
      </c>
      <c r="DE34" s="46">
        <f t="shared" si="1"/>
        <v>1.178431946981082</v>
      </c>
      <c r="DF34" s="46">
        <f t="shared" si="2"/>
        <v>1.1166411184885634</v>
      </c>
      <c r="DG34" s="46">
        <f t="shared" si="3"/>
        <v>1.0561771031557359</v>
      </c>
      <c r="DH34" s="46">
        <f t="shared" si="4"/>
        <v>0.99920395279987784</v>
      </c>
      <c r="DI34" s="52">
        <f t="shared" si="47"/>
        <v>0.99811900131344133</v>
      </c>
    </row>
    <row r="35" spans="1:114" x14ac:dyDescent="0.2">
      <c r="A35" s="33" t="s">
        <v>52</v>
      </c>
      <c r="B35" s="1">
        <f t="shared" si="17"/>
        <v>1969</v>
      </c>
      <c r="D35" s="43">
        <f>Conversion_Factors!$O31*D195+D277</f>
        <v>7833.2190000000001</v>
      </c>
      <c r="F35" s="49">
        <f>Floorspace_estimates!B17</f>
        <v>42.169102376586245</v>
      </c>
      <c r="H35" s="50">
        <f t="shared" si="18"/>
        <v>185.75730946431707</v>
      </c>
      <c r="K35" s="43">
        <f>Conversion_Factors!$O31*K195+K277</f>
        <v>7740.448281160001</v>
      </c>
      <c r="L35" s="115">
        <f t="shared" si="7"/>
        <v>183.55734044407279</v>
      </c>
      <c r="O35" s="52">
        <f t="shared" si="19"/>
        <v>1.0119851868354706</v>
      </c>
      <c r="R35" s="116">
        <f t="shared" si="8"/>
        <v>0.92856457012624127</v>
      </c>
      <c r="S35" s="46"/>
      <c r="T35" s="46"/>
      <c r="V35" s="48">
        <f t="shared" si="9"/>
        <v>0.72490873566621694</v>
      </c>
      <c r="W35" s="48">
        <f t="shared" si="10"/>
        <v>0.94114039312829367</v>
      </c>
      <c r="X35" s="48">
        <f t="shared" si="11"/>
        <v>1.0135432940332225</v>
      </c>
      <c r="Y35" s="48">
        <f t="shared" si="20"/>
        <v>0.92856457012624127</v>
      </c>
      <c r="Z35" s="48">
        <f t="shared" si="21"/>
        <v>0.68224089246703778</v>
      </c>
      <c r="AA35" s="48">
        <f t="shared" si="22"/>
        <v>0.68224089246703778</v>
      </c>
      <c r="AB35" s="48"/>
      <c r="AC35" s="48"/>
      <c r="AE35" s="43">
        <f>Conversion_Factors!$G31*D195+D277</f>
        <v>7833.2190000000001</v>
      </c>
      <c r="AF35" s="43">
        <f>Conversion_Factors!$G31/Conversion_Factors!$K31*D195+D277</f>
        <v>7721.8803156686427</v>
      </c>
      <c r="AG35" s="238">
        <f t="shared" si="23"/>
        <v>1.0144185975150946</v>
      </c>
      <c r="AH35" s="5"/>
      <c r="AJ35" s="46" t="e">
        <f>D35/#REF!</f>
        <v>#REF!</v>
      </c>
      <c r="AK35" s="46" t="e">
        <f>#REF!/#REF!</f>
        <v>#REF!</v>
      </c>
      <c r="AL35" s="46" t="e">
        <f>#REF!/#REF!</f>
        <v>#REF!</v>
      </c>
      <c r="AM35" s="46" t="e">
        <f>#REF!/#REF!</f>
        <v>#REF!</v>
      </c>
      <c r="AO35" s="46" t="e">
        <f t="shared" si="24"/>
        <v>#REF!</v>
      </c>
      <c r="AP35" s="46" t="e">
        <f t="shared" si="25"/>
        <v>#REF!</v>
      </c>
      <c r="AQ35" s="46" t="e">
        <f t="shared" si="26"/>
        <v>#REF!</v>
      </c>
      <c r="AR35" s="46" t="e">
        <f t="shared" si="27"/>
        <v>#REF!</v>
      </c>
      <c r="AS35" s="46" t="e">
        <f t="shared" si="28"/>
        <v>#REF!</v>
      </c>
      <c r="AT35" s="46"/>
      <c r="AU35" s="46" t="e">
        <f t="shared" si="29"/>
        <v>#REF!</v>
      </c>
      <c r="AV35" s="46" t="e">
        <f t="shared" si="30"/>
        <v>#REF!</v>
      </c>
      <c r="AW35" s="46" t="e">
        <f t="shared" si="31"/>
        <v>#REF!</v>
      </c>
      <c r="AX35" s="46" t="e">
        <f t="shared" si="32"/>
        <v>#REF!</v>
      </c>
      <c r="BA35" s="46" t="e">
        <f>LN(#REF!/#REF!)</f>
        <v>#REF!</v>
      </c>
      <c r="BB35" s="46" t="e">
        <f>LN(#REF!/#REF!)</f>
        <v>#REF!</v>
      </c>
      <c r="BC35" s="46" t="e">
        <f>LN(#REF!/#REF!)</f>
        <v>#REF!</v>
      </c>
      <c r="BD35" s="46" t="e">
        <f>LN(#REF!/#REF!)</f>
        <v>#REF!</v>
      </c>
      <c r="BF35" s="46" t="e">
        <f>F35/#REF!</f>
        <v>#REF!</v>
      </c>
      <c r="BG35" s="46" t="e">
        <f>#REF!/#REF!</f>
        <v>#REF!</v>
      </c>
      <c r="BH35" s="46" t="e">
        <f>#REF!/#REF!</f>
        <v>#REF!</v>
      </c>
      <c r="BI35" s="46" t="e">
        <f>#REF!/#REF!</f>
        <v>#REF!</v>
      </c>
      <c r="BJ35" s="46"/>
      <c r="BL35" s="46" t="e">
        <f t="shared" si="33"/>
        <v>#REF!</v>
      </c>
      <c r="BM35" s="46" t="e">
        <f t="shared" si="34"/>
        <v>#REF!</v>
      </c>
      <c r="BN35" s="46" t="e">
        <f t="shared" si="35"/>
        <v>#REF!</v>
      </c>
      <c r="BO35" s="46" t="e">
        <f t="shared" si="36"/>
        <v>#REF!</v>
      </c>
      <c r="BQ35" s="46" t="e">
        <f>LN(#REF!/#REF!)</f>
        <v>#REF!</v>
      </c>
      <c r="BR35" s="46" t="e">
        <f>LN(#REF!/#REF!)</f>
        <v>#REF!</v>
      </c>
      <c r="BS35" s="46" t="e">
        <f>LN(#REF!/#REF!)</f>
        <v>#REF!</v>
      </c>
      <c r="BT35" s="46" t="e">
        <f>LN(#REF!/#REF!)</f>
        <v>#REF!</v>
      </c>
      <c r="BV35" s="46" t="e">
        <f>LN(#REF!/#REF!)</f>
        <v>#REF!</v>
      </c>
      <c r="BW35" s="46" t="e">
        <f>LN(#REF!/#REF!)</f>
        <v>#REF!</v>
      </c>
      <c r="BX35" s="46" t="e">
        <f>LN(#REF!/#REF!)</f>
        <v>#REF!</v>
      </c>
      <c r="BY35" s="46" t="e">
        <f>LN(#REF!/#REF!)</f>
        <v>#REF!</v>
      </c>
      <c r="CA35" s="46" t="e">
        <f>LN(#REF!/#REF!)</f>
        <v>#REF!</v>
      </c>
      <c r="CB35" s="46" t="e">
        <f>LN(#REF!/#REF!)</f>
        <v>#REF!</v>
      </c>
      <c r="CC35" s="46" t="e">
        <f>LN(#REF!/#REF!)</f>
        <v>#REF!</v>
      </c>
      <c r="CD35" s="46" t="e">
        <f>LN(#REF!/#REF!)</f>
        <v>#REF!</v>
      </c>
      <c r="CG35" s="46" t="e">
        <f t="shared" si="37"/>
        <v>#REF!</v>
      </c>
      <c r="CH35" s="46">
        <f t="shared" si="38"/>
        <v>1</v>
      </c>
      <c r="CI35" s="46">
        <f t="shared" si="12"/>
        <v>1</v>
      </c>
      <c r="CJ35" s="46"/>
      <c r="CK35" s="46" t="e">
        <f t="shared" si="39"/>
        <v>#REF!</v>
      </c>
      <c r="CL35" s="46">
        <f t="shared" si="40"/>
        <v>1</v>
      </c>
      <c r="CM35" s="46">
        <f t="shared" si="13"/>
        <v>1</v>
      </c>
      <c r="CN35" s="46"/>
      <c r="CO35" s="46" t="e">
        <f t="shared" si="41"/>
        <v>#REF!</v>
      </c>
      <c r="CP35" s="46">
        <f t="shared" si="42"/>
        <v>1</v>
      </c>
      <c r="CQ35" s="46">
        <f t="shared" si="14"/>
        <v>1</v>
      </c>
      <c r="CR35" s="46"/>
      <c r="CS35" s="46" t="e">
        <f t="shared" si="43"/>
        <v>#REF!</v>
      </c>
      <c r="CT35" s="46">
        <f t="shared" si="44"/>
        <v>1</v>
      </c>
      <c r="CU35" s="46">
        <f t="shared" si="15"/>
        <v>1</v>
      </c>
      <c r="CW35" s="46" t="e">
        <f t="shared" si="45"/>
        <v>#REF!</v>
      </c>
      <c r="CX35" s="46">
        <f t="shared" si="46"/>
        <v>1</v>
      </c>
      <c r="CY35" s="46">
        <f t="shared" si="16"/>
        <v>1</v>
      </c>
      <c r="DD35" s="2">
        <f t="shared" si="48"/>
        <v>1992</v>
      </c>
      <c r="DE35" s="46">
        <f t="shared" si="1"/>
        <v>1.1791272100297276</v>
      </c>
      <c r="DF35" s="46">
        <f t="shared" si="2"/>
        <v>1.1271570613201707</v>
      </c>
      <c r="DG35" s="46">
        <f t="shared" si="3"/>
        <v>1.061900767391702</v>
      </c>
      <c r="DH35" s="46">
        <f t="shared" si="4"/>
        <v>0.98512715530764872</v>
      </c>
      <c r="DI35" s="52">
        <f t="shared" si="47"/>
        <v>0.99473434103794645</v>
      </c>
    </row>
    <row r="36" spans="1:114" x14ac:dyDescent="0.2">
      <c r="A36" s="33" t="s">
        <v>52</v>
      </c>
      <c r="B36" s="1">
        <f t="shared" si="17"/>
        <v>1970</v>
      </c>
      <c r="D36" s="43">
        <f>Conversion_Factors!$O32*D196+D278</f>
        <v>8346.4789999999994</v>
      </c>
      <c r="F36" s="49">
        <f>Floorspace_estimates!B18</f>
        <v>43.217587378911084</v>
      </c>
      <c r="H36" s="50">
        <f t="shared" si="18"/>
        <v>193.12690749768313</v>
      </c>
      <c r="K36" s="43">
        <f>Conversion_Factors!$O32*K196+K278</f>
        <v>8239.3570378831901</v>
      </c>
      <c r="L36" s="115">
        <f t="shared" si="7"/>
        <v>190.6482415513957</v>
      </c>
      <c r="O36" s="52">
        <f t="shared" si="19"/>
        <v>1.013001252600692</v>
      </c>
      <c r="R36" s="116">
        <f t="shared" si="8"/>
        <v>0.96443542945880578</v>
      </c>
      <c r="S36" s="46"/>
      <c r="T36" s="46"/>
      <c r="V36" s="48">
        <f t="shared" si="9"/>
        <v>0.7429327365238283</v>
      </c>
      <c r="W36" s="48">
        <f t="shared" si="10"/>
        <v>0.97847850063168629</v>
      </c>
      <c r="X36" s="48">
        <f t="shared" si="11"/>
        <v>1.0145609241883211</v>
      </c>
      <c r="Y36" s="48">
        <f t="shared" si="20"/>
        <v>0.96443542945880578</v>
      </c>
      <c r="Z36" s="48">
        <f t="shared" si="21"/>
        <v>0.72694371010403125</v>
      </c>
      <c r="AA36" s="48">
        <f t="shared" si="22"/>
        <v>0.72694371010403114</v>
      </c>
      <c r="AB36" s="48"/>
      <c r="AC36" s="48"/>
      <c r="AE36" s="43">
        <f>Conversion_Factors!$G32*D196+D278</f>
        <v>8346.4789999999994</v>
      </c>
      <c r="AF36" s="43">
        <f>Conversion_Factors!$G32/Conversion_Factors!$K32*D196+D278</f>
        <v>8180.1747417315328</v>
      </c>
      <c r="AG36" s="238">
        <f t="shared" si="23"/>
        <v>1.0203301596260601</v>
      </c>
      <c r="AH36" s="5"/>
      <c r="AJ36" s="46" t="e">
        <f>D36/#REF!</f>
        <v>#REF!</v>
      </c>
      <c r="AK36" s="46" t="e">
        <f>#REF!/#REF!</f>
        <v>#REF!</v>
      </c>
      <c r="AL36" s="46" t="e">
        <f>#REF!/#REF!</f>
        <v>#REF!</v>
      </c>
      <c r="AM36" s="46" t="e">
        <f>#REF!/#REF!</f>
        <v>#REF!</v>
      </c>
      <c r="AO36" s="46" t="e">
        <f t="shared" si="24"/>
        <v>#REF!</v>
      </c>
      <c r="AP36" s="46" t="e">
        <f t="shared" si="25"/>
        <v>#REF!</v>
      </c>
      <c r="AQ36" s="46" t="e">
        <f t="shared" si="26"/>
        <v>#REF!</v>
      </c>
      <c r="AR36" s="46" t="e">
        <f t="shared" si="27"/>
        <v>#REF!</v>
      </c>
      <c r="AS36" s="46" t="e">
        <f t="shared" si="28"/>
        <v>#REF!</v>
      </c>
      <c r="AT36" s="46"/>
      <c r="AU36" s="46" t="e">
        <f t="shared" si="29"/>
        <v>#REF!</v>
      </c>
      <c r="AV36" s="46" t="e">
        <f t="shared" si="30"/>
        <v>#REF!</v>
      </c>
      <c r="AW36" s="46" t="e">
        <f t="shared" si="31"/>
        <v>#REF!</v>
      </c>
      <c r="AX36" s="46" t="e">
        <f t="shared" si="32"/>
        <v>#REF!</v>
      </c>
      <c r="BA36" s="46" t="e">
        <f>LN(#REF!/#REF!)</f>
        <v>#REF!</v>
      </c>
      <c r="BB36" s="46" t="e">
        <f>LN(#REF!/#REF!)</f>
        <v>#REF!</v>
      </c>
      <c r="BC36" s="46" t="e">
        <f>LN(#REF!/#REF!)</f>
        <v>#REF!</v>
      </c>
      <c r="BD36" s="46" t="e">
        <f>LN(#REF!/#REF!)</f>
        <v>#REF!</v>
      </c>
      <c r="BF36" s="46" t="e">
        <f>F36/#REF!</f>
        <v>#REF!</v>
      </c>
      <c r="BG36" s="46" t="e">
        <f>#REF!/#REF!</f>
        <v>#REF!</v>
      </c>
      <c r="BH36" s="46" t="e">
        <f>#REF!/#REF!</f>
        <v>#REF!</v>
      </c>
      <c r="BI36" s="46" t="e">
        <f>#REF!/#REF!</f>
        <v>#REF!</v>
      </c>
      <c r="BJ36" s="46"/>
      <c r="BL36" s="46" t="e">
        <f t="shared" si="33"/>
        <v>#REF!</v>
      </c>
      <c r="BM36" s="46" t="e">
        <f t="shared" si="34"/>
        <v>#REF!</v>
      </c>
      <c r="BN36" s="46" t="e">
        <f t="shared" si="35"/>
        <v>#REF!</v>
      </c>
      <c r="BO36" s="46" t="e">
        <f t="shared" si="36"/>
        <v>#REF!</v>
      </c>
      <c r="BQ36" s="46" t="e">
        <f>LN(#REF!/#REF!)</f>
        <v>#REF!</v>
      </c>
      <c r="BR36" s="46" t="e">
        <f>LN(#REF!/#REF!)</f>
        <v>#REF!</v>
      </c>
      <c r="BS36" s="46" t="e">
        <f>LN(#REF!/#REF!)</f>
        <v>#REF!</v>
      </c>
      <c r="BT36" s="46" t="e">
        <f>LN(#REF!/#REF!)</f>
        <v>#REF!</v>
      </c>
      <c r="BV36" s="46" t="e">
        <f>LN(#REF!/#REF!)</f>
        <v>#REF!</v>
      </c>
      <c r="BW36" s="46" t="e">
        <f>LN(#REF!/#REF!)</f>
        <v>#REF!</v>
      </c>
      <c r="BX36" s="46" t="e">
        <f>LN(#REF!/#REF!)</f>
        <v>#REF!</v>
      </c>
      <c r="BY36" s="46" t="e">
        <f>LN(#REF!/#REF!)</f>
        <v>#REF!</v>
      </c>
      <c r="CA36" s="46" t="e">
        <f>LN(#REF!/#REF!)</f>
        <v>#REF!</v>
      </c>
      <c r="CB36" s="46" t="e">
        <f>LN(#REF!/#REF!)</f>
        <v>#REF!</v>
      </c>
      <c r="CC36" s="46" t="e">
        <f>LN(#REF!/#REF!)</f>
        <v>#REF!</v>
      </c>
      <c r="CD36" s="46" t="e">
        <f>LN(#REF!/#REF!)</f>
        <v>#REF!</v>
      </c>
      <c r="CG36" s="46" t="e">
        <f t="shared" si="37"/>
        <v>#REF!</v>
      </c>
      <c r="CH36" s="46">
        <f t="shared" si="38"/>
        <v>1</v>
      </c>
      <c r="CI36" s="46">
        <f t="shared" si="12"/>
        <v>1</v>
      </c>
      <c r="CJ36" s="46"/>
      <c r="CK36" s="46" t="e">
        <f t="shared" si="39"/>
        <v>#REF!</v>
      </c>
      <c r="CL36" s="46">
        <f t="shared" si="40"/>
        <v>1</v>
      </c>
      <c r="CM36" s="46">
        <f t="shared" si="13"/>
        <v>1</v>
      </c>
      <c r="CN36" s="46"/>
      <c r="CO36" s="46" t="e">
        <f t="shared" si="41"/>
        <v>#REF!</v>
      </c>
      <c r="CP36" s="46">
        <f t="shared" si="42"/>
        <v>1</v>
      </c>
      <c r="CQ36" s="46">
        <f t="shared" si="14"/>
        <v>1</v>
      </c>
      <c r="CR36" s="46"/>
      <c r="CS36" s="46" t="e">
        <f t="shared" si="43"/>
        <v>#REF!</v>
      </c>
      <c r="CT36" s="46">
        <f t="shared" si="44"/>
        <v>1</v>
      </c>
      <c r="CU36" s="46">
        <f t="shared" si="15"/>
        <v>1</v>
      </c>
      <c r="CW36" s="46" t="e">
        <f t="shared" si="45"/>
        <v>#REF!</v>
      </c>
      <c r="CX36" s="46">
        <f t="shared" si="46"/>
        <v>1</v>
      </c>
      <c r="CY36" s="46">
        <f t="shared" si="16"/>
        <v>1</v>
      </c>
      <c r="DD36" s="2">
        <f t="shared" si="48"/>
        <v>1993</v>
      </c>
      <c r="DE36" s="46">
        <f t="shared" si="1"/>
        <v>1.206305920759027</v>
      </c>
      <c r="DF36" s="46">
        <f t="shared" si="2"/>
        <v>1.137198393024756</v>
      </c>
      <c r="DG36" s="46">
        <f t="shared" si="3"/>
        <v>1.0580794419979354</v>
      </c>
      <c r="DH36" s="46">
        <f t="shared" si="4"/>
        <v>1.0025428540907508</v>
      </c>
      <c r="DI36" s="52">
        <f t="shared" si="47"/>
        <v>0.99542635870403695</v>
      </c>
    </row>
    <row r="37" spans="1:114" x14ac:dyDescent="0.2">
      <c r="A37" s="33" t="s">
        <v>52</v>
      </c>
      <c r="B37" s="1">
        <f t="shared" si="17"/>
        <v>1971</v>
      </c>
      <c r="D37" s="43">
        <f>Conversion_Factors!$O33*D197+D279</f>
        <v>8721.14</v>
      </c>
      <c r="F37" s="49">
        <f>Floorspace_estimates!B19</f>
        <v>44.196531411053328</v>
      </c>
      <c r="H37" s="50">
        <f t="shared" si="18"/>
        <v>197.32634488639727</v>
      </c>
      <c r="K37" s="43">
        <f>Conversion_Factors!$O33*K197+K279</f>
        <v>8708.4289874104707</v>
      </c>
      <c r="L37" s="115">
        <f t="shared" si="7"/>
        <v>197.03874284651528</v>
      </c>
      <c r="O37" s="52">
        <f t="shared" si="19"/>
        <v>1.0014596217765459</v>
      </c>
      <c r="R37" s="116">
        <f t="shared" si="8"/>
        <v>0.99676316461577641</v>
      </c>
      <c r="S37" s="46"/>
      <c r="T37" s="46"/>
      <c r="V37" s="48">
        <f t="shared" si="9"/>
        <v>0.75976129204513909</v>
      </c>
      <c r="W37" s="48">
        <f t="shared" si="10"/>
        <v>0.99975497242345324</v>
      </c>
      <c r="X37" s="48">
        <f t="shared" si="11"/>
        <v>1.0030015232443208</v>
      </c>
      <c r="Y37" s="48">
        <f t="shared" si="20"/>
        <v>0.99676316461577641</v>
      </c>
      <c r="Z37" s="48">
        <f t="shared" si="21"/>
        <v>0.75957512957699536</v>
      </c>
      <c r="AA37" s="48">
        <f t="shared" si="22"/>
        <v>0.75957512957699524</v>
      </c>
      <c r="AB37" s="48"/>
      <c r="AC37" s="48"/>
      <c r="AE37" s="43">
        <f>Conversion_Factors!$G33*D197+D279</f>
        <v>8721.14</v>
      </c>
      <c r="AF37" s="43">
        <f>Conversion_Factors!$G33/Conversion_Factors!$K33*D197+D279</f>
        <v>8552.3734076831279</v>
      </c>
      <c r="AG37" s="238">
        <f t="shared" si="23"/>
        <v>1.0197333049285779</v>
      </c>
      <c r="AH37" s="5"/>
      <c r="AJ37" s="46" t="e">
        <f>D37/#REF!</f>
        <v>#REF!</v>
      </c>
      <c r="AK37" s="46" t="e">
        <f>#REF!/#REF!</f>
        <v>#REF!</v>
      </c>
      <c r="AL37" s="46" t="e">
        <f>#REF!/#REF!</f>
        <v>#REF!</v>
      </c>
      <c r="AM37" s="46" t="e">
        <f>#REF!/#REF!</f>
        <v>#REF!</v>
      </c>
      <c r="AO37" s="46" t="e">
        <f t="shared" si="24"/>
        <v>#REF!</v>
      </c>
      <c r="AP37" s="46" t="e">
        <f t="shared" si="25"/>
        <v>#REF!</v>
      </c>
      <c r="AQ37" s="46" t="e">
        <f t="shared" si="26"/>
        <v>#REF!</v>
      </c>
      <c r="AR37" s="46" t="e">
        <f t="shared" si="27"/>
        <v>#REF!</v>
      </c>
      <c r="AS37" s="46" t="e">
        <f t="shared" si="28"/>
        <v>#REF!</v>
      </c>
      <c r="AT37" s="46"/>
      <c r="AU37" s="46" t="e">
        <f t="shared" si="29"/>
        <v>#REF!</v>
      </c>
      <c r="AV37" s="46" t="e">
        <f t="shared" si="30"/>
        <v>#REF!</v>
      </c>
      <c r="AW37" s="46" t="e">
        <f t="shared" si="31"/>
        <v>#REF!</v>
      </c>
      <c r="AX37" s="46" t="e">
        <f t="shared" si="32"/>
        <v>#REF!</v>
      </c>
      <c r="BA37" s="46" t="e">
        <f>LN(#REF!/#REF!)</f>
        <v>#REF!</v>
      </c>
      <c r="BB37" s="46" t="e">
        <f>LN(#REF!/#REF!)</f>
        <v>#REF!</v>
      </c>
      <c r="BC37" s="46" t="e">
        <f>LN(#REF!/#REF!)</f>
        <v>#REF!</v>
      </c>
      <c r="BD37" s="46" t="e">
        <f>LN(#REF!/#REF!)</f>
        <v>#REF!</v>
      </c>
      <c r="BF37" s="46" t="e">
        <f>F37/#REF!</f>
        <v>#REF!</v>
      </c>
      <c r="BG37" s="46" t="e">
        <f>#REF!/#REF!</f>
        <v>#REF!</v>
      </c>
      <c r="BH37" s="46" t="e">
        <f>#REF!/#REF!</f>
        <v>#REF!</v>
      </c>
      <c r="BI37" s="46" t="e">
        <f>#REF!/#REF!</f>
        <v>#REF!</v>
      </c>
      <c r="BJ37" s="46"/>
      <c r="BL37" s="46" t="e">
        <f t="shared" si="33"/>
        <v>#REF!</v>
      </c>
      <c r="BM37" s="46" t="e">
        <f t="shared" si="34"/>
        <v>#REF!</v>
      </c>
      <c r="BN37" s="46" t="e">
        <f t="shared" si="35"/>
        <v>#REF!</v>
      </c>
      <c r="BO37" s="46" t="e">
        <f t="shared" si="36"/>
        <v>#REF!</v>
      </c>
      <c r="BQ37" s="46" t="e">
        <f>LN(#REF!/#REF!)</f>
        <v>#REF!</v>
      </c>
      <c r="BR37" s="46" t="e">
        <f>LN(#REF!/#REF!)</f>
        <v>#REF!</v>
      </c>
      <c r="BS37" s="46" t="e">
        <f>LN(#REF!/#REF!)</f>
        <v>#REF!</v>
      </c>
      <c r="BT37" s="46" t="e">
        <f>LN(#REF!/#REF!)</f>
        <v>#REF!</v>
      </c>
      <c r="BV37" s="46" t="e">
        <f>LN(#REF!/#REF!)</f>
        <v>#REF!</v>
      </c>
      <c r="BW37" s="46" t="e">
        <f>LN(#REF!/#REF!)</f>
        <v>#REF!</v>
      </c>
      <c r="BX37" s="46" t="e">
        <f>LN(#REF!/#REF!)</f>
        <v>#REF!</v>
      </c>
      <c r="BY37" s="46" t="e">
        <f>LN(#REF!/#REF!)</f>
        <v>#REF!</v>
      </c>
      <c r="CA37" s="46" t="e">
        <f>LN(#REF!/#REF!)</f>
        <v>#REF!</v>
      </c>
      <c r="CB37" s="46" t="e">
        <f>LN(#REF!/#REF!)</f>
        <v>#REF!</v>
      </c>
      <c r="CC37" s="46" t="e">
        <f>LN(#REF!/#REF!)</f>
        <v>#REF!</v>
      </c>
      <c r="CD37" s="46" t="e">
        <f>LN(#REF!/#REF!)</f>
        <v>#REF!</v>
      </c>
      <c r="CG37" s="46" t="e">
        <f t="shared" si="37"/>
        <v>#REF!</v>
      </c>
      <c r="CH37" s="46">
        <f t="shared" si="38"/>
        <v>1</v>
      </c>
      <c r="CI37" s="46">
        <f t="shared" si="12"/>
        <v>1</v>
      </c>
      <c r="CJ37" s="46"/>
      <c r="CK37" s="46" t="e">
        <f t="shared" si="39"/>
        <v>#REF!</v>
      </c>
      <c r="CL37" s="46">
        <f t="shared" si="40"/>
        <v>1</v>
      </c>
      <c r="CM37" s="46">
        <f t="shared" si="13"/>
        <v>1</v>
      </c>
      <c r="CN37" s="46"/>
      <c r="CO37" s="46" t="e">
        <f t="shared" si="41"/>
        <v>#REF!</v>
      </c>
      <c r="CP37" s="46">
        <f t="shared" si="42"/>
        <v>1</v>
      </c>
      <c r="CQ37" s="46">
        <f t="shared" si="14"/>
        <v>1</v>
      </c>
      <c r="CR37" s="46"/>
      <c r="CS37" s="46" t="e">
        <f t="shared" si="43"/>
        <v>#REF!</v>
      </c>
      <c r="CT37" s="46">
        <f t="shared" si="44"/>
        <v>1</v>
      </c>
      <c r="CU37" s="46">
        <f t="shared" si="15"/>
        <v>1</v>
      </c>
      <c r="CW37" s="46" t="e">
        <f t="shared" si="45"/>
        <v>#REF!</v>
      </c>
      <c r="CX37" s="46">
        <f t="shared" si="46"/>
        <v>1</v>
      </c>
      <c r="CY37" s="46">
        <f t="shared" si="16"/>
        <v>1</v>
      </c>
      <c r="DD37" s="2">
        <f t="shared" si="48"/>
        <v>1994</v>
      </c>
      <c r="DE37" s="46">
        <f t="shared" si="1"/>
        <v>1.2283053539463358</v>
      </c>
      <c r="DF37" s="46">
        <f t="shared" si="2"/>
        <v>1.1485207898365286</v>
      </c>
      <c r="DG37" s="46">
        <f t="shared" si="3"/>
        <v>1.0726406404170474</v>
      </c>
      <c r="DH37" s="46">
        <f t="shared" si="4"/>
        <v>0.99704150219349907</v>
      </c>
      <c r="DI37" s="52">
        <f t="shared" si="47"/>
        <v>0.9896814815064533</v>
      </c>
      <c r="DJ37" s="52">
        <f>DG52/DI52</f>
        <v>1.0993308472161285</v>
      </c>
    </row>
    <row r="38" spans="1:114" x14ac:dyDescent="0.2">
      <c r="A38" s="33" t="s">
        <v>52</v>
      </c>
      <c r="B38" s="1">
        <f t="shared" si="17"/>
        <v>1972</v>
      </c>
      <c r="D38" s="43">
        <f>Conversion_Factors!$O34*D198+D280</f>
        <v>9183.616</v>
      </c>
      <c r="F38" s="49">
        <f>Floorspace_estimates!B20</f>
        <v>45.23715809396959</v>
      </c>
      <c r="H38" s="50">
        <f t="shared" si="18"/>
        <v>203.01045394857013</v>
      </c>
      <c r="K38" s="43">
        <f>Conversion_Factors!$O34*K198+K280</f>
        <v>9153.7315919163302</v>
      </c>
      <c r="L38" s="115">
        <f t="shared" si="7"/>
        <v>202.34983755835412</v>
      </c>
      <c r="O38" s="52">
        <f t="shared" si="19"/>
        <v>1.0032647240946042</v>
      </c>
      <c r="R38" s="116">
        <f t="shared" si="8"/>
        <v>1.02363048774253</v>
      </c>
      <c r="S38" s="46"/>
      <c r="T38" s="46"/>
      <c r="V38" s="48">
        <f t="shared" si="9"/>
        <v>0.7776502043173672</v>
      </c>
      <c r="W38" s="48">
        <f t="shared" si="10"/>
        <v>1.0285535411192659</v>
      </c>
      <c r="X38" s="48">
        <f t="shared" si="11"/>
        <v>1.0048094047956633</v>
      </c>
      <c r="Y38" s="48">
        <f t="shared" si="20"/>
        <v>1.02363048774253</v>
      </c>
      <c r="Z38" s="48">
        <f t="shared" si="21"/>
        <v>0.7998548714027488</v>
      </c>
      <c r="AA38" s="48">
        <f t="shared" si="22"/>
        <v>0.79985487140274869</v>
      </c>
      <c r="AB38" s="48"/>
      <c r="AC38" s="48"/>
      <c r="AE38" s="43">
        <f>Conversion_Factors!$G34*D198+D280</f>
        <v>9183.616</v>
      </c>
      <c r="AF38" s="43">
        <f>Conversion_Factors!$G34/Conversion_Factors!$K34*D198+D280</f>
        <v>9033.0907434403871</v>
      </c>
      <c r="AG38" s="238">
        <f t="shared" si="23"/>
        <v>1.0166637600390453</v>
      </c>
      <c r="AH38" s="5"/>
      <c r="AJ38" s="46" t="e">
        <f>D38/#REF!</f>
        <v>#REF!</v>
      </c>
      <c r="AK38" s="46" t="e">
        <f>#REF!/#REF!</f>
        <v>#REF!</v>
      </c>
      <c r="AL38" s="46" t="e">
        <f>#REF!/#REF!</f>
        <v>#REF!</v>
      </c>
      <c r="AM38" s="46" t="e">
        <f>#REF!/#REF!</f>
        <v>#REF!</v>
      </c>
      <c r="AO38" s="46" t="e">
        <f t="shared" si="24"/>
        <v>#REF!</v>
      </c>
      <c r="AP38" s="46" t="e">
        <f t="shared" si="25"/>
        <v>#REF!</v>
      </c>
      <c r="AQ38" s="46" t="e">
        <f t="shared" si="26"/>
        <v>#REF!</v>
      </c>
      <c r="AR38" s="46" t="e">
        <f t="shared" si="27"/>
        <v>#REF!</v>
      </c>
      <c r="AS38" s="46" t="e">
        <f t="shared" si="28"/>
        <v>#REF!</v>
      </c>
      <c r="AT38" s="46"/>
      <c r="AU38" s="46" t="e">
        <f t="shared" si="29"/>
        <v>#REF!</v>
      </c>
      <c r="AV38" s="46" t="e">
        <f t="shared" si="30"/>
        <v>#REF!</v>
      </c>
      <c r="AW38" s="46" t="e">
        <f t="shared" si="31"/>
        <v>#REF!</v>
      </c>
      <c r="AX38" s="46" t="e">
        <f t="shared" si="32"/>
        <v>#REF!</v>
      </c>
      <c r="BA38" s="46" t="e">
        <f>LN(#REF!/#REF!)</f>
        <v>#REF!</v>
      </c>
      <c r="BB38" s="46" t="e">
        <f>LN(#REF!/#REF!)</f>
        <v>#REF!</v>
      </c>
      <c r="BC38" s="46" t="e">
        <f>LN(#REF!/#REF!)</f>
        <v>#REF!</v>
      </c>
      <c r="BD38" s="46" t="e">
        <f>LN(#REF!/#REF!)</f>
        <v>#REF!</v>
      </c>
      <c r="BF38" s="46" t="e">
        <f>F38/#REF!</f>
        <v>#REF!</v>
      </c>
      <c r="BG38" s="46" t="e">
        <f>#REF!/#REF!</f>
        <v>#REF!</v>
      </c>
      <c r="BH38" s="46" t="e">
        <f>#REF!/#REF!</f>
        <v>#REF!</v>
      </c>
      <c r="BI38" s="46" t="e">
        <f>#REF!/#REF!</f>
        <v>#REF!</v>
      </c>
      <c r="BJ38" s="46"/>
      <c r="BL38" s="46" t="e">
        <f t="shared" si="33"/>
        <v>#REF!</v>
      </c>
      <c r="BM38" s="46" t="e">
        <f t="shared" si="34"/>
        <v>#REF!</v>
      </c>
      <c r="BN38" s="46" t="e">
        <f t="shared" si="35"/>
        <v>#REF!</v>
      </c>
      <c r="BO38" s="46" t="e">
        <f t="shared" si="36"/>
        <v>#REF!</v>
      </c>
      <c r="BQ38" s="46" t="e">
        <f>LN(#REF!/#REF!)</f>
        <v>#REF!</v>
      </c>
      <c r="BR38" s="46" t="e">
        <f>LN(#REF!/#REF!)</f>
        <v>#REF!</v>
      </c>
      <c r="BS38" s="46" t="e">
        <f>LN(#REF!/#REF!)</f>
        <v>#REF!</v>
      </c>
      <c r="BT38" s="46" t="e">
        <f>LN(#REF!/#REF!)</f>
        <v>#REF!</v>
      </c>
      <c r="BV38" s="46" t="e">
        <f>LN(#REF!/#REF!)</f>
        <v>#REF!</v>
      </c>
      <c r="BW38" s="46" t="e">
        <f>LN(#REF!/#REF!)</f>
        <v>#REF!</v>
      </c>
      <c r="BX38" s="46" t="e">
        <f>LN(#REF!/#REF!)</f>
        <v>#REF!</v>
      </c>
      <c r="BY38" s="46" t="e">
        <f>LN(#REF!/#REF!)</f>
        <v>#REF!</v>
      </c>
      <c r="CA38" s="46" t="e">
        <f>LN(#REF!/#REF!)</f>
        <v>#REF!</v>
      </c>
      <c r="CB38" s="46" t="e">
        <f>LN(#REF!/#REF!)</f>
        <v>#REF!</v>
      </c>
      <c r="CC38" s="46" t="e">
        <f>LN(#REF!/#REF!)</f>
        <v>#REF!</v>
      </c>
      <c r="CD38" s="46" t="e">
        <f>LN(#REF!/#REF!)</f>
        <v>#REF!</v>
      </c>
      <c r="CG38" s="46" t="e">
        <f t="shared" si="37"/>
        <v>#REF!</v>
      </c>
      <c r="CH38" s="46">
        <f t="shared" si="38"/>
        <v>1</v>
      </c>
      <c r="CI38" s="46">
        <f t="shared" si="12"/>
        <v>1</v>
      </c>
      <c r="CJ38" s="46"/>
      <c r="CK38" s="46" t="e">
        <f t="shared" si="39"/>
        <v>#REF!</v>
      </c>
      <c r="CL38" s="46">
        <f t="shared" si="40"/>
        <v>1</v>
      </c>
      <c r="CM38" s="46">
        <f t="shared" si="13"/>
        <v>1</v>
      </c>
      <c r="CN38" s="46"/>
      <c r="CO38" s="46" t="e">
        <f t="shared" si="41"/>
        <v>#REF!</v>
      </c>
      <c r="CP38" s="46">
        <f t="shared" si="42"/>
        <v>1</v>
      </c>
      <c r="CQ38" s="46">
        <f t="shared" si="14"/>
        <v>1</v>
      </c>
      <c r="CR38" s="46"/>
      <c r="CS38" s="46" t="e">
        <f t="shared" si="43"/>
        <v>#REF!</v>
      </c>
      <c r="CT38" s="46">
        <f t="shared" si="44"/>
        <v>1</v>
      </c>
      <c r="CU38" s="46">
        <f t="shared" si="15"/>
        <v>1</v>
      </c>
      <c r="CW38" s="46" t="e">
        <f t="shared" si="45"/>
        <v>#REF!</v>
      </c>
      <c r="CX38" s="46">
        <f t="shared" si="46"/>
        <v>1</v>
      </c>
      <c r="CY38" s="46">
        <f t="shared" si="16"/>
        <v>1</v>
      </c>
      <c r="DD38" s="2">
        <f t="shared" si="48"/>
        <v>1995</v>
      </c>
      <c r="DE38" s="46">
        <f t="shared" si="1"/>
        <v>1.2679152573820744</v>
      </c>
      <c r="DF38" s="46">
        <f t="shared" si="2"/>
        <v>1.1624022877522788</v>
      </c>
      <c r="DG38" s="46">
        <f t="shared" si="3"/>
        <v>1.0891000911201294</v>
      </c>
      <c r="DH38" s="46">
        <f t="shared" si="4"/>
        <v>1.0015346462650034</v>
      </c>
      <c r="DI38" s="52">
        <f t="shared" si="47"/>
        <v>0.9941553202169725</v>
      </c>
    </row>
    <row r="39" spans="1:114" x14ac:dyDescent="0.2">
      <c r="A39" s="33" t="s">
        <v>52</v>
      </c>
      <c r="B39" s="1">
        <f t="shared" si="17"/>
        <v>1973</v>
      </c>
      <c r="D39" s="43">
        <f>Conversion_Factors!$O35*D199+D281</f>
        <v>9543.148000000001</v>
      </c>
      <c r="F39" s="49">
        <f>Floorspace_estimates!B21</f>
        <v>46.382587898653007</v>
      </c>
      <c r="H39" s="50">
        <f t="shared" si="18"/>
        <v>205.74850245208381</v>
      </c>
      <c r="K39" s="43">
        <f>Conversion_Factors!$O35*K199+K281</f>
        <v>9599.9584349308388</v>
      </c>
      <c r="L39" s="115">
        <f t="shared" si="7"/>
        <v>206.97332490172741</v>
      </c>
      <c r="O39" s="52">
        <f t="shared" si="19"/>
        <v>0.9940822207391935</v>
      </c>
      <c r="R39" s="116">
        <f t="shared" si="8"/>
        <v>1.0470194000415267</v>
      </c>
      <c r="S39" s="46"/>
      <c r="T39" s="46"/>
      <c r="V39" s="48">
        <f t="shared" si="9"/>
        <v>0.79734073659600746</v>
      </c>
      <c r="W39" s="48">
        <f t="shared" si="10"/>
        <v>1.0424258783771234</v>
      </c>
      <c r="X39" s="48">
        <f t="shared" si="11"/>
        <v>0.99561276356080775</v>
      </c>
      <c r="Y39" s="48">
        <f t="shared" si="20"/>
        <v>1.0470194000415267</v>
      </c>
      <c r="Z39" s="48">
        <f t="shared" si="21"/>
        <v>0.83116861771195549</v>
      </c>
      <c r="AA39" s="48">
        <f t="shared" si="22"/>
        <v>0.83116861771195572</v>
      </c>
      <c r="AB39" s="48"/>
      <c r="AC39" s="48"/>
      <c r="AE39" s="43">
        <f>Conversion_Factors!$G35*D199+D281</f>
        <v>9543.148000000001</v>
      </c>
      <c r="AF39" s="43">
        <f>Conversion_Factors!$G35/Conversion_Factors!$K35*D199+D281</f>
        <v>9402.037883212648</v>
      </c>
      <c r="AG39" s="238">
        <f t="shared" si="23"/>
        <v>1.0150084607762861</v>
      </c>
      <c r="AH39" s="5"/>
      <c r="AJ39" s="46" t="e">
        <f>D39/#REF!</f>
        <v>#REF!</v>
      </c>
      <c r="AK39" s="46" t="e">
        <f>#REF!/#REF!</f>
        <v>#REF!</v>
      </c>
      <c r="AL39" s="46" t="e">
        <f>#REF!/#REF!</f>
        <v>#REF!</v>
      </c>
      <c r="AM39" s="46" t="e">
        <f>#REF!/#REF!</f>
        <v>#REF!</v>
      </c>
      <c r="AO39" s="46" t="e">
        <f t="shared" si="24"/>
        <v>#REF!</v>
      </c>
      <c r="AP39" s="46" t="e">
        <f t="shared" si="25"/>
        <v>#REF!</v>
      </c>
      <c r="AQ39" s="46" t="e">
        <f t="shared" si="26"/>
        <v>#REF!</v>
      </c>
      <c r="AR39" s="46" t="e">
        <f t="shared" si="27"/>
        <v>#REF!</v>
      </c>
      <c r="AS39" s="46" t="e">
        <f t="shared" si="28"/>
        <v>#REF!</v>
      </c>
      <c r="AT39" s="46"/>
      <c r="AU39" s="46" t="e">
        <f t="shared" si="29"/>
        <v>#REF!</v>
      </c>
      <c r="AV39" s="46" t="e">
        <f t="shared" si="30"/>
        <v>#REF!</v>
      </c>
      <c r="AW39" s="46" t="e">
        <f t="shared" si="31"/>
        <v>#REF!</v>
      </c>
      <c r="AX39" s="46" t="e">
        <f t="shared" si="32"/>
        <v>#REF!</v>
      </c>
      <c r="BA39" s="46" t="e">
        <f>LN(#REF!/#REF!)</f>
        <v>#REF!</v>
      </c>
      <c r="BB39" s="46" t="e">
        <f>LN(#REF!/#REF!)</f>
        <v>#REF!</v>
      </c>
      <c r="BC39" s="46" t="e">
        <f>LN(#REF!/#REF!)</f>
        <v>#REF!</v>
      </c>
      <c r="BD39" s="46" t="e">
        <f>LN(#REF!/#REF!)</f>
        <v>#REF!</v>
      </c>
      <c r="BF39" s="46" t="e">
        <f>F39/#REF!</f>
        <v>#REF!</v>
      </c>
      <c r="BG39" s="46" t="e">
        <f>#REF!/#REF!</f>
        <v>#REF!</v>
      </c>
      <c r="BH39" s="46" t="e">
        <f>#REF!/#REF!</f>
        <v>#REF!</v>
      </c>
      <c r="BI39" s="46" t="e">
        <f>#REF!/#REF!</f>
        <v>#REF!</v>
      </c>
      <c r="BJ39" s="46"/>
      <c r="BL39" s="46" t="e">
        <f t="shared" si="33"/>
        <v>#REF!</v>
      </c>
      <c r="BM39" s="46" t="e">
        <f t="shared" si="34"/>
        <v>#REF!</v>
      </c>
      <c r="BN39" s="46" t="e">
        <f t="shared" si="35"/>
        <v>#REF!</v>
      </c>
      <c r="BO39" s="46" t="e">
        <f t="shared" si="36"/>
        <v>#REF!</v>
      </c>
      <c r="BQ39" s="46" t="e">
        <f>LN(#REF!/#REF!)</f>
        <v>#REF!</v>
      </c>
      <c r="BR39" s="46" t="e">
        <f>LN(#REF!/#REF!)</f>
        <v>#REF!</v>
      </c>
      <c r="BS39" s="46" t="e">
        <f>LN(#REF!/#REF!)</f>
        <v>#REF!</v>
      </c>
      <c r="BT39" s="46" t="e">
        <f>LN(#REF!/#REF!)</f>
        <v>#REF!</v>
      </c>
      <c r="BV39" s="46" t="e">
        <f>LN(#REF!/#REF!)</f>
        <v>#REF!</v>
      </c>
      <c r="BW39" s="46" t="e">
        <f>LN(#REF!/#REF!)</f>
        <v>#REF!</v>
      </c>
      <c r="BX39" s="46" t="e">
        <f>LN(#REF!/#REF!)</f>
        <v>#REF!</v>
      </c>
      <c r="BY39" s="46" t="e">
        <f>LN(#REF!/#REF!)</f>
        <v>#REF!</v>
      </c>
      <c r="CA39" s="46" t="e">
        <f>LN(#REF!/#REF!)</f>
        <v>#REF!</v>
      </c>
      <c r="CB39" s="46" t="e">
        <f>LN(#REF!/#REF!)</f>
        <v>#REF!</v>
      </c>
      <c r="CC39" s="46" t="e">
        <f>LN(#REF!/#REF!)</f>
        <v>#REF!</v>
      </c>
      <c r="CD39" s="46" t="e">
        <f>LN(#REF!/#REF!)</f>
        <v>#REF!</v>
      </c>
      <c r="CG39" s="46" t="e">
        <f t="shared" si="37"/>
        <v>#REF!</v>
      </c>
      <c r="CH39" s="46">
        <f t="shared" si="38"/>
        <v>1</v>
      </c>
      <c r="CI39" s="46">
        <f t="shared" si="12"/>
        <v>1</v>
      </c>
      <c r="CJ39" s="46"/>
      <c r="CK39" s="46" t="e">
        <f t="shared" si="39"/>
        <v>#REF!</v>
      </c>
      <c r="CL39" s="46">
        <f t="shared" si="40"/>
        <v>1</v>
      </c>
      <c r="CM39" s="46">
        <f t="shared" si="13"/>
        <v>1</v>
      </c>
      <c r="CN39" s="46"/>
      <c r="CO39" s="46" t="e">
        <f t="shared" si="41"/>
        <v>#REF!</v>
      </c>
      <c r="CP39" s="46">
        <f t="shared" si="42"/>
        <v>1</v>
      </c>
      <c r="CQ39" s="46">
        <f t="shared" si="14"/>
        <v>1</v>
      </c>
      <c r="CR39" s="46"/>
      <c r="CS39" s="46" t="e">
        <f t="shared" si="43"/>
        <v>#REF!</v>
      </c>
      <c r="CT39" s="46">
        <f t="shared" si="44"/>
        <v>1</v>
      </c>
      <c r="CU39" s="46">
        <f t="shared" si="15"/>
        <v>1</v>
      </c>
      <c r="CW39" s="46" t="e">
        <f t="shared" si="45"/>
        <v>#REF!</v>
      </c>
      <c r="CX39" s="46">
        <f t="shared" si="46"/>
        <v>1</v>
      </c>
      <c r="CY39" s="46">
        <f t="shared" si="16"/>
        <v>1</v>
      </c>
      <c r="DD39" s="2">
        <f t="shared" si="48"/>
        <v>1996</v>
      </c>
      <c r="DE39" s="46">
        <f t="shared" si="1"/>
        <v>1.3098863436697883</v>
      </c>
      <c r="DF39" s="46">
        <f t="shared" si="2"/>
        <v>1.1777938855467078</v>
      </c>
      <c r="DG39" s="46">
        <f t="shared" si="3"/>
        <v>1.1140596545533101</v>
      </c>
      <c r="DH39" s="46">
        <f t="shared" si="4"/>
        <v>0.99828804991733677</v>
      </c>
      <c r="DI39" s="52">
        <f t="shared" si="47"/>
        <v>0.99480946376606172</v>
      </c>
    </row>
    <row r="40" spans="1:114" x14ac:dyDescent="0.2">
      <c r="A40" s="33" t="s">
        <v>52</v>
      </c>
      <c r="B40" s="1">
        <f t="shared" si="17"/>
        <v>1974</v>
      </c>
      <c r="D40" s="43">
        <f>Conversion_Factors!$O36*D200+D282</f>
        <v>9393.4989999999998</v>
      </c>
      <c r="F40" s="49">
        <f>Floorspace_estimates!B22</f>
        <v>47.542368755172326</v>
      </c>
      <c r="H40" s="50">
        <f t="shared" si="18"/>
        <v>197.58163604286216</v>
      </c>
      <c r="K40" s="43">
        <f>Conversion_Factors!$O36*K200+K282</f>
        <v>9608.9953575701838</v>
      </c>
      <c r="L40" s="115">
        <f t="shared" si="7"/>
        <v>202.11435839584209</v>
      </c>
      <c r="O40" s="52">
        <f t="shared" si="19"/>
        <v>0.97757347677346818</v>
      </c>
      <c r="R40" s="116">
        <f t="shared" si="8"/>
        <v>1.0224392653878005</v>
      </c>
      <c r="S40" s="46"/>
      <c r="T40" s="46"/>
      <c r="V40" s="48">
        <f t="shared" si="9"/>
        <v>0.81727797089711285</v>
      </c>
      <c r="W40" s="48">
        <f t="shared" si="10"/>
        <v>1.0010484064210192</v>
      </c>
      <c r="X40" s="48">
        <f t="shared" si="11"/>
        <v>0.9790786018388411</v>
      </c>
      <c r="Y40" s="48">
        <f t="shared" si="20"/>
        <v>1.0224392653878005</v>
      </c>
      <c r="Z40" s="48">
        <f t="shared" si="21"/>
        <v>0.81813481036955915</v>
      </c>
      <c r="AA40" s="48">
        <f t="shared" si="22"/>
        <v>0.81813481036955893</v>
      </c>
      <c r="AB40" s="48"/>
      <c r="AC40" s="48"/>
      <c r="AE40" s="43">
        <f>Conversion_Factors!$G36*D200+D282</f>
        <v>9393.4989999999998</v>
      </c>
      <c r="AF40" s="43">
        <f>Conversion_Factors!$G36/Conversion_Factors!$K36*D200+D282</f>
        <v>9188.0217972246628</v>
      </c>
      <c r="AG40" s="238">
        <f t="shared" si="23"/>
        <v>1.0223635954844386</v>
      </c>
      <c r="AH40" s="5"/>
      <c r="AJ40" s="46" t="e">
        <f>D40/#REF!</f>
        <v>#REF!</v>
      </c>
      <c r="AK40" s="46" t="e">
        <f>#REF!/#REF!</f>
        <v>#REF!</v>
      </c>
      <c r="AL40" s="46" t="e">
        <f>#REF!/#REF!</f>
        <v>#REF!</v>
      </c>
      <c r="AM40" s="46" t="e">
        <f>#REF!/#REF!</f>
        <v>#REF!</v>
      </c>
      <c r="AO40" s="46" t="e">
        <f t="shared" si="24"/>
        <v>#REF!</v>
      </c>
      <c r="AP40" s="46" t="e">
        <f t="shared" si="25"/>
        <v>#REF!</v>
      </c>
      <c r="AQ40" s="46" t="e">
        <f t="shared" si="26"/>
        <v>#REF!</v>
      </c>
      <c r="AR40" s="46" t="e">
        <f t="shared" si="27"/>
        <v>#REF!</v>
      </c>
      <c r="AS40" s="46" t="e">
        <f t="shared" si="28"/>
        <v>#REF!</v>
      </c>
      <c r="AT40" s="46"/>
      <c r="AU40" s="46" t="e">
        <f t="shared" si="29"/>
        <v>#REF!</v>
      </c>
      <c r="AV40" s="46" t="e">
        <f t="shared" si="30"/>
        <v>#REF!</v>
      </c>
      <c r="AW40" s="46" t="e">
        <f t="shared" si="31"/>
        <v>#REF!</v>
      </c>
      <c r="AX40" s="46" t="e">
        <f t="shared" si="32"/>
        <v>#REF!</v>
      </c>
      <c r="BA40" s="46" t="e">
        <f>LN(#REF!/#REF!)</f>
        <v>#REF!</v>
      </c>
      <c r="BB40" s="46" t="e">
        <f>LN(#REF!/#REF!)</f>
        <v>#REF!</v>
      </c>
      <c r="BC40" s="46" t="e">
        <f>LN(#REF!/#REF!)</f>
        <v>#REF!</v>
      </c>
      <c r="BD40" s="46" t="e">
        <f>LN(#REF!/#REF!)</f>
        <v>#REF!</v>
      </c>
      <c r="BF40" s="46" t="e">
        <f>F40/#REF!</f>
        <v>#REF!</v>
      </c>
      <c r="BG40" s="46" t="e">
        <f>#REF!/#REF!</f>
        <v>#REF!</v>
      </c>
      <c r="BH40" s="46" t="e">
        <f>#REF!/#REF!</f>
        <v>#REF!</v>
      </c>
      <c r="BI40" s="46" t="e">
        <f>#REF!/#REF!</f>
        <v>#REF!</v>
      </c>
      <c r="BJ40" s="46"/>
      <c r="BL40" s="46" t="e">
        <f t="shared" si="33"/>
        <v>#REF!</v>
      </c>
      <c r="BM40" s="46" t="e">
        <f t="shared" si="34"/>
        <v>#REF!</v>
      </c>
      <c r="BN40" s="46" t="e">
        <f t="shared" si="35"/>
        <v>#REF!</v>
      </c>
      <c r="BO40" s="46" t="e">
        <f t="shared" si="36"/>
        <v>#REF!</v>
      </c>
      <c r="BQ40" s="46" t="e">
        <f>LN(#REF!/#REF!)</f>
        <v>#REF!</v>
      </c>
      <c r="BR40" s="46" t="e">
        <f>LN(#REF!/#REF!)</f>
        <v>#REF!</v>
      </c>
      <c r="BS40" s="46" t="e">
        <f>LN(#REF!/#REF!)</f>
        <v>#REF!</v>
      </c>
      <c r="BT40" s="46" t="e">
        <f>LN(#REF!/#REF!)</f>
        <v>#REF!</v>
      </c>
      <c r="BV40" s="46" t="e">
        <f>LN(#REF!/#REF!)</f>
        <v>#REF!</v>
      </c>
      <c r="BW40" s="46" t="e">
        <f>LN(#REF!/#REF!)</f>
        <v>#REF!</v>
      </c>
      <c r="BX40" s="46" t="e">
        <f>LN(#REF!/#REF!)</f>
        <v>#REF!</v>
      </c>
      <c r="BY40" s="46" t="e">
        <f>LN(#REF!/#REF!)</f>
        <v>#REF!</v>
      </c>
      <c r="CA40" s="46" t="e">
        <f>LN(#REF!/#REF!)</f>
        <v>#REF!</v>
      </c>
      <c r="CB40" s="46" t="e">
        <f>LN(#REF!/#REF!)</f>
        <v>#REF!</v>
      </c>
      <c r="CC40" s="46" t="e">
        <f>LN(#REF!/#REF!)</f>
        <v>#REF!</v>
      </c>
      <c r="CD40" s="46" t="e">
        <f>LN(#REF!/#REF!)</f>
        <v>#REF!</v>
      </c>
      <c r="CG40" s="46" t="e">
        <f t="shared" si="37"/>
        <v>#REF!</v>
      </c>
      <c r="CH40" s="46">
        <f t="shared" si="38"/>
        <v>1</v>
      </c>
      <c r="CI40" s="46">
        <f t="shared" si="12"/>
        <v>1</v>
      </c>
      <c r="CJ40" s="46"/>
      <c r="CK40" s="46" t="e">
        <f t="shared" si="39"/>
        <v>#REF!</v>
      </c>
      <c r="CL40" s="46">
        <f t="shared" si="40"/>
        <v>1</v>
      </c>
      <c r="CM40" s="46">
        <f t="shared" si="13"/>
        <v>1</v>
      </c>
      <c r="CN40" s="46"/>
      <c r="CO40" s="46" t="e">
        <f t="shared" si="41"/>
        <v>#REF!</v>
      </c>
      <c r="CP40" s="46">
        <f t="shared" si="42"/>
        <v>1</v>
      </c>
      <c r="CQ40" s="46">
        <f t="shared" si="14"/>
        <v>1</v>
      </c>
      <c r="CR40" s="46"/>
      <c r="CS40" s="46" t="e">
        <f t="shared" si="43"/>
        <v>#REF!</v>
      </c>
      <c r="CT40" s="46">
        <f t="shared" si="44"/>
        <v>1</v>
      </c>
      <c r="CU40" s="46">
        <f t="shared" si="15"/>
        <v>1</v>
      </c>
      <c r="CW40" s="46" t="e">
        <f t="shared" si="45"/>
        <v>#REF!</v>
      </c>
      <c r="CX40" s="46">
        <f t="shared" si="46"/>
        <v>1</v>
      </c>
      <c r="CY40" s="46">
        <f t="shared" si="16"/>
        <v>1</v>
      </c>
      <c r="DD40" s="2">
        <f t="shared" si="48"/>
        <v>1997</v>
      </c>
      <c r="DE40" s="46">
        <f t="shared" si="1"/>
        <v>1.3324499292431009</v>
      </c>
      <c r="DF40" s="46">
        <f t="shared" si="2"/>
        <v>1.1950535636486832</v>
      </c>
      <c r="DG40" s="46">
        <f t="shared" si="3"/>
        <v>1.1217689472517836</v>
      </c>
      <c r="DH40" s="46">
        <f t="shared" si="4"/>
        <v>0.99393987285008112</v>
      </c>
      <c r="DI40" s="52">
        <f t="shared" si="47"/>
        <v>0.99286182394558031</v>
      </c>
    </row>
    <row r="41" spans="1:114" x14ac:dyDescent="0.2">
      <c r="A41" s="33" t="s">
        <v>52</v>
      </c>
      <c r="B41" s="1">
        <f t="shared" si="17"/>
        <v>1975</v>
      </c>
      <c r="D41" s="43">
        <f>Conversion_Factors!$O37*D201+D283</f>
        <v>9492.66</v>
      </c>
      <c r="F41" s="49">
        <f>Floorspace_estimates!B23</f>
        <v>48.478406456760915</v>
      </c>
      <c r="H41" s="50">
        <f t="shared" si="18"/>
        <v>195.81212943677795</v>
      </c>
      <c r="K41" s="43">
        <f>Conversion_Factors!$O37*K201+K283</f>
        <v>9541.5876389974255</v>
      </c>
      <c r="L41" s="115">
        <f t="shared" si="7"/>
        <v>196.82139608915989</v>
      </c>
      <c r="O41" s="52">
        <f t="shared" si="19"/>
        <v>0.99487217003620509</v>
      </c>
      <c r="R41" s="116">
        <f t="shared" si="8"/>
        <v>0.99566366896050174</v>
      </c>
      <c r="S41" s="46"/>
      <c r="T41" s="46"/>
      <c r="V41" s="48">
        <f t="shared" si="9"/>
        <v>0.83336894434812103</v>
      </c>
      <c r="W41" s="48">
        <f t="shared" si="10"/>
        <v>0.99208319182087401</v>
      </c>
      <c r="X41" s="48">
        <f t="shared" si="11"/>
        <v>0.99640392910653675</v>
      </c>
      <c r="Y41" s="48">
        <f t="shared" si="20"/>
        <v>0.99566366896050174</v>
      </c>
      <c r="Z41" s="48">
        <f t="shared" si="21"/>
        <v>0.82677132227327621</v>
      </c>
      <c r="AA41" s="48">
        <f t="shared" si="22"/>
        <v>0.82677132227327621</v>
      </c>
      <c r="AB41" s="48"/>
      <c r="AC41" s="48"/>
      <c r="AE41" s="43">
        <f>Conversion_Factors!$G37*D201+D283</f>
        <v>9492.66</v>
      </c>
      <c r="AF41" s="43">
        <f>Conversion_Factors!$G37/Conversion_Factors!$K37*D201+D283</f>
        <v>9304.8955312250946</v>
      </c>
      <c r="AG41" s="238">
        <f t="shared" si="23"/>
        <v>1.0201791055197569</v>
      </c>
      <c r="AH41" s="5"/>
      <c r="AJ41" s="46" t="e">
        <f>D41/#REF!</f>
        <v>#REF!</v>
      </c>
      <c r="AK41" s="46" t="e">
        <f>#REF!/#REF!</f>
        <v>#REF!</v>
      </c>
      <c r="AL41" s="46" t="e">
        <f>#REF!/#REF!</f>
        <v>#REF!</v>
      </c>
      <c r="AM41" s="46" t="e">
        <f>#REF!/#REF!</f>
        <v>#REF!</v>
      </c>
      <c r="AO41" s="46" t="e">
        <f t="shared" si="24"/>
        <v>#REF!</v>
      </c>
      <c r="AP41" s="46" t="e">
        <f t="shared" si="25"/>
        <v>#REF!</v>
      </c>
      <c r="AQ41" s="46" t="e">
        <f t="shared" si="26"/>
        <v>#REF!</v>
      </c>
      <c r="AR41" s="46" t="e">
        <f t="shared" si="27"/>
        <v>#REF!</v>
      </c>
      <c r="AS41" s="46" t="e">
        <f t="shared" si="28"/>
        <v>#REF!</v>
      </c>
      <c r="AT41" s="46"/>
      <c r="AU41" s="46" t="e">
        <f t="shared" si="29"/>
        <v>#REF!</v>
      </c>
      <c r="AV41" s="46" t="e">
        <f t="shared" si="30"/>
        <v>#REF!</v>
      </c>
      <c r="AW41" s="46" t="e">
        <f t="shared" si="31"/>
        <v>#REF!</v>
      </c>
      <c r="AX41" s="46" t="e">
        <f t="shared" si="32"/>
        <v>#REF!</v>
      </c>
      <c r="BA41" s="46" t="e">
        <f>LN(#REF!/#REF!)</f>
        <v>#REF!</v>
      </c>
      <c r="BB41" s="46" t="e">
        <f>LN(#REF!/#REF!)</f>
        <v>#REF!</v>
      </c>
      <c r="BC41" s="46" t="e">
        <f>LN(#REF!/#REF!)</f>
        <v>#REF!</v>
      </c>
      <c r="BD41" s="46" t="e">
        <f>LN(#REF!/#REF!)</f>
        <v>#REF!</v>
      </c>
      <c r="BF41" s="46" t="e">
        <f>F41/#REF!</f>
        <v>#REF!</v>
      </c>
      <c r="BG41" s="46" t="e">
        <f>#REF!/#REF!</f>
        <v>#REF!</v>
      </c>
      <c r="BH41" s="46" t="e">
        <f>#REF!/#REF!</f>
        <v>#REF!</v>
      </c>
      <c r="BI41" s="46" t="e">
        <f>#REF!/#REF!</f>
        <v>#REF!</v>
      </c>
      <c r="BJ41" s="46"/>
      <c r="BL41" s="46" t="e">
        <f t="shared" si="33"/>
        <v>#REF!</v>
      </c>
      <c r="BM41" s="46" t="e">
        <f t="shared" si="34"/>
        <v>#REF!</v>
      </c>
      <c r="BN41" s="46" t="e">
        <f t="shared" si="35"/>
        <v>#REF!</v>
      </c>
      <c r="BO41" s="46" t="e">
        <f t="shared" si="36"/>
        <v>#REF!</v>
      </c>
      <c r="BQ41" s="46" t="e">
        <f>LN(#REF!/#REF!)</f>
        <v>#REF!</v>
      </c>
      <c r="BR41" s="46" t="e">
        <f>LN(#REF!/#REF!)</f>
        <v>#REF!</v>
      </c>
      <c r="BS41" s="46" t="e">
        <f>LN(#REF!/#REF!)</f>
        <v>#REF!</v>
      </c>
      <c r="BT41" s="46" t="e">
        <f>LN(#REF!/#REF!)</f>
        <v>#REF!</v>
      </c>
      <c r="BV41" s="46" t="e">
        <f>LN(#REF!/#REF!)</f>
        <v>#REF!</v>
      </c>
      <c r="BW41" s="46" t="e">
        <f>LN(#REF!/#REF!)</f>
        <v>#REF!</v>
      </c>
      <c r="BX41" s="46" t="e">
        <f>LN(#REF!/#REF!)</f>
        <v>#REF!</v>
      </c>
      <c r="BY41" s="46" t="e">
        <f>LN(#REF!/#REF!)</f>
        <v>#REF!</v>
      </c>
      <c r="CA41" s="46" t="e">
        <f>LN(#REF!/#REF!)</f>
        <v>#REF!</v>
      </c>
      <c r="CB41" s="46" t="e">
        <f>LN(#REF!/#REF!)</f>
        <v>#REF!</v>
      </c>
      <c r="CC41" s="46" t="e">
        <f>LN(#REF!/#REF!)</f>
        <v>#REF!</v>
      </c>
      <c r="CD41" s="46" t="e">
        <f>LN(#REF!/#REF!)</f>
        <v>#REF!</v>
      </c>
      <c r="CG41" s="46" t="e">
        <f t="shared" si="37"/>
        <v>#REF!</v>
      </c>
      <c r="CH41" s="46">
        <f t="shared" si="38"/>
        <v>1</v>
      </c>
      <c r="CI41" s="46">
        <f t="shared" si="12"/>
        <v>1</v>
      </c>
      <c r="CJ41" s="46"/>
      <c r="CK41" s="46" t="e">
        <f t="shared" si="39"/>
        <v>#REF!</v>
      </c>
      <c r="CL41" s="46">
        <f t="shared" si="40"/>
        <v>1</v>
      </c>
      <c r="CM41" s="46">
        <f t="shared" si="13"/>
        <v>1</v>
      </c>
      <c r="CN41" s="46"/>
      <c r="CO41" s="46" t="e">
        <f t="shared" si="41"/>
        <v>#REF!</v>
      </c>
      <c r="CP41" s="46">
        <f t="shared" si="42"/>
        <v>1</v>
      </c>
      <c r="CQ41" s="46">
        <f t="shared" si="14"/>
        <v>1</v>
      </c>
      <c r="CR41" s="46"/>
      <c r="CS41" s="46" t="e">
        <f t="shared" si="43"/>
        <v>#REF!</v>
      </c>
      <c r="CT41" s="46">
        <f t="shared" si="44"/>
        <v>1</v>
      </c>
      <c r="CU41" s="46">
        <f t="shared" si="15"/>
        <v>1</v>
      </c>
      <c r="CW41" s="46" t="e">
        <f t="shared" si="45"/>
        <v>#REF!</v>
      </c>
      <c r="CX41" s="46">
        <f t="shared" si="46"/>
        <v>1</v>
      </c>
      <c r="CY41" s="46">
        <f t="shared" si="16"/>
        <v>1</v>
      </c>
      <c r="DD41" s="2">
        <f t="shared" si="48"/>
        <v>1998</v>
      </c>
      <c r="DE41" s="46">
        <f t="shared" si="1"/>
        <v>1.3573637901990041</v>
      </c>
      <c r="DF41" s="46">
        <f t="shared" si="2"/>
        <v>1.2170318063299685</v>
      </c>
      <c r="DG41" s="46">
        <f t="shared" si="3"/>
        <v>1.1247809367714812</v>
      </c>
      <c r="DH41" s="46">
        <f t="shared" si="4"/>
        <v>0.99157686166369796</v>
      </c>
      <c r="DI41" s="52">
        <f t="shared" si="47"/>
        <v>0.99310251587771914</v>
      </c>
    </row>
    <row r="42" spans="1:114" x14ac:dyDescent="0.2">
      <c r="A42" s="33" t="s">
        <v>52</v>
      </c>
      <c r="B42" s="1">
        <f t="shared" si="17"/>
        <v>1976</v>
      </c>
      <c r="D42" s="43">
        <f>Conversion_Factors!$O38*D202+D284</f>
        <v>10063.510999999999</v>
      </c>
      <c r="F42" s="49">
        <f>Floorspace_estimates!B24</f>
        <v>49.218818000569165</v>
      </c>
      <c r="H42" s="50">
        <f t="shared" si="18"/>
        <v>204.46470290862379</v>
      </c>
      <c r="K42" s="43">
        <f>Conversion_Factors!$O38*K202+K284</f>
        <v>9967.203087157257</v>
      </c>
      <c r="L42" s="115">
        <f t="shared" si="7"/>
        <v>202.50797341459921</v>
      </c>
      <c r="O42" s="52">
        <f t="shared" si="19"/>
        <v>1.0096624812397808</v>
      </c>
      <c r="R42" s="116">
        <f t="shared" si="8"/>
        <v>1.0244304522278538</v>
      </c>
      <c r="S42" s="46"/>
      <c r="T42" s="46"/>
      <c r="V42" s="48">
        <f t="shared" si="9"/>
        <v>0.84609700270946586</v>
      </c>
      <c r="W42" s="48">
        <f t="shared" si="10"/>
        <v>1.0359215011845695</v>
      </c>
      <c r="X42" s="48">
        <f t="shared" si="11"/>
        <v>1.0112170122742115</v>
      </c>
      <c r="Y42" s="48">
        <f t="shared" si="20"/>
        <v>1.0244304522278538</v>
      </c>
      <c r="Z42" s="48">
        <f t="shared" si="21"/>
        <v>0.87649007719455474</v>
      </c>
      <c r="AA42" s="48">
        <f t="shared" si="22"/>
        <v>0.87649007719455463</v>
      </c>
      <c r="AB42" s="48"/>
      <c r="AC42" s="48"/>
      <c r="AE42" s="43">
        <f>Conversion_Factors!$G38*D202+D284</f>
        <v>10063.510999999999</v>
      </c>
      <c r="AF42" s="43">
        <f>Conversion_Factors!$G38/Conversion_Factors!$K38*D202+D284</f>
        <v>9880.202413338764</v>
      </c>
      <c r="AG42" s="238">
        <f t="shared" si="23"/>
        <v>1.0185531205730927</v>
      </c>
      <c r="AH42" s="5"/>
      <c r="AJ42" s="46" t="e">
        <f>D42/#REF!</f>
        <v>#REF!</v>
      </c>
      <c r="AK42" s="46" t="e">
        <f>#REF!/#REF!</f>
        <v>#REF!</v>
      </c>
      <c r="AL42" s="46" t="e">
        <f>#REF!/#REF!</f>
        <v>#REF!</v>
      </c>
      <c r="AM42" s="46" t="e">
        <f>#REF!/#REF!</f>
        <v>#REF!</v>
      </c>
      <c r="AO42" s="46" t="e">
        <f t="shared" si="24"/>
        <v>#REF!</v>
      </c>
      <c r="AP42" s="46" t="e">
        <f t="shared" si="25"/>
        <v>#REF!</v>
      </c>
      <c r="AQ42" s="46" t="e">
        <f t="shared" si="26"/>
        <v>#REF!</v>
      </c>
      <c r="AR42" s="46" t="e">
        <f t="shared" si="27"/>
        <v>#REF!</v>
      </c>
      <c r="AS42" s="46" t="e">
        <f t="shared" si="28"/>
        <v>#REF!</v>
      </c>
      <c r="AT42" s="46"/>
      <c r="AU42" s="46" t="e">
        <f t="shared" si="29"/>
        <v>#REF!</v>
      </c>
      <c r="AV42" s="46" t="e">
        <f t="shared" si="30"/>
        <v>#REF!</v>
      </c>
      <c r="AW42" s="46" t="e">
        <f t="shared" si="31"/>
        <v>#REF!</v>
      </c>
      <c r="AX42" s="46" t="e">
        <f t="shared" si="32"/>
        <v>#REF!</v>
      </c>
      <c r="BA42" s="46" t="e">
        <f>LN(#REF!/#REF!)</f>
        <v>#REF!</v>
      </c>
      <c r="BB42" s="46" t="e">
        <f>LN(#REF!/#REF!)</f>
        <v>#REF!</v>
      </c>
      <c r="BC42" s="46" t="e">
        <f>LN(#REF!/#REF!)</f>
        <v>#REF!</v>
      </c>
      <c r="BD42" s="46" t="e">
        <f>LN(#REF!/#REF!)</f>
        <v>#REF!</v>
      </c>
      <c r="BF42" s="46" t="e">
        <f>F42/#REF!</f>
        <v>#REF!</v>
      </c>
      <c r="BG42" s="46" t="e">
        <f>#REF!/#REF!</f>
        <v>#REF!</v>
      </c>
      <c r="BH42" s="46" t="e">
        <f>#REF!/#REF!</f>
        <v>#REF!</v>
      </c>
      <c r="BI42" s="46" t="e">
        <f>#REF!/#REF!</f>
        <v>#REF!</v>
      </c>
      <c r="BJ42" s="46"/>
      <c r="BL42" s="46" t="e">
        <f t="shared" si="33"/>
        <v>#REF!</v>
      </c>
      <c r="BM42" s="46" t="e">
        <f t="shared" si="34"/>
        <v>#REF!</v>
      </c>
      <c r="BN42" s="46" t="e">
        <f t="shared" si="35"/>
        <v>#REF!</v>
      </c>
      <c r="BO42" s="46" t="e">
        <f t="shared" si="36"/>
        <v>#REF!</v>
      </c>
      <c r="BQ42" s="46" t="e">
        <f>LN(#REF!/#REF!)</f>
        <v>#REF!</v>
      </c>
      <c r="BR42" s="46" t="e">
        <f>LN(#REF!/#REF!)</f>
        <v>#REF!</v>
      </c>
      <c r="BS42" s="46" t="e">
        <f>LN(#REF!/#REF!)</f>
        <v>#REF!</v>
      </c>
      <c r="BT42" s="46" t="e">
        <f>LN(#REF!/#REF!)</f>
        <v>#REF!</v>
      </c>
      <c r="BV42" s="46" t="e">
        <f>LN(#REF!/#REF!)</f>
        <v>#REF!</v>
      </c>
      <c r="BW42" s="46" t="e">
        <f>LN(#REF!/#REF!)</f>
        <v>#REF!</v>
      </c>
      <c r="BX42" s="46" t="e">
        <f>LN(#REF!/#REF!)</f>
        <v>#REF!</v>
      </c>
      <c r="BY42" s="46" t="e">
        <f>LN(#REF!/#REF!)</f>
        <v>#REF!</v>
      </c>
      <c r="CA42" s="46" t="e">
        <f>LN(#REF!/#REF!)</f>
        <v>#REF!</v>
      </c>
      <c r="CB42" s="46" t="e">
        <f>LN(#REF!/#REF!)</f>
        <v>#REF!</v>
      </c>
      <c r="CC42" s="46" t="e">
        <f>LN(#REF!/#REF!)</f>
        <v>#REF!</v>
      </c>
      <c r="CD42" s="46" t="e">
        <f>LN(#REF!/#REF!)</f>
        <v>#REF!</v>
      </c>
      <c r="CG42" s="46" t="e">
        <f t="shared" si="37"/>
        <v>#REF!</v>
      </c>
      <c r="CH42" s="46">
        <f t="shared" si="38"/>
        <v>1</v>
      </c>
      <c r="CI42" s="46">
        <f t="shared" si="12"/>
        <v>1</v>
      </c>
      <c r="CJ42" s="46"/>
      <c r="CK42" s="46" t="e">
        <f t="shared" si="39"/>
        <v>#REF!</v>
      </c>
      <c r="CL42" s="46">
        <f t="shared" si="40"/>
        <v>1</v>
      </c>
      <c r="CM42" s="46">
        <f t="shared" si="13"/>
        <v>1</v>
      </c>
      <c r="CN42" s="46"/>
      <c r="CO42" s="46" t="e">
        <f t="shared" si="41"/>
        <v>#REF!</v>
      </c>
      <c r="CP42" s="46">
        <f t="shared" si="42"/>
        <v>1</v>
      </c>
      <c r="CQ42" s="46">
        <f t="shared" si="14"/>
        <v>1</v>
      </c>
      <c r="CR42" s="46"/>
      <c r="CS42" s="46" t="e">
        <f t="shared" si="43"/>
        <v>#REF!</v>
      </c>
      <c r="CT42" s="46">
        <f t="shared" si="44"/>
        <v>1</v>
      </c>
      <c r="CU42" s="46">
        <f t="shared" si="15"/>
        <v>1</v>
      </c>
      <c r="CW42" s="46" t="e">
        <f t="shared" si="45"/>
        <v>#REF!</v>
      </c>
      <c r="CX42" s="46">
        <f t="shared" si="46"/>
        <v>1</v>
      </c>
      <c r="CY42" s="46">
        <f t="shared" si="16"/>
        <v>1</v>
      </c>
      <c r="DD42" s="2">
        <f t="shared" si="48"/>
        <v>1999</v>
      </c>
      <c r="DE42" s="46">
        <f t="shared" si="1"/>
        <v>1.3927713843536906</v>
      </c>
      <c r="DF42" s="46">
        <f t="shared" si="2"/>
        <v>1.242869781413823</v>
      </c>
      <c r="DG42" s="46">
        <f t="shared" si="3"/>
        <v>1.1304086825935897</v>
      </c>
      <c r="DH42" s="46">
        <f t="shared" si="4"/>
        <v>0.99133107867056047</v>
      </c>
      <c r="DI42" s="52">
        <f t="shared" si="47"/>
        <v>0.99749842786491183</v>
      </c>
    </row>
    <row r="43" spans="1:114" x14ac:dyDescent="0.2">
      <c r="A43" s="33" t="s">
        <v>52</v>
      </c>
      <c r="B43" s="1">
        <f t="shared" si="17"/>
        <v>1977</v>
      </c>
      <c r="D43" s="43">
        <f>Conversion_Factors!$O39*D203+D285</f>
        <v>10239.027610245175</v>
      </c>
      <c r="F43" s="49">
        <f>Floorspace_estimates!B25</f>
        <v>50.022048157018361</v>
      </c>
      <c r="H43" s="50">
        <f t="shared" si="18"/>
        <v>204.69029133123541</v>
      </c>
      <c r="K43" s="43">
        <f>Conversion_Factors!$O39*K203+K285</f>
        <v>10132.869829517958</v>
      </c>
      <c r="L43" s="115">
        <f t="shared" si="7"/>
        <v>202.56807153739592</v>
      </c>
      <c r="O43" s="52">
        <f t="shared" si="19"/>
        <v>1.0104765759861998</v>
      </c>
      <c r="R43" s="116">
        <f t="shared" si="8"/>
        <v>1.0247344716009015</v>
      </c>
      <c r="S43" s="46"/>
      <c r="T43" s="46"/>
      <c r="V43" s="48">
        <f t="shared" si="9"/>
        <v>0.85990494559524699</v>
      </c>
      <c r="W43" s="48">
        <f t="shared" si="10"/>
        <v>1.0370644461236094</v>
      </c>
      <c r="X43" s="48">
        <f t="shared" si="11"/>
        <v>1.0120323604449892</v>
      </c>
      <c r="Y43" s="48">
        <f t="shared" si="20"/>
        <v>1.0247344716009015</v>
      </c>
      <c r="Z43" s="48">
        <f t="shared" si="21"/>
        <v>0.89177684612268704</v>
      </c>
      <c r="AA43" s="48">
        <f t="shared" si="22"/>
        <v>0.89177684612268726</v>
      </c>
      <c r="AB43" s="48"/>
      <c r="AC43" s="48"/>
      <c r="AE43" s="43">
        <f>Conversion_Factors!$G39*D203+D285</f>
        <v>10239.027610245175</v>
      </c>
      <c r="AF43" s="43">
        <f>Conversion_Factors!$G39/Conversion_Factors!$K39*D203+D285</f>
        <v>10046.380605676251</v>
      </c>
      <c r="AG43" s="238">
        <f t="shared" si="23"/>
        <v>1.0191757621107922</v>
      </c>
      <c r="AH43" s="5"/>
      <c r="AJ43" s="46" t="e">
        <f>D43/#REF!</f>
        <v>#REF!</v>
      </c>
      <c r="AK43" s="46" t="e">
        <f>#REF!/#REF!</f>
        <v>#REF!</v>
      </c>
      <c r="AL43" s="46" t="e">
        <f>#REF!/#REF!</f>
        <v>#REF!</v>
      </c>
      <c r="AM43" s="46" t="e">
        <f>#REF!/#REF!</f>
        <v>#REF!</v>
      </c>
      <c r="AO43" s="46" t="e">
        <f t="shared" si="24"/>
        <v>#REF!</v>
      </c>
      <c r="AP43" s="46" t="e">
        <f t="shared" si="25"/>
        <v>#REF!</v>
      </c>
      <c r="AQ43" s="46" t="e">
        <f t="shared" si="26"/>
        <v>#REF!</v>
      </c>
      <c r="AR43" s="46" t="e">
        <f t="shared" si="27"/>
        <v>#REF!</v>
      </c>
      <c r="AS43" s="46" t="e">
        <f t="shared" si="28"/>
        <v>#REF!</v>
      </c>
      <c r="AT43" s="46"/>
      <c r="AU43" s="46" t="e">
        <f t="shared" si="29"/>
        <v>#REF!</v>
      </c>
      <c r="AV43" s="46" t="e">
        <f t="shared" si="30"/>
        <v>#REF!</v>
      </c>
      <c r="AW43" s="46" t="e">
        <f t="shared" si="31"/>
        <v>#REF!</v>
      </c>
      <c r="AX43" s="46" t="e">
        <f t="shared" si="32"/>
        <v>#REF!</v>
      </c>
      <c r="BA43" s="46" t="e">
        <f>LN(#REF!/#REF!)</f>
        <v>#REF!</v>
      </c>
      <c r="BB43" s="46" t="e">
        <f>LN(#REF!/#REF!)</f>
        <v>#REF!</v>
      </c>
      <c r="BC43" s="46" t="e">
        <f>LN(#REF!/#REF!)</f>
        <v>#REF!</v>
      </c>
      <c r="BD43" s="46" t="e">
        <f>LN(#REF!/#REF!)</f>
        <v>#REF!</v>
      </c>
      <c r="BF43" s="46" t="e">
        <f>F43/#REF!</f>
        <v>#REF!</v>
      </c>
      <c r="BG43" s="46" t="e">
        <f>#REF!/#REF!</f>
        <v>#REF!</v>
      </c>
      <c r="BH43" s="46" t="e">
        <f>#REF!/#REF!</f>
        <v>#REF!</v>
      </c>
      <c r="BI43" s="46" t="e">
        <f>#REF!/#REF!</f>
        <v>#REF!</v>
      </c>
      <c r="BJ43" s="46"/>
      <c r="BL43" s="46" t="e">
        <f t="shared" si="33"/>
        <v>#REF!</v>
      </c>
      <c r="BM43" s="46" t="e">
        <f t="shared" si="34"/>
        <v>#REF!</v>
      </c>
      <c r="BN43" s="46" t="e">
        <f t="shared" si="35"/>
        <v>#REF!</v>
      </c>
      <c r="BO43" s="46" t="e">
        <f t="shared" si="36"/>
        <v>#REF!</v>
      </c>
      <c r="BQ43" s="46" t="e">
        <f>LN(#REF!/#REF!)</f>
        <v>#REF!</v>
      </c>
      <c r="BR43" s="46" t="e">
        <f>LN(#REF!/#REF!)</f>
        <v>#REF!</v>
      </c>
      <c r="BS43" s="46" t="e">
        <f>LN(#REF!/#REF!)</f>
        <v>#REF!</v>
      </c>
      <c r="BT43" s="46" t="e">
        <f>LN(#REF!/#REF!)</f>
        <v>#REF!</v>
      </c>
      <c r="BV43" s="46" t="e">
        <f>LN(#REF!/#REF!)</f>
        <v>#REF!</v>
      </c>
      <c r="BW43" s="46" t="e">
        <f>LN(#REF!/#REF!)</f>
        <v>#REF!</v>
      </c>
      <c r="BX43" s="46" t="e">
        <f>LN(#REF!/#REF!)</f>
        <v>#REF!</v>
      </c>
      <c r="BY43" s="46" t="e">
        <f>LN(#REF!/#REF!)</f>
        <v>#REF!</v>
      </c>
      <c r="CA43" s="46" t="e">
        <f>LN(#REF!/#REF!)</f>
        <v>#REF!</v>
      </c>
      <c r="CB43" s="46" t="e">
        <f>LN(#REF!/#REF!)</f>
        <v>#REF!</v>
      </c>
      <c r="CC43" s="46" t="e">
        <f>LN(#REF!/#REF!)</f>
        <v>#REF!</v>
      </c>
      <c r="CD43" s="46" t="e">
        <f>LN(#REF!/#REF!)</f>
        <v>#REF!</v>
      </c>
      <c r="CG43" s="46" t="e">
        <f t="shared" si="37"/>
        <v>#REF!</v>
      </c>
      <c r="CH43" s="46">
        <f t="shared" si="38"/>
        <v>1</v>
      </c>
      <c r="CI43" s="46">
        <f t="shared" si="12"/>
        <v>1</v>
      </c>
      <c r="CJ43" s="46"/>
      <c r="CK43" s="46" t="e">
        <f t="shared" si="39"/>
        <v>#REF!</v>
      </c>
      <c r="CL43" s="46">
        <f t="shared" si="40"/>
        <v>1</v>
      </c>
      <c r="CM43" s="46">
        <f t="shared" si="13"/>
        <v>1</v>
      </c>
      <c r="CN43" s="46"/>
      <c r="CO43" s="46" t="e">
        <f t="shared" si="41"/>
        <v>#REF!</v>
      </c>
      <c r="CP43" s="46">
        <f t="shared" si="42"/>
        <v>1</v>
      </c>
      <c r="CQ43" s="46">
        <f t="shared" si="14"/>
        <v>1</v>
      </c>
      <c r="CR43" s="46"/>
      <c r="CS43" s="46" t="e">
        <f t="shared" si="43"/>
        <v>#REF!</v>
      </c>
      <c r="CT43" s="46">
        <f t="shared" si="44"/>
        <v>1</v>
      </c>
      <c r="CU43" s="46">
        <f t="shared" si="15"/>
        <v>1</v>
      </c>
      <c r="CW43" s="46" t="e">
        <f t="shared" si="45"/>
        <v>#REF!</v>
      </c>
      <c r="CX43" s="46">
        <f t="shared" si="46"/>
        <v>1</v>
      </c>
      <c r="CY43" s="46">
        <f t="shared" si="16"/>
        <v>1</v>
      </c>
      <c r="DD43" s="2">
        <f t="shared" si="48"/>
        <v>2000</v>
      </c>
      <c r="DE43" s="46">
        <f t="shared" si="1"/>
        <v>1.4624848651203839</v>
      </c>
      <c r="DF43" s="46">
        <f t="shared" si="2"/>
        <v>1.2698678823650202</v>
      </c>
      <c r="DG43" s="46">
        <f t="shared" si="3"/>
        <v>1.158626652142557</v>
      </c>
      <c r="DH43" s="46">
        <f t="shared" si="4"/>
        <v>0.99400673454293043</v>
      </c>
      <c r="DI43" s="52">
        <f t="shared" si="47"/>
        <v>0.99488414035289296</v>
      </c>
    </row>
    <row r="44" spans="1:114" x14ac:dyDescent="0.2">
      <c r="A44" s="33" t="s">
        <v>52</v>
      </c>
      <c r="B44" s="1">
        <f t="shared" si="17"/>
        <v>1978</v>
      </c>
      <c r="D44" s="43">
        <f>Conversion_Factors!$O40*D204+D286</f>
        <v>10543.568742854286</v>
      </c>
      <c r="F44" s="49">
        <f>Floorspace_estimates!B26</f>
        <v>51.004508012970277</v>
      </c>
      <c r="H44" s="50">
        <f t="shared" si="18"/>
        <v>206.71836968161895</v>
      </c>
      <c r="K44" s="43">
        <f>Conversion_Factors!$O40*K204+K286</f>
        <v>10280.818129448891</v>
      </c>
      <c r="L44" s="115">
        <f t="shared" si="7"/>
        <v>201.56685222479774</v>
      </c>
      <c r="O44" s="52">
        <f t="shared" si="19"/>
        <v>1.0255573642191722</v>
      </c>
      <c r="R44" s="116">
        <f t="shared" si="8"/>
        <v>1.0196695868169117</v>
      </c>
      <c r="S44" s="46"/>
      <c r="T44" s="46"/>
      <c r="V44" s="48">
        <f t="shared" si="9"/>
        <v>0.87679393995089527</v>
      </c>
      <c r="W44" s="48">
        <f t="shared" si="10"/>
        <v>1.0473397158369746</v>
      </c>
      <c r="X44" s="48">
        <f t="shared" si="11"/>
        <v>1.027136367876226</v>
      </c>
      <c r="Y44" s="48">
        <f t="shared" si="20"/>
        <v>1.0196695868169117</v>
      </c>
      <c r="Z44" s="48">
        <f t="shared" si="21"/>
        <v>0.91830111591575214</v>
      </c>
      <c r="AA44" s="48">
        <f t="shared" si="22"/>
        <v>0.91830111591575203</v>
      </c>
      <c r="AB44" s="48"/>
      <c r="AC44" s="48" t="e">
        <f>#REF!*#REF!*X44</f>
        <v>#REF!</v>
      </c>
      <c r="AE44" s="43">
        <f>Conversion_Factors!$G40*D204+D286</f>
        <v>10543.568742854286</v>
      </c>
      <c r="AF44" s="43">
        <f>Conversion_Factors!$G40/Conversion_Factors!$K40*D204+D286</f>
        <v>10292.183319171272</v>
      </c>
      <c r="AG44" s="238">
        <f t="shared" si="23"/>
        <v>1.0244248878869811</v>
      </c>
      <c r="AH44" s="5"/>
      <c r="AJ44" s="46" t="e">
        <f>D44/#REF!</f>
        <v>#REF!</v>
      </c>
      <c r="AK44" s="46" t="e">
        <f>#REF!/#REF!</f>
        <v>#REF!</v>
      </c>
      <c r="AL44" s="46" t="e">
        <f>#REF!/#REF!</f>
        <v>#REF!</v>
      </c>
      <c r="AM44" s="46" t="e">
        <f>#REF!/#REF!</f>
        <v>#REF!</v>
      </c>
      <c r="AO44" s="46" t="e">
        <f t="shared" si="24"/>
        <v>#REF!</v>
      </c>
      <c r="AP44" s="46" t="e">
        <f t="shared" si="25"/>
        <v>#REF!</v>
      </c>
      <c r="AQ44" s="46" t="e">
        <f t="shared" si="26"/>
        <v>#REF!</v>
      </c>
      <c r="AR44" s="46" t="e">
        <f t="shared" si="27"/>
        <v>#REF!</v>
      </c>
      <c r="AS44" s="46" t="e">
        <f t="shared" si="28"/>
        <v>#REF!</v>
      </c>
      <c r="AT44" s="46"/>
      <c r="AU44" s="46" t="e">
        <f t="shared" si="29"/>
        <v>#REF!</v>
      </c>
      <c r="AV44" s="46" t="e">
        <f t="shared" si="30"/>
        <v>#REF!</v>
      </c>
      <c r="AW44" s="46" t="e">
        <f t="shared" si="31"/>
        <v>#REF!</v>
      </c>
      <c r="AX44" s="46" t="e">
        <f t="shared" si="32"/>
        <v>#REF!</v>
      </c>
      <c r="BA44" s="46" t="e">
        <f>LN(#REF!/#REF!)</f>
        <v>#REF!</v>
      </c>
      <c r="BB44" s="46" t="e">
        <f>LN(#REF!/#REF!)</f>
        <v>#REF!</v>
      </c>
      <c r="BC44" s="46" t="e">
        <f>LN(#REF!/#REF!)</f>
        <v>#REF!</v>
      </c>
      <c r="BD44" s="46" t="e">
        <f>LN(#REF!/#REF!)</f>
        <v>#REF!</v>
      </c>
      <c r="BF44" s="46" t="e">
        <f>F44/#REF!</f>
        <v>#REF!</v>
      </c>
      <c r="BG44" s="46" t="e">
        <f>#REF!/#REF!</f>
        <v>#REF!</v>
      </c>
      <c r="BH44" s="46" t="e">
        <f>#REF!/#REF!</f>
        <v>#REF!</v>
      </c>
      <c r="BI44" s="46" t="e">
        <f>#REF!/#REF!</f>
        <v>#REF!</v>
      </c>
      <c r="BJ44" s="46"/>
      <c r="BL44" s="46" t="e">
        <f t="shared" si="33"/>
        <v>#REF!</v>
      </c>
      <c r="BM44" s="46" t="e">
        <f t="shared" si="34"/>
        <v>#REF!</v>
      </c>
      <c r="BN44" s="46" t="e">
        <f t="shared" si="35"/>
        <v>#REF!</v>
      </c>
      <c r="BO44" s="46" t="e">
        <f t="shared" si="36"/>
        <v>#REF!</v>
      </c>
      <c r="BQ44" s="46" t="e">
        <f>LN(#REF!/#REF!)</f>
        <v>#REF!</v>
      </c>
      <c r="BR44" s="46" t="e">
        <f>LN(#REF!/#REF!)</f>
        <v>#REF!</v>
      </c>
      <c r="BS44" s="46" t="e">
        <f>LN(#REF!/#REF!)</f>
        <v>#REF!</v>
      </c>
      <c r="BT44" s="46" t="e">
        <f>LN(#REF!/#REF!)</f>
        <v>#REF!</v>
      </c>
      <c r="BV44" s="46" t="e">
        <f>LN(#REF!/#REF!)</f>
        <v>#REF!</v>
      </c>
      <c r="BW44" s="46" t="e">
        <f>LN(#REF!/#REF!)</f>
        <v>#REF!</v>
      </c>
      <c r="BX44" s="46" t="e">
        <f>LN(#REF!/#REF!)</f>
        <v>#REF!</v>
      </c>
      <c r="BY44" s="46" t="e">
        <f>LN(#REF!/#REF!)</f>
        <v>#REF!</v>
      </c>
      <c r="CA44" s="46" t="e">
        <f>LN(#REF!/#REF!)</f>
        <v>#REF!</v>
      </c>
      <c r="CB44" s="46" t="e">
        <f>LN(#REF!/#REF!)</f>
        <v>#REF!</v>
      </c>
      <c r="CC44" s="46" t="e">
        <f>LN(#REF!/#REF!)</f>
        <v>#REF!</v>
      </c>
      <c r="CD44" s="46" t="e">
        <f>LN(#REF!/#REF!)</f>
        <v>#REF!</v>
      </c>
      <c r="CG44" s="46" t="e">
        <f t="shared" si="37"/>
        <v>#REF!</v>
      </c>
      <c r="CH44" s="46">
        <f t="shared" si="38"/>
        <v>1</v>
      </c>
      <c r="CI44" s="46">
        <f t="shared" si="12"/>
        <v>1</v>
      </c>
      <c r="CJ44" s="46"/>
      <c r="CK44" s="46" t="e">
        <f t="shared" si="39"/>
        <v>#REF!</v>
      </c>
      <c r="CL44" s="46">
        <f t="shared" si="40"/>
        <v>1</v>
      </c>
      <c r="CM44" s="46">
        <f t="shared" si="13"/>
        <v>1</v>
      </c>
      <c r="CN44" s="46"/>
      <c r="CO44" s="46" t="e">
        <f t="shared" si="41"/>
        <v>#REF!</v>
      </c>
      <c r="CP44" s="46">
        <f t="shared" si="42"/>
        <v>1</v>
      </c>
      <c r="CQ44" s="46">
        <f t="shared" si="14"/>
        <v>1</v>
      </c>
      <c r="CR44" s="46"/>
      <c r="CS44" s="46" t="e">
        <f t="shared" si="43"/>
        <v>#REF!</v>
      </c>
      <c r="CT44" s="46">
        <f t="shared" si="44"/>
        <v>1</v>
      </c>
      <c r="CU44" s="46">
        <f t="shared" si="15"/>
        <v>1</v>
      </c>
      <c r="CW44" s="46" t="e">
        <f t="shared" si="45"/>
        <v>#REF!</v>
      </c>
      <c r="CX44" s="46">
        <f t="shared" si="46"/>
        <v>1</v>
      </c>
      <c r="CY44" s="46">
        <f t="shared" si="16"/>
        <v>1</v>
      </c>
      <c r="DD44" s="2">
        <f t="shared" si="48"/>
        <v>2001</v>
      </c>
      <c r="DE44" s="46">
        <f t="shared" si="1"/>
        <v>1.4470447878869357</v>
      </c>
      <c r="DF44" s="46">
        <f t="shared" si="2"/>
        <v>1.2959542332713276</v>
      </c>
      <c r="DG44" s="46">
        <f t="shared" si="3"/>
        <v>1.1283111609907057</v>
      </c>
      <c r="DH44" s="46">
        <f t="shared" si="4"/>
        <v>0.98960851738598243</v>
      </c>
      <c r="DI44" s="52">
        <f t="shared" si="47"/>
        <v>0.98390424197903725</v>
      </c>
    </row>
    <row r="45" spans="1:114" x14ac:dyDescent="0.2">
      <c r="A45" s="33" t="s">
        <v>52</v>
      </c>
      <c r="B45" s="1">
        <f t="shared" si="17"/>
        <v>1979</v>
      </c>
      <c r="D45" s="43">
        <f>Conversion_Factors!$O41*D205+D287</f>
        <v>10679.365087160255</v>
      </c>
      <c r="F45" s="49">
        <f>Floorspace_estimates!B27</f>
        <v>52.144920365325937</v>
      </c>
      <c r="H45" s="50">
        <f t="shared" si="18"/>
        <v>204.8016376732557</v>
      </c>
      <c r="K45" s="43">
        <f>Conversion_Factors!$O41*K205+K287</f>
        <v>10705.970222690463</v>
      </c>
      <c r="L45" s="115">
        <f t="shared" si="7"/>
        <v>205.31185296064731</v>
      </c>
      <c r="O45" s="52">
        <f t="shared" si="19"/>
        <v>0.99751492531953612</v>
      </c>
      <c r="R45" s="116">
        <f t="shared" si="8"/>
        <v>1.0386144843077649</v>
      </c>
      <c r="S45" s="46"/>
      <c r="T45" s="46"/>
      <c r="V45" s="48">
        <f t="shared" si="9"/>
        <v>0.89639821962233757</v>
      </c>
      <c r="W45" s="48">
        <f t="shared" si="10"/>
        <v>1.0376285829557186</v>
      </c>
      <c r="X45" s="48">
        <f t="shared" si="11"/>
        <v>0.99905075331902049</v>
      </c>
      <c r="Y45" s="48">
        <f t="shared" si="20"/>
        <v>1.0386144843077649</v>
      </c>
      <c r="Z45" s="48">
        <f t="shared" si="21"/>
        <v>0.930128414390755</v>
      </c>
      <c r="AA45" s="48">
        <f t="shared" si="22"/>
        <v>0.93012841439075511</v>
      </c>
      <c r="AB45" s="48"/>
      <c r="AC45" s="48" t="e">
        <f>#REF!*#REF!*X45</f>
        <v>#REF!</v>
      </c>
      <c r="AE45" s="43">
        <f>Conversion_Factors!$G41*D205+D287</f>
        <v>10679.365087160255</v>
      </c>
      <c r="AF45" s="43">
        <f>Conversion_Factors!$G41/Conversion_Factors!$K41*D205+D287</f>
        <v>10483.149976113316</v>
      </c>
      <c r="AG45" s="238">
        <f t="shared" si="23"/>
        <v>1.0187171901092735</v>
      </c>
      <c r="AH45" s="5"/>
      <c r="AJ45" s="46" t="e">
        <f>D45/#REF!</f>
        <v>#REF!</v>
      </c>
      <c r="AK45" s="46" t="e">
        <f>#REF!/#REF!</f>
        <v>#REF!</v>
      </c>
      <c r="AL45" s="46" t="e">
        <f>#REF!/#REF!</f>
        <v>#REF!</v>
      </c>
      <c r="AM45" s="46" t="e">
        <f>#REF!/#REF!</f>
        <v>#REF!</v>
      </c>
      <c r="AO45" s="46" t="e">
        <f t="shared" si="24"/>
        <v>#REF!</v>
      </c>
      <c r="AP45" s="46" t="e">
        <f t="shared" si="25"/>
        <v>#REF!</v>
      </c>
      <c r="AQ45" s="46" t="e">
        <f t="shared" si="26"/>
        <v>#REF!</v>
      </c>
      <c r="AR45" s="46" t="e">
        <f t="shared" si="27"/>
        <v>#REF!</v>
      </c>
      <c r="AS45" s="46" t="e">
        <f t="shared" si="28"/>
        <v>#REF!</v>
      </c>
      <c r="AT45" s="46"/>
      <c r="AU45" s="46" t="e">
        <f t="shared" si="29"/>
        <v>#REF!</v>
      </c>
      <c r="AV45" s="46" t="e">
        <f t="shared" si="30"/>
        <v>#REF!</v>
      </c>
      <c r="AW45" s="46" t="e">
        <f t="shared" si="31"/>
        <v>#REF!</v>
      </c>
      <c r="AX45" s="46" t="e">
        <f t="shared" si="32"/>
        <v>#REF!</v>
      </c>
      <c r="BA45" s="46" t="e">
        <f>LN(#REF!/#REF!)</f>
        <v>#REF!</v>
      </c>
      <c r="BB45" s="46" t="e">
        <f>LN(#REF!/#REF!)</f>
        <v>#REF!</v>
      </c>
      <c r="BC45" s="46" t="e">
        <f>LN(#REF!/#REF!)</f>
        <v>#REF!</v>
      </c>
      <c r="BD45" s="46" t="e">
        <f>LN(#REF!/#REF!)</f>
        <v>#REF!</v>
      </c>
      <c r="BF45" s="46" t="e">
        <f>F45/#REF!</f>
        <v>#REF!</v>
      </c>
      <c r="BG45" s="46" t="e">
        <f>#REF!/#REF!</f>
        <v>#REF!</v>
      </c>
      <c r="BH45" s="46" t="e">
        <f>#REF!/#REF!</f>
        <v>#REF!</v>
      </c>
      <c r="BI45" s="46" t="e">
        <f>#REF!/#REF!</f>
        <v>#REF!</v>
      </c>
      <c r="BJ45" s="46"/>
      <c r="BL45" s="46" t="e">
        <f t="shared" si="33"/>
        <v>#REF!</v>
      </c>
      <c r="BM45" s="46" t="e">
        <f t="shared" si="34"/>
        <v>#REF!</v>
      </c>
      <c r="BN45" s="46" t="e">
        <f t="shared" si="35"/>
        <v>#REF!</v>
      </c>
      <c r="BO45" s="46" t="e">
        <f t="shared" si="36"/>
        <v>#REF!</v>
      </c>
      <c r="BQ45" s="46" t="e">
        <f>LN(#REF!/#REF!)</f>
        <v>#REF!</v>
      </c>
      <c r="BR45" s="46" t="e">
        <f>LN(#REF!/#REF!)</f>
        <v>#REF!</v>
      </c>
      <c r="BS45" s="46" t="e">
        <f>LN(#REF!/#REF!)</f>
        <v>#REF!</v>
      </c>
      <c r="BT45" s="46" t="e">
        <f>LN(#REF!/#REF!)</f>
        <v>#REF!</v>
      </c>
      <c r="BV45" s="46" t="e">
        <f>LN(#REF!/#REF!)</f>
        <v>#REF!</v>
      </c>
      <c r="BW45" s="46" t="e">
        <f>LN(#REF!/#REF!)</f>
        <v>#REF!</v>
      </c>
      <c r="BX45" s="46" t="e">
        <f>LN(#REF!/#REF!)</f>
        <v>#REF!</v>
      </c>
      <c r="BY45" s="46" t="e">
        <f>LN(#REF!/#REF!)</f>
        <v>#REF!</v>
      </c>
      <c r="CA45" s="46" t="e">
        <f>LN(#REF!/#REF!)</f>
        <v>#REF!</v>
      </c>
      <c r="CB45" s="46" t="e">
        <f>LN(#REF!/#REF!)</f>
        <v>#REF!</v>
      </c>
      <c r="CC45" s="46" t="e">
        <f>LN(#REF!/#REF!)</f>
        <v>#REF!</v>
      </c>
      <c r="CD45" s="46" t="e">
        <f>LN(#REF!/#REF!)</f>
        <v>#REF!</v>
      </c>
      <c r="CG45" s="46" t="e">
        <f t="shared" si="37"/>
        <v>#REF!</v>
      </c>
      <c r="CH45" s="46">
        <f t="shared" si="38"/>
        <v>1</v>
      </c>
      <c r="CI45" s="46">
        <f t="shared" si="12"/>
        <v>1</v>
      </c>
      <c r="CJ45" s="46"/>
      <c r="CK45" s="46" t="e">
        <f t="shared" si="39"/>
        <v>#REF!</v>
      </c>
      <c r="CL45" s="46">
        <f t="shared" si="40"/>
        <v>1</v>
      </c>
      <c r="CM45" s="46">
        <f t="shared" si="13"/>
        <v>1</v>
      </c>
      <c r="CN45" s="46"/>
      <c r="CO45" s="46" t="e">
        <f t="shared" si="41"/>
        <v>#REF!</v>
      </c>
      <c r="CP45" s="46">
        <f t="shared" si="42"/>
        <v>1</v>
      </c>
      <c r="CQ45" s="46">
        <f t="shared" si="14"/>
        <v>1</v>
      </c>
      <c r="CR45" s="46"/>
      <c r="CS45" s="46" t="e">
        <f t="shared" si="43"/>
        <v>#REF!</v>
      </c>
      <c r="CT45" s="46">
        <f t="shared" si="44"/>
        <v>1</v>
      </c>
      <c r="CU45" s="46">
        <f t="shared" si="15"/>
        <v>1</v>
      </c>
      <c r="CW45" s="46" t="e">
        <f t="shared" si="45"/>
        <v>#REF!</v>
      </c>
      <c r="CX45" s="46">
        <f t="shared" si="46"/>
        <v>1</v>
      </c>
      <c r="CY45" s="46">
        <f t="shared" si="16"/>
        <v>1</v>
      </c>
      <c r="DD45" s="2">
        <f t="shared" ref="DD45:DD50" si="49">DD44+1</f>
        <v>2002</v>
      </c>
      <c r="DE45" s="46">
        <f t="shared" si="1"/>
        <v>1.4725999477323548</v>
      </c>
      <c r="DF45" s="46">
        <f t="shared" si="2"/>
        <v>1.3179306558420987</v>
      </c>
      <c r="DG45" s="46">
        <f t="shared" si="3"/>
        <v>1.1198966565755295</v>
      </c>
      <c r="DH45" s="46">
        <f t="shared" si="4"/>
        <v>0.99773285266712397</v>
      </c>
      <c r="DI45" s="52">
        <f t="shared" si="47"/>
        <v>0.98431584018326179</v>
      </c>
    </row>
    <row r="46" spans="1:114" x14ac:dyDescent="0.2">
      <c r="A46" s="33" t="s">
        <v>52</v>
      </c>
      <c r="B46" s="1">
        <f t="shared" si="17"/>
        <v>1980</v>
      </c>
      <c r="D46" s="43">
        <f>Conversion_Factors!$O42*D206+D288</f>
        <v>10609.662663242378</v>
      </c>
      <c r="F46" s="49">
        <f>Floorspace_estimates!B28</f>
        <v>53.249557142872121</v>
      </c>
      <c r="H46" s="50">
        <f t="shared" si="18"/>
        <v>199.24414835556178</v>
      </c>
      <c r="K46" s="43">
        <f>Conversion_Factors!$O42*K206+K288</f>
        <v>10292.669949229716</v>
      </c>
      <c r="L46" s="115">
        <f t="shared" si="7"/>
        <v>193.2911840302032</v>
      </c>
      <c r="O46" s="52">
        <f t="shared" si="19"/>
        <v>1.0307979091505197</v>
      </c>
      <c r="R46" s="116">
        <f t="shared" si="8"/>
        <v>0.97780532652075414</v>
      </c>
      <c r="S46" s="46"/>
      <c r="T46" s="46"/>
      <c r="V46" s="48">
        <f t="shared" si="9"/>
        <v>0.91538749861220803</v>
      </c>
      <c r="W46" s="48">
        <f t="shared" si="10"/>
        <v>1.0094715338665388</v>
      </c>
      <c r="X46" s="48">
        <f t="shared" si="11"/>
        <v>1.0323849814343518</v>
      </c>
      <c r="Y46" s="48">
        <f t="shared" si="20"/>
        <v>0.97780532652075414</v>
      </c>
      <c r="Z46" s="48">
        <f t="shared" si="21"/>
        <v>0.92405762230632005</v>
      </c>
      <c r="AA46" s="48">
        <f t="shared" si="22"/>
        <v>0.92405762230631971</v>
      </c>
      <c r="AB46" s="48"/>
      <c r="AC46" s="48" t="e">
        <f>#REF!*#REF!*X46</f>
        <v>#REF!</v>
      </c>
      <c r="AE46" s="43">
        <f>Conversion_Factors!$G42*D206+D288</f>
        <v>10609.662663242378</v>
      </c>
      <c r="AF46" s="43">
        <f>Conversion_Factors!$G42/Conversion_Factors!$K42*D206+D288</f>
        <v>10392.887879737806</v>
      </c>
      <c r="AG46" s="238">
        <f t="shared" si="23"/>
        <v>1.0208579930826736</v>
      </c>
      <c r="AH46" s="5"/>
      <c r="AJ46" s="46" t="e">
        <f>D46/#REF!</f>
        <v>#REF!</v>
      </c>
      <c r="AK46" s="46" t="e">
        <f>#REF!/#REF!</f>
        <v>#REF!</v>
      </c>
      <c r="AL46" s="46" t="e">
        <f>#REF!/#REF!</f>
        <v>#REF!</v>
      </c>
      <c r="AM46" s="46" t="e">
        <f>#REF!/#REF!</f>
        <v>#REF!</v>
      </c>
      <c r="AO46" s="46" t="e">
        <f t="shared" si="24"/>
        <v>#REF!</v>
      </c>
      <c r="AP46" s="46" t="e">
        <f t="shared" si="25"/>
        <v>#REF!</v>
      </c>
      <c r="AQ46" s="46" t="e">
        <f t="shared" si="26"/>
        <v>#REF!</v>
      </c>
      <c r="AR46" s="46" t="e">
        <f t="shared" si="27"/>
        <v>#REF!</v>
      </c>
      <c r="AS46" s="46" t="e">
        <f t="shared" si="28"/>
        <v>#REF!</v>
      </c>
      <c r="AT46" s="46"/>
      <c r="AU46" s="46" t="e">
        <f t="shared" si="29"/>
        <v>#REF!</v>
      </c>
      <c r="AV46" s="46" t="e">
        <f t="shared" si="30"/>
        <v>#REF!</v>
      </c>
      <c r="AW46" s="46" t="e">
        <f t="shared" si="31"/>
        <v>#REF!</v>
      </c>
      <c r="AX46" s="46" t="e">
        <f t="shared" si="32"/>
        <v>#REF!</v>
      </c>
      <c r="BA46" s="46" t="e">
        <f>LN(#REF!/#REF!)</f>
        <v>#REF!</v>
      </c>
      <c r="BB46" s="46" t="e">
        <f>LN(#REF!/#REF!)</f>
        <v>#REF!</v>
      </c>
      <c r="BC46" s="46" t="e">
        <f>LN(#REF!/#REF!)</f>
        <v>#REF!</v>
      </c>
      <c r="BD46" s="46" t="e">
        <f>LN(#REF!/#REF!)</f>
        <v>#REF!</v>
      </c>
      <c r="BF46" s="46" t="e">
        <f>F46/#REF!</f>
        <v>#REF!</v>
      </c>
      <c r="BG46" s="46" t="e">
        <f>#REF!/#REF!</f>
        <v>#REF!</v>
      </c>
      <c r="BH46" s="46" t="e">
        <f>#REF!/#REF!</f>
        <v>#REF!</v>
      </c>
      <c r="BI46" s="46" t="e">
        <f>#REF!/#REF!</f>
        <v>#REF!</v>
      </c>
      <c r="BJ46" s="46"/>
      <c r="BL46" s="46" t="e">
        <f t="shared" si="33"/>
        <v>#REF!</v>
      </c>
      <c r="BM46" s="46" t="e">
        <f t="shared" si="34"/>
        <v>#REF!</v>
      </c>
      <c r="BN46" s="46" t="e">
        <f t="shared" si="35"/>
        <v>#REF!</v>
      </c>
      <c r="BO46" s="46" t="e">
        <f t="shared" si="36"/>
        <v>#REF!</v>
      </c>
      <c r="BQ46" s="46" t="e">
        <f>LN(#REF!/#REF!)</f>
        <v>#REF!</v>
      </c>
      <c r="BR46" s="46" t="e">
        <f>LN(#REF!/#REF!)</f>
        <v>#REF!</v>
      </c>
      <c r="BS46" s="46" t="e">
        <f>LN(#REF!/#REF!)</f>
        <v>#REF!</v>
      </c>
      <c r="BT46" s="46" t="e">
        <f>LN(#REF!/#REF!)</f>
        <v>#REF!</v>
      </c>
      <c r="BV46" s="46" t="e">
        <f>LN(#REF!/#REF!)</f>
        <v>#REF!</v>
      </c>
      <c r="BW46" s="46" t="e">
        <f>LN(#REF!/#REF!)</f>
        <v>#REF!</v>
      </c>
      <c r="BX46" s="46" t="e">
        <f>LN(#REF!/#REF!)</f>
        <v>#REF!</v>
      </c>
      <c r="BY46" s="46" t="e">
        <f>LN(#REF!/#REF!)</f>
        <v>#REF!</v>
      </c>
      <c r="CA46" s="46" t="e">
        <f>LN(#REF!/#REF!)</f>
        <v>#REF!</v>
      </c>
      <c r="CB46" s="46" t="e">
        <f>LN(#REF!/#REF!)</f>
        <v>#REF!</v>
      </c>
      <c r="CC46" s="46" t="e">
        <f>LN(#REF!/#REF!)</f>
        <v>#REF!</v>
      </c>
      <c r="CD46" s="46" t="e">
        <f>LN(#REF!/#REF!)</f>
        <v>#REF!</v>
      </c>
      <c r="CG46" s="46" t="e">
        <f t="shared" si="37"/>
        <v>#REF!</v>
      </c>
      <c r="CH46" s="46">
        <f t="shared" si="38"/>
        <v>1</v>
      </c>
      <c r="CI46" s="46">
        <f t="shared" si="12"/>
        <v>1</v>
      </c>
      <c r="CJ46" s="46"/>
      <c r="CK46" s="46" t="e">
        <f t="shared" si="39"/>
        <v>#REF!</v>
      </c>
      <c r="CL46" s="46">
        <f t="shared" si="40"/>
        <v>1</v>
      </c>
      <c r="CM46" s="46">
        <f t="shared" si="13"/>
        <v>1</v>
      </c>
      <c r="CN46" s="46"/>
      <c r="CO46" s="46" t="e">
        <f t="shared" si="41"/>
        <v>#REF!</v>
      </c>
      <c r="CP46" s="46">
        <f t="shared" si="42"/>
        <v>1</v>
      </c>
      <c r="CQ46" s="46">
        <f t="shared" si="14"/>
        <v>1</v>
      </c>
      <c r="CR46" s="46"/>
      <c r="CS46" s="46" t="e">
        <f t="shared" si="43"/>
        <v>#REF!</v>
      </c>
      <c r="CT46" s="46">
        <f t="shared" si="44"/>
        <v>1</v>
      </c>
      <c r="CU46" s="46">
        <f t="shared" si="15"/>
        <v>1</v>
      </c>
      <c r="CW46" s="46" t="e">
        <f t="shared" si="45"/>
        <v>#REF!</v>
      </c>
      <c r="CX46" s="46">
        <f t="shared" si="46"/>
        <v>1</v>
      </c>
      <c r="CY46" s="46">
        <f t="shared" si="16"/>
        <v>1</v>
      </c>
      <c r="DD46" s="2">
        <f t="shared" si="49"/>
        <v>2003</v>
      </c>
      <c r="DE46" s="46">
        <f t="shared" si="1"/>
        <v>1.480528249478442</v>
      </c>
      <c r="DF46" s="46">
        <f t="shared" si="2"/>
        <v>1.3368289042191999</v>
      </c>
      <c r="DG46" s="46">
        <f t="shared" si="3"/>
        <v>1.1090353171684566</v>
      </c>
      <c r="DH46" s="46">
        <f t="shared" si="4"/>
        <v>0.99860904386136273</v>
      </c>
      <c r="DI46" s="52">
        <f t="shared" si="47"/>
        <v>0.97872927857899794</v>
      </c>
    </row>
    <row r="47" spans="1:114" x14ac:dyDescent="0.2">
      <c r="A47" s="33" t="s">
        <v>52</v>
      </c>
      <c r="B47" s="1">
        <f t="shared" si="17"/>
        <v>1981</v>
      </c>
      <c r="D47" s="43">
        <f>Conversion_Factors!$O43*D207+D289</f>
        <v>10646.720699792642</v>
      </c>
      <c r="F47" s="49">
        <f>Floorspace_estimates!B29</f>
        <v>54.225356492580367</v>
      </c>
      <c r="H47" s="50">
        <f t="shared" si="18"/>
        <v>196.34210613718011</v>
      </c>
      <c r="K47" s="43">
        <f>Conversion_Factors!$O43*K207+K289</f>
        <v>10475.848278762767</v>
      </c>
      <c r="L47" s="115">
        <f t="shared" si="7"/>
        <v>193.19095265323287</v>
      </c>
      <c r="O47" s="52">
        <f t="shared" si="19"/>
        <v>1.0163110820702013</v>
      </c>
      <c r="R47" s="116">
        <f t="shared" ref="R47:R78" si="50">L47/L$86</f>
        <v>0.97729828438751964</v>
      </c>
      <c r="S47" s="46"/>
      <c r="T47" s="46"/>
      <c r="V47" s="48">
        <f t="shared" ref="V47:V78" si="51">F47/F$86</f>
        <v>0.93216199541187617</v>
      </c>
      <c r="W47" s="48">
        <f t="shared" ref="W47:W78" si="52">H47/H$86</f>
        <v>0.99476832158294748</v>
      </c>
      <c r="X47" s="48">
        <f t="shared" ref="X47:X78" si="53">O47/O$86</f>
        <v>1.0178758496505256</v>
      </c>
      <c r="Y47" s="48">
        <f t="shared" si="20"/>
        <v>0.97729828438751964</v>
      </c>
      <c r="Z47" s="48">
        <f t="shared" si="21"/>
        <v>0.92728522361928323</v>
      </c>
      <c r="AA47" s="48">
        <f t="shared" si="22"/>
        <v>0.92728522361928323</v>
      </c>
      <c r="AB47" s="48"/>
      <c r="AC47" s="48" t="e">
        <f>#REF!*#REF!*X47</f>
        <v>#REF!</v>
      </c>
      <c r="AE47" s="43">
        <f>Conversion_Factors!$G43*D207+D289</f>
        <v>10646.720699792642</v>
      </c>
      <c r="AF47" s="43">
        <f>Conversion_Factors!$G43/Conversion_Factors!$K43*D207+D289</f>
        <v>10542.349444159257</v>
      </c>
      <c r="AG47" s="238">
        <f t="shared" si="23"/>
        <v>1.0099001893445307</v>
      </c>
      <c r="AH47" s="5"/>
      <c r="AJ47" s="46" t="e">
        <f>D47/#REF!</f>
        <v>#REF!</v>
      </c>
      <c r="AK47" s="46" t="e">
        <f>#REF!/#REF!</f>
        <v>#REF!</v>
      </c>
      <c r="AL47" s="46" t="e">
        <f>#REF!/#REF!</f>
        <v>#REF!</v>
      </c>
      <c r="AM47" s="46" t="e">
        <f>#REF!/#REF!</f>
        <v>#REF!</v>
      </c>
      <c r="AO47" s="46" t="e">
        <f t="shared" si="24"/>
        <v>#REF!</v>
      </c>
      <c r="AP47" s="46" t="e">
        <f t="shared" si="25"/>
        <v>#REF!</v>
      </c>
      <c r="AQ47" s="46" t="e">
        <f t="shared" si="26"/>
        <v>#REF!</v>
      </c>
      <c r="AR47" s="46" t="e">
        <f t="shared" si="27"/>
        <v>#REF!</v>
      </c>
      <c r="AS47" s="46" t="e">
        <f t="shared" si="28"/>
        <v>#REF!</v>
      </c>
      <c r="AT47" s="46"/>
      <c r="AU47" s="46" t="e">
        <f t="shared" si="29"/>
        <v>#REF!</v>
      </c>
      <c r="AV47" s="46" t="e">
        <f t="shared" si="30"/>
        <v>#REF!</v>
      </c>
      <c r="AW47" s="46" t="e">
        <f t="shared" si="31"/>
        <v>#REF!</v>
      </c>
      <c r="AX47" s="46" t="e">
        <f t="shared" si="32"/>
        <v>#REF!</v>
      </c>
      <c r="BA47" s="46" t="e">
        <f>LN(#REF!/#REF!)</f>
        <v>#REF!</v>
      </c>
      <c r="BB47" s="46" t="e">
        <f>LN(#REF!/#REF!)</f>
        <v>#REF!</v>
      </c>
      <c r="BC47" s="46" t="e">
        <f>LN(#REF!/#REF!)</f>
        <v>#REF!</v>
      </c>
      <c r="BD47" s="46" t="e">
        <f>LN(#REF!/#REF!)</f>
        <v>#REF!</v>
      </c>
      <c r="BF47" s="46" t="e">
        <f>F47/#REF!</f>
        <v>#REF!</v>
      </c>
      <c r="BG47" s="46" t="e">
        <f>#REF!/#REF!</f>
        <v>#REF!</v>
      </c>
      <c r="BH47" s="46" t="e">
        <f>#REF!/#REF!</f>
        <v>#REF!</v>
      </c>
      <c r="BI47" s="46" t="e">
        <f>#REF!/#REF!</f>
        <v>#REF!</v>
      </c>
      <c r="BJ47" s="46"/>
      <c r="BL47" s="46" t="e">
        <f t="shared" si="33"/>
        <v>#REF!</v>
      </c>
      <c r="BM47" s="46" t="e">
        <f t="shared" si="34"/>
        <v>#REF!</v>
      </c>
      <c r="BN47" s="46" t="e">
        <f t="shared" si="35"/>
        <v>#REF!</v>
      </c>
      <c r="BO47" s="46" t="e">
        <f t="shared" si="36"/>
        <v>#REF!</v>
      </c>
      <c r="BQ47" s="46" t="e">
        <f>LN(#REF!/#REF!)</f>
        <v>#REF!</v>
      </c>
      <c r="BR47" s="46" t="e">
        <f>LN(#REF!/#REF!)</f>
        <v>#REF!</v>
      </c>
      <c r="BS47" s="46" t="e">
        <f>LN(#REF!/#REF!)</f>
        <v>#REF!</v>
      </c>
      <c r="BT47" s="46" t="e">
        <f>LN(#REF!/#REF!)</f>
        <v>#REF!</v>
      </c>
      <c r="BV47" s="46" t="e">
        <f>LN(#REF!/#REF!)</f>
        <v>#REF!</v>
      </c>
      <c r="BW47" s="46" t="e">
        <f>LN(#REF!/#REF!)</f>
        <v>#REF!</v>
      </c>
      <c r="BX47" s="46" t="e">
        <f>LN(#REF!/#REF!)</f>
        <v>#REF!</v>
      </c>
      <c r="BY47" s="46" t="e">
        <f>LN(#REF!/#REF!)</f>
        <v>#REF!</v>
      </c>
      <c r="CA47" s="46" t="e">
        <f>LN(#REF!/#REF!)</f>
        <v>#REF!</v>
      </c>
      <c r="CB47" s="46" t="e">
        <f>LN(#REF!/#REF!)</f>
        <v>#REF!</v>
      </c>
      <c r="CC47" s="46" t="e">
        <f>LN(#REF!/#REF!)</f>
        <v>#REF!</v>
      </c>
      <c r="CD47" s="46" t="e">
        <f>LN(#REF!/#REF!)</f>
        <v>#REF!</v>
      </c>
      <c r="CG47" s="46" t="e">
        <f t="shared" si="37"/>
        <v>#REF!</v>
      </c>
      <c r="CH47" s="46">
        <f t="shared" si="38"/>
        <v>1</v>
      </c>
      <c r="CI47" s="46">
        <f t="shared" ref="CI47:CI67" si="54">CH47/CH$86</f>
        <v>1</v>
      </c>
      <c r="CJ47" s="46"/>
      <c r="CK47" s="46" t="e">
        <f t="shared" si="39"/>
        <v>#REF!</v>
      </c>
      <c r="CL47" s="46">
        <f t="shared" si="40"/>
        <v>1</v>
      </c>
      <c r="CM47" s="46">
        <f t="shared" ref="CM47:CM67" si="55">CL47/CL$86</f>
        <v>1</v>
      </c>
      <c r="CN47" s="46"/>
      <c r="CO47" s="46" t="e">
        <f t="shared" si="41"/>
        <v>#REF!</v>
      </c>
      <c r="CP47" s="46">
        <f t="shared" si="42"/>
        <v>1</v>
      </c>
      <c r="CQ47" s="46">
        <f t="shared" ref="CQ47:CQ67" si="56">CP47/CP$86</f>
        <v>1</v>
      </c>
      <c r="CR47" s="46"/>
      <c r="CS47" s="46" t="e">
        <f t="shared" si="43"/>
        <v>#REF!</v>
      </c>
      <c r="CT47" s="46">
        <f t="shared" si="44"/>
        <v>1</v>
      </c>
      <c r="CU47" s="46">
        <f t="shared" ref="CU47:CU67" si="57">CT47/CT$86</f>
        <v>1</v>
      </c>
      <c r="CW47" s="46" t="e">
        <f t="shared" si="45"/>
        <v>#REF!</v>
      </c>
      <c r="CX47" s="46">
        <f t="shared" si="46"/>
        <v>1</v>
      </c>
      <c r="CY47" s="46">
        <f t="shared" ref="CY47:CY67" si="58">CX47/CX$86</f>
        <v>1</v>
      </c>
      <c r="DD47" s="2">
        <f t="shared" si="49"/>
        <v>2004</v>
      </c>
      <c r="DE47" s="46">
        <f t="shared" si="1"/>
        <v>1.5026532031417392</v>
      </c>
      <c r="DF47" s="46">
        <f t="shared" si="2"/>
        <v>1.3553934946810937</v>
      </c>
      <c r="DG47" s="46">
        <f t="shared" si="3"/>
        <v>1.1189591345585246</v>
      </c>
      <c r="DH47" s="46">
        <f t="shared" si="4"/>
        <v>0.99078435130425457</v>
      </c>
      <c r="DI47" s="52">
        <f t="shared" si="47"/>
        <v>0.98020830049145413</v>
      </c>
    </row>
    <row r="48" spans="1:114" x14ac:dyDescent="0.2">
      <c r="A48" s="33" t="s">
        <v>52</v>
      </c>
      <c r="B48" s="1">
        <f t="shared" ref="B48:B84" si="59">B47+1</f>
        <v>1982</v>
      </c>
      <c r="D48" s="43">
        <f>Conversion_Factors!$O44*D208+D290</f>
        <v>10891.476402773887</v>
      </c>
      <c r="F48" s="49">
        <f>Floorspace_estimates!B30</f>
        <v>55.124436870888367</v>
      </c>
      <c r="H48" s="50">
        <f t="shared" si="18"/>
        <v>197.57982160042272</v>
      </c>
      <c r="K48" s="43">
        <f>Conversion_Factors!$O44*K208+K290</f>
        <v>11135.91829789541</v>
      </c>
      <c r="L48" s="115">
        <f t="shared" si="7"/>
        <v>202.01418699256362</v>
      </c>
      <c r="O48" s="52">
        <f t="shared" si="19"/>
        <v>0.97804923773841623</v>
      </c>
      <c r="R48" s="116">
        <f t="shared" si="50"/>
        <v>1.0219325266444781</v>
      </c>
      <c r="S48" s="46"/>
      <c r="T48" s="46"/>
      <c r="V48" s="48">
        <f t="shared" si="51"/>
        <v>0.94761765331232584</v>
      </c>
      <c r="W48" s="48">
        <f t="shared" si="52"/>
        <v>1.0010392135387813</v>
      </c>
      <c r="X48" s="48">
        <f t="shared" si="53"/>
        <v>0.9795550953111356</v>
      </c>
      <c r="Y48" s="48">
        <f t="shared" si="20"/>
        <v>1.0219325266444781</v>
      </c>
      <c r="Z48" s="48">
        <f t="shared" si="21"/>
        <v>0.94860243040723624</v>
      </c>
      <c r="AA48" s="48">
        <f t="shared" si="22"/>
        <v>0.94860243040723624</v>
      </c>
      <c r="AB48" s="48"/>
      <c r="AC48" s="48" t="e">
        <f>#REF!*#REF!*X48</f>
        <v>#REF!</v>
      </c>
      <c r="AE48" s="43">
        <f>Conversion_Factors!$G44*D208+D290</f>
        <v>10891.476402773887</v>
      </c>
      <c r="AF48" s="43">
        <f>Conversion_Factors!$G44/Conversion_Factors!$K44*D208+D290</f>
        <v>10713.152985124569</v>
      </c>
      <c r="AG48" s="238">
        <f t="shared" si="23"/>
        <v>1.0166452787425817</v>
      </c>
      <c r="AH48" s="5"/>
      <c r="AJ48" s="46" t="e">
        <f>D48/#REF!</f>
        <v>#REF!</v>
      </c>
      <c r="AK48" s="46" t="e">
        <f>#REF!/#REF!</f>
        <v>#REF!</v>
      </c>
      <c r="AL48" s="46" t="e">
        <f>#REF!/#REF!</f>
        <v>#REF!</v>
      </c>
      <c r="AM48" s="46" t="e">
        <f>#REF!/#REF!</f>
        <v>#REF!</v>
      </c>
      <c r="AO48" s="46" t="e">
        <f t="shared" ref="AO48:AO76" si="60">(AJ48-AJ47)/LN(AJ48/AJ47)</f>
        <v>#REF!</v>
      </c>
      <c r="AP48" s="46" t="e">
        <f t="shared" ref="AP48:AP76" si="61">(AK48-AK47)/LN(AK48/AK47)</f>
        <v>#REF!</v>
      </c>
      <c r="AQ48" s="46" t="e">
        <f t="shared" ref="AQ48:AQ76" si="62">(AL48-AL47)/LN(AL48/AL47)</f>
        <v>#REF!</v>
      </c>
      <c r="AR48" s="46" t="e">
        <f t="shared" ref="AR48:AR76" si="63">(AM48-AM47)/LN(AM48/AM47)</f>
        <v>#REF!</v>
      </c>
      <c r="AS48" s="46" t="e">
        <f t="shared" ref="AS48:AS76" si="64">SUM(AO48:AR48)</f>
        <v>#REF!</v>
      </c>
      <c r="AT48" s="46"/>
      <c r="AU48" s="46" t="e">
        <f t="shared" ref="AU48:AU76" si="65">AO48/$AS48</f>
        <v>#REF!</v>
      </c>
      <c r="AV48" s="46" t="e">
        <f t="shared" ref="AV48:AV76" si="66">AP48/$AS48</f>
        <v>#REF!</v>
      </c>
      <c r="AW48" s="46" t="e">
        <f t="shared" ref="AW48:AW76" si="67">AQ48/$AS48</f>
        <v>#REF!</v>
      </c>
      <c r="AX48" s="46" t="e">
        <f t="shared" ref="AX48:AX76" si="68">AR48/$AS48</f>
        <v>#REF!</v>
      </c>
      <c r="BA48" s="46" t="e">
        <f>LN(#REF!/#REF!)</f>
        <v>#REF!</v>
      </c>
      <c r="BB48" s="46" t="e">
        <f>LN(#REF!/#REF!)</f>
        <v>#REF!</v>
      </c>
      <c r="BC48" s="46" t="e">
        <f>LN(#REF!/#REF!)</f>
        <v>#REF!</v>
      </c>
      <c r="BD48" s="46" t="e">
        <f>LN(#REF!/#REF!)</f>
        <v>#REF!</v>
      </c>
      <c r="BF48" s="46" t="e">
        <f>F48/#REF!</f>
        <v>#REF!</v>
      </c>
      <c r="BG48" s="46" t="e">
        <f>#REF!/#REF!</f>
        <v>#REF!</v>
      </c>
      <c r="BH48" s="46" t="e">
        <f>#REF!/#REF!</f>
        <v>#REF!</v>
      </c>
      <c r="BI48" s="46" t="e">
        <f>#REF!/#REF!</f>
        <v>#REF!</v>
      </c>
      <c r="BJ48" s="46"/>
      <c r="BL48" s="46" t="e">
        <f t="shared" ref="BL48:BL76" si="69">LN(BF48/BF47)</f>
        <v>#REF!</v>
      </c>
      <c r="BM48" s="46" t="e">
        <f t="shared" ref="BM48:BM76" si="70">LN(BG48/BG47)</f>
        <v>#REF!</v>
      </c>
      <c r="BN48" s="46" t="e">
        <f t="shared" ref="BN48:BN76" si="71">LN(BH48/BH47)</f>
        <v>#REF!</v>
      </c>
      <c r="BO48" s="46" t="e">
        <f t="shared" ref="BO48:BO76" si="72">LN(BI48/BI47)</f>
        <v>#REF!</v>
      </c>
      <c r="BQ48" s="46" t="e">
        <f>LN(#REF!/#REF!)</f>
        <v>#REF!</v>
      </c>
      <c r="BR48" s="46" t="e">
        <f>LN(#REF!/#REF!)</f>
        <v>#REF!</v>
      </c>
      <c r="BS48" s="46" t="e">
        <f>LN(#REF!/#REF!)</f>
        <v>#REF!</v>
      </c>
      <c r="BT48" s="46" t="e">
        <f>LN(#REF!/#REF!)</f>
        <v>#REF!</v>
      </c>
      <c r="BV48" s="46" t="e">
        <f>LN(#REF!/#REF!)</f>
        <v>#REF!</v>
      </c>
      <c r="BW48" s="46" t="e">
        <f>LN(#REF!/#REF!)</f>
        <v>#REF!</v>
      </c>
      <c r="BX48" s="46" t="e">
        <f>LN(#REF!/#REF!)</f>
        <v>#REF!</v>
      </c>
      <c r="BY48" s="46" t="e">
        <f>LN(#REF!/#REF!)</f>
        <v>#REF!</v>
      </c>
      <c r="CA48" s="46" t="e">
        <f>LN(#REF!/#REF!)</f>
        <v>#REF!</v>
      </c>
      <c r="CB48" s="46" t="e">
        <f>LN(#REF!/#REF!)</f>
        <v>#REF!</v>
      </c>
      <c r="CC48" s="46" t="e">
        <f>LN(#REF!/#REF!)</f>
        <v>#REF!</v>
      </c>
      <c r="CD48" s="46" t="e">
        <f>LN(#REF!/#REF!)</f>
        <v>#REF!</v>
      </c>
      <c r="CG48" s="46" t="e">
        <f t="shared" ref="CG48:CG76" si="73">EXP(SUMPRODUCT($AU48:$AX48,BA48:BD48))</f>
        <v>#REF!</v>
      </c>
      <c r="CH48" s="46">
        <f t="shared" ref="CH48:CH76" si="74">IF(ISERR(CG48),CH47,CG48*CH47)</f>
        <v>1</v>
      </c>
      <c r="CI48" s="46">
        <f t="shared" si="54"/>
        <v>1</v>
      </c>
      <c r="CJ48" s="46"/>
      <c r="CK48" s="46" t="e">
        <f t="shared" ref="CK48:CK67" si="75">EXP(SUMPRODUCT($AU48:$AX48,BL48:BO48))</f>
        <v>#REF!</v>
      </c>
      <c r="CL48" s="46">
        <f t="shared" ref="CL48:CL67" si="76">IF(ISERR(CK48),CL47,CK48*CL47)</f>
        <v>1</v>
      </c>
      <c r="CM48" s="46">
        <f t="shared" si="55"/>
        <v>1</v>
      </c>
      <c r="CN48" s="46"/>
      <c r="CO48" s="46" t="e">
        <f t="shared" ref="CO48:CO67" si="77">EXP(SUMPRODUCT($AU48:$AX48,BQ48:BT48))</f>
        <v>#REF!</v>
      </c>
      <c r="CP48" s="46">
        <f t="shared" ref="CP48:CP76" si="78">IF(ISERR(CO48),CP47,CO48*CP47)</f>
        <v>1</v>
      </c>
      <c r="CQ48" s="46">
        <f t="shared" si="56"/>
        <v>1</v>
      </c>
      <c r="CR48" s="46"/>
      <c r="CS48" s="46" t="e">
        <f t="shared" ref="CS48:CS67" si="79">EXP(SUMPRODUCT($AU48:$AX48,BV48:BY48))</f>
        <v>#REF!</v>
      </c>
      <c r="CT48" s="46">
        <f t="shared" ref="CT48:CT76" si="80">IF(ISERR(CS48),CT47,CS48*CT47)</f>
        <v>1</v>
      </c>
      <c r="CU48" s="46">
        <f t="shared" si="57"/>
        <v>1</v>
      </c>
      <c r="CW48" s="46" t="e">
        <f t="shared" ref="CW48:CW67" si="81">EXP(SUMPRODUCT($AU48:$AX48,CA48:CD48))</f>
        <v>#REF!</v>
      </c>
      <c r="CX48" s="46">
        <f t="shared" ref="CX48:CX67" si="82">IF(ISERR(CW48),CX47,CW48*CX47)</f>
        <v>1</v>
      </c>
      <c r="CY48" s="46">
        <f t="shared" si="58"/>
        <v>1</v>
      </c>
      <c r="DD48" s="2">
        <f t="shared" si="49"/>
        <v>2005</v>
      </c>
      <c r="DE48" s="46">
        <f t="shared" si="1"/>
        <v>1.5201698416998373</v>
      </c>
      <c r="DF48" s="46">
        <f t="shared" si="2"/>
        <v>1.3749235017534167</v>
      </c>
      <c r="DG48" s="46">
        <f t="shared" si="3"/>
        <v>1.1086679436188831</v>
      </c>
      <c r="DH48" s="46">
        <f t="shared" si="4"/>
        <v>0.99726846564854976</v>
      </c>
      <c r="DI48" s="52">
        <f t="shared" si="47"/>
        <v>0.97391587405246316</v>
      </c>
    </row>
    <row r="49" spans="1:113" x14ac:dyDescent="0.2">
      <c r="A49" s="33" t="s">
        <v>52</v>
      </c>
      <c r="B49" s="1">
        <f t="shared" si="59"/>
        <v>1983</v>
      </c>
      <c r="D49" s="43">
        <f>Conversion_Factors!$O45*D209+D291</f>
        <v>10969.401809498229</v>
      </c>
      <c r="F49" s="49">
        <f>Floorspace_estimates!B31</f>
        <v>55.948968379792689</v>
      </c>
      <c r="H49" s="50">
        <f t="shared" si="18"/>
        <v>196.06084128371688</v>
      </c>
      <c r="K49" s="43">
        <f>Conversion_Factors!$O45*K209+K291</f>
        <v>10797.15772875553</v>
      </c>
      <c r="L49" s="115">
        <f t="shared" si="7"/>
        <v>192.98224867100822</v>
      </c>
      <c r="O49" s="52">
        <f t="shared" si="19"/>
        <v>1.0159527243252149</v>
      </c>
      <c r="R49" s="116">
        <f t="shared" si="50"/>
        <v>0.97624251008250285</v>
      </c>
      <c r="S49" s="46"/>
      <c r="T49" s="46"/>
      <c r="V49" s="48">
        <f t="shared" si="51"/>
        <v>0.96179177749213429</v>
      </c>
      <c r="W49" s="48">
        <f t="shared" si="52"/>
        <v>0.99334329171184887</v>
      </c>
      <c r="X49" s="48">
        <f t="shared" si="53"/>
        <v>1.0175169401585482</v>
      </c>
      <c r="Y49" s="48">
        <f t="shared" si="20"/>
        <v>0.97624251008250285</v>
      </c>
      <c r="Z49" s="48">
        <f t="shared" si="21"/>
        <v>0.95538941019542689</v>
      </c>
      <c r="AA49" s="48">
        <f t="shared" si="22"/>
        <v>0.95538941019542678</v>
      </c>
      <c r="AB49" s="48"/>
      <c r="AC49" s="48" t="e">
        <f>#REF!*#REF!*X49</f>
        <v>#REF!</v>
      </c>
      <c r="AE49" s="43">
        <f>Conversion_Factors!$G45*D209+D291</f>
        <v>10969.401809498229</v>
      </c>
      <c r="AF49" s="43">
        <f>Conversion_Factors!$G45/Conversion_Factors!$K45*D209+D291</f>
        <v>10818.764009733273</v>
      </c>
      <c r="AG49" s="238">
        <f t="shared" si="23"/>
        <v>1.0139237531782219</v>
      </c>
      <c r="AH49" s="5"/>
      <c r="AJ49" s="46" t="e">
        <f>D49/#REF!</f>
        <v>#REF!</v>
      </c>
      <c r="AK49" s="46" t="e">
        <f>#REF!/#REF!</f>
        <v>#REF!</v>
      </c>
      <c r="AL49" s="46" t="e">
        <f>#REF!/#REF!</f>
        <v>#REF!</v>
      </c>
      <c r="AM49" s="46" t="e">
        <f>#REF!/#REF!</f>
        <v>#REF!</v>
      </c>
      <c r="AO49" s="46" t="e">
        <f t="shared" si="60"/>
        <v>#REF!</v>
      </c>
      <c r="AP49" s="46" t="e">
        <f t="shared" si="61"/>
        <v>#REF!</v>
      </c>
      <c r="AQ49" s="46" t="e">
        <f t="shared" si="62"/>
        <v>#REF!</v>
      </c>
      <c r="AR49" s="46" t="e">
        <f t="shared" si="63"/>
        <v>#REF!</v>
      </c>
      <c r="AS49" s="46" t="e">
        <f t="shared" si="64"/>
        <v>#REF!</v>
      </c>
      <c r="AT49" s="46"/>
      <c r="AU49" s="46" t="e">
        <f t="shared" si="65"/>
        <v>#REF!</v>
      </c>
      <c r="AV49" s="46" t="e">
        <f t="shared" si="66"/>
        <v>#REF!</v>
      </c>
      <c r="AW49" s="46" t="e">
        <f t="shared" si="67"/>
        <v>#REF!</v>
      </c>
      <c r="AX49" s="46" t="e">
        <f t="shared" si="68"/>
        <v>#REF!</v>
      </c>
      <c r="BA49" s="46" t="e">
        <f>LN(#REF!/#REF!)</f>
        <v>#REF!</v>
      </c>
      <c r="BB49" s="46" t="e">
        <f>LN(#REF!/#REF!)</f>
        <v>#REF!</v>
      </c>
      <c r="BC49" s="46" t="e">
        <f>LN(#REF!/#REF!)</f>
        <v>#REF!</v>
      </c>
      <c r="BD49" s="46" t="e">
        <f>LN(#REF!/#REF!)</f>
        <v>#REF!</v>
      </c>
      <c r="BF49" s="46" t="e">
        <f>F49/#REF!</f>
        <v>#REF!</v>
      </c>
      <c r="BG49" s="46" t="e">
        <f>#REF!/#REF!</f>
        <v>#REF!</v>
      </c>
      <c r="BH49" s="46" t="e">
        <f>#REF!/#REF!</f>
        <v>#REF!</v>
      </c>
      <c r="BI49" s="46" t="e">
        <f>#REF!/#REF!</f>
        <v>#REF!</v>
      </c>
      <c r="BJ49" s="46"/>
      <c r="BL49" s="46" t="e">
        <f t="shared" si="69"/>
        <v>#REF!</v>
      </c>
      <c r="BM49" s="46" t="e">
        <f t="shared" si="70"/>
        <v>#REF!</v>
      </c>
      <c r="BN49" s="46" t="e">
        <f t="shared" si="71"/>
        <v>#REF!</v>
      </c>
      <c r="BO49" s="46" t="e">
        <f t="shared" si="72"/>
        <v>#REF!</v>
      </c>
      <c r="BQ49" s="46" t="e">
        <f>LN(#REF!/#REF!)</f>
        <v>#REF!</v>
      </c>
      <c r="BR49" s="46" t="e">
        <f>LN(#REF!/#REF!)</f>
        <v>#REF!</v>
      </c>
      <c r="BS49" s="46" t="e">
        <f>LN(#REF!/#REF!)</f>
        <v>#REF!</v>
      </c>
      <c r="BT49" s="46" t="e">
        <f>LN(#REF!/#REF!)</f>
        <v>#REF!</v>
      </c>
      <c r="BV49" s="46" t="e">
        <f>LN(#REF!/#REF!)</f>
        <v>#REF!</v>
      </c>
      <c r="BW49" s="46" t="e">
        <f>LN(#REF!/#REF!)</f>
        <v>#REF!</v>
      </c>
      <c r="BX49" s="46" t="e">
        <f>LN(#REF!/#REF!)</f>
        <v>#REF!</v>
      </c>
      <c r="BY49" s="46" t="e">
        <f>LN(#REF!/#REF!)</f>
        <v>#REF!</v>
      </c>
      <c r="CA49" s="46" t="e">
        <f>LN(#REF!/#REF!)</f>
        <v>#REF!</v>
      </c>
      <c r="CB49" s="46" t="e">
        <f>LN(#REF!/#REF!)</f>
        <v>#REF!</v>
      </c>
      <c r="CC49" s="46" t="e">
        <f>LN(#REF!/#REF!)</f>
        <v>#REF!</v>
      </c>
      <c r="CD49" s="46" t="e">
        <f>LN(#REF!/#REF!)</f>
        <v>#REF!</v>
      </c>
      <c r="CG49" s="46" t="e">
        <f t="shared" si="73"/>
        <v>#REF!</v>
      </c>
      <c r="CH49" s="46">
        <f t="shared" si="74"/>
        <v>1</v>
      </c>
      <c r="CI49" s="46">
        <f t="shared" si="54"/>
        <v>1</v>
      </c>
      <c r="CJ49" s="46"/>
      <c r="CK49" s="46" t="e">
        <f t="shared" si="75"/>
        <v>#REF!</v>
      </c>
      <c r="CL49" s="46">
        <f t="shared" si="76"/>
        <v>1</v>
      </c>
      <c r="CM49" s="46">
        <f t="shared" si="55"/>
        <v>1</v>
      </c>
      <c r="CN49" s="46"/>
      <c r="CO49" s="46" t="e">
        <f t="shared" si="77"/>
        <v>#REF!</v>
      </c>
      <c r="CP49" s="46">
        <f t="shared" si="78"/>
        <v>1</v>
      </c>
      <c r="CQ49" s="46">
        <f t="shared" si="56"/>
        <v>1</v>
      </c>
      <c r="CR49" s="46"/>
      <c r="CS49" s="46" t="e">
        <f t="shared" si="79"/>
        <v>#REF!</v>
      </c>
      <c r="CT49" s="46">
        <f t="shared" si="80"/>
        <v>1</v>
      </c>
      <c r="CU49" s="46">
        <f t="shared" si="57"/>
        <v>1</v>
      </c>
      <c r="CW49" s="46" t="e">
        <f t="shared" si="81"/>
        <v>#REF!</v>
      </c>
      <c r="CX49" s="46">
        <f t="shared" si="82"/>
        <v>1</v>
      </c>
      <c r="CY49" s="46">
        <f t="shared" si="58"/>
        <v>1</v>
      </c>
      <c r="DD49" s="2">
        <f t="shared" si="49"/>
        <v>2006</v>
      </c>
      <c r="DE49" s="46">
        <f t="shared" si="1"/>
        <v>1.4972913935378913</v>
      </c>
      <c r="DF49" s="46">
        <f t="shared" si="2"/>
        <v>1.3960662383122981</v>
      </c>
      <c r="DG49" s="46">
        <f t="shared" si="3"/>
        <v>1.0874743620089666</v>
      </c>
      <c r="DH49" s="46">
        <f t="shared" si="4"/>
        <v>0.98623696637651381</v>
      </c>
      <c r="DI49" s="52">
        <f t="shared" si="47"/>
        <v>0.96753268680512539</v>
      </c>
    </row>
    <row r="50" spans="1:113" x14ac:dyDescent="0.2">
      <c r="A50" s="33" t="s">
        <v>52</v>
      </c>
      <c r="B50" s="1">
        <f t="shared" si="59"/>
        <v>1984</v>
      </c>
      <c r="D50" s="43">
        <f>Conversion_Factors!$O46*D210+D292</f>
        <v>11474.283571857872</v>
      </c>
      <c r="F50" s="49">
        <f>Floorspace_estimates!B32</f>
        <v>56.945768657713671</v>
      </c>
      <c r="H50" s="50">
        <f t="shared" si="18"/>
        <v>201.49492828566125</v>
      </c>
      <c r="K50" s="43">
        <f>Conversion_Factors!$O46*K210+K292</f>
        <v>11476.349610221483</v>
      </c>
      <c r="L50" s="115">
        <f t="shared" si="7"/>
        <v>201.53120909128228</v>
      </c>
      <c r="O50" s="52">
        <f t="shared" si="19"/>
        <v>0.99981997425716529</v>
      </c>
      <c r="R50" s="116">
        <f t="shared" si="50"/>
        <v>1.019489278304756</v>
      </c>
      <c r="S50" s="46"/>
      <c r="T50" s="46"/>
      <c r="V50" s="48">
        <f t="shared" si="51"/>
        <v>0.97892729113732491</v>
      </c>
      <c r="W50" s="48">
        <f t="shared" si="52"/>
        <v>1.0208751223141095</v>
      </c>
      <c r="X50" s="48">
        <f t="shared" si="53"/>
        <v>1.001359351234824</v>
      </c>
      <c r="Y50" s="48">
        <f t="shared" si="20"/>
        <v>1.019489278304756</v>
      </c>
      <c r="Z50" s="48">
        <f t="shared" si="21"/>
        <v>0.99936251807643639</v>
      </c>
      <c r="AA50" s="48">
        <f t="shared" si="22"/>
        <v>0.99936251807643639</v>
      </c>
      <c r="AB50" s="48"/>
      <c r="AC50" s="48" t="e">
        <f>#REF!*#REF!*X50</f>
        <v>#REF!</v>
      </c>
      <c r="AE50" s="43">
        <f>Conversion_Factors!$G46*D210+D292</f>
        <v>11474.283571857872</v>
      </c>
      <c r="AF50" s="43">
        <f>Conversion_Factors!$G46/Conversion_Factors!$K46*D210+D292</f>
        <v>11465.230254167585</v>
      </c>
      <c r="AG50" s="238">
        <f t="shared" si="23"/>
        <v>1.0007896324355976</v>
      </c>
      <c r="AH50" s="5"/>
      <c r="AJ50" s="46" t="e">
        <f>D50/#REF!</f>
        <v>#REF!</v>
      </c>
      <c r="AK50" s="46" t="e">
        <f>#REF!/#REF!</f>
        <v>#REF!</v>
      </c>
      <c r="AL50" s="46" t="e">
        <f>#REF!/#REF!</f>
        <v>#REF!</v>
      </c>
      <c r="AM50" s="46" t="e">
        <f>#REF!/#REF!</f>
        <v>#REF!</v>
      </c>
      <c r="AO50" s="46" t="e">
        <f t="shared" si="60"/>
        <v>#REF!</v>
      </c>
      <c r="AP50" s="46" t="e">
        <f t="shared" si="61"/>
        <v>#REF!</v>
      </c>
      <c r="AQ50" s="46" t="e">
        <f t="shared" si="62"/>
        <v>#REF!</v>
      </c>
      <c r="AR50" s="46" t="e">
        <f t="shared" si="63"/>
        <v>#REF!</v>
      </c>
      <c r="AS50" s="46" t="e">
        <f t="shared" si="64"/>
        <v>#REF!</v>
      </c>
      <c r="AT50" s="46"/>
      <c r="AU50" s="46" t="e">
        <f t="shared" si="65"/>
        <v>#REF!</v>
      </c>
      <c r="AV50" s="46" t="e">
        <f t="shared" si="66"/>
        <v>#REF!</v>
      </c>
      <c r="AW50" s="46" t="e">
        <f t="shared" si="67"/>
        <v>#REF!</v>
      </c>
      <c r="AX50" s="46" t="e">
        <f t="shared" si="68"/>
        <v>#REF!</v>
      </c>
      <c r="BA50" s="46" t="e">
        <f>LN(#REF!/#REF!)</f>
        <v>#REF!</v>
      </c>
      <c r="BB50" s="46" t="e">
        <f>LN(#REF!/#REF!)</f>
        <v>#REF!</v>
      </c>
      <c r="BC50" s="46" t="e">
        <f>LN(#REF!/#REF!)</f>
        <v>#REF!</v>
      </c>
      <c r="BD50" s="46" t="e">
        <f>LN(#REF!/#REF!)</f>
        <v>#REF!</v>
      </c>
      <c r="BF50" s="46" t="e">
        <f>F50/#REF!</f>
        <v>#REF!</v>
      </c>
      <c r="BG50" s="46" t="e">
        <f>#REF!/#REF!</f>
        <v>#REF!</v>
      </c>
      <c r="BH50" s="46" t="e">
        <f>#REF!/#REF!</f>
        <v>#REF!</v>
      </c>
      <c r="BI50" s="46" t="e">
        <f>#REF!/#REF!</f>
        <v>#REF!</v>
      </c>
      <c r="BJ50" s="46"/>
      <c r="BL50" s="46" t="e">
        <f t="shared" si="69"/>
        <v>#REF!</v>
      </c>
      <c r="BM50" s="46" t="e">
        <f t="shared" si="70"/>
        <v>#REF!</v>
      </c>
      <c r="BN50" s="46" t="e">
        <f t="shared" si="71"/>
        <v>#REF!</v>
      </c>
      <c r="BO50" s="46" t="e">
        <f t="shared" si="72"/>
        <v>#REF!</v>
      </c>
      <c r="BQ50" s="46" t="e">
        <f>LN(#REF!/#REF!)</f>
        <v>#REF!</v>
      </c>
      <c r="BR50" s="46" t="e">
        <f>LN(#REF!/#REF!)</f>
        <v>#REF!</v>
      </c>
      <c r="BS50" s="46" t="e">
        <f>LN(#REF!/#REF!)</f>
        <v>#REF!</v>
      </c>
      <c r="BT50" s="46" t="e">
        <f>LN(#REF!/#REF!)</f>
        <v>#REF!</v>
      </c>
      <c r="BV50" s="46" t="e">
        <f>LN(#REF!/#REF!)</f>
        <v>#REF!</v>
      </c>
      <c r="BW50" s="46" t="e">
        <f>LN(#REF!/#REF!)</f>
        <v>#REF!</v>
      </c>
      <c r="BX50" s="46" t="e">
        <f>LN(#REF!/#REF!)</f>
        <v>#REF!</v>
      </c>
      <c r="BY50" s="46" t="e">
        <f>LN(#REF!/#REF!)</f>
        <v>#REF!</v>
      </c>
      <c r="CA50" s="46" t="e">
        <f>LN(#REF!/#REF!)</f>
        <v>#REF!</v>
      </c>
      <c r="CB50" s="46" t="e">
        <f>LN(#REF!/#REF!)</f>
        <v>#REF!</v>
      </c>
      <c r="CC50" s="46" t="e">
        <f>LN(#REF!/#REF!)</f>
        <v>#REF!</v>
      </c>
      <c r="CD50" s="46" t="e">
        <f>LN(#REF!/#REF!)</f>
        <v>#REF!</v>
      </c>
      <c r="CG50" s="46" t="e">
        <f t="shared" si="73"/>
        <v>#REF!</v>
      </c>
      <c r="CH50" s="46">
        <f t="shared" si="74"/>
        <v>1</v>
      </c>
      <c r="CI50" s="46">
        <f t="shared" si="54"/>
        <v>1</v>
      </c>
      <c r="CJ50" s="46"/>
      <c r="CK50" s="46" t="e">
        <f t="shared" si="75"/>
        <v>#REF!</v>
      </c>
      <c r="CL50" s="46">
        <f t="shared" si="76"/>
        <v>1</v>
      </c>
      <c r="CM50" s="46">
        <f t="shared" si="55"/>
        <v>1</v>
      </c>
      <c r="CN50" s="46"/>
      <c r="CO50" s="46" t="e">
        <f t="shared" si="77"/>
        <v>#REF!</v>
      </c>
      <c r="CP50" s="46">
        <f t="shared" si="78"/>
        <v>1</v>
      </c>
      <c r="CQ50" s="46">
        <f t="shared" si="56"/>
        <v>1</v>
      </c>
      <c r="CR50" s="46"/>
      <c r="CS50" s="46" t="e">
        <f t="shared" si="79"/>
        <v>#REF!</v>
      </c>
      <c r="CT50" s="46">
        <f t="shared" si="80"/>
        <v>1</v>
      </c>
      <c r="CU50" s="46">
        <f t="shared" si="57"/>
        <v>1</v>
      </c>
      <c r="CW50" s="46" t="e">
        <f t="shared" si="81"/>
        <v>#REF!</v>
      </c>
      <c r="CX50" s="46">
        <f t="shared" si="82"/>
        <v>1</v>
      </c>
      <c r="CY50" s="46">
        <f t="shared" si="58"/>
        <v>1</v>
      </c>
      <c r="DD50" s="2">
        <f t="shared" si="49"/>
        <v>2007</v>
      </c>
      <c r="DE50" s="46">
        <f t="shared" si="1"/>
        <v>1.5448873080996501</v>
      </c>
      <c r="DF50" s="46">
        <f t="shared" si="2"/>
        <v>1.4185241770420669</v>
      </c>
      <c r="DG50" s="46">
        <f t="shared" si="3"/>
        <v>1.0918969820837578</v>
      </c>
      <c r="DH50" s="46">
        <f t="shared" si="4"/>
        <v>0.99742074661957325</v>
      </c>
      <c r="DI50" s="52">
        <f t="shared" si="47"/>
        <v>0.96648384756071104</v>
      </c>
    </row>
    <row r="51" spans="1:113" x14ac:dyDescent="0.2">
      <c r="A51" s="33" t="s">
        <v>52</v>
      </c>
      <c r="B51" s="1">
        <f t="shared" si="59"/>
        <v>1985</v>
      </c>
      <c r="D51" s="43">
        <f>Conversion_Factors!$O47*D211+D293</f>
        <v>11481.60288615133</v>
      </c>
      <c r="F51" s="49">
        <f>Floorspace_estimates!B33</f>
        <v>58.171601888383009</v>
      </c>
      <c r="H51" s="50">
        <f t="shared" si="18"/>
        <v>197.37470713255757</v>
      </c>
      <c r="K51" s="43">
        <f>Conversion_Factors!$O47*K211+K293</f>
        <v>11499.280583741533</v>
      </c>
      <c r="L51" s="115">
        <f t="shared" si="7"/>
        <v>197.67859592049436</v>
      </c>
      <c r="O51" s="52">
        <f t="shared" si="19"/>
        <v>0.99846271273568221</v>
      </c>
      <c r="R51" s="116">
        <f t="shared" si="50"/>
        <v>1</v>
      </c>
      <c r="S51" s="46"/>
      <c r="T51" s="46"/>
      <c r="V51" s="48">
        <f t="shared" si="51"/>
        <v>1</v>
      </c>
      <c r="W51" s="48">
        <f t="shared" si="52"/>
        <v>1</v>
      </c>
      <c r="X51" s="48">
        <f t="shared" si="53"/>
        <v>1</v>
      </c>
      <c r="Y51" s="48">
        <f t="shared" si="20"/>
        <v>1</v>
      </c>
      <c r="Z51" s="48">
        <f t="shared" si="21"/>
        <v>1</v>
      </c>
      <c r="AA51" s="48">
        <f t="shared" si="22"/>
        <v>1</v>
      </c>
      <c r="AB51" s="48"/>
      <c r="AC51" s="48" t="e">
        <f>#REF!*#REF!*X51</f>
        <v>#REF!</v>
      </c>
      <c r="AE51" s="43">
        <f>Conversion_Factors!$G47*D211+D293</f>
        <v>11481.60288615133</v>
      </c>
      <c r="AF51" s="43">
        <f>Conversion_Factors!$G47/Conversion_Factors!$K47*D211+D293</f>
        <v>11481.60288615133</v>
      </c>
      <c r="AG51" s="238">
        <f t="shared" si="23"/>
        <v>1</v>
      </c>
      <c r="AH51" s="5"/>
      <c r="AJ51" s="46" t="e">
        <f>D51/#REF!</f>
        <v>#REF!</v>
      </c>
      <c r="AK51" s="46" t="e">
        <f>#REF!/#REF!</f>
        <v>#REF!</v>
      </c>
      <c r="AL51" s="46" t="e">
        <f>#REF!/#REF!</f>
        <v>#REF!</v>
      </c>
      <c r="AM51" s="46" t="e">
        <f>#REF!/#REF!</f>
        <v>#REF!</v>
      </c>
      <c r="AO51" s="46" t="e">
        <f t="shared" si="60"/>
        <v>#REF!</v>
      </c>
      <c r="AP51" s="46" t="e">
        <f t="shared" si="61"/>
        <v>#REF!</v>
      </c>
      <c r="AQ51" s="46" t="e">
        <f t="shared" si="62"/>
        <v>#REF!</v>
      </c>
      <c r="AR51" s="46" t="e">
        <f t="shared" si="63"/>
        <v>#REF!</v>
      </c>
      <c r="AS51" s="46" t="e">
        <f t="shared" si="64"/>
        <v>#REF!</v>
      </c>
      <c r="AT51" s="46"/>
      <c r="AU51" s="46" t="e">
        <f t="shared" si="65"/>
        <v>#REF!</v>
      </c>
      <c r="AV51" s="46" t="e">
        <f t="shared" si="66"/>
        <v>#REF!</v>
      </c>
      <c r="AW51" s="46" t="e">
        <f t="shared" si="67"/>
        <v>#REF!</v>
      </c>
      <c r="AX51" s="46" t="e">
        <f t="shared" si="68"/>
        <v>#REF!</v>
      </c>
      <c r="BA51" s="46" t="e">
        <f>LN(#REF!/#REF!)</f>
        <v>#REF!</v>
      </c>
      <c r="BB51" s="46" t="e">
        <f>LN(#REF!/#REF!)</f>
        <v>#REF!</v>
      </c>
      <c r="BC51" s="46" t="e">
        <f>LN(#REF!/#REF!)</f>
        <v>#REF!</v>
      </c>
      <c r="BD51" s="46" t="e">
        <f>LN(#REF!/#REF!)</f>
        <v>#REF!</v>
      </c>
      <c r="BF51" s="46" t="e">
        <f>F51/#REF!</f>
        <v>#REF!</v>
      </c>
      <c r="BG51" s="46" t="e">
        <f>#REF!/#REF!</f>
        <v>#REF!</v>
      </c>
      <c r="BH51" s="46" t="e">
        <f>#REF!/#REF!</f>
        <v>#REF!</v>
      </c>
      <c r="BI51" s="46" t="e">
        <f>#REF!/#REF!</f>
        <v>#REF!</v>
      </c>
      <c r="BJ51" s="46"/>
      <c r="BL51" s="46" t="e">
        <f t="shared" si="69"/>
        <v>#REF!</v>
      </c>
      <c r="BM51" s="46" t="e">
        <f t="shared" si="70"/>
        <v>#REF!</v>
      </c>
      <c r="BN51" s="46" t="e">
        <f t="shared" si="71"/>
        <v>#REF!</v>
      </c>
      <c r="BO51" s="46" t="e">
        <f t="shared" si="72"/>
        <v>#REF!</v>
      </c>
      <c r="BQ51" s="46" t="e">
        <f>LN(#REF!/#REF!)</f>
        <v>#REF!</v>
      </c>
      <c r="BR51" s="46" t="e">
        <f>LN(#REF!/#REF!)</f>
        <v>#REF!</v>
      </c>
      <c r="BS51" s="46" t="e">
        <f>LN(#REF!/#REF!)</f>
        <v>#REF!</v>
      </c>
      <c r="BT51" s="46" t="e">
        <f>LN(#REF!/#REF!)</f>
        <v>#REF!</v>
      </c>
      <c r="BV51" s="46" t="e">
        <f>LN(#REF!/#REF!)</f>
        <v>#REF!</v>
      </c>
      <c r="BW51" s="46" t="e">
        <f>LN(#REF!/#REF!)</f>
        <v>#REF!</v>
      </c>
      <c r="BX51" s="46" t="e">
        <f>LN(#REF!/#REF!)</f>
        <v>#REF!</v>
      </c>
      <c r="BY51" s="46" t="e">
        <f>LN(#REF!/#REF!)</f>
        <v>#REF!</v>
      </c>
      <c r="CA51" s="46" t="e">
        <f>LN(#REF!/#REF!)</f>
        <v>#REF!</v>
      </c>
      <c r="CB51" s="46" t="e">
        <f>LN(#REF!/#REF!)</f>
        <v>#REF!</v>
      </c>
      <c r="CC51" s="46" t="e">
        <f>LN(#REF!/#REF!)</f>
        <v>#REF!</v>
      </c>
      <c r="CD51" s="46" t="e">
        <f>LN(#REF!/#REF!)</f>
        <v>#REF!</v>
      </c>
      <c r="CG51" s="46" t="e">
        <f t="shared" si="73"/>
        <v>#REF!</v>
      </c>
      <c r="CH51" s="46">
        <f t="shared" si="74"/>
        <v>1</v>
      </c>
      <c r="CI51" s="46">
        <f t="shared" si="54"/>
        <v>1</v>
      </c>
      <c r="CJ51" s="46"/>
      <c r="CK51" s="46" t="e">
        <f t="shared" si="75"/>
        <v>#REF!</v>
      </c>
      <c r="CL51" s="46">
        <f t="shared" si="76"/>
        <v>1</v>
      </c>
      <c r="CM51" s="46">
        <f t="shared" si="55"/>
        <v>1</v>
      </c>
      <c r="CN51" s="46"/>
      <c r="CO51" s="46" t="e">
        <f t="shared" si="77"/>
        <v>#REF!</v>
      </c>
      <c r="CP51" s="46">
        <f t="shared" si="78"/>
        <v>1</v>
      </c>
      <c r="CQ51" s="46">
        <f t="shared" si="56"/>
        <v>1</v>
      </c>
      <c r="CR51" s="46"/>
      <c r="CS51" s="46" t="e">
        <f t="shared" si="79"/>
        <v>#REF!</v>
      </c>
      <c r="CT51" s="46">
        <f t="shared" si="80"/>
        <v>1</v>
      </c>
      <c r="CU51" s="46">
        <f t="shared" si="57"/>
        <v>1</v>
      </c>
      <c r="CW51" s="46" t="e">
        <f t="shared" si="81"/>
        <v>#REF!</v>
      </c>
      <c r="CX51" s="46">
        <f t="shared" si="82"/>
        <v>1</v>
      </c>
      <c r="CY51" s="46">
        <f t="shared" si="58"/>
        <v>1</v>
      </c>
      <c r="DD51" s="2">
        <f>DD50+1</f>
        <v>2008</v>
      </c>
      <c r="DE51" s="46">
        <f t="shared" si="1"/>
        <v>1.557979223705797</v>
      </c>
      <c r="DF51" s="46">
        <f t="shared" si="2"/>
        <v>1.438777216912849</v>
      </c>
      <c r="DG51" s="46">
        <f t="shared" si="3"/>
        <v>1.0857111943043407</v>
      </c>
      <c r="DH51" s="46">
        <f t="shared" si="4"/>
        <v>0.997364243037415</v>
      </c>
      <c r="DI51" s="52">
        <f t="shared" si="47"/>
        <v>0.96544285994027446</v>
      </c>
    </row>
    <row r="52" spans="1:113" x14ac:dyDescent="0.2">
      <c r="A52" s="33" t="s">
        <v>52</v>
      </c>
      <c r="B52" s="1">
        <f t="shared" si="59"/>
        <v>1986</v>
      </c>
      <c r="D52" s="43">
        <f>Conversion_Factors!$O48*D212+D294</f>
        <v>11636.124564537704</v>
      </c>
      <c r="F52" s="49">
        <f>Floorspace_estimates!B34</f>
        <v>59.492416736089979</v>
      </c>
      <c r="H52" s="50">
        <f t="shared" si="18"/>
        <v>195.59004664671596</v>
      </c>
      <c r="K52" s="43">
        <f>Conversion_Factors!$O48*K212+K294</f>
        <v>11677.594738930584</v>
      </c>
      <c r="L52" s="115">
        <f t="shared" si="7"/>
        <v>196.2871132086081</v>
      </c>
      <c r="O52" s="52">
        <f t="shared" si="19"/>
        <v>0.99644874005991768</v>
      </c>
      <c r="R52" s="116">
        <f t="shared" si="50"/>
        <v>0.99296088326909249</v>
      </c>
      <c r="S52" s="46"/>
      <c r="T52" s="46"/>
      <c r="V52" s="48">
        <f t="shared" si="51"/>
        <v>1.0227054921100727</v>
      </c>
      <c r="W52" s="48">
        <f t="shared" si="52"/>
        <v>0.99095800818773083</v>
      </c>
      <c r="X52" s="48">
        <f t="shared" si="53"/>
        <v>0.99798292650283704</v>
      </c>
      <c r="Y52" s="48">
        <f t="shared" si="20"/>
        <v>0.99296088326909249</v>
      </c>
      <c r="Z52" s="48">
        <f t="shared" si="21"/>
        <v>1.0134581974240506</v>
      </c>
      <c r="AA52" s="48">
        <f t="shared" si="22"/>
        <v>1.0134581974240506</v>
      </c>
      <c r="AB52" s="48"/>
      <c r="AC52" s="48" t="e">
        <f>#REF!*#REF!*X52</f>
        <v>#REF!</v>
      </c>
      <c r="AE52" s="43">
        <f>Conversion_Factors!$G48*D212+D294</f>
        <v>11636.124564537704</v>
      </c>
      <c r="AF52" s="43">
        <f>Conversion_Factors!$G48/Conversion_Factors!$K48*D212+D294</f>
        <v>11728.933296151488</v>
      </c>
      <c r="AG52" s="238">
        <f t="shared" si="23"/>
        <v>0.99208719759330233</v>
      </c>
      <c r="AH52" s="5"/>
      <c r="AJ52" s="46" t="e">
        <f>D52/#REF!</f>
        <v>#REF!</v>
      </c>
      <c r="AK52" s="46" t="e">
        <f>#REF!/#REF!</f>
        <v>#REF!</v>
      </c>
      <c r="AL52" s="46" t="e">
        <f>#REF!/#REF!</f>
        <v>#REF!</v>
      </c>
      <c r="AM52" s="46" t="e">
        <f>#REF!/#REF!</f>
        <v>#REF!</v>
      </c>
      <c r="AO52" s="46" t="e">
        <f t="shared" si="60"/>
        <v>#REF!</v>
      </c>
      <c r="AP52" s="46" t="e">
        <f t="shared" si="61"/>
        <v>#REF!</v>
      </c>
      <c r="AQ52" s="46" t="e">
        <f t="shared" si="62"/>
        <v>#REF!</v>
      </c>
      <c r="AR52" s="46" t="e">
        <f t="shared" si="63"/>
        <v>#REF!</v>
      </c>
      <c r="AS52" s="46" t="e">
        <f t="shared" si="64"/>
        <v>#REF!</v>
      </c>
      <c r="AT52" s="46"/>
      <c r="AU52" s="46" t="e">
        <f t="shared" si="65"/>
        <v>#REF!</v>
      </c>
      <c r="AV52" s="46" t="e">
        <f t="shared" si="66"/>
        <v>#REF!</v>
      </c>
      <c r="AW52" s="46" t="e">
        <f t="shared" si="67"/>
        <v>#REF!</v>
      </c>
      <c r="AX52" s="46" t="e">
        <f t="shared" si="68"/>
        <v>#REF!</v>
      </c>
      <c r="BA52" s="46" t="e">
        <f>LN(#REF!/#REF!)</f>
        <v>#REF!</v>
      </c>
      <c r="BB52" s="46" t="e">
        <f>LN(#REF!/#REF!)</f>
        <v>#REF!</v>
      </c>
      <c r="BC52" s="46" t="e">
        <f>LN(#REF!/#REF!)</f>
        <v>#REF!</v>
      </c>
      <c r="BD52" s="46" t="e">
        <f>LN(#REF!/#REF!)</f>
        <v>#REF!</v>
      </c>
      <c r="BF52" s="46" t="e">
        <f>F52/#REF!</f>
        <v>#REF!</v>
      </c>
      <c r="BG52" s="46" t="e">
        <f>#REF!/#REF!</f>
        <v>#REF!</v>
      </c>
      <c r="BH52" s="46" t="e">
        <f>#REF!/#REF!</f>
        <v>#REF!</v>
      </c>
      <c r="BI52" s="46" t="e">
        <f>#REF!/#REF!</f>
        <v>#REF!</v>
      </c>
      <c r="BJ52" s="46"/>
      <c r="BL52" s="46" t="e">
        <f t="shared" si="69"/>
        <v>#REF!</v>
      </c>
      <c r="BM52" s="46" t="e">
        <f t="shared" si="70"/>
        <v>#REF!</v>
      </c>
      <c r="BN52" s="46" t="e">
        <f t="shared" si="71"/>
        <v>#REF!</v>
      </c>
      <c r="BO52" s="46" t="e">
        <f t="shared" si="72"/>
        <v>#REF!</v>
      </c>
      <c r="BQ52" s="46" t="e">
        <f>LN(#REF!/#REF!)</f>
        <v>#REF!</v>
      </c>
      <c r="BR52" s="46" t="e">
        <f>LN(#REF!/#REF!)</f>
        <v>#REF!</v>
      </c>
      <c r="BS52" s="46" t="e">
        <f>LN(#REF!/#REF!)</f>
        <v>#REF!</v>
      </c>
      <c r="BT52" s="46" t="e">
        <f>LN(#REF!/#REF!)</f>
        <v>#REF!</v>
      </c>
      <c r="BV52" s="46" t="e">
        <f>LN(#REF!/#REF!)</f>
        <v>#REF!</v>
      </c>
      <c r="BW52" s="46" t="e">
        <f>LN(#REF!/#REF!)</f>
        <v>#REF!</v>
      </c>
      <c r="BX52" s="46" t="e">
        <f>LN(#REF!/#REF!)</f>
        <v>#REF!</v>
      </c>
      <c r="BY52" s="46" t="e">
        <f>LN(#REF!/#REF!)</f>
        <v>#REF!</v>
      </c>
      <c r="CA52" s="46" t="e">
        <f>LN(#REF!/#REF!)</f>
        <v>#REF!</v>
      </c>
      <c r="CB52" s="46" t="e">
        <f>LN(#REF!/#REF!)</f>
        <v>#REF!</v>
      </c>
      <c r="CC52" s="46" t="e">
        <f>LN(#REF!/#REF!)</f>
        <v>#REF!</v>
      </c>
      <c r="CD52" s="46" t="e">
        <f>LN(#REF!/#REF!)</f>
        <v>#REF!</v>
      </c>
      <c r="CG52" s="46" t="e">
        <f t="shared" si="73"/>
        <v>#REF!</v>
      </c>
      <c r="CH52" s="46">
        <f t="shared" si="74"/>
        <v>1</v>
      </c>
      <c r="CI52" s="46">
        <f t="shared" si="54"/>
        <v>1</v>
      </c>
      <c r="CJ52" s="46"/>
      <c r="CK52" s="46" t="e">
        <f t="shared" si="75"/>
        <v>#REF!</v>
      </c>
      <c r="CL52" s="46">
        <f t="shared" si="76"/>
        <v>1</v>
      </c>
      <c r="CM52" s="46">
        <f t="shared" si="55"/>
        <v>1</v>
      </c>
      <c r="CN52" s="46"/>
      <c r="CO52" s="46" t="e">
        <f t="shared" si="77"/>
        <v>#REF!</v>
      </c>
      <c r="CP52" s="46">
        <f t="shared" si="78"/>
        <v>1</v>
      </c>
      <c r="CQ52" s="46">
        <f t="shared" si="56"/>
        <v>1</v>
      </c>
      <c r="CR52" s="46"/>
      <c r="CS52" s="46" t="e">
        <f t="shared" si="79"/>
        <v>#REF!</v>
      </c>
      <c r="CT52" s="46">
        <f t="shared" si="80"/>
        <v>1</v>
      </c>
      <c r="CU52" s="46">
        <f t="shared" si="57"/>
        <v>1</v>
      </c>
      <c r="CW52" s="46" t="e">
        <f t="shared" si="81"/>
        <v>#REF!</v>
      </c>
      <c r="CX52" s="46">
        <f t="shared" si="82"/>
        <v>1</v>
      </c>
      <c r="CY52" s="46">
        <f t="shared" si="58"/>
        <v>1</v>
      </c>
      <c r="DD52" s="2">
        <f>DD51+1</f>
        <v>2009</v>
      </c>
      <c r="DE52" s="46">
        <f t="shared" si="1"/>
        <v>1.5206687199997115</v>
      </c>
      <c r="DF52" s="46">
        <f t="shared" si="2"/>
        <v>1.4538224551380647</v>
      </c>
      <c r="DG52" s="46">
        <f t="shared" si="3"/>
        <v>1.0522205639584927</v>
      </c>
      <c r="DH52" s="46">
        <f t="shared" si="4"/>
        <v>0.99406882707585387</v>
      </c>
      <c r="DI52" s="52">
        <f t="shared" si="47"/>
        <v>0.95714640103392479</v>
      </c>
    </row>
    <row r="53" spans="1:113" x14ac:dyDescent="0.2">
      <c r="A53" s="33" t="s">
        <v>52</v>
      </c>
      <c r="B53" s="1">
        <f t="shared" si="59"/>
        <v>1987</v>
      </c>
      <c r="D53" s="43">
        <f>Conversion_Factors!$O49*D213+D295</f>
        <v>11975.798639774792</v>
      </c>
      <c r="F53" s="49">
        <f>Floorspace_estimates!B35</f>
        <v>60.763476770077759</v>
      </c>
      <c r="H53" s="50">
        <f t="shared" si="18"/>
        <v>197.08876575792203</v>
      </c>
      <c r="K53" s="43">
        <f>Conversion_Factors!$O49*K213+K295</f>
        <v>12013.761149668804</v>
      </c>
      <c r="L53" s="115">
        <f t="shared" si="7"/>
        <v>197.71352444376316</v>
      </c>
      <c r="O53" s="52">
        <f t="shared" si="19"/>
        <v>0.996840081185145</v>
      </c>
      <c r="R53" s="116">
        <f t="shared" si="50"/>
        <v>1.0001766935014191</v>
      </c>
      <c r="S53" s="46"/>
      <c r="T53" s="46"/>
      <c r="V53" s="48">
        <f t="shared" si="51"/>
        <v>1.0445556731731047</v>
      </c>
      <c r="W53" s="48">
        <f t="shared" si="52"/>
        <v>0.99855127650959097</v>
      </c>
      <c r="X53" s="48">
        <f t="shared" si="53"/>
        <v>0.99837487015805393</v>
      </c>
      <c r="Y53" s="48">
        <f t="shared" si="20"/>
        <v>1.0001766935014191</v>
      </c>
      <c r="Z53" s="48">
        <f t="shared" si="21"/>
        <v>1.0430424008323389</v>
      </c>
      <c r="AA53" s="48">
        <f t="shared" si="22"/>
        <v>1.0430424008323389</v>
      </c>
      <c r="AB53" s="48"/>
      <c r="AC53" s="48" t="e">
        <f>#REF!*#REF!*X53</f>
        <v>#REF!</v>
      </c>
      <c r="AE53" s="43">
        <f>Conversion_Factors!$G49*D213+D295</f>
        <v>11975.798639774792</v>
      </c>
      <c r="AF53" s="43">
        <f>Conversion_Factors!$G49/Conversion_Factors!$K49*D213+D295</f>
        <v>12139.031452540217</v>
      </c>
      <c r="AG53" s="238">
        <f t="shared" si="23"/>
        <v>0.98655306122209052</v>
      </c>
      <c r="AH53" s="5"/>
      <c r="AJ53" s="46" t="e">
        <f>D53/#REF!</f>
        <v>#REF!</v>
      </c>
      <c r="AK53" s="46" t="e">
        <f>#REF!/#REF!</f>
        <v>#REF!</v>
      </c>
      <c r="AL53" s="46" t="e">
        <f>#REF!/#REF!</f>
        <v>#REF!</v>
      </c>
      <c r="AM53" s="46" t="e">
        <f>#REF!/#REF!</f>
        <v>#REF!</v>
      </c>
      <c r="AO53" s="46" t="e">
        <f t="shared" si="60"/>
        <v>#REF!</v>
      </c>
      <c r="AP53" s="46" t="e">
        <f t="shared" si="61"/>
        <v>#REF!</v>
      </c>
      <c r="AQ53" s="46" t="e">
        <f t="shared" si="62"/>
        <v>#REF!</v>
      </c>
      <c r="AR53" s="46" t="e">
        <f t="shared" si="63"/>
        <v>#REF!</v>
      </c>
      <c r="AS53" s="46" t="e">
        <f t="shared" si="64"/>
        <v>#REF!</v>
      </c>
      <c r="AT53" s="46"/>
      <c r="AU53" s="46" t="e">
        <f t="shared" si="65"/>
        <v>#REF!</v>
      </c>
      <c r="AV53" s="46" t="e">
        <f t="shared" si="66"/>
        <v>#REF!</v>
      </c>
      <c r="AW53" s="46" t="e">
        <f t="shared" si="67"/>
        <v>#REF!</v>
      </c>
      <c r="AX53" s="46" t="e">
        <f t="shared" si="68"/>
        <v>#REF!</v>
      </c>
      <c r="BA53" s="46" t="e">
        <f>LN(#REF!/#REF!)</f>
        <v>#REF!</v>
      </c>
      <c r="BB53" s="46" t="e">
        <f>LN(#REF!/#REF!)</f>
        <v>#REF!</v>
      </c>
      <c r="BC53" s="46" t="e">
        <f>LN(#REF!/#REF!)</f>
        <v>#REF!</v>
      </c>
      <c r="BD53" s="46" t="e">
        <f>LN(#REF!/#REF!)</f>
        <v>#REF!</v>
      </c>
      <c r="BF53" s="46" t="e">
        <f>F53/#REF!</f>
        <v>#REF!</v>
      </c>
      <c r="BG53" s="46" t="e">
        <f>#REF!/#REF!</f>
        <v>#REF!</v>
      </c>
      <c r="BH53" s="46" t="e">
        <f>#REF!/#REF!</f>
        <v>#REF!</v>
      </c>
      <c r="BI53" s="46" t="e">
        <f>#REF!/#REF!</f>
        <v>#REF!</v>
      </c>
      <c r="BJ53" s="46"/>
      <c r="BL53" s="46" t="e">
        <f t="shared" si="69"/>
        <v>#REF!</v>
      </c>
      <c r="BM53" s="46" t="e">
        <f t="shared" si="70"/>
        <v>#REF!</v>
      </c>
      <c r="BN53" s="46" t="e">
        <f t="shared" si="71"/>
        <v>#REF!</v>
      </c>
      <c r="BO53" s="46" t="e">
        <f t="shared" si="72"/>
        <v>#REF!</v>
      </c>
      <c r="BQ53" s="46" t="e">
        <f>LN(#REF!/#REF!)</f>
        <v>#REF!</v>
      </c>
      <c r="BR53" s="46" t="e">
        <f>LN(#REF!/#REF!)</f>
        <v>#REF!</v>
      </c>
      <c r="BS53" s="46" t="e">
        <f>LN(#REF!/#REF!)</f>
        <v>#REF!</v>
      </c>
      <c r="BT53" s="46" t="e">
        <f>LN(#REF!/#REF!)</f>
        <v>#REF!</v>
      </c>
      <c r="BV53" s="46" t="e">
        <f>LN(#REF!/#REF!)</f>
        <v>#REF!</v>
      </c>
      <c r="BW53" s="46" t="e">
        <f>LN(#REF!/#REF!)</f>
        <v>#REF!</v>
      </c>
      <c r="BX53" s="46" t="e">
        <f>LN(#REF!/#REF!)</f>
        <v>#REF!</v>
      </c>
      <c r="BY53" s="46" t="e">
        <f>LN(#REF!/#REF!)</f>
        <v>#REF!</v>
      </c>
      <c r="CA53" s="46" t="e">
        <f>LN(#REF!/#REF!)</f>
        <v>#REF!</v>
      </c>
      <c r="CB53" s="46" t="e">
        <f>LN(#REF!/#REF!)</f>
        <v>#REF!</v>
      </c>
      <c r="CC53" s="46" t="e">
        <f>LN(#REF!/#REF!)</f>
        <v>#REF!</v>
      </c>
      <c r="CD53" s="46" t="e">
        <f>LN(#REF!/#REF!)</f>
        <v>#REF!</v>
      </c>
      <c r="CG53" s="46" t="e">
        <f t="shared" si="73"/>
        <v>#REF!</v>
      </c>
      <c r="CH53" s="46">
        <f t="shared" si="74"/>
        <v>1</v>
      </c>
      <c r="CI53" s="46">
        <f t="shared" si="54"/>
        <v>1</v>
      </c>
      <c r="CJ53" s="46"/>
      <c r="CK53" s="46" t="e">
        <f t="shared" si="75"/>
        <v>#REF!</v>
      </c>
      <c r="CL53" s="46">
        <f t="shared" si="76"/>
        <v>1</v>
      </c>
      <c r="CM53" s="46">
        <f t="shared" si="55"/>
        <v>1</v>
      </c>
      <c r="CN53" s="46"/>
      <c r="CO53" s="46" t="e">
        <f t="shared" si="77"/>
        <v>#REF!</v>
      </c>
      <c r="CP53" s="46">
        <f t="shared" si="78"/>
        <v>1</v>
      </c>
      <c r="CQ53" s="46">
        <f t="shared" si="56"/>
        <v>1</v>
      </c>
      <c r="CR53" s="46"/>
      <c r="CS53" s="46" t="e">
        <f t="shared" si="79"/>
        <v>#REF!</v>
      </c>
      <c r="CT53" s="46">
        <f t="shared" si="80"/>
        <v>1</v>
      </c>
      <c r="CU53" s="46">
        <f t="shared" si="57"/>
        <v>1</v>
      </c>
      <c r="CW53" s="46" t="e">
        <f t="shared" si="81"/>
        <v>#REF!</v>
      </c>
      <c r="CX53" s="46">
        <f t="shared" si="82"/>
        <v>1</v>
      </c>
      <c r="CY53" s="46">
        <f t="shared" si="58"/>
        <v>1</v>
      </c>
      <c r="DD53" s="2">
        <f>DD52+1</f>
        <v>2010</v>
      </c>
      <c r="DE53" s="46">
        <f t="shared" si="1"/>
        <v>1.5356832272615233</v>
      </c>
      <c r="DF53" s="46">
        <f t="shared" si="2"/>
        <v>1.4619713657029179</v>
      </c>
      <c r="DG53" s="46">
        <f t="shared" si="3"/>
        <v>1.0572091246745061</v>
      </c>
      <c r="DH53" s="46">
        <f t="shared" si="4"/>
        <v>0.99357778224122728</v>
      </c>
      <c r="DI53" s="52">
        <f t="shared" si="47"/>
        <v>0.95461674177411371</v>
      </c>
    </row>
    <row r="54" spans="1:113" x14ac:dyDescent="0.2">
      <c r="A54" s="33" t="s">
        <v>52</v>
      </c>
      <c r="B54" s="1">
        <f t="shared" si="59"/>
        <v>1988</v>
      </c>
      <c r="D54" s="43">
        <f>Conversion_Factors!$O50*D214+D296</f>
        <v>12607.785023407487</v>
      </c>
      <c r="F54" s="49">
        <f>Floorspace_estimates!B36</f>
        <v>62.000598696130474</v>
      </c>
      <c r="H54" s="50">
        <f t="shared" si="18"/>
        <v>203.34940772425722</v>
      </c>
      <c r="K54" s="43">
        <f>Conversion_Factors!$O50*K214+K296</f>
        <v>12587.48996913458</v>
      </c>
      <c r="L54" s="115">
        <f t="shared" si="7"/>
        <v>203.02207130009828</v>
      </c>
      <c r="O54" s="52">
        <f t="shared" si="19"/>
        <v>1.0016123193998701</v>
      </c>
      <c r="R54" s="116">
        <f t="shared" si="50"/>
        <v>1.0270311277491724</v>
      </c>
      <c r="S54" s="46"/>
      <c r="T54" s="46"/>
      <c r="V54" s="48">
        <f t="shared" si="51"/>
        <v>1.065822440562912</v>
      </c>
      <c r="W54" s="48">
        <f t="shared" si="52"/>
        <v>1.0302708522206294</v>
      </c>
      <c r="X54" s="48">
        <f t="shared" si="53"/>
        <v>1.0031544559691752</v>
      </c>
      <c r="Y54" s="48">
        <f t="shared" si="20"/>
        <v>1.0270311277491724</v>
      </c>
      <c r="Z54" s="48">
        <f t="shared" si="21"/>
        <v>1.0980857941546225</v>
      </c>
      <c r="AA54" s="48">
        <f t="shared" si="22"/>
        <v>1.0980857941546225</v>
      </c>
      <c r="AB54" s="48"/>
      <c r="AC54" s="48" t="e">
        <f>#REF!*#REF!*X54</f>
        <v>#REF!</v>
      </c>
      <c r="AE54" s="43">
        <f>Conversion_Factors!$G50*D214+D296</f>
        <v>12607.785023407487</v>
      </c>
      <c r="AF54" s="43">
        <f>Conversion_Factors!$G50/Conversion_Factors!$K50*D214+D296</f>
        <v>12806.445467530339</v>
      </c>
      <c r="AG54" s="238">
        <f t="shared" si="23"/>
        <v>0.98448746417368205</v>
      </c>
      <c r="AH54" s="5"/>
      <c r="AJ54" s="46" t="e">
        <f>D54/#REF!</f>
        <v>#REF!</v>
      </c>
      <c r="AK54" s="46" t="e">
        <f>#REF!/#REF!</f>
        <v>#REF!</v>
      </c>
      <c r="AL54" s="46" t="e">
        <f>#REF!/#REF!</f>
        <v>#REF!</v>
      </c>
      <c r="AM54" s="46" t="e">
        <f>#REF!/#REF!</f>
        <v>#REF!</v>
      </c>
      <c r="AO54" s="46" t="e">
        <f t="shared" si="60"/>
        <v>#REF!</v>
      </c>
      <c r="AP54" s="46" t="e">
        <f t="shared" si="61"/>
        <v>#REF!</v>
      </c>
      <c r="AQ54" s="46" t="e">
        <f t="shared" si="62"/>
        <v>#REF!</v>
      </c>
      <c r="AR54" s="46" t="e">
        <f t="shared" si="63"/>
        <v>#REF!</v>
      </c>
      <c r="AS54" s="46" t="e">
        <f t="shared" si="64"/>
        <v>#REF!</v>
      </c>
      <c r="AT54" s="46"/>
      <c r="AU54" s="46" t="e">
        <f t="shared" si="65"/>
        <v>#REF!</v>
      </c>
      <c r="AV54" s="46" t="e">
        <f t="shared" si="66"/>
        <v>#REF!</v>
      </c>
      <c r="AW54" s="46" t="e">
        <f t="shared" si="67"/>
        <v>#REF!</v>
      </c>
      <c r="AX54" s="46" t="e">
        <f t="shared" si="68"/>
        <v>#REF!</v>
      </c>
      <c r="BA54" s="46" t="e">
        <f>LN(#REF!/#REF!)</f>
        <v>#REF!</v>
      </c>
      <c r="BB54" s="46" t="e">
        <f>LN(#REF!/#REF!)</f>
        <v>#REF!</v>
      </c>
      <c r="BC54" s="46" t="e">
        <f>LN(#REF!/#REF!)</f>
        <v>#REF!</v>
      </c>
      <c r="BD54" s="46" t="e">
        <f>LN(#REF!/#REF!)</f>
        <v>#REF!</v>
      </c>
      <c r="BF54" s="46" t="e">
        <f>F54/#REF!</f>
        <v>#REF!</v>
      </c>
      <c r="BG54" s="46" t="e">
        <f>#REF!/#REF!</f>
        <v>#REF!</v>
      </c>
      <c r="BH54" s="46" t="e">
        <f>#REF!/#REF!</f>
        <v>#REF!</v>
      </c>
      <c r="BI54" s="46" t="e">
        <f>#REF!/#REF!</f>
        <v>#REF!</v>
      </c>
      <c r="BJ54" s="46"/>
      <c r="BL54" s="46" t="e">
        <f t="shared" si="69"/>
        <v>#REF!</v>
      </c>
      <c r="BM54" s="46" t="e">
        <f t="shared" si="70"/>
        <v>#REF!</v>
      </c>
      <c r="BN54" s="46" t="e">
        <f t="shared" si="71"/>
        <v>#REF!</v>
      </c>
      <c r="BO54" s="46" t="e">
        <f t="shared" si="72"/>
        <v>#REF!</v>
      </c>
      <c r="BQ54" s="46" t="e">
        <f>LN(#REF!/#REF!)</f>
        <v>#REF!</v>
      </c>
      <c r="BR54" s="46" t="e">
        <f>LN(#REF!/#REF!)</f>
        <v>#REF!</v>
      </c>
      <c r="BS54" s="46" t="e">
        <f>LN(#REF!/#REF!)</f>
        <v>#REF!</v>
      </c>
      <c r="BT54" s="46" t="e">
        <f>LN(#REF!/#REF!)</f>
        <v>#REF!</v>
      </c>
      <c r="BV54" s="46" t="e">
        <f>LN(#REF!/#REF!)</f>
        <v>#REF!</v>
      </c>
      <c r="BW54" s="46" t="e">
        <f>LN(#REF!/#REF!)</f>
        <v>#REF!</v>
      </c>
      <c r="BX54" s="46" t="e">
        <f>LN(#REF!/#REF!)</f>
        <v>#REF!</v>
      </c>
      <c r="BY54" s="46" t="e">
        <f>LN(#REF!/#REF!)</f>
        <v>#REF!</v>
      </c>
      <c r="CA54" s="46" t="e">
        <f>LN(#REF!/#REF!)</f>
        <v>#REF!</v>
      </c>
      <c r="CB54" s="46" t="e">
        <f>LN(#REF!/#REF!)</f>
        <v>#REF!</v>
      </c>
      <c r="CC54" s="46" t="e">
        <f>LN(#REF!/#REF!)</f>
        <v>#REF!</v>
      </c>
      <c r="CD54" s="46" t="e">
        <f>LN(#REF!/#REF!)</f>
        <v>#REF!</v>
      </c>
      <c r="CG54" s="46" t="e">
        <f t="shared" si="73"/>
        <v>#REF!</v>
      </c>
      <c r="CH54" s="46">
        <f t="shared" si="74"/>
        <v>1</v>
      </c>
      <c r="CI54" s="46">
        <f t="shared" si="54"/>
        <v>1</v>
      </c>
      <c r="CJ54" s="46"/>
      <c r="CK54" s="46" t="e">
        <f t="shared" si="75"/>
        <v>#REF!</v>
      </c>
      <c r="CL54" s="46">
        <f t="shared" si="76"/>
        <v>1</v>
      </c>
      <c r="CM54" s="46">
        <f t="shared" si="55"/>
        <v>1</v>
      </c>
      <c r="CN54" s="46"/>
      <c r="CO54" s="46" t="e">
        <f t="shared" si="77"/>
        <v>#REF!</v>
      </c>
      <c r="CP54" s="46">
        <f t="shared" si="78"/>
        <v>1</v>
      </c>
      <c r="CQ54" s="46">
        <f t="shared" si="56"/>
        <v>1</v>
      </c>
      <c r="CR54" s="46"/>
      <c r="CS54" s="46" t="e">
        <f t="shared" si="79"/>
        <v>#REF!</v>
      </c>
      <c r="CT54" s="46">
        <f t="shared" si="80"/>
        <v>1</v>
      </c>
      <c r="CU54" s="46">
        <f t="shared" si="57"/>
        <v>1</v>
      </c>
      <c r="CW54" s="46" t="e">
        <f t="shared" si="81"/>
        <v>#REF!</v>
      </c>
      <c r="CX54" s="46">
        <f t="shared" si="82"/>
        <v>1</v>
      </c>
      <c r="CY54" s="46">
        <f t="shared" si="58"/>
        <v>1</v>
      </c>
      <c r="DD54" s="2">
        <f>DD53+1</f>
        <v>2011</v>
      </c>
      <c r="DE54" s="46">
        <f t="shared" ref="DE54" si="83">AA77</f>
        <v>1.5292117840695605</v>
      </c>
      <c r="DF54" s="46">
        <f t="shared" ref="DF54" si="84">V77</f>
        <v>1.4688086217810172</v>
      </c>
      <c r="DG54" s="46">
        <f t="shared" ref="DG54" si="85">Y77</f>
        <v>1.0468059774830401</v>
      </c>
      <c r="DH54" s="46">
        <f t="shared" ref="DH54" si="86">X77</f>
        <v>0.99457200124089407</v>
      </c>
      <c r="DI54" s="52">
        <f t="shared" si="47"/>
        <v>0.9496590865021366</v>
      </c>
    </row>
    <row r="55" spans="1:113" x14ac:dyDescent="0.2">
      <c r="A55" s="33" t="s">
        <v>52</v>
      </c>
      <c r="B55" s="1">
        <f t="shared" si="59"/>
        <v>1989</v>
      </c>
      <c r="D55" s="43">
        <f>Conversion_Factors!$O51*D215+D297</f>
        <v>13226.911662146156</v>
      </c>
      <c r="F55" s="49">
        <f>Floorspace_estimates!B37</f>
        <v>63.183000000000014</v>
      </c>
      <c r="H55" s="50">
        <f t="shared" si="18"/>
        <v>209.34288751952508</v>
      </c>
      <c r="K55" s="43">
        <f>Conversion_Factors!$O51*K215+K297</f>
        <v>13264.390416024837</v>
      </c>
      <c r="L55" s="115">
        <f t="shared" si="7"/>
        <v>209.93606533442275</v>
      </c>
      <c r="O55" s="52">
        <f t="shared" si="19"/>
        <v>0.99717448350785864</v>
      </c>
      <c r="R55" s="116">
        <f t="shared" si="50"/>
        <v>1.0620070643301125</v>
      </c>
      <c r="S55" s="46"/>
      <c r="T55" s="46"/>
      <c r="V55" s="48">
        <f t="shared" si="51"/>
        <v>1.0861485320832773</v>
      </c>
      <c r="W55" s="48">
        <f t="shared" si="52"/>
        <v>1.0606368493756884</v>
      </c>
      <c r="X55" s="48">
        <f t="shared" si="53"/>
        <v>0.99870978734469318</v>
      </c>
      <c r="Y55" s="48">
        <f t="shared" si="20"/>
        <v>1.0620070643301125</v>
      </c>
      <c r="Z55" s="48">
        <f t="shared" si="21"/>
        <v>1.1520091570228363</v>
      </c>
      <c r="AA55" s="48">
        <f t="shared" si="22"/>
        <v>1.1520091570228361</v>
      </c>
      <c r="AB55" s="48"/>
      <c r="AC55" s="48" t="e">
        <f>#REF!*#REF!*X55</f>
        <v>#REF!</v>
      </c>
      <c r="AE55" s="43">
        <f>Conversion_Factors!$G51*D215+D297</f>
        <v>13226.911662146156</v>
      </c>
      <c r="AF55" s="43">
        <f>Conversion_Factors!$G51/Conversion_Factors!$K51*D215+D297</f>
        <v>13158.888907157743</v>
      </c>
      <c r="AG55" s="238">
        <f t="shared" si="23"/>
        <v>1.0051693387996772</v>
      </c>
      <c r="AH55" s="5"/>
      <c r="AJ55" s="46" t="e">
        <f>D55/#REF!</f>
        <v>#REF!</v>
      </c>
      <c r="AK55" s="46" t="e">
        <f>#REF!/#REF!</f>
        <v>#REF!</v>
      </c>
      <c r="AL55" s="46" t="e">
        <f>#REF!/#REF!</f>
        <v>#REF!</v>
      </c>
      <c r="AM55" s="46" t="e">
        <f>#REF!/#REF!</f>
        <v>#REF!</v>
      </c>
      <c r="AO55" s="46" t="e">
        <f t="shared" si="60"/>
        <v>#REF!</v>
      </c>
      <c r="AP55" s="46" t="e">
        <f t="shared" si="61"/>
        <v>#REF!</v>
      </c>
      <c r="AQ55" s="46" t="e">
        <f t="shared" si="62"/>
        <v>#REF!</v>
      </c>
      <c r="AR55" s="46" t="e">
        <f t="shared" si="63"/>
        <v>#REF!</v>
      </c>
      <c r="AS55" s="46" t="e">
        <f t="shared" si="64"/>
        <v>#REF!</v>
      </c>
      <c r="AT55" s="46"/>
      <c r="AU55" s="46" t="e">
        <f t="shared" si="65"/>
        <v>#REF!</v>
      </c>
      <c r="AV55" s="46" t="e">
        <f t="shared" si="66"/>
        <v>#REF!</v>
      </c>
      <c r="AW55" s="46" t="e">
        <f t="shared" si="67"/>
        <v>#REF!</v>
      </c>
      <c r="AX55" s="46" t="e">
        <f t="shared" si="68"/>
        <v>#REF!</v>
      </c>
      <c r="BA55" s="46" t="e">
        <f>LN(#REF!/#REF!)</f>
        <v>#REF!</v>
      </c>
      <c r="BB55" s="46" t="e">
        <f>LN(#REF!/#REF!)</f>
        <v>#REF!</v>
      </c>
      <c r="BC55" s="46" t="e">
        <f>LN(#REF!/#REF!)</f>
        <v>#REF!</v>
      </c>
      <c r="BD55" s="46" t="e">
        <f>LN(#REF!/#REF!)</f>
        <v>#REF!</v>
      </c>
      <c r="BF55" s="46" t="e">
        <f>F55/#REF!</f>
        <v>#REF!</v>
      </c>
      <c r="BG55" s="46" t="e">
        <f>#REF!/#REF!</f>
        <v>#REF!</v>
      </c>
      <c r="BH55" s="46" t="e">
        <f>#REF!/#REF!</f>
        <v>#REF!</v>
      </c>
      <c r="BI55" s="46" t="e">
        <f>#REF!/#REF!</f>
        <v>#REF!</v>
      </c>
      <c r="BJ55" s="46"/>
      <c r="BL55" s="46" t="e">
        <f t="shared" si="69"/>
        <v>#REF!</v>
      </c>
      <c r="BM55" s="46" t="e">
        <f t="shared" si="70"/>
        <v>#REF!</v>
      </c>
      <c r="BN55" s="46" t="e">
        <f t="shared" si="71"/>
        <v>#REF!</v>
      </c>
      <c r="BO55" s="46" t="e">
        <f t="shared" si="72"/>
        <v>#REF!</v>
      </c>
      <c r="BQ55" s="46" t="e">
        <f>LN(#REF!/#REF!)</f>
        <v>#REF!</v>
      </c>
      <c r="BR55" s="46" t="e">
        <f>LN(#REF!/#REF!)</f>
        <v>#REF!</v>
      </c>
      <c r="BS55" s="46" t="e">
        <f>LN(#REF!/#REF!)</f>
        <v>#REF!</v>
      </c>
      <c r="BT55" s="46" t="e">
        <f>LN(#REF!/#REF!)</f>
        <v>#REF!</v>
      </c>
      <c r="BV55" s="46" t="e">
        <f>LN(#REF!/#REF!)</f>
        <v>#REF!</v>
      </c>
      <c r="BW55" s="46" t="e">
        <f>LN(#REF!/#REF!)</f>
        <v>#REF!</v>
      </c>
      <c r="BX55" s="46" t="e">
        <f>LN(#REF!/#REF!)</f>
        <v>#REF!</v>
      </c>
      <c r="BY55" s="46" t="e">
        <f>LN(#REF!/#REF!)</f>
        <v>#REF!</v>
      </c>
      <c r="CA55" s="46" t="e">
        <f>LN(#REF!/#REF!)</f>
        <v>#REF!</v>
      </c>
      <c r="CB55" s="46" t="e">
        <f>LN(#REF!/#REF!)</f>
        <v>#REF!</v>
      </c>
      <c r="CC55" s="46" t="e">
        <f>LN(#REF!/#REF!)</f>
        <v>#REF!</v>
      </c>
      <c r="CD55" s="46" t="e">
        <f>LN(#REF!/#REF!)</f>
        <v>#REF!</v>
      </c>
      <c r="CG55" s="46" t="e">
        <f t="shared" si="73"/>
        <v>#REF!</v>
      </c>
      <c r="CH55" s="46">
        <f t="shared" si="74"/>
        <v>1</v>
      </c>
      <c r="CI55" s="46">
        <f t="shared" si="54"/>
        <v>1</v>
      </c>
      <c r="CJ55" s="46"/>
      <c r="CK55" s="46" t="e">
        <f t="shared" si="75"/>
        <v>#REF!</v>
      </c>
      <c r="CL55" s="46">
        <f t="shared" si="76"/>
        <v>1</v>
      </c>
      <c r="CM55" s="46">
        <f t="shared" si="55"/>
        <v>1</v>
      </c>
      <c r="CN55" s="46"/>
      <c r="CO55" s="46" t="e">
        <f t="shared" si="77"/>
        <v>#REF!</v>
      </c>
      <c r="CP55" s="46">
        <f t="shared" si="78"/>
        <v>1</v>
      </c>
      <c r="CQ55" s="46">
        <f t="shared" si="56"/>
        <v>1</v>
      </c>
      <c r="CR55" s="46"/>
      <c r="CS55" s="46" t="e">
        <f t="shared" si="79"/>
        <v>#REF!</v>
      </c>
      <c r="CT55" s="46">
        <f t="shared" si="80"/>
        <v>1</v>
      </c>
      <c r="CU55" s="46">
        <f t="shared" si="57"/>
        <v>1</v>
      </c>
      <c r="CW55" s="46" t="e">
        <f t="shared" si="81"/>
        <v>#REF!</v>
      </c>
      <c r="CX55" s="46">
        <f t="shared" si="82"/>
        <v>1</v>
      </c>
      <c r="CY55" s="46">
        <f t="shared" si="58"/>
        <v>1</v>
      </c>
      <c r="DD55" s="2">
        <f t="shared" ref="DD55:DD60" si="87">DD54+1</f>
        <v>2012</v>
      </c>
      <c r="DE55" s="46">
        <f t="shared" ref="DE55:DE56" si="88">AA78</f>
        <v>1.4809909533360797</v>
      </c>
      <c r="DF55" s="46">
        <f t="shared" ref="DF55:DF56" si="89">V78</f>
        <v>1.4757547180945805</v>
      </c>
      <c r="DG55" s="46">
        <f t="shared" ref="DG55:DG56" si="90">Y78</f>
        <v>1.0227780800684318</v>
      </c>
      <c r="DH55" s="46">
        <f t="shared" ref="DH55:DH56" si="91">X78</f>
        <v>0.98119835968815183</v>
      </c>
      <c r="DI55" s="52">
        <f t="shared" ref="DI55:DI56" si="92">AG78</f>
        <v>0.93752285454898632</v>
      </c>
    </row>
    <row r="56" spans="1:113" x14ac:dyDescent="0.2">
      <c r="A56" s="33" t="s">
        <v>52</v>
      </c>
      <c r="B56" s="1">
        <f t="shared" si="59"/>
        <v>1990</v>
      </c>
      <c r="D56" s="43">
        <f>Conversion_Factors!$O52*D216+D298</f>
        <v>13347.836214860527</v>
      </c>
      <c r="F56" s="49">
        <f>Floorspace_estimates!B38</f>
        <v>64.179533191506238</v>
      </c>
      <c r="H56" s="50">
        <f t="shared" si="18"/>
        <v>207.97652384026733</v>
      </c>
      <c r="K56" s="43">
        <f>Conversion_Factors!$O52*K216+K298</f>
        <v>13498.05091948311</v>
      </c>
      <c r="L56" s="115">
        <f t="shared" si="7"/>
        <v>210.3170629054917</v>
      </c>
      <c r="O56" s="52">
        <f t="shared" si="19"/>
        <v>0.98887137813313741</v>
      </c>
      <c r="R56" s="116">
        <f t="shared" si="50"/>
        <v>1.0639344230777543</v>
      </c>
      <c r="S56" s="46"/>
      <c r="T56" s="46"/>
      <c r="V56" s="48">
        <f t="shared" si="51"/>
        <v>1.1032794543745068</v>
      </c>
      <c r="W56" s="48">
        <f t="shared" si="52"/>
        <v>1.0537141605514304</v>
      </c>
      <c r="X56" s="48">
        <f t="shared" si="53"/>
        <v>0.99039389805928202</v>
      </c>
      <c r="Y56" s="48">
        <f t="shared" si="20"/>
        <v>1.0639344230777543</v>
      </c>
      <c r="Z56" s="48">
        <f t="shared" si="21"/>
        <v>1.1625411841198736</v>
      </c>
      <c r="AA56" s="48">
        <f t="shared" si="22"/>
        <v>1.1625411841198736</v>
      </c>
      <c r="AB56" s="48"/>
      <c r="AC56" s="48" t="e">
        <f>#REF!*#REF!*X56</f>
        <v>#REF!</v>
      </c>
      <c r="AE56" s="43">
        <f>Conversion_Factors!$G52*D216+D298</f>
        <v>13347.836214860527</v>
      </c>
      <c r="AF56" s="43">
        <f>Conversion_Factors!$G52/Conversion_Factors!$K52*D216+D298</f>
        <v>13313.476098689847</v>
      </c>
      <c r="AG56" s="238">
        <f t="shared" si="23"/>
        <v>1.0025808523571136</v>
      </c>
      <c r="AH56" s="5"/>
      <c r="AJ56" s="46" t="e">
        <f>D56/#REF!</f>
        <v>#REF!</v>
      </c>
      <c r="AK56" s="46" t="e">
        <f>#REF!/#REF!</f>
        <v>#REF!</v>
      </c>
      <c r="AL56" s="46" t="e">
        <f>#REF!/#REF!</f>
        <v>#REF!</v>
      </c>
      <c r="AM56" s="46" t="e">
        <f>#REF!/#REF!</f>
        <v>#REF!</v>
      </c>
      <c r="AO56" s="46" t="e">
        <f t="shared" si="60"/>
        <v>#REF!</v>
      </c>
      <c r="AP56" s="46" t="e">
        <f t="shared" si="61"/>
        <v>#REF!</v>
      </c>
      <c r="AQ56" s="46" t="e">
        <f t="shared" si="62"/>
        <v>#REF!</v>
      </c>
      <c r="AR56" s="46" t="e">
        <f t="shared" si="63"/>
        <v>#REF!</v>
      </c>
      <c r="AS56" s="46" t="e">
        <f t="shared" si="64"/>
        <v>#REF!</v>
      </c>
      <c r="AT56" s="46"/>
      <c r="AU56" s="46" t="e">
        <f t="shared" si="65"/>
        <v>#REF!</v>
      </c>
      <c r="AV56" s="46" t="e">
        <f t="shared" si="66"/>
        <v>#REF!</v>
      </c>
      <c r="AW56" s="46" t="e">
        <f t="shared" si="67"/>
        <v>#REF!</v>
      </c>
      <c r="AX56" s="46" t="e">
        <f t="shared" si="68"/>
        <v>#REF!</v>
      </c>
      <c r="BA56" s="46" t="e">
        <f>LN(#REF!/#REF!)</f>
        <v>#REF!</v>
      </c>
      <c r="BB56" s="46" t="e">
        <f>LN(#REF!/#REF!)</f>
        <v>#REF!</v>
      </c>
      <c r="BC56" s="46" t="e">
        <f>LN(#REF!/#REF!)</f>
        <v>#REF!</v>
      </c>
      <c r="BD56" s="46" t="e">
        <f>LN(#REF!/#REF!)</f>
        <v>#REF!</v>
      </c>
      <c r="BF56" s="46" t="e">
        <f>F56/#REF!</f>
        <v>#REF!</v>
      </c>
      <c r="BG56" s="46" t="e">
        <f>#REF!/#REF!</f>
        <v>#REF!</v>
      </c>
      <c r="BH56" s="46" t="e">
        <f>#REF!/#REF!</f>
        <v>#REF!</v>
      </c>
      <c r="BI56" s="46" t="e">
        <f>#REF!/#REF!</f>
        <v>#REF!</v>
      </c>
      <c r="BJ56" s="46"/>
      <c r="BL56" s="46" t="e">
        <f t="shared" si="69"/>
        <v>#REF!</v>
      </c>
      <c r="BM56" s="46" t="e">
        <f t="shared" si="70"/>
        <v>#REF!</v>
      </c>
      <c r="BN56" s="46" t="e">
        <f t="shared" si="71"/>
        <v>#REF!</v>
      </c>
      <c r="BO56" s="46" t="e">
        <f t="shared" si="72"/>
        <v>#REF!</v>
      </c>
      <c r="BQ56" s="46" t="e">
        <f>LN(#REF!/#REF!)</f>
        <v>#REF!</v>
      </c>
      <c r="BR56" s="46" t="e">
        <f>LN(#REF!/#REF!)</f>
        <v>#REF!</v>
      </c>
      <c r="BS56" s="46" t="e">
        <f>LN(#REF!/#REF!)</f>
        <v>#REF!</v>
      </c>
      <c r="BT56" s="46" t="e">
        <f>LN(#REF!/#REF!)</f>
        <v>#REF!</v>
      </c>
      <c r="BV56" s="46" t="e">
        <f>LN(#REF!/#REF!)</f>
        <v>#REF!</v>
      </c>
      <c r="BW56" s="46" t="e">
        <f>LN(#REF!/#REF!)</f>
        <v>#REF!</v>
      </c>
      <c r="BX56" s="46" t="e">
        <f>LN(#REF!/#REF!)</f>
        <v>#REF!</v>
      </c>
      <c r="BY56" s="46" t="e">
        <f>LN(#REF!/#REF!)</f>
        <v>#REF!</v>
      </c>
      <c r="CA56" s="46" t="e">
        <f>LN(#REF!/#REF!)</f>
        <v>#REF!</v>
      </c>
      <c r="CB56" s="46" t="e">
        <f>LN(#REF!/#REF!)</f>
        <v>#REF!</v>
      </c>
      <c r="CC56" s="46" t="e">
        <f>LN(#REF!/#REF!)</f>
        <v>#REF!</v>
      </c>
      <c r="CD56" s="46" t="e">
        <f>LN(#REF!/#REF!)</f>
        <v>#REF!</v>
      </c>
      <c r="CG56" s="46" t="e">
        <f t="shared" si="73"/>
        <v>#REF!</v>
      </c>
      <c r="CH56" s="46">
        <f t="shared" si="74"/>
        <v>1</v>
      </c>
      <c r="CI56" s="46">
        <f t="shared" si="54"/>
        <v>1</v>
      </c>
      <c r="CJ56" s="46"/>
      <c r="CK56" s="46" t="e">
        <f t="shared" si="75"/>
        <v>#REF!</v>
      </c>
      <c r="CL56" s="46">
        <f t="shared" si="76"/>
        <v>1</v>
      </c>
      <c r="CM56" s="46">
        <f t="shared" si="55"/>
        <v>1</v>
      </c>
      <c r="CN56" s="46"/>
      <c r="CO56" s="46" t="e">
        <f t="shared" si="77"/>
        <v>#REF!</v>
      </c>
      <c r="CP56" s="46">
        <f t="shared" si="78"/>
        <v>1</v>
      </c>
      <c r="CQ56" s="46">
        <f t="shared" si="56"/>
        <v>1</v>
      </c>
      <c r="CR56" s="46"/>
      <c r="CS56" s="46" t="e">
        <f t="shared" si="79"/>
        <v>#REF!</v>
      </c>
      <c r="CT56" s="46">
        <f t="shared" si="80"/>
        <v>1</v>
      </c>
      <c r="CU56" s="46">
        <f t="shared" si="57"/>
        <v>1</v>
      </c>
      <c r="CW56" s="46" t="e">
        <f t="shared" si="81"/>
        <v>#REF!</v>
      </c>
      <c r="CX56" s="46">
        <f t="shared" si="82"/>
        <v>1</v>
      </c>
      <c r="CY56" s="46">
        <f t="shared" si="58"/>
        <v>1</v>
      </c>
      <c r="DD56" s="2">
        <f t="shared" si="87"/>
        <v>2013</v>
      </c>
      <c r="DE56" s="46">
        <f t="shared" si="88"/>
        <v>1.525327434829902</v>
      </c>
      <c r="DF56" s="46">
        <f t="shared" si="89"/>
        <v>1.4842537533473537</v>
      </c>
      <c r="DG56" s="46">
        <f t="shared" si="90"/>
        <v>1.0313633412927812</v>
      </c>
      <c r="DH56" s="46">
        <f t="shared" si="91"/>
        <v>0.99642183304244747</v>
      </c>
      <c r="DI56" s="52">
        <f t="shared" si="92"/>
        <v>0.93727528115402159</v>
      </c>
    </row>
    <row r="57" spans="1:113" x14ac:dyDescent="0.2">
      <c r="A57" s="33" t="s">
        <v>52</v>
      </c>
      <c r="B57" s="1">
        <f t="shared" si="59"/>
        <v>1991</v>
      </c>
      <c r="D57" s="43">
        <f>Conversion_Factors!$O53*D217+D299</f>
        <v>13530.287643590918</v>
      </c>
      <c r="F57" s="49">
        <f>Floorspace_estimates!B39</f>
        <v>64.956802596915423</v>
      </c>
      <c r="H57" s="50">
        <f t="shared" si="18"/>
        <v>208.2967003094673</v>
      </c>
      <c r="K57" s="43">
        <f>Conversion_Factors!$O53*K217+K299</f>
        <v>13561.91553206788</v>
      </c>
      <c r="L57" s="115">
        <f t="shared" si="7"/>
        <v>208.783606795201</v>
      </c>
      <c r="O57" s="52">
        <f t="shared" si="19"/>
        <v>0.99766788928878258</v>
      </c>
      <c r="R57" s="116">
        <f t="shared" si="50"/>
        <v>1.0561771031557359</v>
      </c>
      <c r="S57" s="46"/>
      <c r="T57" s="46"/>
      <c r="V57" s="48">
        <f t="shared" si="51"/>
        <v>1.1166411184885634</v>
      </c>
      <c r="W57" s="48">
        <f t="shared" si="52"/>
        <v>1.0553363363299355</v>
      </c>
      <c r="X57" s="48">
        <f t="shared" si="53"/>
        <v>0.99920395279987784</v>
      </c>
      <c r="Y57" s="48">
        <f t="shared" si="20"/>
        <v>1.0561771031557359</v>
      </c>
      <c r="Z57" s="48">
        <f t="shared" si="21"/>
        <v>1.178431946981082</v>
      </c>
      <c r="AA57" s="48">
        <f t="shared" si="22"/>
        <v>1.178431946981082</v>
      </c>
      <c r="AB57" s="48"/>
      <c r="AC57" s="48" t="e">
        <f>#REF!*#REF!*X57</f>
        <v>#REF!</v>
      </c>
      <c r="AE57" s="43">
        <f>Conversion_Factors!$G53*D217+D299</f>
        <v>13530.287643590918</v>
      </c>
      <c r="AF57" s="43">
        <f>Conversion_Factors!$G53/Conversion_Factors!$K53*D217+D299</f>
        <v>13555.786059363852</v>
      </c>
      <c r="AG57" s="238">
        <f t="shared" si="23"/>
        <v>0.99811900131344133</v>
      </c>
      <c r="AH57" s="5"/>
      <c r="AJ57" s="46" t="e">
        <f>D57/#REF!</f>
        <v>#REF!</v>
      </c>
      <c r="AK57" s="46" t="e">
        <f>#REF!/#REF!</f>
        <v>#REF!</v>
      </c>
      <c r="AL57" s="46" t="e">
        <f>#REF!/#REF!</f>
        <v>#REF!</v>
      </c>
      <c r="AM57" s="46" t="e">
        <f>#REF!/#REF!</f>
        <v>#REF!</v>
      </c>
      <c r="AO57" s="46" t="e">
        <f t="shared" si="60"/>
        <v>#REF!</v>
      </c>
      <c r="AP57" s="46" t="e">
        <f t="shared" si="61"/>
        <v>#REF!</v>
      </c>
      <c r="AQ57" s="46" t="e">
        <f t="shared" si="62"/>
        <v>#REF!</v>
      </c>
      <c r="AR57" s="46" t="e">
        <f t="shared" si="63"/>
        <v>#REF!</v>
      </c>
      <c r="AS57" s="46" t="e">
        <f t="shared" si="64"/>
        <v>#REF!</v>
      </c>
      <c r="AT57" s="46"/>
      <c r="AU57" s="46" t="e">
        <f t="shared" si="65"/>
        <v>#REF!</v>
      </c>
      <c r="AV57" s="46" t="e">
        <f t="shared" si="66"/>
        <v>#REF!</v>
      </c>
      <c r="AW57" s="46" t="e">
        <f t="shared" si="67"/>
        <v>#REF!</v>
      </c>
      <c r="AX57" s="46" t="e">
        <f t="shared" si="68"/>
        <v>#REF!</v>
      </c>
      <c r="BA57" s="46" t="e">
        <f>LN(#REF!/#REF!)</f>
        <v>#REF!</v>
      </c>
      <c r="BB57" s="46" t="e">
        <f>LN(#REF!/#REF!)</f>
        <v>#REF!</v>
      </c>
      <c r="BC57" s="46" t="e">
        <f>LN(#REF!/#REF!)</f>
        <v>#REF!</v>
      </c>
      <c r="BD57" s="46" t="e">
        <f>LN(#REF!/#REF!)</f>
        <v>#REF!</v>
      </c>
      <c r="BF57" s="46" t="e">
        <f>F57/#REF!</f>
        <v>#REF!</v>
      </c>
      <c r="BG57" s="46" t="e">
        <f>#REF!/#REF!</f>
        <v>#REF!</v>
      </c>
      <c r="BH57" s="46" t="e">
        <f>#REF!/#REF!</f>
        <v>#REF!</v>
      </c>
      <c r="BI57" s="46" t="e">
        <f>#REF!/#REF!</f>
        <v>#REF!</v>
      </c>
      <c r="BJ57" s="46"/>
      <c r="BL57" s="46" t="e">
        <f t="shared" si="69"/>
        <v>#REF!</v>
      </c>
      <c r="BM57" s="46" t="e">
        <f t="shared" si="70"/>
        <v>#REF!</v>
      </c>
      <c r="BN57" s="46" t="e">
        <f t="shared" si="71"/>
        <v>#REF!</v>
      </c>
      <c r="BO57" s="46" t="e">
        <f t="shared" si="72"/>
        <v>#REF!</v>
      </c>
      <c r="BQ57" s="46" t="e">
        <f>LN(#REF!/#REF!)</f>
        <v>#REF!</v>
      </c>
      <c r="BR57" s="46" t="e">
        <f>LN(#REF!/#REF!)</f>
        <v>#REF!</v>
      </c>
      <c r="BS57" s="46" t="e">
        <f>LN(#REF!/#REF!)</f>
        <v>#REF!</v>
      </c>
      <c r="BT57" s="46" t="e">
        <f>LN(#REF!/#REF!)</f>
        <v>#REF!</v>
      </c>
      <c r="BV57" s="46" t="e">
        <f>LN(#REF!/#REF!)</f>
        <v>#REF!</v>
      </c>
      <c r="BW57" s="46" t="e">
        <f>LN(#REF!/#REF!)</f>
        <v>#REF!</v>
      </c>
      <c r="BX57" s="46" t="e">
        <f>LN(#REF!/#REF!)</f>
        <v>#REF!</v>
      </c>
      <c r="BY57" s="46" t="e">
        <f>LN(#REF!/#REF!)</f>
        <v>#REF!</v>
      </c>
      <c r="CA57" s="46" t="e">
        <f>LN(#REF!/#REF!)</f>
        <v>#REF!</v>
      </c>
      <c r="CB57" s="46" t="e">
        <f>LN(#REF!/#REF!)</f>
        <v>#REF!</v>
      </c>
      <c r="CC57" s="46" t="e">
        <f>LN(#REF!/#REF!)</f>
        <v>#REF!</v>
      </c>
      <c r="CD57" s="46" t="e">
        <f>LN(#REF!/#REF!)</f>
        <v>#REF!</v>
      </c>
      <c r="CG57" s="46" t="e">
        <f t="shared" si="73"/>
        <v>#REF!</v>
      </c>
      <c r="CH57" s="46">
        <f t="shared" si="74"/>
        <v>1</v>
      </c>
      <c r="CI57" s="46">
        <f t="shared" si="54"/>
        <v>1</v>
      </c>
      <c r="CJ57" s="46"/>
      <c r="CK57" s="46" t="e">
        <f t="shared" si="75"/>
        <v>#REF!</v>
      </c>
      <c r="CL57" s="46">
        <f t="shared" si="76"/>
        <v>1</v>
      </c>
      <c r="CM57" s="46">
        <f t="shared" si="55"/>
        <v>1</v>
      </c>
      <c r="CN57" s="46"/>
      <c r="CO57" s="46" t="e">
        <f t="shared" si="77"/>
        <v>#REF!</v>
      </c>
      <c r="CP57" s="46">
        <f t="shared" si="78"/>
        <v>1</v>
      </c>
      <c r="CQ57" s="46">
        <f t="shared" si="56"/>
        <v>1</v>
      </c>
      <c r="CR57" s="46"/>
      <c r="CS57" s="46" t="e">
        <f t="shared" si="79"/>
        <v>#REF!</v>
      </c>
      <c r="CT57" s="46">
        <f t="shared" si="80"/>
        <v>1</v>
      </c>
      <c r="CU57" s="46">
        <f t="shared" si="57"/>
        <v>1</v>
      </c>
      <c r="CW57" s="46" t="e">
        <f t="shared" si="81"/>
        <v>#REF!</v>
      </c>
      <c r="CX57" s="46">
        <f t="shared" si="82"/>
        <v>1</v>
      </c>
      <c r="CY57" s="46">
        <f t="shared" si="58"/>
        <v>1</v>
      </c>
      <c r="DD57" s="2">
        <f t="shared" si="87"/>
        <v>2014</v>
      </c>
      <c r="DE57" s="46">
        <f t="shared" ref="DE57" si="93">AA80</f>
        <v>1.5546357468024985</v>
      </c>
      <c r="DF57" s="46">
        <f t="shared" ref="DF57" si="94">V80</f>
        <v>1.494795447420993</v>
      </c>
      <c r="DG57" s="46">
        <f t="shared" ref="DG57" si="95">Y80</f>
        <v>1.0412790242135168</v>
      </c>
      <c r="DH57" s="46">
        <f t="shared" ref="DH57" si="96">X80</f>
        <v>0.99880282742656257</v>
      </c>
      <c r="DI57" s="52">
        <f t="shared" ref="DI57" si="97">AG80</f>
        <v>0.93536148894540583</v>
      </c>
    </row>
    <row r="58" spans="1:113" x14ac:dyDescent="0.2">
      <c r="A58" s="33" t="s">
        <v>52</v>
      </c>
      <c r="B58" s="1">
        <f t="shared" si="59"/>
        <v>1992</v>
      </c>
      <c r="D58" s="43">
        <f>Conversion_Factors!$O54*D218+D300</f>
        <v>13538.270377816887</v>
      </c>
      <c r="F58" s="49">
        <f>Floorspace_estimates!B40</f>
        <v>65.56853183679668</v>
      </c>
      <c r="H58" s="50">
        <f t="shared" si="18"/>
        <v>206.47511845338113</v>
      </c>
      <c r="K58" s="43">
        <f>Conversion_Factors!$O54*K218+K300</f>
        <v>13763.821816303247</v>
      </c>
      <c r="L58" s="115">
        <f t="shared" si="7"/>
        <v>209.91505270488716</v>
      </c>
      <c r="O58" s="52">
        <f t="shared" si="19"/>
        <v>0.98361273187806064</v>
      </c>
      <c r="R58" s="116">
        <f t="shared" si="50"/>
        <v>1.061900767391702</v>
      </c>
      <c r="S58" s="46"/>
      <c r="T58" s="46"/>
      <c r="V58" s="48">
        <f t="shared" si="51"/>
        <v>1.1271570613201707</v>
      </c>
      <c r="W58" s="48">
        <f t="shared" si="52"/>
        <v>1.0461072821995965</v>
      </c>
      <c r="X58" s="48">
        <f t="shared" si="53"/>
        <v>0.98512715530764872</v>
      </c>
      <c r="Y58" s="48">
        <f t="shared" si="20"/>
        <v>1.061900767391702</v>
      </c>
      <c r="Z58" s="48">
        <f t="shared" si="21"/>
        <v>1.1791272100297276</v>
      </c>
      <c r="AA58" s="48">
        <f t="shared" si="22"/>
        <v>1.1791272100297276</v>
      </c>
      <c r="AB58" s="48"/>
      <c r="AC58" s="48" t="e">
        <f>#REF!*#REF!*X58</f>
        <v>#REF!</v>
      </c>
      <c r="AE58" s="43">
        <f>Conversion_Factors!$G54*D218+D300</f>
        <v>13538.270377816887</v>
      </c>
      <c r="AF58" s="43">
        <f>Conversion_Factors!$G54/Conversion_Factors!$K54*D218+D300</f>
        <v>13609.935657484693</v>
      </c>
      <c r="AG58" s="238">
        <f t="shared" si="23"/>
        <v>0.99473434103794645</v>
      </c>
      <c r="AH58" s="5"/>
      <c r="AJ58" s="46" t="e">
        <f>D58/#REF!</f>
        <v>#REF!</v>
      </c>
      <c r="AK58" s="46" t="e">
        <f>#REF!/#REF!</f>
        <v>#REF!</v>
      </c>
      <c r="AL58" s="46" t="e">
        <f>#REF!/#REF!</f>
        <v>#REF!</v>
      </c>
      <c r="AM58" s="46" t="e">
        <f>#REF!/#REF!</f>
        <v>#REF!</v>
      </c>
      <c r="AO58" s="46" t="e">
        <f t="shared" si="60"/>
        <v>#REF!</v>
      </c>
      <c r="AP58" s="46" t="e">
        <f t="shared" si="61"/>
        <v>#REF!</v>
      </c>
      <c r="AQ58" s="46" t="e">
        <f t="shared" si="62"/>
        <v>#REF!</v>
      </c>
      <c r="AR58" s="46" t="e">
        <f t="shared" si="63"/>
        <v>#REF!</v>
      </c>
      <c r="AS58" s="46" t="e">
        <f t="shared" si="64"/>
        <v>#REF!</v>
      </c>
      <c r="AT58" s="46"/>
      <c r="AU58" s="46" t="e">
        <f t="shared" si="65"/>
        <v>#REF!</v>
      </c>
      <c r="AV58" s="46" t="e">
        <f t="shared" si="66"/>
        <v>#REF!</v>
      </c>
      <c r="AW58" s="46" t="e">
        <f t="shared" si="67"/>
        <v>#REF!</v>
      </c>
      <c r="AX58" s="46" t="e">
        <f t="shared" si="68"/>
        <v>#REF!</v>
      </c>
      <c r="BA58" s="46" t="e">
        <f>LN(#REF!/#REF!)</f>
        <v>#REF!</v>
      </c>
      <c r="BB58" s="46" t="e">
        <f>LN(#REF!/#REF!)</f>
        <v>#REF!</v>
      </c>
      <c r="BC58" s="46" t="e">
        <f>LN(#REF!/#REF!)</f>
        <v>#REF!</v>
      </c>
      <c r="BD58" s="46" t="e">
        <f>LN(#REF!/#REF!)</f>
        <v>#REF!</v>
      </c>
      <c r="BF58" s="46" t="e">
        <f>F58/#REF!</f>
        <v>#REF!</v>
      </c>
      <c r="BG58" s="46" t="e">
        <f>#REF!/#REF!</f>
        <v>#REF!</v>
      </c>
      <c r="BH58" s="46" t="e">
        <f>#REF!/#REF!</f>
        <v>#REF!</v>
      </c>
      <c r="BI58" s="46" t="e">
        <f>#REF!/#REF!</f>
        <v>#REF!</v>
      </c>
      <c r="BJ58" s="46"/>
      <c r="BL58" s="46" t="e">
        <f t="shared" si="69"/>
        <v>#REF!</v>
      </c>
      <c r="BM58" s="46" t="e">
        <f t="shared" si="70"/>
        <v>#REF!</v>
      </c>
      <c r="BN58" s="46" t="e">
        <f t="shared" si="71"/>
        <v>#REF!</v>
      </c>
      <c r="BO58" s="46" t="e">
        <f t="shared" si="72"/>
        <v>#REF!</v>
      </c>
      <c r="BQ58" s="46" t="e">
        <f>LN(#REF!/#REF!)</f>
        <v>#REF!</v>
      </c>
      <c r="BR58" s="46" t="e">
        <f>LN(#REF!/#REF!)</f>
        <v>#REF!</v>
      </c>
      <c r="BS58" s="46" t="e">
        <f>LN(#REF!/#REF!)</f>
        <v>#REF!</v>
      </c>
      <c r="BT58" s="46" t="e">
        <f>LN(#REF!/#REF!)</f>
        <v>#REF!</v>
      </c>
      <c r="BV58" s="46" t="e">
        <f>LN(#REF!/#REF!)</f>
        <v>#REF!</v>
      </c>
      <c r="BW58" s="46" t="e">
        <f>LN(#REF!/#REF!)</f>
        <v>#REF!</v>
      </c>
      <c r="BX58" s="46" t="e">
        <f>LN(#REF!/#REF!)</f>
        <v>#REF!</v>
      </c>
      <c r="BY58" s="46" t="e">
        <f>LN(#REF!/#REF!)</f>
        <v>#REF!</v>
      </c>
      <c r="CA58" s="46" t="e">
        <f>LN(#REF!/#REF!)</f>
        <v>#REF!</v>
      </c>
      <c r="CB58" s="46" t="e">
        <f>LN(#REF!/#REF!)</f>
        <v>#REF!</v>
      </c>
      <c r="CC58" s="46" t="e">
        <f>LN(#REF!/#REF!)</f>
        <v>#REF!</v>
      </c>
      <c r="CD58" s="46" t="e">
        <f>LN(#REF!/#REF!)</f>
        <v>#REF!</v>
      </c>
      <c r="CG58" s="46" t="e">
        <f t="shared" si="73"/>
        <v>#REF!</v>
      </c>
      <c r="CH58" s="46">
        <f t="shared" si="74"/>
        <v>1</v>
      </c>
      <c r="CI58" s="46">
        <f t="shared" si="54"/>
        <v>1</v>
      </c>
      <c r="CJ58" s="46"/>
      <c r="CK58" s="46" t="e">
        <f t="shared" si="75"/>
        <v>#REF!</v>
      </c>
      <c r="CL58" s="46">
        <f t="shared" si="76"/>
        <v>1</v>
      </c>
      <c r="CM58" s="46">
        <f t="shared" si="55"/>
        <v>1</v>
      </c>
      <c r="CN58" s="46"/>
      <c r="CO58" s="46" t="e">
        <f t="shared" si="77"/>
        <v>#REF!</v>
      </c>
      <c r="CP58" s="46">
        <f t="shared" si="78"/>
        <v>1</v>
      </c>
      <c r="CQ58" s="46">
        <f t="shared" si="56"/>
        <v>1</v>
      </c>
      <c r="CR58" s="46"/>
      <c r="CS58" s="46" t="e">
        <f t="shared" si="79"/>
        <v>#REF!</v>
      </c>
      <c r="CT58" s="46">
        <f t="shared" si="80"/>
        <v>1</v>
      </c>
      <c r="CU58" s="46">
        <f t="shared" si="57"/>
        <v>1</v>
      </c>
      <c r="CW58" s="46" t="e">
        <f t="shared" si="81"/>
        <v>#REF!</v>
      </c>
      <c r="CX58" s="46">
        <f t="shared" si="82"/>
        <v>1</v>
      </c>
      <c r="CY58" s="46">
        <f t="shared" si="58"/>
        <v>1</v>
      </c>
      <c r="DD58" s="2">
        <f t="shared" si="87"/>
        <v>2015</v>
      </c>
      <c r="DE58" s="46">
        <f t="shared" ref="DE58:DE60" si="98">AA81</f>
        <v>1.5458892610089356</v>
      </c>
      <c r="DF58" s="46">
        <f t="shared" ref="DF58:DF60" si="99">V81</f>
        <v>1.5069242717010638</v>
      </c>
      <c r="DG58" s="46">
        <f t="shared" ref="DG58:DG60" si="100">Y81</f>
        <v>1.036311944837629</v>
      </c>
      <c r="DH58" s="46">
        <f t="shared" ref="DH58:DH60" si="101">X81</f>
        <v>0.9899116792773216</v>
      </c>
      <c r="DI58" s="52">
        <f t="shared" ref="DI58:DI60" si="102">AG81</f>
        <v>0.92299192438555311</v>
      </c>
    </row>
    <row r="59" spans="1:113" x14ac:dyDescent="0.2">
      <c r="A59" s="33" t="s">
        <v>52</v>
      </c>
      <c r="B59" s="1">
        <f t="shared" si="59"/>
        <v>1993</v>
      </c>
      <c r="D59" s="43">
        <f>Conversion_Factors!$O55*D219+D301</f>
        <v>13850.325541368282</v>
      </c>
      <c r="F59" s="49">
        <f>Floorspace_estimates!B41</f>
        <v>66.152652187145023</v>
      </c>
      <c r="H59" s="50">
        <f t="shared" si="18"/>
        <v>209.36916485503687</v>
      </c>
      <c r="K59" s="43">
        <f>Conversion_Factors!$O55*K219+K301</f>
        <v>13836.466138115888</v>
      </c>
      <c r="L59" s="115">
        <f t="shared" si="7"/>
        <v>209.159658466492</v>
      </c>
      <c r="O59" s="52">
        <f t="shared" si="19"/>
        <v>1.0010016577292242</v>
      </c>
      <c r="R59" s="116">
        <f t="shared" si="50"/>
        <v>1.0580794419979354</v>
      </c>
      <c r="S59" s="46"/>
      <c r="T59" s="46"/>
      <c r="V59" s="48">
        <f t="shared" si="51"/>
        <v>1.137198393024756</v>
      </c>
      <c r="W59" s="48">
        <f t="shared" si="52"/>
        <v>1.060769983635359</v>
      </c>
      <c r="X59" s="48">
        <f t="shared" si="53"/>
        <v>1.0025428540907508</v>
      </c>
      <c r="Y59" s="48">
        <f t="shared" si="20"/>
        <v>1.0580794419979354</v>
      </c>
      <c r="Z59" s="48">
        <f t="shared" si="21"/>
        <v>1.2063059207590272</v>
      </c>
      <c r="AA59" s="48">
        <f t="shared" si="22"/>
        <v>1.206305920759027</v>
      </c>
      <c r="AB59" s="48"/>
      <c r="AC59" s="48" t="e">
        <f>#REF!*#REF!*X59</f>
        <v>#REF!</v>
      </c>
      <c r="AE59" s="43">
        <f>Conversion_Factors!$G55*D219+D301</f>
        <v>13850.325541368282</v>
      </c>
      <c r="AF59" s="43">
        <f>Conversion_Factors!$G55/Conversion_Factors!$K55*D219+D301</f>
        <v>13913.963017214315</v>
      </c>
      <c r="AG59" s="238">
        <f t="shared" si="23"/>
        <v>0.99542635870403695</v>
      </c>
      <c r="AH59" s="5"/>
      <c r="AJ59" s="46" t="e">
        <f>D59/#REF!</f>
        <v>#REF!</v>
      </c>
      <c r="AK59" s="46" t="e">
        <f>#REF!/#REF!</f>
        <v>#REF!</v>
      </c>
      <c r="AL59" s="46" t="e">
        <f>#REF!/#REF!</f>
        <v>#REF!</v>
      </c>
      <c r="AM59" s="46" t="e">
        <f>#REF!/#REF!</f>
        <v>#REF!</v>
      </c>
      <c r="AO59" s="46" t="e">
        <f t="shared" si="60"/>
        <v>#REF!</v>
      </c>
      <c r="AP59" s="46" t="e">
        <f t="shared" si="61"/>
        <v>#REF!</v>
      </c>
      <c r="AQ59" s="46" t="e">
        <f t="shared" si="62"/>
        <v>#REF!</v>
      </c>
      <c r="AR59" s="46" t="e">
        <f t="shared" si="63"/>
        <v>#REF!</v>
      </c>
      <c r="AS59" s="46" t="e">
        <f t="shared" si="64"/>
        <v>#REF!</v>
      </c>
      <c r="AT59" s="46"/>
      <c r="AU59" s="46" t="e">
        <f t="shared" si="65"/>
        <v>#REF!</v>
      </c>
      <c r="AV59" s="46" t="e">
        <f t="shared" si="66"/>
        <v>#REF!</v>
      </c>
      <c r="AW59" s="46" t="e">
        <f t="shared" si="67"/>
        <v>#REF!</v>
      </c>
      <c r="AX59" s="46" t="e">
        <f t="shared" si="68"/>
        <v>#REF!</v>
      </c>
      <c r="BA59" s="46" t="e">
        <f>LN(#REF!/#REF!)</f>
        <v>#REF!</v>
      </c>
      <c r="BB59" s="46" t="e">
        <f>LN(#REF!/#REF!)</f>
        <v>#REF!</v>
      </c>
      <c r="BC59" s="46" t="e">
        <f>LN(#REF!/#REF!)</f>
        <v>#REF!</v>
      </c>
      <c r="BD59" s="46" t="e">
        <f>LN(#REF!/#REF!)</f>
        <v>#REF!</v>
      </c>
      <c r="BF59" s="46" t="e">
        <f>F59/#REF!</f>
        <v>#REF!</v>
      </c>
      <c r="BG59" s="46" t="e">
        <f>#REF!/#REF!</f>
        <v>#REF!</v>
      </c>
      <c r="BH59" s="46" t="e">
        <f>#REF!/#REF!</f>
        <v>#REF!</v>
      </c>
      <c r="BI59" s="46" t="e">
        <f>#REF!/#REF!</f>
        <v>#REF!</v>
      </c>
      <c r="BJ59" s="46"/>
      <c r="BL59" s="46" t="e">
        <f t="shared" si="69"/>
        <v>#REF!</v>
      </c>
      <c r="BM59" s="46" t="e">
        <f t="shared" si="70"/>
        <v>#REF!</v>
      </c>
      <c r="BN59" s="46" t="e">
        <f t="shared" si="71"/>
        <v>#REF!</v>
      </c>
      <c r="BO59" s="46" t="e">
        <f t="shared" si="72"/>
        <v>#REF!</v>
      </c>
      <c r="BQ59" s="46" t="e">
        <f>LN(#REF!/#REF!)</f>
        <v>#REF!</v>
      </c>
      <c r="BR59" s="46" t="e">
        <f>LN(#REF!/#REF!)</f>
        <v>#REF!</v>
      </c>
      <c r="BS59" s="46" t="e">
        <f>LN(#REF!/#REF!)</f>
        <v>#REF!</v>
      </c>
      <c r="BT59" s="46" t="e">
        <f>LN(#REF!/#REF!)</f>
        <v>#REF!</v>
      </c>
      <c r="BV59" s="46" t="e">
        <f>LN(#REF!/#REF!)</f>
        <v>#REF!</v>
      </c>
      <c r="BW59" s="46" t="e">
        <f>LN(#REF!/#REF!)</f>
        <v>#REF!</v>
      </c>
      <c r="BX59" s="46" t="e">
        <f>LN(#REF!/#REF!)</f>
        <v>#REF!</v>
      </c>
      <c r="BY59" s="46" t="e">
        <f>LN(#REF!/#REF!)</f>
        <v>#REF!</v>
      </c>
      <c r="CA59" s="46" t="e">
        <f>LN(#REF!/#REF!)</f>
        <v>#REF!</v>
      </c>
      <c r="CB59" s="46" t="e">
        <f>LN(#REF!/#REF!)</f>
        <v>#REF!</v>
      </c>
      <c r="CC59" s="46" t="e">
        <f>LN(#REF!/#REF!)</f>
        <v>#REF!</v>
      </c>
      <c r="CD59" s="46" t="e">
        <f>LN(#REF!/#REF!)</f>
        <v>#REF!</v>
      </c>
      <c r="CG59" s="46" t="e">
        <f t="shared" si="73"/>
        <v>#REF!</v>
      </c>
      <c r="CH59" s="46">
        <f t="shared" si="74"/>
        <v>1</v>
      </c>
      <c r="CI59" s="46">
        <f t="shared" si="54"/>
        <v>1</v>
      </c>
      <c r="CJ59" s="46"/>
      <c r="CK59" s="46" t="e">
        <f t="shared" si="75"/>
        <v>#REF!</v>
      </c>
      <c r="CL59" s="46">
        <f t="shared" si="76"/>
        <v>1</v>
      </c>
      <c r="CM59" s="46">
        <f t="shared" si="55"/>
        <v>1</v>
      </c>
      <c r="CN59" s="46"/>
      <c r="CO59" s="46" t="e">
        <f t="shared" si="77"/>
        <v>#REF!</v>
      </c>
      <c r="CP59" s="46">
        <f t="shared" si="78"/>
        <v>1</v>
      </c>
      <c r="CQ59" s="46">
        <f t="shared" si="56"/>
        <v>1</v>
      </c>
      <c r="CR59" s="46"/>
      <c r="CS59" s="46" t="e">
        <f t="shared" si="79"/>
        <v>#REF!</v>
      </c>
      <c r="CT59" s="46">
        <f t="shared" si="80"/>
        <v>1</v>
      </c>
      <c r="CU59" s="46">
        <f t="shared" si="57"/>
        <v>1</v>
      </c>
      <c r="CW59" s="46" t="e">
        <f t="shared" si="81"/>
        <v>#REF!</v>
      </c>
      <c r="CX59" s="46">
        <f t="shared" si="82"/>
        <v>1</v>
      </c>
      <c r="CY59" s="46">
        <f t="shared" si="58"/>
        <v>1</v>
      </c>
      <c r="DD59" s="2">
        <f t="shared" si="87"/>
        <v>2016</v>
      </c>
      <c r="DE59" s="46">
        <f t="shared" si="98"/>
        <v>1.535056812235118</v>
      </c>
      <c r="DF59" s="46">
        <f t="shared" si="99"/>
        <v>1.5195828945346965</v>
      </c>
      <c r="DG59" s="46">
        <f t="shared" si="100"/>
        <v>1.0282525169937946</v>
      </c>
      <c r="DH59" s="46">
        <f t="shared" si="101"/>
        <v>0.98242696871770074</v>
      </c>
      <c r="DI59" s="52">
        <f t="shared" si="102"/>
        <v>0.91878578948356182</v>
      </c>
    </row>
    <row r="60" spans="1:113" x14ac:dyDescent="0.2">
      <c r="A60" s="33" t="s">
        <v>52</v>
      </c>
      <c r="B60" s="1">
        <f t="shared" si="59"/>
        <v>1994</v>
      </c>
      <c r="D60" s="43">
        <f>Conversion_Factors!$O56*D220+D302</f>
        <v>14102.914296945382</v>
      </c>
      <c r="F60" s="49">
        <f>Floorspace_estimates!B42</f>
        <v>66.811294146901758</v>
      </c>
      <c r="H60" s="50">
        <f t="shared" si="18"/>
        <v>211.08578238189054</v>
      </c>
      <c r="K60" s="43">
        <f>Conversion_Factors!$O56*K220+K302</f>
        <v>14166.539583825328</v>
      </c>
      <c r="L60" s="115">
        <f t="shared" si="7"/>
        <v>212.03809572490181</v>
      </c>
      <c r="O60" s="52">
        <f t="shared" si="19"/>
        <v>0.99550876299018076</v>
      </c>
      <c r="R60" s="116">
        <f t="shared" si="50"/>
        <v>1.0726406404170474</v>
      </c>
      <c r="S60" s="46"/>
      <c r="T60" s="46"/>
      <c r="V60" s="48">
        <f t="shared" si="51"/>
        <v>1.1485207898365286</v>
      </c>
      <c r="W60" s="48">
        <f t="shared" si="52"/>
        <v>1.0694672354352097</v>
      </c>
      <c r="X60" s="48">
        <f t="shared" si="53"/>
        <v>0.99704150219349907</v>
      </c>
      <c r="Y60" s="48">
        <f t="shared" si="20"/>
        <v>1.0726406404170474</v>
      </c>
      <c r="Z60" s="48">
        <f t="shared" si="21"/>
        <v>1.2283053539463358</v>
      </c>
      <c r="AA60" s="48">
        <f t="shared" si="22"/>
        <v>1.2283053539463358</v>
      </c>
      <c r="AB60" s="48"/>
      <c r="AC60" s="48" t="e">
        <f>#REF!*#REF!*X60</f>
        <v>#REF!</v>
      </c>
      <c r="AE60" s="43">
        <f>Conversion_Factors!$G56*D220+D302</f>
        <v>14102.914296945382</v>
      </c>
      <c r="AF60" s="43">
        <f>Conversion_Factors!$G56/Conversion_Factors!$K56*D220+D302</f>
        <v>14249.952697385521</v>
      </c>
      <c r="AG60" s="238">
        <f t="shared" si="23"/>
        <v>0.9896814815064533</v>
      </c>
      <c r="AH60" s="5"/>
      <c r="AJ60" s="46" t="e">
        <f>D60/#REF!</f>
        <v>#REF!</v>
      </c>
      <c r="AK60" s="46" t="e">
        <f>#REF!/#REF!</f>
        <v>#REF!</v>
      </c>
      <c r="AL60" s="46" t="e">
        <f>#REF!/#REF!</f>
        <v>#REF!</v>
      </c>
      <c r="AM60" s="46" t="e">
        <f>#REF!/#REF!</f>
        <v>#REF!</v>
      </c>
      <c r="AO60" s="46" t="e">
        <f t="shared" si="60"/>
        <v>#REF!</v>
      </c>
      <c r="AP60" s="46" t="e">
        <f t="shared" si="61"/>
        <v>#REF!</v>
      </c>
      <c r="AQ60" s="46" t="e">
        <f t="shared" si="62"/>
        <v>#REF!</v>
      </c>
      <c r="AR60" s="46" t="e">
        <f t="shared" si="63"/>
        <v>#REF!</v>
      </c>
      <c r="AS60" s="46" t="e">
        <f t="shared" si="64"/>
        <v>#REF!</v>
      </c>
      <c r="AT60" s="46"/>
      <c r="AU60" s="46" t="e">
        <f t="shared" si="65"/>
        <v>#REF!</v>
      </c>
      <c r="AV60" s="46" t="e">
        <f t="shared" si="66"/>
        <v>#REF!</v>
      </c>
      <c r="AW60" s="46" t="e">
        <f t="shared" si="67"/>
        <v>#REF!</v>
      </c>
      <c r="AX60" s="46" t="e">
        <f t="shared" si="68"/>
        <v>#REF!</v>
      </c>
      <c r="BA60" s="46" t="e">
        <f>LN(#REF!/#REF!)</f>
        <v>#REF!</v>
      </c>
      <c r="BB60" s="46" t="e">
        <f>LN(#REF!/#REF!)</f>
        <v>#REF!</v>
      </c>
      <c r="BC60" s="46" t="e">
        <f>LN(#REF!/#REF!)</f>
        <v>#REF!</v>
      </c>
      <c r="BD60" s="46" t="e">
        <f>LN(#REF!/#REF!)</f>
        <v>#REF!</v>
      </c>
      <c r="BF60" s="46" t="e">
        <f>F60/#REF!</f>
        <v>#REF!</v>
      </c>
      <c r="BG60" s="46" t="e">
        <f>#REF!/#REF!</f>
        <v>#REF!</v>
      </c>
      <c r="BH60" s="46" t="e">
        <f>#REF!/#REF!</f>
        <v>#REF!</v>
      </c>
      <c r="BI60" s="46" t="e">
        <f>#REF!/#REF!</f>
        <v>#REF!</v>
      </c>
      <c r="BJ60" s="46"/>
      <c r="BL60" s="46" t="e">
        <f t="shared" si="69"/>
        <v>#REF!</v>
      </c>
      <c r="BM60" s="46" t="e">
        <f t="shared" si="70"/>
        <v>#REF!</v>
      </c>
      <c r="BN60" s="46" t="e">
        <f t="shared" si="71"/>
        <v>#REF!</v>
      </c>
      <c r="BO60" s="46" t="e">
        <f t="shared" si="72"/>
        <v>#REF!</v>
      </c>
      <c r="BQ60" s="46" t="e">
        <f>LN(#REF!/#REF!)</f>
        <v>#REF!</v>
      </c>
      <c r="BR60" s="46" t="e">
        <f>LN(#REF!/#REF!)</f>
        <v>#REF!</v>
      </c>
      <c r="BS60" s="46" t="e">
        <f>LN(#REF!/#REF!)</f>
        <v>#REF!</v>
      </c>
      <c r="BT60" s="46" t="e">
        <f>LN(#REF!/#REF!)</f>
        <v>#REF!</v>
      </c>
      <c r="BV60" s="46" t="e">
        <f>LN(#REF!/#REF!)</f>
        <v>#REF!</v>
      </c>
      <c r="BW60" s="46" t="e">
        <f>LN(#REF!/#REF!)</f>
        <v>#REF!</v>
      </c>
      <c r="BX60" s="46" t="e">
        <f>LN(#REF!/#REF!)</f>
        <v>#REF!</v>
      </c>
      <c r="BY60" s="46" t="e">
        <f>LN(#REF!/#REF!)</f>
        <v>#REF!</v>
      </c>
      <c r="CA60" s="46" t="e">
        <f>LN(#REF!/#REF!)</f>
        <v>#REF!</v>
      </c>
      <c r="CB60" s="46" t="e">
        <f>LN(#REF!/#REF!)</f>
        <v>#REF!</v>
      </c>
      <c r="CC60" s="46" t="e">
        <f>LN(#REF!/#REF!)</f>
        <v>#REF!</v>
      </c>
      <c r="CD60" s="46" t="e">
        <f>LN(#REF!/#REF!)</f>
        <v>#REF!</v>
      </c>
      <c r="CG60" s="46" t="e">
        <f t="shared" si="73"/>
        <v>#REF!</v>
      </c>
      <c r="CH60" s="46">
        <f t="shared" si="74"/>
        <v>1</v>
      </c>
      <c r="CI60" s="46">
        <f t="shared" si="54"/>
        <v>1</v>
      </c>
      <c r="CJ60" s="46"/>
      <c r="CK60" s="46" t="e">
        <f t="shared" si="75"/>
        <v>#REF!</v>
      </c>
      <c r="CL60" s="46">
        <f t="shared" si="76"/>
        <v>1</v>
      </c>
      <c r="CM60" s="46">
        <f t="shared" si="55"/>
        <v>1</v>
      </c>
      <c r="CN60" s="46"/>
      <c r="CO60" s="46" t="e">
        <f t="shared" si="77"/>
        <v>#REF!</v>
      </c>
      <c r="CP60" s="46">
        <f t="shared" si="78"/>
        <v>1</v>
      </c>
      <c r="CQ60" s="46">
        <f t="shared" si="56"/>
        <v>1</v>
      </c>
      <c r="CR60" s="46"/>
      <c r="CS60" s="46" t="e">
        <f t="shared" si="79"/>
        <v>#REF!</v>
      </c>
      <c r="CT60" s="46">
        <f t="shared" si="80"/>
        <v>1</v>
      </c>
      <c r="CU60" s="46">
        <f t="shared" si="57"/>
        <v>1</v>
      </c>
      <c r="CW60" s="46" t="e">
        <f t="shared" si="81"/>
        <v>#REF!</v>
      </c>
      <c r="CX60" s="46">
        <f t="shared" si="82"/>
        <v>1</v>
      </c>
      <c r="CY60" s="46">
        <f t="shared" si="58"/>
        <v>1</v>
      </c>
      <c r="DD60" s="2">
        <f t="shared" si="87"/>
        <v>2017</v>
      </c>
      <c r="DE60" s="46">
        <f t="shared" si="98"/>
        <v>1.5237734610966247</v>
      </c>
      <c r="DF60" s="46">
        <f t="shared" si="99"/>
        <v>1.5336326292904274</v>
      </c>
      <c r="DG60" s="46">
        <f t="shared" si="100"/>
        <v>1.0122865025610641</v>
      </c>
      <c r="DH60" s="46">
        <f t="shared" si="101"/>
        <v>0.98151201266747412</v>
      </c>
      <c r="DI60" s="52">
        <f t="shared" si="102"/>
        <v>0.91745769398285637</v>
      </c>
    </row>
    <row r="61" spans="1:113" x14ac:dyDescent="0.2">
      <c r="A61" s="33" t="s">
        <v>52</v>
      </c>
      <c r="B61" s="1">
        <f t="shared" si="59"/>
        <v>1995</v>
      </c>
      <c r="D61" s="43">
        <f>Conversion_Factors!$O57*D221+D303</f>
        <v>14557.699478553335</v>
      </c>
      <c r="F61" s="49">
        <f>Floorspace_estimates!B43</f>
        <v>67.618803117271199</v>
      </c>
      <c r="H61" s="50">
        <f t="shared" si="18"/>
        <v>215.29070032940299</v>
      </c>
      <c r="K61" s="43">
        <f>Conversion_Factors!$O57*K221+K303</f>
        <v>14557.772270202104</v>
      </c>
      <c r="L61" s="115">
        <f t="shared" si="7"/>
        <v>215.29177682950964</v>
      </c>
      <c r="O61" s="52">
        <f t="shared" si="19"/>
        <v>0.99999499980852724</v>
      </c>
      <c r="R61" s="116">
        <f t="shared" si="50"/>
        <v>1.0891000911201294</v>
      </c>
      <c r="S61" s="46"/>
      <c r="T61" s="46"/>
      <c r="V61" s="48">
        <f t="shared" si="51"/>
        <v>1.1624022877522788</v>
      </c>
      <c r="W61" s="48">
        <f t="shared" si="52"/>
        <v>1.0907714745071817</v>
      </c>
      <c r="X61" s="48">
        <f t="shared" si="53"/>
        <v>1.0015346462650034</v>
      </c>
      <c r="Y61" s="48">
        <f t="shared" si="20"/>
        <v>1.0891000911201294</v>
      </c>
      <c r="Z61" s="48">
        <f t="shared" si="21"/>
        <v>1.2679152573820747</v>
      </c>
      <c r="AA61" s="48">
        <f t="shared" si="22"/>
        <v>1.2679152573820744</v>
      </c>
      <c r="AB61" s="48"/>
      <c r="AC61" s="48" t="e">
        <f>#REF!*#REF!*X61</f>
        <v>#REF!</v>
      </c>
      <c r="AE61" s="43">
        <f>Conversion_Factors!$G57*D221+D303</f>
        <v>14557.699478553335</v>
      </c>
      <c r="AF61" s="43">
        <f>Conversion_Factors!$G57/Conversion_Factors!$K57*D221+D303</f>
        <v>14643.284789117404</v>
      </c>
      <c r="AG61" s="238">
        <f t="shared" si="23"/>
        <v>0.9941553202169725</v>
      </c>
      <c r="AH61" s="5"/>
      <c r="AJ61" s="46" t="e">
        <f>D61/#REF!</f>
        <v>#REF!</v>
      </c>
      <c r="AK61" s="46" t="e">
        <f>#REF!/#REF!</f>
        <v>#REF!</v>
      </c>
      <c r="AL61" s="46" t="e">
        <f>#REF!/#REF!</f>
        <v>#REF!</v>
      </c>
      <c r="AM61" s="46" t="e">
        <f>#REF!/#REF!</f>
        <v>#REF!</v>
      </c>
      <c r="AO61" s="46" t="e">
        <f t="shared" si="60"/>
        <v>#REF!</v>
      </c>
      <c r="AP61" s="46" t="e">
        <f t="shared" si="61"/>
        <v>#REF!</v>
      </c>
      <c r="AQ61" s="46" t="e">
        <f t="shared" si="62"/>
        <v>#REF!</v>
      </c>
      <c r="AR61" s="46" t="e">
        <f t="shared" si="63"/>
        <v>#REF!</v>
      </c>
      <c r="AS61" s="46" t="e">
        <f t="shared" si="64"/>
        <v>#REF!</v>
      </c>
      <c r="AT61" s="46"/>
      <c r="AU61" s="46" t="e">
        <f t="shared" si="65"/>
        <v>#REF!</v>
      </c>
      <c r="AV61" s="46" t="e">
        <f t="shared" si="66"/>
        <v>#REF!</v>
      </c>
      <c r="AW61" s="46" t="e">
        <f t="shared" si="67"/>
        <v>#REF!</v>
      </c>
      <c r="AX61" s="46" t="e">
        <f t="shared" si="68"/>
        <v>#REF!</v>
      </c>
      <c r="BA61" s="46" t="e">
        <f>LN(#REF!/#REF!)</f>
        <v>#REF!</v>
      </c>
      <c r="BB61" s="46" t="e">
        <f>LN(#REF!/#REF!)</f>
        <v>#REF!</v>
      </c>
      <c r="BC61" s="46" t="e">
        <f>LN(#REF!/#REF!)</f>
        <v>#REF!</v>
      </c>
      <c r="BD61" s="46" t="e">
        <f>LN(#REF!/#REF!)</f>
        <v>#REF!</v>
      </c>
      <c r="BF61" s="46" t="e">
        <f>F61/#REF!</f>
        <v>#REF!</v>
      </c>
      <c r="BG61" s="46" t="e">
        <f>#REF!/#REF!</f>
        <v>#REF!</v>
      </c>
      <c r="BH61" s="46" t="e">
        <f>#REF!/#REF!</f>
        <v>#REF!</v>
      </c>
      <c r="BI61" s="46" t="e">
        <f>#REF!/#REF!</f>
        <v>#REF!</v>
      </c>
      <c r="BJ61" s="46"/>
      <c r="BL61" s="46" t="e">
        <f t="shared" si="69"/>
        <v>#REF!</v>
      </c>
      <c r="BM61" s="46" t="e">
        <f t="shared" si="70"/>
        <v>#REF!</v>
      </c>
      <c r="BN61" s="46" t="e">
        <f t="shared" si="71"/>
        <v>#REF!</v>
      </c>
      <c r="BO61" s="46" t="e">
        <f t="shared" si="72"/>
        <v>#REF!</v>
      </c>
      <c r="BQ61" s="46" t="e">
        <f>LN(#REF!/#REF!)</f>
        <v>#REF!</v>
      </c>
      <c r="BR61" s="46" t="e">
        <f>LN(#REF!/#REF!)</f>
        <v>#REF!</v>
      </c>
      <c r="BS61" s="46" t="e">
        <f>LN(#REF!/#REF!)</f>
        <v>#REF!</v>
      </c>
      <c r="BT61" s="46" t="e">
        <f>LN(#REF!/#REF!)</f>
        <v>#REF!</v>
      </c>
      <c r="BV61" s="46" t="e">
        <f>LN(#REF!/#REF!)</f>
        <v>#REF!</v>
      </c>
      <c r="BW61" s="46" t="e">
        <f>LN(#REF!/#REF!)</f>
        <v>#REF!</v>
      </c>
      <c r="BX61" s="46" t="e">
        <f>LN(#REF!/#REF!)</f>
        <v>#REF!</v>
      </c>
      <c r="BY61" s="46" t="e">
        <f>LN(#REF!/#REF!)</f>
        <v>#REF!</v>
      </c>
      <c r="CA61" s="46" t="e">
        <f>LN(#REF!/#REF!)</f>
        <v>#REF!</v>
      </c>
      <c r="CB61" s="46" t="e">
        <f>LN(#REF!/#REF!)</f>
        <v>#REF!</v>
      </c>
      <c r="CC61" s="46" t="e">
        <f>LN(#REF!/#REF!)</f>
        <v>#REF!</v>
      </c>
      <c r="CD61" s="46" t="e">
        <f>LN(#REF!/#REF!)</f>
        <v>#REF!</v>
      </c>
      <c r="CG61" s="46" t="e">
        <f t="shared" si="73"/>
        <v>#REF!</v>
      </c>
      <c r="CH61" s="46">
        <f t="shared" si="74"/>
        <v>1</v>
      </c>
      <c r="CI61" s="46">
        <f t="shared" si="54"/>
        <v>1</v>
      </c>
      <c r="CJ61" s="46"/>
      <c r="CK61" s="46" t="e">
        <f t="shared" si="75"/>
        <v>#REF!</v>
      </c>
      <c r="CL61" s="46">
        <f t="shared" si="76"/>
        <v>1</v>
      </c>
      <c r="CM61" s="46">
        <f t="shared" si="55"/>
        <v>1</v>
      </c>
      <c r="CN61" s="46"/>
      <c r="CO61" s="46" t="e">
        <f t="shared" si="77"/>
        <v>#REF!</v>
      </c>
      <c r="CP61" s="46">
        <f t="shared" si="78"/>
        <v>1</v>
      </c>
      <c r="CQ61" s="46">
        <f t="shared" si="56"/>
        <v>1</v>
      </c>
      <c r="CR61" s="46"/>
      <c r="CS61" s="46" t="e">
        <f t="shared" si="79"/>
        <v>#REF!</v>
      </c>
      <c r="CT61" s="46">
        <f t="shared" si="80"/>
        <v>1</v>
      </c>
      <c r="CU61" s="46">
        <f t="shared" si="57"/>
        <v>1</v>
      </c>
      <c r="CW61" s="46" t="e">
        <f t="shared" si="81"/>
        <v>#REF!</v>
      </c>
      <c r="CX61" s="46">
        <f t="shared" si="82"/>
        <v>1</v>
      </c>
      <c r="CY61" s="46">
        <f t="shared" si="58"/>
        <v>1</v>
      </c>
    </row>
    <row r="62" spans="1:113" x14ac:dyDescent="0.2">
      <c r="A62" s="33" t="s">
        <v>52</v>
      </c>
      <c r="B62" s="1">
        <f t="shared" si="59"/>
        <v>1996</v>
      </c>
      <c r="D62" s="43">
        <f>Conversion_Factors!$O58*D222+D304</f>
        <v>15039.594824009255</v>
      </c>
      <c r="F62" s="49">
        <f>Floorspace_estimates!B44</f>
        <v>68.514157016594837</v>
      </c>
      <c r="H62" s="50">
        <f t="shared" si="18"/>
        <v>219.51076213878702</v>
      </c>
      <c r="K62" s="43">
        <f>Conversion_Factors!$O58*K222+K304</f>
        <v>15088.581497011264</v>
      </c>
      <c r="L62" s="115">
        <f t="shared" si="7"/>
        <v>220.22574828376935</v>
      </c>
      <c r="O62" s="52">
        <f t="shared" si="19"/>
        <v>0.99675339441207822</v>
      </c>
      <c r="R62" s="116">
        <f t="shared" si="50"/>
        <v>1.1140596545533101</v>
      </c>
      <c r="S62" s="46"/>
      <c r="T62" s="46"/>
      <c r="V62" s="48">
        <f t="shared" si="51"/>
        <v>1.1777938855467078</v>
      </c>
      <c r="W62" s="48">
        <f t="shared" si="52"/>
        <v>1.112152440035606</v>
      </c>
      <c r="X62" s="48">
        <f t="shared" si="53"/>
        <v>0.99828804991733677</v>
      </c>
      <c r="Y62" s="48">
        <f t="shared" si="20"/>
        <v>1.1140596545533101</v>
      </c>
      <c r="Z62" s="48">
        <f t="shared" si="21"/>
        <v>1.3098863436697881</v>
      </c>
      <c r="AA62" s="48">
        <f t="shared" si="22"/>
        <v>1.3098863436697883</v>
      </c>
      <c r="AB62" s="48"/>
      <c r="AC62" s="48" t="e">
        <f>#REF!*#REF!*X62</f>
        <v>#REF!</v>
      </c>
      <c r="AE62" s="43">
        <f>Conversion_Factors!$G58*D222+D304</f>
        <v>15039.594824009255</v>
      </c>
      <c r="AF62" s="43">
        <f>Conversion_Factors!$G58/Conversion_Factors!$K58*D222+D304</f>
        <v>15118.065691769443</v>
      </c>
      <c r="AG62" s="238">
        <f t="shared" si="23"/>
        <v>0.99480946376606172</v>
      </c>
      <c r="AH62" s="5"/>
      <c r="AJ62" s="46" t="e">
        <f>D62/#REF!</f>
        <v>#REF!</v>
      </c>
      <c r="AK62" s="46" t="e">
        <f>#REF!/#REF!</f>
        <v>#REF!</v>
      </c>
      <c r="AL62" s="46" t="e">
        <f>#REF!/#REF!</f>
        <v>#REF!</v>
      </c>
      <c r="AM62" s="46" t="e">
        <f>#REF!/#REF!</f>
        <v>#REF!</v>
      </c>
      <c r="AO62" s="46" t="e">
        <f t="shared" si="60"/>
        <v>#REF!</v>
      </c>
      <c r="AP62" s="46" t="e">
        <f t="shared" si="61"/>
        <v>#REF!</v>
      </c>
      <c r="AQ62" s="46" t="e">
        <f t="shared" si="62"/>
        <v>#REF!</v>
      </c>
      <c r="AR62" s="46" t="e">
        <f t="shared" si="63"/>
        <v>#REF!</v>
      </c>
      <c r="AS62" s="46" t="e">
        <f t="shared" si="64"/>
        <v>#REF!</v>
      </c>
      <c r="AT62" s="46"/>
      <c r="AU62" s="46" t="e">
        <f t="shared" si="65"/>
        <v>#REF!</v>
      </c>
      <c r="AV62" s="46" t="e">
        <f t="shared" si="66"/>
        <v>#REF!</v>
      </c>
      <c r="AW62" s="46" t="e">
        <f t="shared" si="67"/>
        <v>#REF!</v>
      </c>
      <c r="AX62" s="46" t="e">
        <f t="shared" si="68"/>
        <v>#REF!</v>
      </c>
      <c r="BA62" s="46" t="e">
        <f>LN(#REF!/#REF!)</f>
        <v>#REF!</v>
      </c>
      <c r="BB62" s="46" t="e">
        <f>LN(#REF!/#REF!)</f>
        <v>#REF!</v>
      </c>
      <c r="BC62" s="46" t="e">
        <f>LN(#REF!/#REF!)</f>
        <v>#REF!</v>
      </c>
      <c r="BD62" s="46" t="e">
        <f>LN(#REF!/#REF!)</f>
        <v>#REF!</v>
      </c>
      <c r="BF62" s="46" t="e">
        <f>F62/#REF!</f>
        <v>#REF!</v>
      </c>
      <c r="BG62" s="46" t="e">
        <f>#REF!/#REF!</f>
        <v>#REF!</v>
      </c>
      <c r="BH62" s="46" t="e">
        <f>#REF!/#REF!</f>
        <v>#REF!</v>
      </c>
      <c r="BI62" s="46" t="e">
        <f>#REF!/#REF!</f>
        <v>#REF!</v>
      </c>
      <c r="BJ62" s="46"/>
      <c r="BL62" s="46" t="e">
        <f t="shared" si="69"/>
        <v>#REF!</v>
      </c>
      <c r="BM62" s="46" t="e">
        <f t="shared" si="70"/>
        <v>#REF!</v>
      </c>
      <c r="BN62" s="46" t="e">
        <f t="shared" si="71"/>
        <v>#REF!</v>
      </c>
      <c r="BO62" s="46" t="e">
        <f t="shared" si="72"/>
        <v>#REF!</v>
      </c>
      <c r="BQ62" s="46" t="e">
        <f>LN(#REF!/#REF!)</f>
        <v>#REF!</v>
      </c>
      <c r="BR62" s="46" t="e">
        <f>LN(#REF!/#REF!)</f>
        <v>#REF!</v>
      </c>
      <c r="BS62" s="46" t="e">
        <f>LN(#REF!/#REF!)</f>
        <v>#REF!</v>
      </c>
      <c r="BT62" s="46" t="e">
        <f>LN(#REF!/#REF!)</f>
        <v>#REF!</v>
      </c>
      <c r="BV62" s="46" t="e">
        <f>LN(#REF!/#REF!)</f>
        <v>#REF!</v>
      </c>
      <c r="BW62" s="46" t="e">
        <f>LN(#REF!/#REF!)</f>
        <v>#REF!</v>
      </c>
      <c r="BX62" s="46" t="e">
        <f>LN(#REF!/#REF!)</f>
        <v>#REF!</v>
      </c>
      <c r="BY62" s="46" t="e">
        <f>LN(#REF!/#REF!)</f>
        <v>#REF!</v>
      </c>
      <c r="CA62" s="46" t="e">
        <f>LN(#REF!/#REF!)</f>
        <v>#REF!</v>
      </c>
      <c r="CB62" s="46" t="e">
        <f>LN(#REF!/#REF!)</f>
        <v>#REF!</v>
      </c>
      <c r="CC62" s="46" t="e">
        <f>LN(#REF!/#REF!)</f>
        <v>#REF!</v>
      </c>
      <c r="CD62" s="46" t="e">
        <f>LN(#REF!/#REF!)</f>
        <v>#REF!</v>
      </c>
      <c r="CG62" s="46" t="e">
        <f t="shared" si="73"/>
        <v>#REF!</v>
      </c>
      <c r="CH62" s="46">
        <f t="shared" si="74"/>
        <v>1</v>
      </c>
      <c r="CI62" s="46">
        <f t="shared" si="54"/>
        <v>1</v>
      </c>
      <c r="CJ62" s="46"/>
      <c r="CK62" s="46" t="e">
        <f t="shared" si="75"/>
        <v>#REF!</v>
      </c>
      <c r="CL62" s="46">
        <f t="shared" si="76"/>
        <v>1</v>
      </c>
      <c r="CM62" s="46">
        <f t="shared" si="55"/>
        <v>1</v>
      </c>
      <c r="CN62" s="46"/>
      <c r="CO62" s="46" t="e">
        <f t="shared" si="77"/>
        <v>#REF!</v>
      </c>
      <c r="CP62" s="46">
        <f t="shared" si="78"/>
        <v>1</v>
      </c>
      <c r="CQ62" s="46">
        <f t="shared" si="56"/>
        <v>1</v>
      </c>
      <c r="CR62" s="46"/>
      <c r="CS62" s="46" t="e">
        <f t="shared" si="79"/>
        <v>#REF!</v>
      </c>
      <c r="CT62" s="46">
        <f t="shared" si="80"/>
        <v>1</v>
      </c>
      <c r="CU62" s="46">
        <f t="shared" si="57"/>
        <v>1</v>
      </c>
      <c r="CW62" s="46" t="e">
        <f t="shared" si="81"/>
        <v>#REF!</v>
      </c>
      <c r="CX62" s="46">
        <f t="shared" si="82"/>
        <v>1</v>
      </c>
      <c r="CY62" s="46">
        <f t="shared" si="58"/>
        <v>1</v>
      </c>
    </row>
    <row r="63" spans="1:113" x14ac:dyDescent="0.2">
      <c r="A63" s="33" t="s">
        <v>52</v>
      </c>
      <c r="B63" s="1">
        <f t="shared" si="59"/>
        <v>1997</v>
      </c>
      <c r="D63" s="43">
        <f>Conversion_Factors!$O59*D223+D305</f>
        <v>15298.66095324972</v>
      </c>
      <c r="F63" s="49">
        <f>Floorspace_estimates!B45</f>
        <v>69.518180139864583</v>
      </c>
      <c r="H63" s="50">
        <f t="shared" si="18"/>
        <v>220.06705184845364</v>
      </c>
      <c r="K63" s="43">
        <f>Conversion_Factors!$O59*K223+K305</f>
        <v>15415.636316326814</v>
      </c>
      <c r="L63" s="115">
        <f t="shared" si="7"/>
        <v>221.74971043994367</v>
      </c>
      <c r="O63" s="52">
        <f t="shared" si="19"/>
        <v>0.99241190174205107</v>
      </c>
      <c r="R63" s="116">
        <f t="shared" si="50"/>
        <v>1.1217689472517836</v>
      </c>
      <c r="S63" s="46"/>
      <c r="T63" s="46"/>
      <c r="V63" s="48">
        <f t="shared" si="51"/>
        <v>1.1950535636486832</v>
      </c>
      <c r="W63" s="48">
        <f t="shared" si="52"/>
        <v>1.1149708847986071</v>
      </c>
      <c r="X63" s="48">
        <f t="shared" si="53"/>
        <v>0.99393987285008112</v>
      </c>
      <c r="Y63" s="48">
        <f t="shared" si="20"/>
        <v>1.1217689472517836</v>
      </c>
      <c r="Z63" s="48">
        <f t="shared" si="21"/>
        <v>1.3324499292431007</v>
      </c>
      <c r="AA63" s="48">
        <f t="shared" si="22"/>
        <v>1.3324499292431009</v>
      </c>
      <c r="AB63" s="48"/>
      <c r="AC63" s="48" t="e">
        <f>#REF!*#REF!*X63</f>
        <v>#REF!</v>
      </c>
      <c r="AE63" s="43">
        <f>Conversion_Factors!$G59*D223+D305</f>
        <v>15298.66095324972</v>
      </c>
      <c r="AF63" s="43">
        <f>Conversion_Factors!$G59/Conversion_Factors!$K59*D223+D305</f>
        <v>15408.650614094167</v>
      </c>
      <c r="AG63" s="238">
        <f t="shared" si="23"/>
        <v>0.99286182394558031</v>
      </c>
      <c r="AH63" s="5"/>
      <c r="AJ63" s="46" t="e">
        <f>D63/#REF!</f>
        <v>#REF!</v>
      </c>
      <c r="AK63" s="46" t="e">
        <f>#REF!/#REF!</f>
        <v>#REF!</v>
      </c>
      <c r="AL63" s="46" t="e">
        <f>#REF!/#REF!</f>
        <v>#REF!</v>
      </c>
      <c r="AM63" s="46" t="e">
        <f>#REF!/#REF!</f>
        <v>#REF!</v>
      </c>
      <c r="AO63" s="46" t="e">
        <f t="shared" si="60"/>
        <v>#REF!</v>
      </c>
      <c r="AP63" s="46" t="e">
        <f t="shared" si="61"/>
        <v>#REF!</v>
      </c>
      <c r="AQ63" s="46" t="e">
        <f t="shared" si="62"/>
        <v>#REF!</v>
      </c>
      <c r="AR63" s="46" t="e">
        <f t="shared" si="63"/>
        <v>#REF!</v>
      </c>
      <c r="AS63" s="46" t="e">
        <f t="shared" si="64"/>
        <v>#REF!</v>
      </c>
      <c r="AT63" s="46"/>
      <c r="AU63" s="46" t="e">
        <f t="shared" si="65"/>
        <v>#REF!</v>
      </c>
      <c r="AV63" s="46" t="e">
        <f t="shared" si="66"/>
        <v>#REF!</v>
      </c>
      <c r="AW63" s="46" t="e">
        <f t="shared" si="67"/>
        <v>#REF!</v>
      </c>
      <c r="AX63" s="46" t="e">
        <f t="shared" si="68"/>
        <v>#REF!</v>
      </c>
      <c r="BA63" s="46" t="e">
        <f>LN(#REF!/#REF!)</f>
        <v>#REF!</v>
      </c>
      <c r="BB63" s="46" t="e">
        <f>LN(#REF!/#REF!)</f>
        <v>#REF!</v>
      </c>
      <c r="BC63" s="46" t="e">
        <f>LN(#REF!/#REF!)</f>
        <v>#REF!</v>
      </c>
      <c r="BD63" s="46" t="e">
        <f>LN(#REF!/#REF!)</f>
        <v>#REF!</v>
      </c>
      <c r="BF63" s="46" t="e">
        <f>F63/#REF!</f>
        <v>#REF!</v>
      </c>
      <c r="BG63" s="46" t="e">
        <f>#REF!/#REF!</f>
        <v>#REF!</v>
      </c>
      <c r="BH63" s="46" t="e">
        <f>#REF!/#REF!</f>
        <v>#REF!</v>
      </c>
      <c r="BI63" s="46" t="e">
        <f>#REF!/#REF!</f>
        <v>#REF!</v>
      </c>
      <c r="BJ63" s="46"/>
      <c r="BL63" s="46" t="e">
        <f t="shared" si="69"/>
        <v>#REF!</v>
      </c>
      <c r="BM63" s="46" t="e">
        <f t="shared" si="70"/>
        <v>#REF!</v>
      </c>
      <c r="BN63" s="46" t="e">
        <f t="shared" si="71"/>
        <v>#REF!</v>
      </c>
      <c r="BO63" s="46" t="e">
        <f t="shared" si="72"/>
        <v>#REF!</v>
      </c>
      <c r="BQ63" s="46" t="e">
        <f>LN(#REF!/#REF!)</f>
        <v>#REF!</v>
      </c>
      <c r="BR63" s="46" t="e">
        <f>LN(#REF!/#REF!)</f>
        <v>#REF!</v>
      </c>
      <c r="BS63" s="46" t="e">
        <f>LN(#REF!/#REF!)</f>
        <v>#REF!</v>
      </c>
      <c r="BT63" s="46" t="e">
        <f>LN(#REF!/#REF!)</f>
        <v>#REF!</v>
      </c>
      <c r="BV63" s="46" t="e">
        <f>LN(#REF!/#REF!)</f>
        <v>#REF!</v>
      </c>
      <c r="BW63" s="46" t="e">
        <f>LN(#REF!/#REF!)</f>
        <v>#REF!</v>
      </c>
      <c r="BX63" s="46" t="e">
        <f>LN(#REF!/#REF!)</f>
        <v>#REF!</v>
      </c>
      <c r="BY63" s="46" t="e">
        <f>LN(#REF!/#REF!)</f>
        <v>#REF!</v>
      </c>
      <c r="CA63" s="46" t="e">
        <f>LN(#REF!/#REF!)</f>
        <v>#REF!</v>
      </c>
      <c r="CB63" s="46" t="e">
        <f>LN(#REF!/#REF!)</f>
        <v>#REF!</v>
      </c>
      <c r="CC63" s="46" t="e">
        <f>LN(#REF!/#REF!)</f>
        <v>#REF!</v>
      </c>
      <c r="CD63" s="46" t="e">
        <f>LN(#REF!/#REF!)</f>
        <v>#REF!</v>
      </c>
      <c r="CG63" s="46" t="e">
        <f t="shared" si="73"/>
        <v>#REF!</v>
      </c>
      <c r="CH63" s="46">
        <f t="shared" si="74"/>
        <v>1</v>
      </c>
      <c r="CI63" s="46">
        <f t="shared" si="54"/>
        <v>1</v>
      </c>
      <c r="CJ63" s="46"/>
      <c r="CK63" s="46" t="e">
        <f t="shared" si="75"/>
        <v>#REF!</v>
      </c>
      <c r="CL63" s="46">
        <f t="shared" si="76"/>
        <v>1</v>
      </c>
      <c r="CM63" s="46">
        <f t="shared" si="55"/>
        <v>1</v>
      </c>
      <c r="CN63" s="46"/>
      <c r="CO63" s="46" t="e">
        <f t="shared" si="77"/>
        <v>#REF!</v>
      </c>
      <c r="CP63" s="46">
        <f t="shared" si="78"/>
        <v>1</v>
      </c>
      <c r="CQ63" s="46">
        <f t="shared" si="56"/>
        <v>1</v>
      </c>
      <c r="CR63" s="46"/>
      <c r="CS63" s="46" t="e">
        <f t="shared" si="79"/>
        <v>#REF!</v>
      </c>
      <c r="CT63" s="46">
        <f t="shared" si="80"/>
        <v>1</v>
      </c>
      <c r="CU63" s="46">
        <f t="shared" si="57"/>
        <v>1</v>
      </c>
      <c r="CW63" s="46" t="e">
        <f t="shared" si="81"/>
        <v>#REF!</v>
      </c>
      <c r="CX63" s="46">
        <f t="shared" si="82"/>
        <v>1</v>
      </c>
      <c r="CY63" s="46">
        <f t="shared" si="58"/>
        <v>1</v>
      </c>
    </row>
    <row r="64" spans="1:113" x14ac:dyDescent="0.2">
      <c r="A64" s="33" t="s">
        <v>52</v>
      </c>
      <c r="B64" s="1">
        <f t="shared" si="59"/>
        <v>1998</v>
      </c>
      <c r="D64" s="43">
        <f>Conversion_Factors!$O60*D224+D306</f>
        <v>15584.712011106192</v>
      </c>
      <c r="F64" s="49">
        <f>Floorspace_estimates!B46</f>
        <v>70.79668972332658</v>
      </c>
      <c r="H64" s="50">
        <f t="shared" si="18"/>
        <v>220.13334340929268</v>
      </c>
      <c r="K64" s="43">
        <f>Conversion_Factors!$O60*K224+K306</f>
        <v>15741.298210126099</v>
      </c>
      <c r="L64" s="115">
        <f t="shared" si="7"/>
        <v>222.34511629912473</v>
      </c>
      <c r="O64" s="52">
        <f t="shared" si="19"/>
        <v>0.99005252318267012</v>
      </c>
      <c r="R64" s="116">
        <f t="shared" si="50"/>
        <v>1.1247809367714812</v>
      </c>
      <c r="S64" s="46"/>
      <c r="T64" s="46"/>
      <c r="V64" s="48">
        <f t="shared" si="51"/>
        <v>1.2170318063299685</v>
      </c>
      <c r="W64" s="48">
        <f t="shared" si="52"/>
        <v>1.1153067513430195</v>
      </c>
      <c r="X64" s="48">
        <f t="shared" si="53"/>
        <v>0.99157686166369796</v>
      </c>
      <c r="Y64" s="48">
        <f t="shared" si="20"/>
        <v>1.1247809367714812</v>
      </c>
      <c r="Z64" s="48">
        <f t="shared" si="21"/>
        <v>1.3573637901990041</v>
      </c>
      <c r="AA64" s="48">
        <f t="shared" si="22"/>
        <v>1.3573637901990041</v>
      </c>
      <c r="AB64" s="48"/>
      <c r="AC64" s="48" t="e">
        <f>#REF!*#REF!*X64</f>
        <v>#REF!</v>
      </c>
      <c r="AE64" s="43">
        <f>Conversion_Factors!$G60*D224+D306</f>
        <v>15584.712011106192</v>
      </c>
      <c r="AF64" s="43">
        <f>Conversion_Factors!$G60/Conversion_Factors!$K60*D224+D306</f>
        <v>15692.953911542743</v>
      </c>
      <c r="AG64" s="238">
        <f t="shared" si="23"/>
        <v>0.99310251587771914</v>
      </c>
      <c r="AH64" s="5"/>
      <c r="AJ64" s="46" t="e">
        <f>D64/#REF!</f>
        <v>#REF!</v>
      </c>
      <c r="AK64" s="46" t="e">
        <f>#REF!/#REF!</f>
        <v>#REF!</v>
      </c>
      <c r="AL64" s="46" t="e">
        <f>#REF!/#REF!</f>
        <v>#REF!</v>
      </c>
      <c r="AM64" s="46" t="e">
        <f>#REF!/#REF!</f>
        <v>#REF!</v>
      </c>
      <c r="AO64" s="46" t="e">
        <f t="shared" si="60"/>
        <v>#REF!</v>
      </c>
      <c r="AP64" s="46" t="e">
        <f t="shared" si="61"/>
        <v>#REF!</v>
      </c>
      <c r="AQ64" s="46" t="e">
        <f t="shared" si="62"/>
        <v>#REF!</v>
      </c>
      <c r="AR64" s="46" t="e">
        <f t="shared" si="63"/>
        <v>#REF!</v>
      </c>
      <c r="AS64" s="46" t="e">
        <f t="shared" si="64"/>
        <v>#REF!</v>
      </c>
      <c r="AT64" s="46"/>
      <c r="AU64" s="46" t="e">
        <f t="shared" si="65"/>
        <v>#REF!</v>
      </c>
      <c r="AV64" s="46" t="e">
        <f t="shared" si="66"/>
        <v>#REF!</v>
      </c>
      <c r="AW64" s="46" t="e">
        <f t="shared" si="67"/>
        <v>#REF!</v>
      </c>
      <c r="AX64" s="46" t="e">
        <f t="shared" si="68"/>
        <v>#REF!</v>
      </c>
      <c r="BA64" s="46" t="e">
        <f>LN(#REF!/#REF!)</f>
        <v>#REF!</v>
      </c>
      <c r="BB64" s="46" t="e">
        <f>LN(#REF!/#REF!)</f>
        <v>#REF!</v>
      </c>
      <c r="BC64" s="46" t="e">
        <f>LN(#REF!/#REF!)</f>
        <v>#REF!</v>
      </c>
      <c r="BD64" s="46" t="e">
        <f>LN(#REF!/#REF!)</f>
        <v>#REF!</v>
      </c>
      <c r="BF64" s="46" t="e">
        <f>F64/#REF!</f>
        <v>#REF!</v>
      </c>
      <c r="BG64" s="46" t="e">
        <f>#REF!/#REF!</f>
        <v>#REF!</v>
      </c>
      <c r="BH64" s="46" t="e">
        <f>#REF!/#REF!</f>
        <v>#REF!</v>
      </c>
      <c r="BI64" s="46" t="e">
        <f>#REF!/#REF!</f>
        <v>#REF!</v>
      </c>
      <c r="BJ64" s="46"/>
      <c r="BL64" s="46" t="e">
        <f t="shared" si="69"/>
        <v>#REF!</v>
      </c>
      <c r="BM64" s="46" t="e">
        <f t="shared" si="70"/>
        <v>#REF!</v>
      </c>
      <c r="BN64" s="46" t="e">
        <f t="shared" si="71"/>
        <v>#REF!</v>
      </c>
      <c r="BO64" s="46" t="e">
        <f t="shared" si="72"/>
        <v>#REF!</v>
      </c>
      <c r="BQ64" s="46" t="e">
        <f>LN(#REF!/#REF!)</f>
        <v>#REF!</v>
      </c>
      <c r="BR64" s="46" t="e">
        <f>LN(#REF!/#REF!)</f>
        <v>#REF!</v>
      </c>
      <c r="BS64" s="46" t="e">
        <f>LN(#REF!/#REF!)</f>
        <v>#REF!</v>
      </c>
      <c r="BT64" s="46" t="e">
        <f>LN(#REF!/#REF!)</f>
        <v>#REF!</v>
      </c>
      <c r="BV64" s="46" t="e">
        <f>LN(#REF!/#REF!)</f>
        <v>#REF!</v>
      </c>
      <c r="BW64" s="46" t="e">
        <f>LN(#REF!/#REF!)</f>
        <v>#REF!</v>
      </c>
      <c r="BX64" s="46" t="e">
        <f>LN(#REF!/#REF!)</f>
        <v>#REF!</v>
      </c>
      <c r="BY64" s="46" t="e">
        <f>LN(#REF!/#REF!)</f>
        <v>#REF!</v>
      </c>
      <c r="CA64" s="46" t="e">
        <f>LN(#REF!/#REF!)</f>
        <v>#REF!</v>
      </c>
      <c r="CB64" s="46" t="e">
        <f>LN(#REF!/#REF!)</f>
        <v>#REF!</v>
      </c>
      <c r="CC64" s="46" t="e">
        <f>LN(#REF!/#REF!)</f>
        <v>#REF!</v>
      </c>
      <c r="CD64" s="46" t="e">
        <f>LN(#REF!/#REF!)</f>
        <v>#REF!</v>
      </c>
      <c r="CG64" s="46" t="e">
        <f t="shared" si="73"/>
        <v>#REF!</v>
      </c>
      <c r="CH64" s="46">
        <f t="shared" si="74"/>
        <v>1</v>
      </c>
      <c r="CI64" s="46">
        <f t="shared" si="54"/>
        <v>1</v>
      </c>
      <c r="CJ64" s="46"/>
      <c r="CK64" s="46" t="e">
        <f t="shared" si="75"/>
        <v>#REF!</v>
      </c>
      <c r="CL64" s="46">
        <f t="shared" si="76"/>
        <v>1</v>
      </c>
      <c r="CM64" s="46">
        <f t="shared" si="55"/>
        <v>1</v>
      </c>
      <c r="CN64" s="46"/>
      <c r="CO64" s="46" t="e">
        <f t="shared" si="77"/>
        <v>#REF!</v>
      </c>
      <c r="CP64" s="46">
        <f t="shared" si="78"/>
        <v>1</v>
      </c>
      <c r="CQ64" s="46">
        <f t="shared" si="56"/>
        <v>1</v>
      </c>
      <c r="CR64" s="46"/>
      <c r="CS64" s="46" t="e">
        <f t="shared" si="79"/>
        <v>#REF!</v>
      </c>
      <c r="CT64" s="46">
        <f t="shared" si="80"/>
        <v>1</v>
      </c>
      <c r="CU64" s="46">
        <f t="shared" si="57"/>
        <v>1</v>
      </c>
      <c r="CW64" s="46" t="e">
        <f t="shared" si="81"/>
        <v>#REF!</v>
      </c>
      <c r="CX64" s="46">
        <f t="shared" si="82"/>
        <v>1</v>
      </c>
      <c r="CY64" s="46">
        <f t="shared" si="58"/>
        <v>1</v>
      </c>
    </row>
    <row r="65" spans="1:103" x14ac:dyDescent="0.2">
      <c r="A65" s="33" t="s">
        <v>52</v>
      </c>
      <c r="B65" s="1">
        <f t="shared" si="59"/>
        <v>1999</v>
      </c>
      <c r="D65" s="43">
        <f>Conversion_Factors!$O61*D225+D307</f>
        <v>15991.247946344316</v>
      </c>
      <c r="F65" s="49">
        <f>Floorspace_estimates!B47</f>
        <v>72.299726123506517</v>
      </c>
      <c r="H65" s="50">
        <f>D65/F65</f>
        <v>221.1799242368796</v>
      </c>
      <c r="K65" s="43">
        <f>Conversion_Factors!$O61*K225+K307</f>
        <v>16155.923366356608</v>
      </c>
      <c r="L65" s="115">
        <f t="shared" si="7"/>
        <v>223.45760119143659</v>
      </c>
      <c r="O65" s="52">
        <f t="shared" si="19"/>
        <v>0.98980711802859778</v>
      </c>
      <c r="R65" s="116">
        <f t="shared" si="50"/>
        <v>1.1304086825935897</v>
      </c>
      <c r="S65" s="46"/>
      <c r="T65" s="46"/>
      <c r="V65" s="48">
        <f t="shared" si="51"/>
        <v>1.242869781413823</v>
      </c>
      <c r="W65" s="48">
        <f t="shared" si="52"/>
        <v>1.1206092586540704</v>
      </c>
      <c r="X65" s="48">
        <f t="shared" si="53"/>
        <v>0.99133107867056047</v>
      </c>
      <c r="Y65" s="48">
        <f t="shared" si="20"/>
        <v>1.1304086825935897</v>
      </c>
      <c r="Z65" s="48">
        <f t="shared" si="21"/>
        <v>1.3927713843536909</v>
      </c>
      <c r="AA65" s="48">
        <f t="shared" si="22"/>
        <v>1.3927713843536906</v>
      </c>
      <c r="AB65" s="48"/>
      <c r="AC65" s="48" t="e">
        <f>#REF!*#REF!*X65</f>
        <v>#REF!</v>
      </c>
      <c r="AE65" s="43">
        <f>Conversion_Factors!$G61*D225+D307</f>
        <v>15991.247946344316</v>
      </c>
      <c r="AF65" s="43">
        <f>Conversion_Factors!$G61/Conversion_Factors!$K61*D225+D307</f>
        <v>16031.351528616105</v>
      </c>
      <c r="AG65" s="238">
        <f t="shared" si="23"/>
        <v>0.99749842786491183</v>
      </c>
      <c r="AH65" s="5"/>
      <c r="AJ65" s="46" t="e">
        <f>D65/#REF!</f>
        <v>#REF!</v>
      </c>
      <c r="AK65" s="46" t="e">
        <f>#REF!/#REF!</f>
        <v>#REF!</v>
      </c>
      <c r="AL65" s="46" t="e">
        <f>#REF!/#REF!</f>
        <v>#REF!</v>
      </c>
      <c r="AM65" s="46" t="e">
        <f>#REF!/#REF!</f>
        <v>#REF!</v>
      </c>
      <c r="AO65" s="46" t="e">
        <f t="shared" si="60"/>
        <v>#REF!</v>
      </c>
      <c r="AP65" s="46" t="e">
        <f t="shared" si="61"/>
        <v>#REF!</v>
      </c>
      <c r="AQ65" s="46" t="e">
        <f t="shared" si="62"/>
        <v>#REF!</v>
      </c>
      <c r="AR65" s="46" t="e">
        <f t="shared" si="63"/>
        <v>#REF!</v>
      </c>
      <c r="AS65" s="46" t="e">
        <f t="shared" si="64"/>
        <v>#REF!</v>
      </c>
      <c r="AT65" s="46"/>
      <c r="AU65" s="46" t="e">
        <f t="shared" si="65"/>
        <v>#REF!</v>
      </c>
      <c r="AV65" s="46" t="e">
        <f t="shared" si="66"/>
        <v>#REF!</v>
      </c>
      <c r="AW65" s="46" t="e">
        <f t="shared" si="67"/>
        <v>#REF!</v>
      </c>
      <c r="AX65" s="46" t="e">
        <f t="shared" si="68"/>
        <v>#REF!</v>
      </c>
      <c r="BA65" s="46" t="e">
        <f>LN(#REF!/#REF!)</f>
        <v>#REF!</v>
      </c>
      <c r="BB65" s="46" t="e">
        <f>LN(#REF!/#REF!)</f>
        <v>#REF!</v>
      </c>
      <c r="BC65" s="46" t="e">
        <f>LN(#REF!/#REF!)</f>
        <v>#REF!</v>
      </c>
      <c r="BD65" s="46" t="e">
        <f>LN(#REF!/#REF!)</f>
        <v>#REF!</v>
      </c>
      <c r="BF65" s="46" t="e">
        <f>F65/#REF!</f>
        <v>#REF!</v>
      </c>
      <c r="BG65" s="46" t="e">
        <f>#REF!/#REF!</f>
        <v>#REF!</v>
      </c>
      <c r="BH65" s="46" t="e">
        <f>#REF!/#REF!</f>
        <v>#REF!</v>
      </c>
      <c r="BI65" s="46" t="e">
        <f>#REF!/#REF!</f>
        <v>#REF!</v>
      </c>
      <c r="BJ65" s="46"/>
      <c r="BL65" s="46" t="e">
        <f t="shared" si="69"/>
        <v>#REF!</v>
      </c>
      <c r="BM65" s="46" t="e">
        <f t="shared" si="70"/>
        <v>#REF!</v>
      </c>
      <c r="BN65" s="46" t="e">
        <f t="shared" si="71"/>
        <v>#REF!</v>
      </c>
      <c r="BO65" s="46" t="e">
        <f t="shared" si="72"/>
        <v>#REF!</v>
      </c>
      <c r="BQ65" s="46" t="e">
        <f>LN(#REF!/#REF!)</f>
        <v>#REF!</v>
      </c>
      <c r="BR65" s="46" t="e">
        <f>LN(#REF!/#REF!)</f>
        <v>#REF!</v>
      </c>
      <c r="BS65" s="46" t="e">
        <f>LN(#REF!/#REF!)</f>
        <v>#REF!</v>
      </c>
      <c r="BT65" s="46" t="e">
        <f>LN(#REF!/#REF!)</f>
        <v>#REF!</v>
      </c>
      <c r="BV65" s="46" t="e">
        <f>LN(#REF!/#REF!)</f>
        <v>#REF!</v>
      </c>
      <c r="BW65" s="46" t="e">
        <f>LN(#REF!/#REF!)</f>
        <v>#REF!</v>
      </c>
      <c r="BX65" s="46" t="e">
        <f>LN(#REF!/#REF!)</f>
        <v>#REF!</v>
      </c>
      <c r="BY65" s="46" t="e">
        <f>LN(#REF!/#REF!)</f>
        <v>#REF!</v>
      </c>
      <c r="CA65" s="46" t="e">
        <f>LN(#REF!/#REF!)</f>
        <v>#REF!</v>
      </c>
      <c r="CB65" s="46" t="e">
        <f>LN(#REF!/#REF!)</f>
        <v>#REF!</v>
      </c>
      <c r="CC65" s="46" t="e">
        <f>LN(#REF!/#REF!)</f>
        <v>#REF!</v>
      </c>
      <c r="CD65" s="46" t="e">
        <f>LN(#REF!/#REF!)</f>
        <v>#REF!</v>
      </c>
      <c r="CG65" s="46" t="e">
        <f t="shared" si="73"/>
        <v>#REF!</v>
      </c>
      <c r="CH65" s="46">
        <f t="shared" si="74"/>
        <v>1</v>
      </c>
      <c r="CI65" s="46">
        <f t="shared" si="54"/>
        <v>1</v>
      </c>
      <c r="CJ65" s="46"/>
      <c r="CK65" s="46" t="e">
        <f t="shared" si="75"/>
        <v>#REF!</v>
      </c>
      <c r="CL65" s="46">
        <f t="shared" si="76"/>
        <v>1</v>
      </c>
      <c r="CM65" s="46">
        <f t="shared" si="55"/>
        <v>1</v>
      </c>
      <c r="CN65" s="46"/>
      <c r="CO65" s="46" t="e">
        <f t="shared" si="77"/>
        <v>#REF!</v>
      </c>
      <c r="CP65" s="46">
        <f t="shared" si="78"/>
        <v>1</v>
      </c>
      <c r="CQ65" s="46">
        <f t="shared" si="56"/>
        <v>1</v>
      </c>
      <c r="CR65" s="46"/>
      <c r="CS65" s="46" t="e">
        <f t="shared" si="79"/>
        <v>#REF!</v>
      </c>
      <c r="CT65" s="46">
        <f t="shared" si="80"/>
        <v>1</v>
      </c>
      <c r="CU65" s="46">
        <f t="shared" si="57"/>
        <v>1</v>
      </c>
      <c r="CW65" s="46" t="e">
        <f t="shared" si="81"/>
        <v>#REF!</v>
      </c>
      <c r="CX65" s="46">
        <f t="shared" si="82"/>
        <v>1</v>
      </c>
      <c r="CY65" s="46">
        <f t="shared" si="58"/>
        <v>1</v>
      </c>
    </row>
    <row r="66" spans="1:103" x14ac:dyDescent="0.2">
      <c r="A66" s="33" t="s">
        <v>52</v>
      </c>
      <c r="B66" s="1">
        <f t="shared" si="59"/>
        <v>2000</v>
      </c>
      <c r="D66" s="43">
        <f>Conversion_Factors!$O62*D226+D308</f>
        <v>16791.670448318837</v>
      </c>
      <c r="F66" s="49">
        <f>Floorspace_estimates!B48</f>
        <v>73.870248903781942</v>
      </c>
      <c r="H66" s="50">
        <f t="shared" si="18"/>
        <v>227.31303464525286</v>
      </c>
      <c r="K66" s="43">
        <f>Conversion_Factors!$O62*K226+K308</f>
        <v>16918.923412755154</v>
      </c>
      <c r="L66" s="115">
        <f t="shared" si="7"/>
        <v>229.03568979160369</v>
      </c>
      <c r="O66" s="52">
        <f t="shared" si="19"/>
        <v>0.99247866064927148</v>
      </c>
      <c r="R66" s="116">
        <f t="shared" si="50"/>
        <v>1.158626652142557</v>
      </c>
      <c r="S66" s="46"/>
      <c r="T66" s="46"/>
      <c r="V66" s="48">
        <f t="shared" si="51"/>
        <v>1.2698678823650202</v>
      </c>
      <c r="W66" s="48">
        <f t="shared" si="52"/>
        <v>1.1516826950506307</v>
      </c>
      <c r="X66" s="48">
        <f t="shared" si="53"/>
        <v>0.99400673454293043</v>
      </c>
      <c r="Y66" s="48">
        <f t="shared" si="20"/>
        <v>1.158626652142557</v>
      </c>
      <c r="Z66" s="48">
        <f t="shared" si="21"/>
        <v>1.4624848651203839</v>
      </c>
      <c r="AA66" s="48">
        <f t="shared" si="22"/>
        <v>1.4624848651203839</v>
      </c>
      <c r="AB66" s="48"/>
      <c r="AC66" s="48" t="e">
        <f>#REF!*#REF!*X66</f>
        <v>#REF!</v>
      </c>
      <c r="AD66" s="46"/>
      <c r="AE66" s="43">
        <f>Conversion_Factors!$G62*D226+D308</f>
        <v>16791.670448318837</v>
      </c>
      <c r="AF66" s="43">
        <f>Conversion_Factors!$G62/Conversion_Factors!$K62*D226+D308</f>
        <v>16878.016009344268</v>
      </c>
      <c r="AG66" s="238">
        <f t="shared" si="23"/>
        <v>0.99488414035289296</v>
      </c>
      <c r="AH66" s="5"/>
      <c r="AJ66" s="46" t="e">
        <f>D66/#REF!</f>
        <v>#REF!</v>
      </c>
      <c r="AK66" s="46" t="e">
        <f>#REF!/#REF!</f>
        <v>#REF!</v>
      </c>
      <c r="AL66" s="46" t="e">
        <f>#REF!/#REF!</f>
        <v>#REF!</v>
      </c>
      <c r="AM66" s="46" t="e">
        <f>#REF!/#REF!</f>
        <v>#REF!</v>
      </c>
      <c r="AO66" s="46" t="e">
        <f t="shared" si="60"/>
        <v>#REF!</v>
      </c>
      <c r="AP66" s="46" t="e">
        <f t="shared" si="61"/>
        <v>#REF!</v>
      </c>
      <c r="AQ66" s="46" t="e">
        <f t="shared" si="62"/>
        <v>#REF!</v>
      </c>
      <c r="AR66" s="46" t="e">
        <f t="shared" si="63"/>
        <v>#REF!</v>
      </c>
      <c r="AS66" s="46" t="e">
        <f t="shared" si="64"/>
        <v>#REF!</v>
      </c>
      <c r="AT66" s="46"/>
      <c r="AU66" s="46" t="e">
        <f t="shared" si="65"/>
        <v>#REF!</v>
      </c>
      <c r="AV66" s="46" t="e">
        <f t="shared" si="66"/>
        <v>#REF!</v>
      </c>
      <c r="AW66" s="46" t="e">
        <f t="shared" si="67"/>
        <v>#REF!</v>
      </c>
      <c r="AX66" s="46" t="e">
        <f t="shared" si="68"/>
        <v>#REF!</v>
      </c>
      <c r="BA66" s="46" t="e">
        <f>LN(#REF!/#REF!)</f>
        <v>#REF!</v>
      </c>
      <c r="BB66" s="46" t="e">
        <f>LN(#REF!/#REF!)</f>
        <v>#REF!</v>
      </c>
      <c r="BC66" s="46" t="e">
        <f>LN(#REF!/#REF!)</f>
        <v>#REF!</v>
      </c>
      <c r="BD66" s="46" t="e">
        <f>LN(#REF!/#REF!)</f>
        <v>#REF!</v>
      </c>
      <c r="BF66" s="46" t="e">
        <f>F66/#REF!</f>
        <v>#REF!</v>
      </c>
      <c r="BG66" s="46" t="e">
        <f>#REF!/#REF!</f>
        <v>#REF!</v>
      </c>
      <c r="BH66" s="46" t="e">
        <f>#REF!/#REF!</f>
        <v>#REF!</v>
      </c>
      <c r="BI66" s="46" t="e">
        <f>#REF!/#REF!</f>
        <v>#REF!</v>
      </c>
      <c r="BJ66" s="46"/>
      <c r="BL66" s="46" t="e">
        <f t="shared" si="69"/>
        <v>#REF!</v>
      </c>
      <c r="BM66" s="46" t="e">
        <f t="shared" si="70"/>
        <v>#REF!</v>
      </c>
      <c r="BN66" s="46" t="e">
        <f t="shared" si="71"/>
        <v>#REF!</v>
      </c>
      <c r="BO66" s="46" t="e">
        <f t="shared" si="72"/>
        <v>#REF!</v>
      </c>
      <c r="BQ66" s="46" t="e">
        <f>LN(#REF!/#REF!)</f>
        <v>#REF!</v>
      </c>
      <c r="BR66" s="46" t="e">
        <f>LN(#REF!/#REF!)</f>
        <v>#REF!</v>
      </c>
      <c r="BS66" s="46" t="e">
        <f>LN(#REF!/#REF!)</f>
        <v>#REF!</v>
      </c>
      <c r="BT66" s="46" t="e">
        <f>LN(#REF!/#REF!)</f>
        <v>#REF!</v>
      </c>
      <c r="BV66" s="46" t="e">
        <f>LN(#REF!/#REF!)</f>
        <v>#REF!</v>
      </c>
      <c r="BW66" s="46" t="e">
        <f>LN(#REF!/#REF!)</f>
        <v>#REF!</v>
      </c>
      <c r="BX66" s="46" t="e">
        <f>LN(#REF!/#REF!)</f>
        <v>#REF!</v>
      </c>
      <c r="BY66" s="46" t="e">
        <f>LN(#REF!/#REF!)</f>
        <v>#REF!</v>
      </c>
      <c r="CA66" s="46" t="e">
        <f>LN(#REF!/#REF!)</f>
        <v>#REF!</v>
      </c>
      <c r="CB66" s="46" t="e">
        <f>LN(#REF!/#REF!)</f>
        <v>#REF!</v>
      </c>
      <c r="CC66" s="46" t="e">
        <f>LN(#REF!/#REF!)</f>
        <v>#REF!</v>
      </c>
      <c r="CD66" s="46" t="e">
        <f>LN(#REF!/#REF!)</f>
        <v>#REF!</v>
      </c>
      <c r="CG66" s="46" t="e">
        <f t="shared" si="73"/>
        <v>#REF!</v>
      </c>
      <c r="CH66" s="46">
        <f t="shared" si="74"/>
        <v>1</v>
      </c>
      <c r="CI66" s="46">
        <f t="shared" si="54"/>
        <v>1</v>
      </c>
      <c r="CJ66" s="46"/>
      <c r="CK66" s="46" t="e">
        <f t="shared" si="75"/>
        <v>#REF!</v>
      </c>
      <c r="CL66" s="46">
        <f t="shared" si="76"/>
        <v>1</v>
      </c>
      <c r="CM66" s="46">
        <f t="shared" si="55"/>
        <v>1</v>
      </c>
      <c r="CN66" s="46"/>
      <c r="CO66" s="46" t="e">
        <f t="shared" si="77"/>
        <v>#REF!</v>
      </c>
      <c r="CP66" s="46">
        <f t="shared" si="78"/>
        <v>1</v>
      </c>
      <c r="CQ66" s="46">
        <f t="shared" si="56"/>
        <v>1</v>
      </c>
      <c r="CR66" s="46"/>
      <c r="CS66" s="46" t="e">
        <f t="shared" si="79"/>
        <v>#REF!</v>
      </c>
      <c r="CT66" s="46">
        <f t="shared" si="80"/>
        <v>1</v>
      </c>
      <c r="CU66" s="46">
        <f t="shared" si="57"/>
        <v>1</v>
      </c>
      <c r="CW66" s="46" t="e">
        <f t="shared" si="81"/>
        <v>#REF!</v>
      </c>
      <c r="CX66" s="46">
        <f t="shared" si="82"/>
        <v>1</v>
      </c>
      <c r="CY66" s="46">
        <f t="shared" si="58"/>
        <v>1</v>
      </c>
    </row>
    <row r="67" spans="1:103" x14ac:dyDescent="0.2">
      <c r="A67" s="33" t="s">
        <v>52</v>
      </c>
      <c r="B67" s="1">
        <f t="shared" si="59"/>
        <v>2001</v>
      </c>
      <c r="D67" s="43">
        <f>Conversion_Factors!$O63*D227+D309</f>
        <v>16614.393612992881</v>
      </c>
      <c r="F67" s="49">
        <f>Floorspace_estimates!B49</f>
        <v>75.387733723424319</v>
      </c>
      <c r="H67" s="50">
        <f t="shared" si="18"/>
        <v>220.3859008939871</v>
      </c>
      <c r="K67" s="43">
        <f>Conversion_Factors!$O63*K227+K309</f>
        <v>16814.703734671319</v>
      </c>
      <c r="L67" s="115">
        <f t="shared" si="7"/>
        <v>223.04296606606559</v>
      </c>
      <c r="O67" s="52">
        <f t="shared" si="19"/>
        <v>0.98808720481554457</v>
      </c>
      <c r="R67" s="116">
        <f t="shared" si="50"/>
        <v>1.1283111609907057</v>
      </c>
      <c r="S67" s="46"/>
      <c r="T67" s="46"/>
      <c r="V67" s="48">
        <f t="shared" si="51"/>
        <v>1.2959542332713276</v>
      </c>
      <c r="W67" s="48">
        <f t="shared" si="52"/>
        <v>1.1165863351780687</v>
      </c>
      <c r="X67" s="48">
        <f t="shared" si="53"/>
        <v>0.98960851738598243</v>
      </c>
      <c r="Y67" s="48">
        <f t="shared" si="20"/>
        <v>1.1283111609907057</v>
      </c>
      <c r="Z67" s="48">
        <f t="shared" si="21"/>
        <v>1.4470447878869357</v>
      </c>
      <c r="AA67" s="48">
        <f t="shared" si="22"/>
        <v>1.4470447878869357</v>
      </c>
      <c r="AB67" s="48"/>
      <c r="AC67" s="48" t="e">
        <f>#REF!*#REF!*X67</f>
        <v>#REF!</v>
      </c>
      <c r="AE67" s="43">
        <f>Conversion_Factors!$G63*D227+D309</f>
        <v>16614.393612992881</v>
      </c>
      <c r="AF67" s="43">
        <f>Conversion_Factors!$G63/Conversion_Factors!$K63*D227+D309</f>
        <v>16886.189635258084</v>
      </c>
      <c r="AG67" s="238">
        <f t="shared" si="23"/>
        <v>0.98390424197903725</v>
      </c>
      <c r="AH67" s="5"/>
      <c r="AJ67" s="46" t="e">
        <f>D67/#REF!</f>
        <v>#REF!</v>
      </c>
      <c r="AK67" s="46" t="e">
        <f>#REF!/#REF!</f>
        <v>#REF!</v>
      </c>
      <c r="AL67" s="46" t="e">
        <f>#REF!/#REF!</f>
        <v>#REF!</v>
      </c>
      <c r="AM67" s="46" t="e">
        <f>#REF!/#REF!</f>
        <v>#REF!</v>
      </c>
      <c r="AO67" s="46" t="e">
        <f t="shared" si="60"/>
        <v>#REF!</v>
      </c>
      <c r="AP67" s="46" t="e">
        <f t="shared" si="61"/>
        <v>#REF!</v>
      </c>
      <c r="AQ67" s="46" t="e">
        <f t="shared" si="62"/>
        <v>#REF!</v>
      </c>
      <c r="AR67" s="46" t="e">
        <f t="shared" si="63"/>
        <v>#REF!</v>
      </c>
      <c r="AS67" s="46" t="e">
        <f t="shared" si="64"/>
        <v>#REF!</v>
      </c>
      <c r="AT67" s="46"/>
      <c r="AU67" s="46" t="e">
        <f t="shared" si="65"/>
        <v>#REF!</v>
      </c>
      <c r="AV67" s="46" t="e">
        <f t="shared" si="66"/>
        <v>#REF!</v>
      </c>
      <c r="AW67" s="46" t="e">
        <f t="shared" si="67"/>
        <v>#REF!</v>
      </c>
      <c r="AX67" s="46" t="e">
        <f t="shared" si="68"/>
        <v>#REF!</v>
      </c>
      <c r="BA67" s="46" t="e">
        <f>LN(#REF!/#REF!)</f>
        <v>#REF!</v>
      </c>
      <c r="BB67" s="46" t="e">
        <f>LN(#REF!/#REF!)</f>
        <v>#REF!</v>
      </c>
      <c r="BC67" s="46" t="e">
        <f>LN(#REF!/#REF!)</f>
        <v>#REF!</v>
      </c>
      <c r="BD67" s="46" t="e">
        <f>LN(#REF!/#REF!)</f>
        <v>#REF!</v>
      </c>
      <c r="BF67" s="46" t="e">
        <f>F67/#REF!</f>
        <v>#REF!</v>
      </c>
      <c r="BG67" s="46" t="e">
        <f>#REF!/#REF!</f>
        <v>#REF!</v>
      </c>
      <c r="BH67" s="46" t="e">
        <f>#REF!/#REF!</f>
        <v>#REF!</v>
      </c>
      <c r="BI67" s="46" t="e">
        <f>#REF!/#REF!</f>
        <v>#REF!</v>
      </c>
      <c r="BJ67" s="46"/>
      <c r="BL67" s="46" t="e">
        <f t="shared" si="69"/>
        <v>#REF!</v>
      </c>
      <c r="BM67" s="46" t="e">
        <f t="shared" si="70"/>
        <v>#REF!</v>
      </c>
      <c r="BN67" s="46" t="e">
        <f t="shared" si="71"/>
        <v>#REF!</v>
      </c>
      <c r="BO67" s="46" t="e">
        <f t="shared" si="72"/>
        <v>#REF!</v>
      </c>
      <c r="BQ67" s="46" t="e">
        <f>LN(#REF!/#REF!)</f>
        <v>#REF!</v>
      </c>
      <c r="BR67" s="46" t="e">
        <f>LN(#REF!/#REF!)</f>
        <v>#REF!</v>
      </c>
      <c r="BS67" s="46" t="e">
        <f>LN(#REF!/#REF!)</f>
        <v>#REF!</v>
      </c>
      <c r="BT67" s="46" t="e">
        <f>LN(#REF!/#REF!)</f>
        <v>#REF!</v>
      </c>
      <c r="BV67" s="46" t="e">
        <f>LN(#REF!/#REF!)</f>
        <v>#REF!</v>
      </c>
      <c r="BW67" s="46" t="e">
        <f>LN(#REF!/#REF!)</f>
        <v>#REF!</v>
      </c>
      <c r="BX67" s="46" t="e">
        <f>LN(#REF!/#REF!)</f>
        <v>#REF!</v>
      </c>
      <c r="BY67" s="46" t="e">
        <f>LN(#REF!/#REF!)</f>
        <v>#REF!</v>
      </c>
      <c r="CA67" s="46" t="e">
        <f>LN(#REF!/#REF!)</f>
        <v>#REF!</v>
      </c>
      <c r="CB67" s="46" t="e">
        <f>LN(#REF!/#REF!)</f>
        <v>#REF!</v>
      </c>
      <c r="CC67" s="46" t="e">
        <f>LN(#REF!/#REF!)</f>
        <v>#REF!</v>
      </c>
      <c r="CD67" s="46" t="e">
        <f>LN(#REF!/#REF!)</f>
        <v>#REF!</v>
      </c>
      <c r="CG67" s="46" t="e">
        <f t="shared" si="73"/>
        <v>#REF!</v>
      </c>
      <c r="CH67" s="46">
        <f t="shared" si="74"/>
        <v>1</v>
      </c>
      <c r="CI67" s="46">
        <f t="shared" si="54"/>
        <v>1</v>
      </c>
      <c r="CJ67" s="46"/>
      <c r="CK67" s="46" t="e">
        <f t="shared" si="75"/>
        <v>#REF!</v>
      </c>
      <c r="CL67" s="46">
        <f t="shared" si="76"/>
        <v>1</v>
      </c>
      <c r="CM67" s="46">
        <f t="shared" si="55"/>
        <v>1</v>
      </c>
      <c r="CN67" s="46"/>
      <c r="CO67" s="46" t="e">
        <f t="shared" si="77"/>
        <v>#REF!</v>
      </c>
      <c r="CP67" s="46">
        <f t="shared" si="78"/>
        <v>1</v>
      </c>
      <c r="CQ67" s="46">
        <f t="shared" si="56"/>
        <v>1</v>
      </c>
      <c r="CR67" s="46"/>
      <c r="CS67" s="46" t="e">
        <f t="shared" si="79"/>
        <v>#REF!</v>
      </c>
      <c r="CT67" s="46">
        <f t="shared" si="80"/>
        <v>1</v>
      </c>
      <c r="CU67" s="46">
        <f t="shared" si="57"/>
        <v>1</v>
      </c>
      <c r="CW67" s="46" t="e">
        <f t="shared" si="81"/>
        <v>#REF!</v>
      </c>
      <c r="CX67" s="46">
        <f t="shared" si="82"/>
        <v>1</v>
      </c>
      <c r="CY67" s="46">
        <f t="shared" si="58"/>
        <v>1</v>
      </c>
    </row>
    <row r="68" spans="1:103" x14ac:dyDescent="0.2">
      <c r="A68" s="33" t="s">
        <v>52</v>
      </c>
      <c r="B68" s="1">
        <f t="shared" si="59"/>
        <v>2002</v>
      </c>
      <c r="D68" s="43">
        <f>Conversion_Factors!$O64*D228+D310</f>
        <v>16907.807810030099</v>
      </c>
      <c r="F68" s="49">
        <f>Floorspace_estimates!B50</f>
        <v>76.666137428142079</v>
      </c>
      <c r="H68" s="50">
        <f t="shared" si="18"/>
        <v>220.53814600843185</v>
      </c>
      <c r="K68" s="43">
        <f>Conversion_Factors!$O64*K228+K310</f>
        <v>16972.318733727352</v>
      </c>
      <c r="L68" s="115">
        <f t="shared" ref="L68:L73" si="103">H68/O68</f>
        <v>221.37959864790673</v>
      </c>
      <c r="O68" s="52">
        <f t="shared" ref="O68:O73" si="104">D68/K68</f>
        <v>0.9961990506595273</v>
      </c>
      <c r="R68" s="116">
        <f t="shared" si="50"/>
        <v>1.1198966565755295</v>
      </c>
      <c r="S68" s="46"/>
      <c r="T68" s="46"/>
      <c r="V68" s="48">
        <f t="shared" si="51"/>
        <v>1.3179306558420987</v>
      </c>
      <c r="W68" s="48">
        <f t="shared" si="52"/>
        <v>1.1173576858574774</v>
      </c>
      <c r="X68" s="48">
        <f t="shared" si="53"/>
        <v>0.99773285266712397</v>
      </c>
      <c r="Y68" s="48">
        <f t="shared" si="20"/>
        <v>1.1198966565755295</v>
      </c>
      <c r="Z68" s="48">
        <f t="shared" si="21"/>
        <v>1.472599947732355</v>
      </c>
      <c r="AA68" s="48">
        <f t="shared" ref="AA68:AA73" si="105">V68*W68</f>
        <v>1.4725999477323548</v>
      </c>
      <c r="AB68" s="48"/>
      <c r="AC68" s="48"/>
      <c r="AE68" s="43">
        <f>Conversion_Factors!$G64*D228+D310</f>
        <v>16907.807810030099</v>
      </c>
      <c r="AF68" s="43">
        <f>Conversion_Factors!$G64/Conversion_Factors!$K64*D228+D310</f>
        <v>17177.218043023844</v>
      </c>
      <c r="AG68" s="238">
        <f t="shared" si="23"/>
        <v>0.98431584018326179</v>
      </c>
      <c r="AH68" s="5"/>
      <c r="AJ68" s="46" t="e">
        <f>D68/#REF!</f>
        <v>#REF!</v>
      </c>
      <c r="AK68" s="46" t="e">
        <f>#REF!/#REF!</f>
        <v>#REF!</v>
      </c>
      <c r="AL68" s="46" t="e">
        <f>#REF!/#REF!</f>
        <v>#REF!</v>
      </c>
      <c r="AM68" s="46" t="e">
        <f>#REF!/#REF!</f>
        <v>#REF!</v>
      </c>
      <c r="AO68" s="46" t="e">
        <f t="shared" si="60"/>
        <v>#REF!</v>
      </c>
      <c r="AP68" s="46" t="e">
        <f t="shared" si="61"/>
        <v>#REF!</v>
      </c>
      <c r="AQ68" s="46" t="e">
        <f t="shared" si="62"/>
        <v>#REF!</v>
      </c>
      <c r="AR68" s="46" t="e">
        <f t="shared" si="63"/>
        <v>#REF!</v>
      </c>
      <c r="AS68" s="46" t="e">
        <f t="shared" si="64"/>
        <v>#REF!</v>
      </c>
      <c r="AT68" s="46"/>
      <c r="AU68" s="46" t="e">
        <f t="shared" si="65"/>
        <v>#REF!</v>
      </c>
      <c r="AV68" s="46" t="e">
        <f t="shared" si="66"/>
        <v>#REF!</v>
      </c>
      <c r="AW68" s="46" t="e">
        <f t="shared" si="67"/>
        <v>#REF!</v>
      </c>
      <c r="AX68" s="46" t="e">
        <f t="shared" si="68"/>
        <v>#REF!</v>
      </c>
      <c r="BA68" s="46">
        <f t="shared" ref="BA68:BA76" si="106">LN(R68/R67)</f>
        <v>-7.4855568427559483E-3</v>
      </c>
      <c r="BB68" s="46" t="e">
        <f>LN(#REF!/#REF!)</f>
        <v>#REF!</v>
      </c>
      <c r="BC68" s="46" t="e">
        <f>LN(#REF!/#REF!)</f>
        <v>#REF!</v>
      </c>
      <c r="BD68" s="46" t="e">
        <f>LN(#REF!/#REF!)</f>
        <v>#REF!</v>
      </c>
      <c r="BF68" s="46" t="e">
        <f>F68/#REF!</f>
        <v>#REF!</v>
      </c>
      <c r="BG68" s="46" t="e">
        <f>#REF!/#REF!</f>
        <v>#REF!</v>
      </c>
      <c r="BH68" s="46" t="e">
        <f>#REF!/#REF!</f>
        <v>#REF!</v>
      </c>
      <c r="BI68" s="46" t="e">
        <f>#REF!/#REF!</f>
        <v>#REF!</v>
      </c>
      <c r="BJ68" s="46"/>
      <c r="BL68" s="46" t="e">
        <f t="shared" si="69"/>
        <v>#REF!</v>
      </c>
      <c r="BM68" s="46" t="e">
        <f t="shared" si="70"/>
        <v>#REF!</v>
      </c>
      <c r="BN68" s="46" t="e">
        <f t="shared" si="71"/>
        <v>#REF!</v>
      </c>
      <c r="BO68" s="46" t="e">
        <f t="shared" si="72"/>
        <v>#REF!</v>
      </c>
      <c r="CG68" s="46" t="e">
        <f t="shared" si="73"/>
        <v>#REF!</v>
      </c>
      <c r="CH68" s="46">
        <f t="shared" si="74"/>
        <v>1</v>
      </c>
      <c r="CI68" s="46" t="e">
        <f>CH68/#REF!</f>
        <v>#REF!</v>
      </c>
      <c r="CJ68" s="46"/>
      <c r="CK68" s="46"/>
      <c r="CL68" s="46"/>
      <c r="CM68" s="46"/>
      <c r="CN68" s="46"/>
      <c r="CO68" s="46" t="e">
        <f t="shared" ref="CO68:CO76" si="107">EXP(SUMPRODUCT($AU68:$AX68,BL68:BO68))</f>
        <v>#REF!</v>
      </c>
      <c r="CP68" s="46">
        <f t="shared" si="78"/>
        <v>1</v>
      </c>
      <c r="CQ68" s="46" t="e">
        <f>CP68/#REF!</f>
        <v>#REF!</v>
      </c>
      <c r="CR68" s="46"/>
      <c r="CS68" s="46" t="e">
        <f>EXP(SUMPRODUCT($AU68:$AW68,#REF!))</f>
        <v>#REF!</v>
      </c>
      <c r="CT68" s="46">
        <f t="shared" si="80"/>
        <v>1</v>
      </c>
      <c r="CU68" s="46" t="e">
        <f>CT68/#REF!</f>
        <v>#REF!</v>
      </c>
    </row>
    <row r="69" spans="1:103" x14ac:dyDescent="0.2">
      <c r="A69" s="33" t="s">
        <v>52</v>
      </c>
      <c r="B69" s="1">
        <f t="shared" si="59"/>
        <v>2003</v>
      </c>
      <c r="D69" s="43">
        <f>Conversion_Factors!$O65*D229+D311</f>
        <v>16998.837422240256</v>
      </c>
      <c r="F69" s="49">
        <f>Floorspace_estimates!B51</f>
        <v>77.765478809122598</v>
      </c>
      <c r="H69" s="50">
        <f t="shared" ref="H69:H74" si="108">D69/F69</f>
        <v>218.59104685723528</v>
      </c>
      <c r="K69" s="43">
        <f>Conversion_Factors!$O65*K229+K311</f>
        <v>17048.723779905878</v>
      </c>
      <c r="L69" s="115">
        <f t="shared" si="103"/>
        <v>219.23254432410062</v>
      </c>
      <c r="O69" s="52">
        <f t="shared" si="104"/>
        <v>0.99707389489620213</v>
      </c>
      <c r="R69" s="116">
        <f t="shared" si="50"/>
        <v>1.1090353171684566</v>
      </c>
      <c r="S69" s="46"/>
      <c r="T69" s="46"/>
      <c r="V69" s="48">
        <f t="shared" si="51"/>
        <v>1.3368289042191999</v>
      </c>
      <c r="W69" s="48">
        <f t="shared" si="52"/>
        <v>1.1074926976860755</v>
      </c>
      <c r="X69" s="48">
        <f t="shared" si="53"/>
        <v>0.99860904386136273</v>
      </c>
      <c r="Y69" s="48">
        <f t="shared" si="20"/>
        <v>1.1090353171684566</v>
      </c>
      <c r="Z69" s="48">
        <f t="shared" si="21"/>
        <v>1.4805282494784422</v>
      </c>
      <c r="AA69" s="48">
        <f t="shared" si="105"/>
        <v>1.480528249478442</v>
      </c>
      <c r="AB69" s="48"/>
      <c r="AC69" s="48"/>
      <c r="AE69" s="43">
        <f>Conversion_Factors!$G65*D229+D311</f>
        <v>16998.837422240256</v>
      </c>
      <c r="AF69" s="43">
        <f>Conversion_Factors!$G65/Conversion_Factors!$K65*D229+D311</f>
        <v>17368.273121368769</v>
      </c>
      <c r="AG69" s="238">
        <f t="shared" si="23"/>
        <v>0.97872927857899794</v>
      </c>
      <c r="AH69" s="5"/>
      <c r="AJ69" s="46" t="e">
        <f>D69/#REF!</f>
        <v>#REF!</v>
      </c>
      <c r="AK69" s="46" t="e">
        <f>#REF!/#REF!</f>
        <v>#REF!</v>
      </c>
      <c r="AL69" s="46" t="e">
        <f>#REF!/#REF!</f>
        <v>#REF!</v>
      </c>
      <c r="AM69" s="46" t="e">
        <f>#REF!/#REF!</f>
        <v>#REF!</v>
      </c>
      <c r="AO69" s="46" t="e">
        <f t="shared" si="60"/>
        <v>#REF!</v>
      </c>
      <c r="AP69" s="46" t="e">
        <f t="shared" si="61"/>
        <v>#REF!</v>
      </c>
      <c r="AQ69" s="46" t="e">
        <f t="shared" si="62"/>
        <v>#REF!</v>
      </c>
      <c r="AR69" s="46" t="e">
        <f t="shared" si="63"/>
        <v>#REF!</v>
      </c>
      <c r="AS69" s="46" t="e">
        <f t="shared" si="64"/>
        <v>#REF!</v>
      </c>
      <c r="AT69" s="46"/>
      <c r="AU69" s="46" t="e">
        <f t="shared" si="65"/>
        <v>#REF!</v>
      </c>
      <c r="AV69" s="46" t="e">
        <f t="shared" si="66"/>
        <v>#REF!</v>
      </c>
      <c r="AW69" s="46" t="e">
        <f t="shared" si="67"/>
        <v>#REF!</v>
      </c>
      <c r="AX69" s="46" t="e">
        <f t="shared" si="68"/>
        <v>#REF!</v>
      </c>
      <c r="BA69" s="46">
        <f t="shared" si="106"/>
        <v>-9.7458563149835347E-3</v>
      </c>
      <c r="BB69" s="46" t="e">
        <f>LN(#REF!/#REF!)</f>
        <v>#REF!</v>
      </c>
      <c r="BC69" s="46" t="e">
        <f>LN(#REF!/#REF!)</f>
        <v>#REF!</v>
      </c>
      <c r="BD69" s="46" t="e">
        <f>LN(#REF!/#REF!)</f>
        <v>#REF!</v>
      </c>
      <c r="BF69" s="46" t="e">
        <f>F69/#REF!</f>
        <v>#REF!</v>
      </c>
      <c r="BG69" s="46" t="e">
        <f>#REF!/#REF!</f>
        <v>#REF!</v>
      </c>
      <c r="BH69" s="46" t="e">
        <f>#REF!/#REF!</f>
        <v>#REF!</v>
      </c>
      <c r="BI69" s="46" t="e">
        <f>#REF!/#REF!</f>
        <v>#REF!</v>
      </c>
      <c r="BJ69" s="46"/>
      <c r="BL69" s="46" t="e">
        <f t="shared" si="69"/>
        <v>#REF!</v>
      </c>
      <c r="BM69" s="46" t="e">
        <f t="shared" si="70"/>
        <v>#REF!</v>
      </c>
      <c r="BN69" s="46" t="e">
        <f t="shared" si="71"/>
        <v>#REF!</v>
      </c>
      <c r="BO69" s="46" t="e">
        <f t="shared" si="72"/>
        <v>#REF!</v>
      </c>
      <c r="CG69" s="46" t="e">
        <f t="shared" si="73"/>
        <v>#REF!</v>
      </c>
      <c r="CH69" s="46">
        <f t="shared" si="74"/>
        <v>1</v>
      </c>
      <c r="CI69" s="46" t="e">
        <f>CH69/#REF!</f>
        <v>#REF!</v>
      </c>
      <c r="CJ69" s="46"/>
      <c r="CK69" s="46"/>
      <c r="CL69" s="46"/>
      <c r="CM69" s="46"/>
      <c r="CN69" s="46"/>
      <c r="CO69" s="46" t="e">
        <f t="shared" si="107"/>
        <v>#REF!</v>
      </c>
      <c r="CP69" s="46">
        <f t="shared" si="78"/>
        <v>1</v>
      </c>
      <c r="CQ69" s="46" t="e">
        <f>CP69/#REF!</f>
        <v>#REF!</v>
      </c>
      <c r="CR69" s="46"/>
      <c r="CS69" s="46" t="e">
        <f>EXP(SUMPRODUCT($AU69:$AW69,#REF!))</f>
        <v>#REF!</v>
      </c>
      <c r="CT69" s="46">
        <f t="shared" si="80"/>
        <v>1</v>
      </c>
      <c r="CU69" s="46" t="e">
        <f>CT69/#REF!</f>
        <v>#REF!</v>
      </c>
    </row>
    <row r="70" spans="1:103" x14ac:dyDescent="0.2">
      <c r="A70" s="33" t="s">
        <v>52</v>
      </c>
      <c r="B70" s="1">
        <f t="shared" si="59"/>
        <v>2004</v>
      </c>
      <c r="D70" s="43">
        <f>Conversion_Factors!$O66*D230+D312</f>
        <v>17252.867354076734</v>
      </c>
      <c r="F70" s="49">
        <f>Floorspace_estimates!B52</f>
        <v>78.845410774692752</v>
      </c>
      <c r="H70" s="50">
        <f t="shared" si="108"/>
        <v>218.81891646652994</v>
      </c>
      <c r="K70" s="43">
        <f>Conversion_Factors!$O66*K230+K312</f>
        <v>17440.153127407011</v>
      </c>
      <c r="L70" s="115">
        <f t="shared" si="103"/>
        <v>221.19427061194065</v>
      </c>
      <c r="O70" s="52">
        <f t="shared" si="104"/>
        <v>0.98926123113930919</v>
      </c>
      <c r="R70" s="116">
        <f t="shared" si="50"/>
        <v>1.1189591345585246</v>
      </c>
      <c r="S70" s="46"/>
      <c r="T70" s="46"/>
      <c r="V70" s="48">
        <f t="shared" si="51"/>
        <v>1.3553934946810937</v>
      </c>
      <c r="W70" s="48">
        <f t="shared" si="52"/>
        <v>1.1086472002695378</v>
      </c>
      <c r="X70" s="48">
        <f t="shared" si="53"/>
        <v>0.99078435130425457</v>
      </c>
      <c r="Y70" s="48">
        <f t="shared" si="20"/>
        <v>1.1189591345585246</v>
      </c>
      <c r="Z70" s="48">
        <f t="shared" si="21"/>
        <v>1.5026532031417392</v>
      </c>
      <c r="AA70" s="48">
        <f t="shared" si="105"/>
        <v>1.5026532031417392</v>
      </c>
      <c r="AB70" s="48"/>
      <c r="AC70" s="48"/>
      <c r="AE70" s="43">
        <f>Conversion_Factors!$G66*D230+D312</f>
        <v>17252.867354076734</v>
      </c>
      <c r="AF70" s="43">
        <f>Conversion_Factors!$G66/Conversion_Factors!$K66*D230+D312</f>
        <v>17601.225520561842</v>
      </c>
      <c r="AG70" s="238">
        <f t="shared" si="23"/>
        <v>0.98020830049145413</v>
      </c>
      <c r="AH70" s="5"/>
      <c r="AJ70" s="46" t="e">
        <f>D70/#REF!</f>
        <v>#REF!</v>
      </c>
      <c r="AK70" s="46" t="e">
        <f>#REF!/#REF!</f>
        <v>#REF!</v>
      </c>
      <c r="AL70" s="46" t="e">
        <f>#REF!/#REF!</f>
        <v>#REF!</v>
      </c>
      <c r="AM70" s="46" t="e">
        <f>#REF!/#REF!</f>
        <v>#REF!</v>
      </c>
      <c r="AO70" s="46" t="e">
        <f t="shared" si="60"/>
        <v>#REF!</v>
      </c>
      <c r="AP70" s="46" t="e">
        <f t="shared" si="61"/>
        <v>#REF!</v>
      </c>
      <c r="AQ70" s="46" t="e">
        <f t="shared" si="62"/>
        <v>#REF!</v>
      </c>
      <c r="AR70" s="46" t="e">
        <f t="shared" si="63"/>
        <v>#REF!</v>
      </c>
      <c r="AS70" s="46" t="e">
        <f t="shared" si="64"/>
        <v>#REF!</v>
      </c>
      <c r="AT70" s="46"/>
      <c r="AU70" s="46" t="e">
        <f t="shared" si="65"/>
        <v>#REF!</v>
      </c>
      <c r="AV70" s="46" t="e">
        <f t="shared" si="66"/>
        <v>#REF!</v>
      </c>
      <c r="AW70" s="46" t="e">
        <f t="shared" si="67"/>
        <v>#REF!</v>
      </c>
      <c r="AX70" s="46" t="e">
        <f t="shared" si="68"/>
        <v>#REF!</v>
      </c>
      <c r="BA70" s="46">
        <f t="shared" si="106"/>
        <v>8.9083552347297267E-3</v>
      </c>
      <c r="BB70" s="46" t="e">
        <f>LN(#REF!/#REF!)</f>
        <v>#REF!</v>
      </c>
      <c r="BC70" s="46" t="e">
        <f>LN(#REF!/#REF!)</f>
        <v>#REF!</v>
      </c>
      <c r="BD70" s="46" t="e">
        <f>LN(#REF!/#REF!)</f>
        <v>#REF!</v>
      </c>
      <c r="BF70" s="46" t="e">
        <f>F70/#REF!</f>
        <v>#REF!</v>
      </c>
      <c r="BG70" s="46" t="e">
        <f>#REF!/#REF!</f>
        <v>#REF!</v>
      </c>
      <c r="BH70" s="46" t="e">
        <f>#REF!/#REF!</f>
        <v>#REF!</v>
      </c>
      <c r="BI70" s="46" t="e">
        <f>#REF!/#REF!</f>
        <v>#REF!</v>
      </c>
      <c r="BJ70" s="46"/>
      <c r="BL70" s="46" t="e">
        <f t="shared" si="69"/>
        <v>#REF!</v>
      </c>
      <c r="BM70" s="46" t="e">
        <f t="shared" si="70"/>
        <v>#REF!</v>
      </c>
      <c r="BN70" s="46" t="e">
        <f t="shared" si="71"/>
        <v>#REF!</v>
      </c>
      <c r="BO70" s="46" t="e">
        <f t="shared" si="72"/>
        <v>#REF!</v>
      </c>
      <c r="CG70" s="46" t="e">
        <f t="shared" si="73"/>
        <v>#REF!</v>
      </c>
      <c r="CH70" s="46">
        <f t="shared" si="74"/>
        <v>1</v>
      </c>
      <c r="CI70" s="46" t="e">
        <f>CH70/#REF!</f>
        <v>#REF!</v>
      </c>
      <c r="CJ70" s="46"/>
      <c r="CK70" s="46"/>
      <c r="CL70" s="46"/>
      <c r="CM70" s="46"/>
      <c r="CN70" s="46"/>
      <c r="CO70" s="46" t="e">
        <f t="shared" si="107"/>
        <v>#REF!</v>
      </c>
      <c r="CP70" s="46">
        <f t="shared" si="78"/>
        <v>1</v>
      </c>
      <c r="CQ70" s="46" t="e">
        <f>CP70/#REF!</f>
        <v>#REF!</v>
      </c>
      <c r="CR70" s="46"/>
      <c r="CS70" s="46" t="e">
        <f>EXP(SUMPRODUCT($AU70:$AW70,#REF!))</f>
        <v>#REF!</v>
      </c>
      <c r="CT70" s="46">
        <f t="shared" si="80"/>
        <v>1</v>
      </c>
      <c r="CU70" s="46" t="e">
        <f>CT70/#REF!</f>
        <v>#REF!</v>
      </c>
    </row>
    <row r="71" spans="1:103" x14ac:dyDescent="0.2">
      <c r="A71" s="33" t="s">
        <v>52</v>
      </c>
      <c r="B71" s="1">
        <f t="shared" si="59"/>
        <v>2005</v>
      </c>
      <c r="D71" s="43">
        <f>Conversion_Factors!$O67*D231+D313</f>
        <v>17453.986441901063</v>
      </c>
      <c r="F71" s="49">
        <f>Floorspace_estimates!B53</f>
        <v>79.981502570981235</v>
      </c>
      <c r="H71" s="50">
        <f t="shared" si="108"/>
        <v>218.22528810847436</v>
      </c>
      <c r="K71" s="43">
        <f>Conversion_Factors!$O67*K231+K313</f>
        <v>17528.73989982238</v>
      </c>
      <c r="L71" s="115">
        <f t="shared" si="103"/>
        <v>219.1599224366426</v>
      </c>
      <c r="O71" s="52">
        <f t="shared" si="104"/>
        <v>0.99573537753720254</v>
      </c>
      <c r="R71" s="116">
        <f t="shared" si="50"/>
        <v>1.1086679436188831</v>
      </c>
      <c r="S71" s="46"/>
      <c r="T71" s="46"/>
      <c r="V71" s="48">
        <f t="shared" si="51"/>
        <v>1.3749235017534167</v>
      </c>
      <c r="W71" s="48">
        <f t="shared" si="52"/>
        <v>1.1056395790465363</v>
      </c>
      <c r="X71" s="48">
        <f t="shared" si="53"/>
        <v>0.99726846564854976</v>
      </c>
      <c r="Y71" s="48">
        <f t="shared" si="20"/>
        <v>1.1086679436188831</v>
      </c>
      <c r="Z71" s="48">
        <f t="shared" si="21"/>
        <v>1.5201698416998375</v>
      </c>
      <c r="AA71" s="48">
        <f t="shared" si="105"/>
        <v>1.5201698416998373</v>
      </c>
      <c r="AB71" s="48"/>
      <c r="AC71" s="48"/>
      <c r="AE71" s="43">
        <f>Conversion_Factors!$G67*D231+D313</f>
        <v>17453.986441901063</v>
      </c>
      <c r="AF71" s="43">
        <f>Conversion_Factors!$G67/Conversion_Factors!$K67*D231+D313</f>
        <v>17921.451849095589</v>
      </c>
      <c r="AG71" s="238">
        <f t="shared" si="23"/>
        <v>0.97391587405246316</v>
      </c>
      <c r="AH71" s="5"/>
      <c r="AJ71" s="46" t="e">
        <f>D71/#REF!</f>
        <v>#REF!</v>
      </c>
      <c r="AK71" s="46" t="e">
        <f>#REF!/#REF!</f>
        <v>#REF!</v>
      </c>
      <c r="AL71" s="46" t="e">
        <f>#REF!/#REF!</f>
        <v>#REF!</v>
      </c>
      <c r="AM71" s="46" t="e">
        <f>#REF!/#REF!</f>
        <v>#REF!</v>
      </c>
      <c r="AO71" s="46" t="e">
        <f t="shared" si="60"/>
        <v>#REF!</v>
      </c>
      <c r="AP71" s="46" t="e">
        <f t="shared" si="61"/>
        <v>#REF!</v>
      </c>
      <c r="AQ71" s="46" t="e">
        <f t="shared" si="62"/>
        <v>#REF!</v>
      </c>
      <c r="AR71" s="46" t="e">
        <f t="shared" si="63"/>
        <v>#REF!</v>
      </c>
      <c r="AS71" s="46" t="e">
        <f t="shared" si="64"/>
        <v>#REF!</v>
      </c>
      <c r="AT71" s="46"/>
      <c r="AU71" s="46" t="e">
        <f t="shared" si="65"/>
        <v>#REF!</v>
      </c>
      <c r="AV71" s="46" t="e">
        <f t="shared" si="66"/>
        <v>#REF!</v>
      </c>
      <c r="AW71" s="46" t="e">
        <f t="shared" si="67"/>
        <v>#REF!</v>
      </c>
      <c r="AX71" s="46" t="e">
        <f t="shared" si="68"/>
        <v>#REF!</v>
      </c>
      <c r="BA71" s="46">
        <f t="shared" si="106"/>
        <v>-9.2396651619229848E-3</v>
      </c>
      <c r="BB71" s="46" t="e">
        <f>LN(#REF!/#REF!)</f>
        <v>#REF!</v>
      </c>
      <c r="BC71" s="46" t="e">
        <f>LN(#REF!/#REF!)</f>
        <v>#REF!</v>
      </c>
      <c r="BD71" s="46" t="e">
        <f>LN(#REF!/#REF!)</f>
        <v>#REF!</v>
      </c>
      <c r="BF71" s="46" t="e">
        <f>F71/#REF!</f>
        <v>#REF!</v>
      </c>
      <c r="BG71" s="46" t="e">
        <f>#REF!/#REF!</f>
        <v>#REF!</v>
      </c>
      <c r="BH71" s="46" t="e">
        <f>#REF!/#REF!</f>
        <v>#REF!</v>
      </c>
      <c r="BI71" s="46" t="e">
        <f>#REF!/#REF!</f>
        <v>#REF!</v>
      </c>
      <c r="BJ71" s="46"/>
      <c r="BL71" s="46" t="e">
        <f t="shared" si="69"/>
        <v>#REF!</v>
      </c>
      <c r="BM71" s="46" t="e">
        <f t="shared" si="70"/>
        <v>#REF!</v>
      </c>
      <c r="BN71" s="46" t="e">
        <f t="shared" si="71"/>
        <v>#REF!</v>
      </c>
      <c r="BO71" s="46" t="e">
        <f t="shared" si="72"/>
        <v>#REF!</v>
      </c>
      <c r="CG71" s="46" t="e">
        <f t="shared" si="73"/>
        <v>#REF!</v>
      </c>
      <c r="CH71" s="46">
        <f t="shared" si="74"/>
        <v>1</v>
      </c>
      <c r="CI71" s="46" t="e">
        <f>CH71/#REF!</f>
        <v>#REF!</v>
      </c>
      <c r="CJ71" s="46"/>
      <c r="CK71" s="46"/>
      <c r="CL71" s="46"/>
      <c r="CM71" s="46"/>
      <c r="CN71" s="46"/>
      <c r="CO71" s="46" t="e">
        <f t="shared" si="107"/>
        <v>#REF!</v>
      </c>
      <c r="CP71" s="46">
        <f t="shared" si="78"/>
        <v>1</v>
      </c>
      <c r="CQ71" s="46" t="e">
        <f>CP71/#REF!</f>
        <v>#REF!</v>
      </c>
      <c r="CR71" s="46"/>
      <c r="CS71" s="46" t="e">
        <f>EXP(SUMPRODUCT($AU71:$AW71,#REF!))</f>
        <v>#REF!</v>
      </c>
      <c r="CT71" s="46">
        <f t="shared" si="80"/>
        <v>1</v>
      </c>
      <c r="CU71" s="46" t="e">
        <f>CT71/#REF!</f>
        <v>#REF!</v>
      </c>
    </row>
    <row r="72" spans="1:103" x14ac:dyDescent="0.2">
      <c r="A72" s="33" t="s">
        <v>52</v>
      </c>
      <c r="B72" s="1">
        <f t="shared" si="59"/>
        <v>2006</v>
      </c>
      <c r="D72" s="43">
        <f>Conversion_Factors!$O68*D232+D314</f>
        <v>17191.305185454199</v>
      </c>
      <c r="F72" s="49">
        <f>Floorspace_estimates!B54</f>
        <v>81.211409424915445</v>
      </c>
      <c r="H72" s="50">
        <f t="shared" si="108"/>
        <v>211.68583709101287</v>
      </c>
      <c r="K72" s="43">
        <f>Conversion_Factors!$O68*K232+K314</f>
        <v>17458.049573189877</v>
      </c>
      <c r="L72" s="115">
        <f t="shared" si="103"/>
        <v>214.97040498146794</v>
      </c>
      <c r="O72" s="52">
        <f t="shared" si="104"/>
        <v>0.98472083684850376</v>
      </c>
      <c r="R72" s="116">
        <f t="shared" si="50"/>
        <v>1.0874743620089666</v>
      </c>
      <c r="S72" s="46"/>
      <c r="T72" s="46"/>
      <c r="V72" s="48">
        <f t="shared" si="51"/>
        <v>1.3960662383122981</v>
      </c>
      <c r="W72" s="48">
        <f t="shared" si="52"/>
        <v>1.0725074157999581</v>
      </c>
      <c r="X72" s="48">
        <f t="shared" si="53"/>
        <v>0.98623696637651381</v>
      </c>
      <c r="Y72" s="48">
        <f t="shared" si="20"/>
        <v>1.0874743620089666</v>
      </c>
      <c r="Z72" s="48">
        <f t="shared" si="21"/>
        <v>1.4972913935378913</v>
      </c>
      <c r="AA72" s="48">
        <f t="shared" si="105"/>
        <v>1.4972913935378913</v>
      </c>
      <c r="AB72" s="48"/>
      <c r="AC72" s="48"/>
      <c r="AE72" s="43">
        <f>Conversion_Factors!$G68*D232+D314</f>
        <v>17191.305185454199</v>
      </c>
      <c r="AF72" s="43">
        <f>Conversion_Factors!$G68/Conversion_Factors!$K68*D232+D314</f>
        <v>17768.190594388434</v>
      </c>
      <c r="AG72" s="238">
        <f t="shared" si="23"/>
        <v>0.96753268680512539</v>
      </c>
      <c r="AH72" s="5"/>
      <c r="AJ72" s="46" t="e">
        <f>D72/#REF!</f>
        <v>#REF!</v>
      </c>
      <c r="AK72" s="46" t="e">
        <f>#REF!/#REF!</f>
        <v>#REF!</v>
      </c>
      <c r="AL72" s="46" t="e">
        <f>#REF!/#REF!</f>
        <v>#REF!</v>
      </c>
      <c r="AM72" s="46" t="e">
        <f>#REF!/#REF!</f>
        <v>#REF!</v>
      </c>
      <c r="AO72" s="46" t="e">
        <f t="shared" si="60"/>
        <v>#REF!</v>
      </c>
      <c r="AP72" s="46" t="e">
        <f t="shared" si="61"/>
        <v>#REF!</v>
      </c>
      <c r="AQ72" s="46" t="e">
        <f t="shared" si="62"/>
        <v>#REF!</v>
      </c>
      <c r="AR72" s="46" t="e">
        <f t="shared" si="63"/>
        <v>#REF!</v>
      </c>
      <c r="AS72" s="46" t="e">
        <f t="shared" si="64"/>
        <v>#REF!</v>
      </c>
      <c r="AT72" s="46"/>
      <c r="AU72" s="46" t="e">
        <f t="shared" si="65"/>
        <v>#REF!</v>
      </c>
      <c r="AV72" s="46" t="e">
        <f t="shared" si="66"/>
        <v>#REF!</v>
      </c>
      <c r="AW72" s="46" t="e">
        <f t="shared" si="67"/>
        <v>#REF!</v>
      </c>
      <c r="AX72" s="46" t="e">
        <f t="shared" si="68"/>
        <v>#REF!</v>
      </c>
      <c r="BA72" s="46">
        <f t="shared" si="106"/>
        <v>-1.9301335354262796E-2</v>
      </c>
      <c r="BB72" s="46" t="e">
        <f>LN(#REF!/#REF!)</f>
        <v>#REF!</v>
      </c>
      <c r="BC72" s="46" t="e">
        <f>LN(#REF!/#REF!)</f>
        <v>#REF!</v>
      </c>
      <c r="BD72" s="46" t="e">
        <f>LN(#REF!/#REF!)</f>
        <v>#REF!</v>
      </c>
      <c r="BF72" s="46" t="e">
        <f>F72/#REF!</f>
        <v>#REF!</v>
      </c>
      <c r="BG72" s="46" t="e">
        <f>#REF!/#REF!</f>
        <v>#REF!</v>
      </c>
      <c r="BH72" s="46" t="e">
        <f>#REF!/#REF!</f>
        <v>#REF!</v>
      </c>
      <c r="BI72" s="46" t="e">
        <f>#REF!/#REF!</f>
        <v>#REF!</v>
      </c>
      <c r="BJ72" s="46"/>
      <c r="BL72" s="46" t="e">
        <f t="shared" si="69"/>
        <v>#REF!</v>
      </c>
      <c r="BM72" s="46" t="e">
        <f t="shared" si="70"/>
        <v>#REF!</v>
      </c>
      <c r="BN72" s="46" t="e">
        <f t="shared" si="71"/>
        <v>#REF!</v>
      </c>
      <c r="BO72" s="46" t="e">
        <f t="shared" si="72"/>
        <v>#REF!</v>
      </c>
      <c r="CG72" s="46" t="e">
        <f t="shared" si="73"/>
        <v>#REF!</v>
      </c>
      <c r="CH72" s="46">
        <f t="shared" si="74"/>
        <v>1</v>
      </c>
      <c r="CI72" s="46" t="e">
        <f>CH72/#REF!</f>
        <v>#REF!</v>
      </c>
      <c r="CJ72" s="46"/>
      <c r="CK72" s="46"/>
      <c r="CL72" s="46"/>
      <c r="CM72" s="46"/>
      <c r="CN72" s="46"/>
      <c r="CO72" s="46" t="e">
        <f t="shared" si="107"/>
        <v>#REF!</v>
      </c>
      <c r="CP72" s="46">
        <f t="shared" si="78"/>
        <v>1</v>
      </c>
      <c r="CQ72" s="46" t="e">
        <f>CP72/#REF!</f>
        <v>#REF!</v>
      </c>
      <c r="CR72" s="46"/>
      <c r="CS72" s="46" t="e">
        <f>EXP(SUMPRODUCT($AU72:$AW72,#REF!))</f>
        <v>#REF!</v>
      </c>
      <c r="CT72" s="46">
        <f t="shared" si="80"/>
        <v>1</v>
      </c>
      <c r="CU72" s="46" t="e">
        <f>CT72/#REF!</f>
        <v>#REF!</v>
      </c>
    </row>
    <row r="73" spans="1:103" x14ac:dyDescent="0.2">
      <c r="A73" s="33" t="s">
        <v>52</v>
      </c>
      <c r="B73" s="1">
        <f t="shared" si="59"/>
        <v>2007</v>
      </c>
      <c r="D73" s="43">
        <f>Conversion_Factors!$O69*D233+D315</f>
        <v>17737.782575455502</v>
      </c>
      <c r="F73" s="49">
        <f>Floorspace_estimates!B55</f>
        <v>82.517823695937253</v>
      </c>
      <c r="H73" s="50">
        <f t="shared" si="108"/>
        <v>214.95698481840617</v>
      </c>
      <c r="K73" s="43">
        <f>Conversion_Factors!$O69*K233+K315</f>
        <v>17811.03179005241</v>
      </c>
      <c r="L73" s="115">
        <f t="shared" si="103"/>
        <v>215.84466230814243</v>
      </c>
      <c r="O73" s="52">
        <f t="shared" si="104"/>
        <v>0.99588742440862865</v>
      </c>
      <c r="R73" s="116">
        <f t="shared" si="50"/>
        <v>1.0918969820837578</v>
      </c>
      <c r="S73" s="46"/>
      <c r="T73" s="46"/>
      <c r="V73" s="48">
        <f t="shared" si="51"/>
        <v>1.4185241770420669</v>
      </c>
      <c r="W73" s="48">
        <f t="shared" si="52"/>
        <v>1.0890807031016405</v>
      </c>
      <c r="X73" s="48">
        <f t="shared" si="53"/>
        <v>0.99742074661957325</v>
      </c>
      <c r="Y73" s="48">
        <f t="shared" si="20"/>
        <v>1.0918969820837578</v>
      </c>
      <c r="Z73" s="48">
        <f t="shared" si="21"/>
        <v>1.5448873080996501</v>
      </c>
      <c r="AA73" s="48">
        <f t="shared" si="105"/>
        <v>1.5448873080996501</v>
      </c>
      <c r="AB73" s="48"/>
      <c r="AC73" s="48"/>
      <c r="AE73" s="43">
        <f>Conversion_Factors!$G69*D233+D315</f>
        <v>17737.782575455502</v>
      </c>
      <c r="AF73" s="43">
        <f>Conversion_Factors!$G69/Conversion_Factors!$K69*D233+D315</f>
        <v>18352.901210116994</v>
      </c>
      <c r="AG73" s="238">
        <f t="shared" si="23"/>
        <v>0.96648384756071104</v>
      </c>
      <c r="AH73" s="5"/>
      <c r="AJ73" s="46" t="e">
        <f>D73/#REF!</f>
        <v>#REF!</v>
      </c>
      <c r="AK73" s="46" t="e">
        <f>#REF!/#REF!</f>
        <v>#REF!</v>
      </c>
      <c r="AL73" s="46" t="e">
        <f>#REF!/#REF!</f>
        <v>#REF!</v>
      </c>
      <c r="AM73" s="46" t="e">
        <f>#REF!/#REF!</f>
        <v>#REF!</v>
      </c>
      <c r="AO73" s="46" t="e">
        <f t="shared" si="60"/>
        <v>#REF!</v>
      </c>
      <c r="AP73" s="46" t="e">
        <f t="shared" si="61"/>
        <v>#REF!</v>
      </c>
      <c r="AQ73" s="46" t="e">
        <f t="shared" si="62"/>
        <v>#REF!</v>
      </c>
      <c r="AR73" s="46" t="e">
        <f t="shared" si="63"/>
        <v>#REF!</v>
      </c>
      <c r="AS73" s="46" t="e">
        <f t="shared" si="64"/>
        <v>#REF!</v>
      </c>
      <c r="AT73" s="46"/>
      <c r="AU73" s="46" t="e">
        <f t="shared" si="65"/>
        <v>#REF!</v>
      </c>
      <c r="AV73" s="46" t="e">
        <f t="shared" si="66"/>
        <v>#REF!</v>
      </c>
      <c r="AW73" s="46" t="e">
        <f t="shared" si="67"/>
        <v>#REF!</v>
      </c>
      <c r="AX73" s="46" t="e">
        <f t="shared" si="68"/>
        <v>#REF!</v>
      </c>
      <c r="BA73" s="46">
        <f t="shared" si="106"/>
        <v>4.0586255827609061E-3</v>
      </c>
      <c r="BB73" s="46" t="e">
        <f>LN(#REF!/#REF!)</f>
        <v>#REF!</v>
      </c>
      <c r="BC73" s="46" t="e">
        <f>LN(#REF!/#REF!)</f>
        <v>#REF!</v>
      </c>
      <c r="BD73" s="46" t="e">
        <f>LN(#REF!/#REF!)</f>
        <v>#REF!</v>
      </c>
      <c r="BF73" s="46" t="e">
        <f>F73/#REF!</f>
        <v>#REF!</v>
      </c>
      <c r="BG73" s="46" t="e">
        <f>#REF!/#REF!</f>
        <v>#REF!</v>
      </c>
      <c r="BH73" s="46" t="e">
        <f>#REF!/#REF!</f>
        <v>#REF!</v>
      </c>
      <c r="BI73" s="46" t="e">
        <f>#REF!/#REF!</f>
        <v>#REF!</v>
      </c>
      <c r="BJ73" s="46"/>
      <c r="BL73" s="46" t="e">
        <f t="shared" si="69"/>
        <v>#REF!</v>
      </c>
      <c r="BM73" s="46" t="e">
        <f t="shared" si="70"/>
        <v>#REF!</v>
      </c>
      <c r="BN73" s="46" t="e">
        <f t="shared" si="71"/>
        <v>#REF!</v>
      </c>
      <c r="BO73" s="46" t="e">
        <f t="shared" si="72"/>
        <v>#REF!</v>
      </c>
      <c r="CG73" s="46" t="e">
        <f t="shared" si="73"/>
        <v>#REF!</v>
      </c>
      <c r="CH73" s="46">
        <f t="shared" si="74"/>
        <v>1</v>
      </c>
      <c r="CI73" s="46" t="e">
        <f>CH73/#REF!</f>
        <v>#REF!</v>
      </c>
      <c r="CJ73" s="46"/>
      <c r="CK73" s="46"/>
      <c r="CL73" s="46"/>
      <c r="CM73" s="46"/>
      <c r="CN73" s="46"/>
      <c r="CO73" s="46" t="e">
        <f t="shared" si="107"/>
        <v>#REF!</v>
      </c>
      <c r="CP73" s="46">
        <f t="shared" si="78"/>
        <v>1</v>
      </c>
      <c r="CQ73" s="46" t="e">
        <f>CP73/#REF!</f>
        <v>#REF!</v>
      </c>
      <c r="CR73" s="46"/>
      <c r="CS73" s="46" t="e">
        <f>EXP(SUMPRODUCT($AU73:$AW73,#REF!))</f>
        <v>#REF!</v>
      </c>
      <c r="CT73" s="46">
        <f t="shared" si="80"/>
        <v>1</v>
      </c>
      <c r="CU73" s="46" t="e">
        <f>CT73/#REF!</f>
        <v>#REF!</v>
      </c>
    </row>
    <row r="74" spans="1:103" x14ac:dyDescent="0.2">
      <c r="A74" s="33" t="s">
        <v>52</v>
      </c>
      <c r="B74" s="1">
        <f t="shared" si="59"/>
        <v>2008</v>
      </c>
      <c r="D74" s="43">
        <f>Conversion_Factors!$O70*D234+D316</f>
        <v>17888.098751464284</v>
      </c>
      <c r="F74" s="49">
        <f>Floorspace_estimates!B56</f>
        <v>83.695975468329934</v>
      </c>
      <c r="H74" s="50">
        <f t="shared" si="108"/>
        <v>213.72710756245425</v>
      </c>
      <c r="K74" s="43">
        <f>Conversion_Factors!$O70*K234+K316</f>
        <v>17962.986303250385</v>
      </c>
      <c r="L74" s="115">
        <f t="shared" ref="L74:L79" si="109">H74/O74</f>
        <v>214.6218644652451</v>
      </c>
      <c r="O74" s="52">
        <f t="shared" ref="O74:O79" si="110">D74/K74</f>
        <v>0.99583100768870758</v>
      </c>
      <c r="R74" s="116">
        <f t="shared" si="50"/>
        <v>1.0857111943043407</v>
      </c>
      <c r="S74" s="46"/>
      <c r="T74" s="46"/>
      <c r="V74" s="48">
        <f t="shared" si="51"/>
        <v>1.438777216912849</v>
      </c>
      <c r="W74" s="48">
        <f t="shared" si="52"/>
        <v>1.0828495234645965</v>
      </c>
      <c r="X74" s="48">
        <f t="shared" si="53"/>
        <v>0.997364243037415</v>
      </c>
      <c r="Y74" s="48">
        <f t="shared" si="20"/>
        <v>1.0857111943043407</v>
      </c>
      <c r="Z74" s="48">
        <f t="shared" si="21"/>
        <v>1.557979223705797</v>
      </c>
      <c r="AA74" s="48">
        <f t="shared" ref="AA74:AA79" si="111">V74*W74</f>
        <v>1.557979223705797</v>
      </c>
      <c r="AB74" s="48"/>
      <c r="AC74" s="48"/>
      <c r="AE74" s="43">
        <f>Conversion_Factors!$G70*D234+D316</f>
        <v>17888.098751464284</v>
      </c>
      <c r="AF74" s="43">
        <f>Conversion_Factors!$G70/Conversion_Factors!$K70*D234+D316</f>
        <v>18528.386809521697</v>
      </c>
      <c r="AG74" s="238">
        <f t="shared" si="23"/>
        <v>0.96544285994027446</v>
      </c>
      <c r="AH74" s="5"/>
      <c r="AJ74" s="46" t="e">
        <f>D74/#REF!</f>
        <v>#REF!</v>
      </c>
      <c r="AK74" s="46" t="e">
        <f>#REF!/#REF!</f>
        <v>#REF!</v>
      </c>
      <c r="AL74" s="46" t="e">
        <f>#REF!/#REF!</f>
        <v>#REF!</v>
      </c>
      <c r="AM74" s="46" t="e">
        <f>#REF!/#REF!</f>
        <v>#REF!</v>
      </c>
      <c r="AO74" s="46" t="e">
        <f t="shared" si="60"/>
        <v>#REF!</v>
      </c>
      <c r="AP74" s="46" t="e">
        <f t="shared" si="61"/>
        <v>#REF!</v>
      </c>
      <c r="AQ74" s="46" t="e">
        <f t="shared" si="62"/>
        <v>#REF!</v>
      </c>
      <c r="AR74" s="46" t="e">
        <f t="shared" si="63"/>
        <v>#REF!</v>
      </c>
      <c r="AS74" s="46" t="e">
        <f t="shared" si="64"/>
        <v>#REF!</v>
      </c>
      <c r="AT74" s="46"/>
      <c r="AU74" s="46" t="e">
        <f t="shared" si="65"/>
        <v>#REF!</v>
      </c>
      <c r="AV74" s="46" t="e">
        <f t="shared" si="66"/>
        <v>#REF!</v>
      </c>
      <c r="AW74" s="46" t="e">
        <f t="shared" si="67"/>
        <v>#REF!</v>
      </c>
      <c r="AX74" s="46" t="e">
        <f t="shared" si="68"/>
        <v>#REF!</v>
      </c>
      <c r="BA74" s="46">
        <f t="shared" si="106"/>
        <v>-5.6812832397427088E-3</v>
      </c>
      <c r="BB74" s="46" t="e">
        <f>LN(#REF!/#REF!)</f>
        <v>#REF!</v>
      </c>
      <c r="BC74" s="46" t="e">
        <f>LN(#REF!/#REF!)</f>
        <v>#REF!</v>
      </c>
      <c r="BD74" s="46" t="e">
        <f>LN(#REF!/#REF!)</f>
        <v>#REF!</v>
      </c>
      <c r="BF74" s="46" t="e">
        <f>F74/#REF!</f>
        <v>#REF!</v>
      </c>
      <c r="BG74" s="46" t="e">
        <f>#REF!/#REF!</f>
        <v>#REF!</v>
      </c>
      <c r="BH74" s="46" t="e">
        <f>#REF!/#REF!</f>
        <v>#REF!</v>
      </c>
      <c r="BI74" s="46" t="e">
        <f>#REF!/#REF!</f>
        <v>#REF!</v>
      </c>
      <c r="BJ74" s="46"/>
      <c r="BL74" s="46" t="e">
        <f t="shared" si="69"/>
        <v>#REF!</v>
      </c>
      <c r="BM74" s="46" t="e">
        <f t="shared" si="70"/>
        <v>#REF!</v>
      </c>
      <c r="BN74" s="46" t="e">
        <f t="shared" si="71"/>
        <v>#REF!</v>
      </c>
      <c r="BO74" s="46" t="e">
        <f t="shared" si="72"/>
        <v>#REF!</v>
      </c>
      <c r="CG74" s="46" t="e">
        <f t="shared" si="73"/>
        <v>#REF!</v>
      </c>
      <c r="CH74" s="46">
        <f t="shared" si="74"/>
        <v>1</v>
      </c>
      <c r="CI74" s="46" t="e">
        <f>CH74/#REF!</f>
        <v>#REF!</v>
      </c>
      <c r="CJ74" s="46"/>
      <c r="CK74" s="46"/>
      <c r="CL74" s="46"/>
      <c r="CM74" s="46"/>
      <c r="CN74" s="46"/>
      <c r="CO74" s="46" t="e">
        <f t="shared" si="107"/>
        <v>#REF!</v>
      </c>
      <c r="CP74" s="46">
        <f t="shared" si="78"/>
        <v>1</v>
      </c>
      <c r="CQ74" s="46" t="e">
        <f>CP74/#REF!</f>
        <v>#REF!</v>
      </c>
      <c r="CR74" s="46"/>
      <c r="CS74" s="46" t="e">
        <f>EXP(SUMPRODUCT($AU74:$AW74,#REF!))</f>
        <v>#REF!</v>
      </c>
      <c r="CT74" s="46">
        <f t="shared" si="80"/>
        <v>1</v>
      </c>
      <c r="CU74" s="46" t="e">
        <f>CT74/#REF!</f>
        <v>#REF!</v>
      </c>
    </row>
    <row r="75" spans="1:103" x14ac:dyDescent="0.2">
      <c r="A75" s="33" t="s">
        <v>52</v>
      </c>
      <c r="B75" s="1">
        <f t="shared" si="59"/>
        <v>2009</v>
      </c>
      <c r="D75" s="43">
        <f>Conversion_Factors!$O71*D235+D317</f>
        <v>17459.714364428739</v>
      </c>
      <c r="F75" s="49">
        <f>Floorspace_estimates!B57</f>
        <v>84.571181076683075</v>
      </c>
      <c r="H75" s="50">
        <f t="shared" ref="H75:H80" si="112">D75/F75</f>
        <v>206.44992942214586</v>
      </c>
      <c r="K75" s="43">
        <f>Conversion_Factors!$O71*K235+K317</f>
        <v>17590.931140687942</v>
      </c>
      <c r="L75" s="115">
        <f t="shared" si="109"/>
        <v>208.00148368198558</v>
      </c>
      <c r="O75" s="52">
        <f t="shared" si="110"/>
        <v>0.99254065772813482</v>
      </c>
      <c r="R75" s="116">
        <f t="shared" si="50"/>
        <v>1.0522205639584927</v>
      </c>
      <c r="S75" s="46"/>
      <c r="T75" s="46"/>
      <c r="V75" s="48">
        <f t="shared" si="51"/>
        <v>1.4538224551380647</v>
      </c>
      <c r="W75" s="48">
        <f t="shared" si="52"/>
        <v>1.0459796618393122</v>
      </c>
      <c r="X75" s="48">
        <f t="shared" si="53"/>
        <v>0.99406882707585387</v>
      </c>
      <c r="Y75" s="48">
        <f t="shared" ref="Y75:Y80" si="113">R75</f>
        <v>1.0522205639584927</v>
      </c>
      <c r="Z75" s="48">
        <f t="shared" ref="Z75:Z80" si="114">V75*X75*Y75</f>
        <v>1.5206687199997118</v>
      </c>
      <c r="AA75" s="48">
        <f t="shared" si="111"/>
        <v>1.5206687199997115</v>
      </c>
      <c r="AB75" s="48"/>
      <c r="AC75" s="48"/>
      <c r="AE75" s="43">
        <f>Conversion_Factors!$G71*D235+D317</f>
        <v>17459.714364428739</v>
      </c>
      <c r="AF75" s="43">
        <f>Conversion_Factors!$G71/Conversion_Factors!$K71*D235+D317</f>
        <v>18241.425079348861</v>
      </c>
      <c r="AG75" s="238">
        <f>AE75/AF75</f>
        <v>0.95714640103392479</v>
      </c>
      <c r="AH75" s="5"/>
      <c r="AJ75" s="46" t="e">
        <f>D75/#REF!</f>
        <v>#REF!</v>
      </c>
      <c r="AK75" s="46" t="e">
        <f>#REF!/#REF!</f>
        <v>#REF!</v>
      </c>
      <c r="AL75" s="46" t="e">
        <f>#REF!/#REF!</f>
        <v>#REF!</v>
      </c>
      <c r="AM75" s="46" t="e">
        <f>#REF!/#REF!</f>
        <v>#REF!</v>
      </c>
      <c r="AO75" s="46" t="e">
        <f t="shared" si="60"/>
        <v>#REF!</v>
      </c>
      <c r="AP75" s="46" t="e">
        <f t="shared" si="61"/>
        <v>#REF!</v>
      </c>
      <c r="AQ75" s="46" t="e">
        <f t="shared" si="62"/>
        <v>#REF!</v>
      </c>
      <c r="AR75" s="46" t="e">
        <f t="shared" si="63"/>
        <v>#REF!</v>
      </c>
      <c r="AS75" s="46" t="e">
        <f t="shared" si="64"/>
        <v>#REF!</v>
      </c>
      <c r="AT75" s="46"/>
      <c r="AU75" s="46" t="e">
        <f t="shared" si="65"/>
        <v>#REF!</v>
      </c>
      <c r="AV75" s="46" t="e">
        <f t="shared" si="66"/>
        <v>#REF!</v>
      </c>
      <c r="AW75" s="46" t="e">
        <f t="shared" si="67"/>
        <v>#REF!</v>
      </c>
      <c r="AX75" s="46" t="e">
        <f t="shared" si="68"/>
        <v>#REF!</v>
      </c>
      <c r="BA75" s="46">
        <f t="shared" si="106"/>
        <v>-3.1332496984545218E-2</v>
      </c>
      <c r="BB75" s="46" t="e">
        <f>LN(#REF!/#REF!)</f>
        <v>#REF!</v>
      </c>
      <c r="BC75" s="46" t="e">
        <f>LN(#REF!/#REF!)</f>
        <v>#REF!</v>
      </c>
      <c r="BD75" s="46" t="e">
        <f>LN(#REF!/#REF!)</f>
        <v>#REF!</v>
      </c>
      <c r="BF75" s="46" t="e">
        <f>F75/#REF!</f>
        <v>#REF!</v>
      </c>
      <c r="BG75" s="46" t="e">
        <f>#REF!/#REF!</f>
        <v>#REF!</v>
      </c>
      <c r="BH75" s="46" t="e">
        <f>#REF!/#REF!</f>
        <v>#REF!</v>
      </c>
      <c r="BI75" s="46" t="e">
        <f>#REF!/#REF!</f>
        <v>#REF!</v>
      </c>
      <c r="BJ75" s="46"/>
      <c r="BL75" s="46" t="e">
        <f t="shared" si="69"/>
        <v>#REF!</v>
      </c>
      <c r="BM75" s="46" t="e">
        <f t="shared" si="70"/>
        <v>#REF!</v>
      </c>
      <c r="BN75" s="46" t="e">
        <f t="shared" si="71"/>
        <v>#REF!</v>
      </c>
      <c r="BO75" s="46" t="e">
        <f t="shared" si="72"/>
        <v>#REF!</v>
      </c>
      <c r="CG75" s="46" t="e">
        <f t="shared" si="73"/>
        <v>#REF!</v>
      </c>
      <c r="CH75" s="46">
        <f t="shared" si="74"/>
        <v>1</v>
      </c>
      <c r="CI75" s="46" t="e">
        <f>CH75/#REF!</f>
        <v>#REF!</v>
      </c>
      <c r="CJ75" s="46"/>
      <c r="CK75" s="46"/>
      <c r="CL75" s="46"/>
      <c r="CM75" s="46"/>
      <c r="CN75" s="46"/>
      <c r="CO75" s="46" t="e">
        <f t="shared" si="107"/>
        <v>#REF!</v>
      </c>
      <c r="CP75" s="46">
        <f t="shared" si="78"/>
        <v>1</v>
      </c>
      <c r="CQ75" s="46" t="e">
        <f>CP75/#REF!</f>
        <v>#REF!</v>
      </c>
      <c r="CR75" s="46"/>
      <c r="CS75" s="46" t="e">
        <f>EXP(SUMPRODUCT($AU75:$AW75,#REF!))</f>
        <v>#REF!</v>
      </c>
      <c r="CT75" s="46">
        <f t="shared" si="80"/>
        <v>1</v>
      </c>
      <c r="CU75" s="46" t="e">
        <f>CT75/#REF!</f>
        <v>#REF!</v>
      </c>
    </row>
    <row r="76" spans="1:103" x14ac:dyDescent="0.2">
      <c r="A76" s="33" t="s">
        <v>52</v>
      </c>
      <c r="B76" s="1">
        <f t="shared" si="59"/>
        <v>2010</v>
      </c>
      <c r="D76" s="43">
        <f>Conversion_Factors!$O72*D236+D318</f>
        <v>17632.104974340094</v>
      </c>
      <c r="F76" s="49">
        <f>Floorspace_estimates!B58</f>
        <v>85.045216257885741</v>
      </c>
      <c r="H76" s="50">
        <f t="shared" si="112"/>
        <v>207.32624067735466</v>
      </c>
      <c r="K76" s="43">
        <f>Conversion_Factors!$O72*K236+K318</f>
        <v>17773.396943510299</v>
      </c>
      <c r="L76" s="115">
        <f t="shared" si="109"/>
        <v>208.98761535999125</v>
      </c>
      <c r="O76" s="52">
        <f t="shared" si="110"/>
        <v>0.99205036777047872</v>
      </c>
      <c r="R76" s="116">
        <f t="shared" si="50"/>
        <v>1.0572091246745061</v>
      </c>
      <c r="S76" s="46"/>
      <c r="T76" s="46"/>
      <c r="V76" s="48">
        <f t="shared" si="51"/>
        <v>1.4619713657029179</v>
      </c>
      <c r="W76" s="48">
        <f t="shared" si="52"/>
        <v>1.0504194974592849</v>
      </c>
      <c r="X76" s="48">
        <f t="shared" si="53"/>
        <v>0.99357778224122728</v>
      </c>
      <c r="Y76" s="48">
        <f t="shared" si="113"/>
        <v>1.0572091246745061</v>
      </c>
      <c r="Z76" s="48">
        <f t="shared" si="114"/>
        <v>1.5356832272615233</v>
      </c>
      <c r="AA76" s="48">
        <f t="shared" si="111"/>
        <v>1.5356832272615233</v>
      </c>
      <c r="AB76" s="48"/>
      <c r="AC76" s="48"/>
      <c r="AE76" s="43">
        <f>Conversion_Factors!$G72*D236+D318</f>
        <v>17632.104974340094</v>
      </c>
      <c r="AF76" s="43">
        <f>Conversion_Factors!$G72/Conversion_Factors!$K72*D236+D318</f>
        <v>18470.349620698664</v>
      </c>
      <c r="AG76" s="238">
        <f t="shared" ref="AG76:AG77" si="115">AE76/AF76</f>
        <v>0.95461674177411371</v>
      </c>
      <c r="AH76" s="5"/>
      <c r="AJ76" s="46" t="e">
        <f>D76/#REF!</f>
        <v>#REF!</v>
      </c>
      <c r="AK76" s="46" t="e">
        <f>#REF!/#REF!</f>
        <v>#REF!</v>
      </c>
      <c r="AL76" s="46" t="e">
        <f>#REF!/#REF!</f>
        <v>#REF!</v>
      </c>
      <c r="AM76" s="46" t="e">
        <f>#REF!/#REF!</f>
        <v>#REF!</v>
      </c>
      <c r="AO76" s="46" t="e">
        <f t="shared" si="60"/>
        <v>#REF!</v>
      </c>
      <c r="AP76" s="46" t="e">
        <f t="shared" si="61"/>
        <v>#REF!</v>
      </c>
      <c r="AQ76" s="46" t="e">
        <f t="shared" si="62"/>
        <v>#REF!</v>
      </c>
      <c r="AR76" s="46" t="e">
        <f t="shared" si="63"/>
        <v>#REF!</v>
      </c>
      <c r="AS76" s="46" t="e">
        <f t="shared" si="64"/>
        <v>#REF!</v>
      </c>
      <c r="AT76" s="46"/>
      <c r="AU76" s="46" t="e">
        <f t="shared" si="65"/>
        <v>#REF!</v>
      </c>
      <c r="AV76" s="46" t="e">
        <f t="shared" si="66"/>
        <v>#REF!</v>
      </c>
      <c r="AW76" s="46" t="e">
        <f t="shared" si="67"/>
        <v>#REF!</v>
      </c>
      <c r="AX76" s="46" t="e">
        <f t="shared" si="68"/>
        <v>#REF!</v>
      </c>
      <c r="BA76" s="46">
        <f t="shared" si="106"/>
        <v>4.7297807959600282E-3</v>
      </c>
      <c r="BB76" s="46" t="e">
        <f>LN(#REF!/#REF!)</f>
        <v>#REF!</v>
      </c>
      <c r="BC76" s="46" t="e">
        <f>LN(#REF!/#REF!)</f>
        <v>#REF!</v>
      </c>
      <c r="BD76" s="46" t="e">
        <f>LN(#REF!/#REF!)</f>
        <v>#REF!</v>
      </c>
      <c r="BF76" s="46" t="e">
        <f>F76/#REF!</f>
        <v>#REF!</v>
      </c>
      <c r="BG76" s="46" t="e">
        <f>#REF!/#REF!</f>
        <v>#REF!</v>
      </c>
      <c r="BH76" s="46" t="e">
        <f>#REF!/#REF!</f>
        <v>#REF!</v>
      </c>
      <c r="BI76" s="46" t="e">
        <f>#REF!/#REF!</f>
        <v>#REF!</v>
      </c>
      <c r="BJ76" s="46"/>
      <c r="BL76" s="46" t="e">
        <f t="shared" si="69"/>
        <v>#REF!</v>
      </c>
      <c r="BM76" s="46" t="e">
        <f t="shared" si="70"/>
        <v>#REF!</v>
      </c>
      <c r="BN76" s="46" t="e">
        <f t="shared" si="71"/>
        <v>#REF!</v>
      </c>
      <c r="BO76" s="46" t="e">
        <f t="shared" si="72"/>
        <v>#REF!</v>
      </c>
      <c r="CG76" s="46" t="e">
        <f t="shared" si="73"/>
        <v>#REF!</v>
      </c>
      <c r="CH76" s="46">
        <f t="shared" si="74"/>
        <v>1</v>
      </c>
      <c r="CI76" s="46" t="e">
        <f>CH76/#REF!</f>
        <v>#REF!</v>
      </c>
      <c r="CJ76" s="46"/>
      <c r="CK76" s="46"/>
      <c r="CL76" s="46"/>
      <c r="CM76" s="46"/>
      <c r="CN76" s="46"/>
      <c r="CO76" s="46" t="e">
        <f t="shared" si="107"/>
        <v>#REF!</v>
      </c>
      <c r="CP76" s="46">
        <f t="shared" si="78"/>
        <v>1</v>
      </c>
      <c r="CQ76" s="46" t="e">
        <f>CP76/#REF!</f>
        <v>#REF!</v>
      </c>
      <c r="CR76" s="46"/>
      <c r="CS76" s="46" t="e">
        <f>EXP(SUMPRODUCT($AU76:$AW76,#REF!))</f>
        <v>#REF!</v>
      </c>
      <c r="CT76" s="46">
        <f t="shared" si="80"/>
        <v>1</v>
      </c>
      <c r="CU76" s="46" t="e">
        <f>CT76/#REF!</f>
        <v>#REF!</v>
      </c>
    </row>
    <row r="77" spans="1:103" x14ac:dyDescent="0.2">
      <c r="A77" s="33" t="s">
        <v>52</v>
      </c>
      <c r="B77" s="1">
        <f t="shared" si="59"/>
        <v>2011</v>
      </c>
      <c r="D77" s="43">
        <f>Conversion_Factors!$O73*D237+D319</f>
        <v>17557.802433509689</v>
      </c>
      <c r="F77" s="49">
        <f>Floorspace_estimates!B59</f>
        <v>85.442950396469868</v>
      </c>
      <c r="H77" s="50">
        <f t="shared" si="112"/>
        <v>205.49152799661633</v>
      </c>
      <c r="K77" s="43">
        <f>Conversion_Factors!$O73*K237+K319</f>
        <v>17680.80677421025</v>
      </c>
      <c r="L77" s="115">
        <f t="shared" si="109"/>
        <v>206.93113583002798</v>
      </c>
      <c r="O77" s="52">
        <f t="shared" si="110"/>
        <v>0.99304305836993934</v>
      </c>
      <c r="R77" s="116">
        <f t="shared" si="50"/>
        <v>1.0468059774830401</v>
      </c>
      <c r="S77" s="46"/>
      <c r="T77" s="46"/>
      <c r="V77" s="48">
        <f t="shared" si="51"/>
        <v>1.4688086217810172</v>
      </c>
      <c r="W77" s="399">
        <f t="shared" si="52"/>
        <v>1.0411239159362373</v>
      </c>
      <c r="X77" s="48">
        <f t="shared" si="53"/>
        <v>0.99457200124089407</v>
      </c>
      <c r="Y77" s="48">
        <f t="shared" si="113"/>
        <v>1.0468059774830401</v>
      </c>
      <c r="Z77" s="48">
        <f t="shared" si="114"/>
        <v>1.5292117840695605</v>
      </c>
      <c r="AA77" s="48">
        <f t="shared" si="111"/>
        <v>1.5292117840695605</v>
      </c>
      <c r="AB77" s="48"/>
      <c r="AC77" s="48"/>
      <c r="AE77" s="43">
        <f>Conversion_Factors!$G73*D237+D319</f>
        <v>17557.802433509689</v>
      </c>
      <c r="AF77" s="43">
        <f>Conversion_Factors!$G73/Conversion_Factors!$K73*D237+D319</f>
        <v>18488.532024876473</v>
      </c>
      <c r="AG77" s="238">
        <f t="shared" si="115"/>
        <v>0.9496590865021366</v>
      </c>
      <c r="AH77" s="5"/>
      <c r="AJ77" s="46"/>
      <c r="AK77" s="46"/>
      <c r="AL77" s="46"/>
      <c r="AM77" s="46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BA77" s="46"/>
      <c r="BB77" s="46"/>
      <c r="BC77" s="46"/>
      <c r="BD77" s="46"/>
      <c r="BF77" s="46"/>
      <c r="BG77" s="46"/>
      <c r="BH77" s="46"/>
      <c r="BI77" s="46"/>
      <c r="BJ77" s="46"/>
      <c r="BL77" s="46"/>
      <c r="BM77" s="46"/>
      <c r="BN77" s="46"/>
      <c r="BO77" s="46"/>
      <c r="CG77" s="46"/>
      <c r="CH77" s="46"/>
      <c r="CI77" s="46"/>
      <c r="CJ77" s="46"/>
      <c r="CK77" s="46"/>
      <c r="CL77" s="46"/>
      <c r="CM77" s="46"/>
      <c r="CN77" s="46"/>
      <c r="CO77" s="46"/>
      <c r="CP77" s="46"/>
      <c r="CQ77" s="46"/>
      <c r="CR77" s="46"/>
      <c r="CS77" s="46"/>
      <c r="CT77" s="46"/>
      <c r="CU77" s="46"/>
    </row>
    <row r="78" spans="1:103" x14ac:dyDescent="0.2">
      <c r="A78" s="33" t="s">
        <v>52</v>
      </c>
      <c r="B78" s="1">
        <f t="shared" si="59"/>
        <v>2012</v>
      </c>
      <c r="D78" s="43">
        <f>Conversion_Factors!$O74*D238+D320</f>
        <v>17004.150004187541</v>
      </c>
      <c r="F78" s="49">
        <f>Floorspace_estimates!B60</f>
        <v>85.847015945900836</v>
      </c>
      <c r="H78" s="50">
        <f t="shared" si="112"/>
        <v>198.07502703300992</v>
      </c>
      <c r="K78" s="43">
        <f>Conversion_Factors!$O74*K238+K320</f>
        <v>17356.664273070215</v>
      </c>
      <c r="L78" s="115">
        <f t="shared" si="109"/>
        <v>202.18133480618658</v>
      </c>
      <c r="O78" s="52">
        <f t="shared" si="110"/>
        <v>0.97968997594603369</v>
      </c>
      <c r="R78" s="116">
        <f t="shared" si="50"/>
        <v>1.0227780800684318</v>
      </c>
      <c r="S78" s="46"/>
      <c r="T78" s="46"/>
      <c r="V78" s="48">
        <f t="shared" si="51"/>
        <v>1.4757547180945805</v>
      </c>
      <c r="W78" s="48">
        <f t="shared" si="52"/>
        <v>1.0035481744881425</v>
      </c>
      <c r="X78" s="48">
        <f t="shared" si="53"/>
        <v>0.98119835968815183</v>
      </c>
      <c r="Y78" s="48">
        <f t="shared" si="113"/>
        <v>1.0227780800684318</v>
      </c>
      <c r="Z78" s="48">
        <f t="shared" si="114"/>
        <v>1.4809909533360797</v>
      </c>
      <c r="AA78" s="48">
        <f t="shared" si="111"/>
        <v>1.4809909533360797</v>
      </c>
      <c r="AB78" s="48"/>
      <c r="AC78" s="48"/>
      <c r="AE78" s="43">
        <f>Conversion_Factors!$G74*D238+D320</f>
        <v>17004.150004187541</v>
      </c>
      <c r="AF78" s="43">
        <f>Conversion_Factors!$G74/Conversion_Factors!$K74*D238+D320</f>
        <v>18137.317849566152</v>
      </c>
      <c r="AG78" s="238">
        <f t="shared" ref="AG78:AG80" si="116">AE78/AF78</f>
        <v>0.93752285454898632</v>
      </c>
      <c r="AH78" s="5"/>
      <c r="AJ78" s="46"/>
      <c r="AK78" s="46"/>
      <c r="AL78" s="46"/>
      <c r="AM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BA78" s="46"/>
      <c r="BB78" s="46"/>
      <c r="BC78" s="46"/>
      <c r="BD78" s="46"/>
      <c r="BF78" s="46"/>
      <c r="BG78" s="46"/>
      <c r="BH78" s="46"/>
      <c r="BI78" s="46"/>
      <c r="BJ78" s="46"/>
      <c r="BL78" s="46"/>
      <c r="BM78" s="46"/>
      <c r="BN78" s="46"/>
      <c r="BO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</row>
    <row r="79" spans="1:103" x14ac:dyDescent="0.2">
      <c r="A79" s="33" t="s">
        <v>52</v>
      </c>
      <c r="B79" s="1">
        <f t="shared" si="59"/>
        <v>2013</v>
      </c>
      <c r="D79" s="43">
        <f>Conversion_Factors!$O75*D239+D321</f>
        <v>17513.203878068805</v>
      </c>
      <c r="F79" s="49">
        <f>Floorspace_estimates!B61</f>
        <v>86.341418441060483</v>
      </c>
      <c r="H79" s="50">
        <f t="shared" si="112"/>
        <v>202.83664774425614</v>
      </c>
      <c r="K79" s="43">
        <f>Conversion_Factors!$O75*K239+K321</f>
        <v>17603.155183413728</v>
      </c>
      <c r="L79" s="115">
        <f t="shared" si="109"/>
        <v>203.87845719062662</v>
      </c>
      <c r="O79" s="52">
        <f t="shared" si="110"/>
        <v>0.99489004644862311</v>
      </c>
      <c r="R79" s="116">
        <f t="shared" ref="R79" si="117">L79/L$86</f>
        <v>1.0313633412927812</v>
      </c>
      <c r="S79" s="46"/>
      <c r="T79" s="46"/>
      <c r="V79" s="48">
        <f t="shared" ref="V79" si="118">F79/F$86</f>
        <v>1.4842537533473537</v>
      </c>
      <c r="W79" s="48">
        <f t="shared" ref="W79" si="119">H79/H$86</f>
        <v>1.0276729510637364</v>
      </c>
      <c r="X79" s="48">
        <f t="shared" ref="X79" si="120">O79/O$86</f>
        <v>0.99642183304244747</v>
      </c>
      <c r="Y79" s="48">
        <f t="shared" si="113"/>
        <v>1.0313633412927812</v>
      </c>
      <c r="Z79" s="48">
        <f t="shared" si="114"/>
        <v>1.5253274348299022</v>
      </c>
      <c r="AA79" s="48">
        <f t="shared" si="111"/>
        <v>1.525327434829902</v>
      </c>
      <c r="AB79" s="48"/>
      <c r="AC79" s="48"/>
      <c r="AE79" s="43">
        <f>Conversion_Factors!$G75*D239+D321</f>
        <v>17513.203878068805</v>
      </c>
      <c r="AF79" s="43">
        <f>Conversion_Factors!$G75/Conversion_Factors!$K75*D239+D321</f>
        <v>18685.229654734569</v>
      </c>
      <c r="AG79" s="238">
        <f t="shared" si="116"/>
        <v>0.93727528115402159</v>
      </c>
      <c r="AH79" s="5"/>
      <c r="AJ79" s="46"/>
      <c r="AK79" s="46"/>
      <c r="AL79" s="46"/>
      <c r="AM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BA79" s="46"/>
      <c r="BB79" s="46"/>
      <c r="BC79" s="46"/>
      <c r="BD79" s="46"/>
      <c r="BF79" s="46"/>
      <c r="BG79" s="46"/>
      <c r="BH79" s="46"/>
      <c r="BI79" s="46"/>
      <c r="BJ79" s="46"/>
      <c r="BL79" s="46"/>
      <c r="BM79" s="46"/>
      <c r="BN79" s="46"/>
      <c r="BO79" s="46"/>
      <c r="CG79" s="46"/>
      <c r="CH79" s="46"/>
      <c r="CI79" s="46"/>
      <c r="CJ79" s="46"/>
      <c r="CK79" s="46"/>
      <c r="CL79" s="46"/>
      <c r="CM79" s="46"/>
      <c r="CN79" s="46"/>
      <c r="CO79" s="46"/>
      <c r="CP79" s="46"/>
      <c r="CQ79" s="46"/>
      <c r="CR79" s="46"/>
      <c r="CS79" s="46"/>
      <c r="CT79" s="46"/>
      <c r="CU79" s="46"/>
    </row>
    <row r="80" spans="1:103" x14ac:dyDescent="0.2">
      <c r="A80" s="33" t="s">
        <v>52</v>
      </c>
      <c r="B80" s="1">
        <f t="shared" si="59"/>
        <v>2014</v>
      </c>
      <c r="D80" s="43">
        <f>Conversion_Factors!$O76*D240+D322</f>
        <v>17849.710277401595</v>
      </c>
      <c r="F80" s="49">
        <f>Floorspace_estimates!B62</f>
        <v>86.954645671941364</v>
      </c>
      <c r="H80" s="50">
        <f t="shared" si="112"/>
        <v>205.27609697524605</v>
      </c>
      <c r="K80" s="43">
        <f>Conversion_Factors!$O76*K240+K322</f>
        <v>17898.620395436272</v>
      </c>
      <c r="L80" s="115">
        <f>H80/O80</f>
        <v>205.83857546799047</v>
      </c>
      <c r="O80" s="52">
        <f t="shared" ref="O80" si="121">D80/K80</f>
        <v>0.9972673805603951</v>
      </c>
      <c r="R80" s="116">
        <f t="shared" ref="R80" si="122">L80/L$86</f>
        <v>1.0412790242135168</v>
      </c>
      <c r="S80" s="46"/>
      <c r="T80" s="46"/>
      <c r="V80" s="48">
        <f t="shared" ref="V80" si="123">F80/F$86</f>
        <v>1.494795447420993</v>
      </c>
      <c r="W80" s="399">
        <f t="shared" ref="W80" si="124">H80/H$86</f>
        <v>1.0400324335244326</v>
      </c>
      <c r="X80" s="48">
        <f t="shared" ref="X80" si="125">O80/O$86</f>
        <v>0.99880282742656257</v>
      </c>
      <c r="Y80" s="48">
        <f t="shared" si="113"/>
        <v>1.0412790242135168</v>
      </c>
      <c r="Z80" s="48">
        <f t="shared" si="114"/>
        <v>1.5546357468024985</v>
      </c>
      <c r="AA80" s="48">
        <f t="shared" ref="AA80" si="126">V80*W80</f>
        <v>1.5546357468024985</v>
      </c>
      <c r="AB80" s="48"/>
      <c r="AC80" s="48"/>
      <c r="AE80" s="43">
        <f>Conversion_Factors!$G76*D240+D322</f>
        <v>17849.710277401595</v>
      </c>
      <c r="AF80" s="43">
        <f>Conversion_Factors!$G76/Conversion_Factors!$K76*D240+D322</f>
        <v>19083.22128755445</v>
      </c>
      <c r="AG80" s="238">
        <f t="shared" si="116"/>
        <v>0.93536148894540583</v>
      </c>
      <c r="AH80" s="5"/>
      <c r="AJ80" s="46"/>
      <c r="AK80" s="46"/>
      <c r="AL80" s="46"/>
      <c r="AM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BA80" s="46"/>
      <c r="BB80" s="46"/>
      <c r="BC80" s="46"/>
      <c r="BD80" s="46"/>
      <c r="BF80" s="46"/>
      <c r="BG80" s="46"/>
      <c r="BH80" s="46"/>
      <c r="BI80" s="46"/>
      <c r="BJ80" s="46"/>
      <c r="BL80" s="46"/>
      <c r="BM80" s="46"/>
      <c r="BN80" s="46"/>
      <c r="BO80" s="46"/>
      <c r="CG80" s="46"/>
      <c r="CH80" s="46"/>
      <c r="CI80" s="46"/>
      <c r="CJ80" s="46"/>
      <c r="CK80" s="46"/>
      <c r="CL80" s="46"/>
      <c r="CM80" s="46"/>
      <c r="CN80" s="46"/>
      <c r="CO80" s="46"/>
      <c r="CP80" s="46"/>
      <c r="CQ80" s="46"/>
      <c r="CR80" s="46"/>
      <c r="CS80" s="46"/>
      <c r="CT80" s="46"/>
      <c r="CU80" s="46"/>
    </row>
    <row r="81" spans="1:113" x14ac:dyDescent="0.2">
      <c r="A81" s="33" t="s">
        <v>52</v>
      </c>
      <c r="B81" s="1">
        <f t="shared" si="59"/>
        <v>2015</v>
      </c>
      <c r="D81" s="43">
        <f>Conversion_Factors!$O77*D241+D323</f>
        <v>17749.286600870542</v>
      </c>
      <c r="F81" s="49">
        <f>Floorspace_estimates!B63</f>
        <v>87.660198809335796</v>
      </c>
      <c r="H81" s="50">
        <f t="shared" ref="H81:H83" si="127">D81/F81</f>
        <v>202.47828366755024</v>
      </c>
      <c r="K81" s="43">
        <f>Conversion_Factors!$O77*K241+K323</f>
        <v>17957.778189577781</v>
      </c>
      <c r="L81" s="115">
        <f t="shared" ref="L81:L83" si="128">H81/O81</f>
        <v>204.85669019113931</v>
      </c>
      <c r="O81" s="52">
        <f t="shared" ref="O81:O84" si="129">D81/K81</f>
        <v>0.98838990065996912</v>
      </c>
      <c r="R81" s="116">
        <f t="shared" ref="R81:R84" si="130">L81/L$86</f>
        <v>1.036311944837629</v>
      </c>
      <c r="S81" s="46"/>
      <c r="T81" s="46"/>
      <c r="V81" s="48">
        <f t="shared" ref="V81:V84" si="131">F81/F$86</f>
        <v>1.5069242717010638</v>
      </c>
      <c r="W81" s="399">
        <f t="shared" ref="W81:W84" si="132">H81/H$86</f>
        <v>1.0258572975693643</v>
      </c>
      <c r="X81" s="48">
        <f t="shared" ref="X81:X84" si="133">O81/O$86</f>
        <v>0.9899116792773216</v>
      </c>
      <c r="Y81" s="48">
        <f t="shared" ref="Y81:Y84" si="134">R81</f>
        <v>1.036311944837629</v>
      </c>
      <c r="Z81" s="48">
        <f t="shared" ref="Z81:Z84" si="135">V81*X81*Y81</f>
        <v>1.5458892610089359</v>
      </c>
      <c r="AA81" s="48">
        <f t="shared" ref="AA81:AA84" si="136">V81*W81</f>
        <v>1.5458892610089356</v>
      </c>
      <c r="AB81" s="48"/>
      <c r="AC81" s="48"/>
      <c r="AE81" s="43">
        <f>Conversion_Factors!$G77*D241+D323</f>
        <v>17749.286600870542</v>
      </c>
      <c r="AF81" s="43">
        <f>Conversion_Factors!$G77/Conversion_Factors!$K77*D241+D323</f>
        <v>19230.164568001455</v>
      </c>
      <c r="AG81" s="238">
        <f t="shared" ref="AG81:AG84" si="137">AE81/AF81</f>
        <v>0.92299192438555311</v>
      </c>
      <c r="AH81" s="5"/>
      <c r="AJ81" s="46"/>
      <c r="AK81" s="46"/>
      <c r="AL81" s="46"/>
      <c r="AM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BA81" s="46"/>
      <c r="BB81" s="46"/>
      <c r="BC81" s="46"/>
      <c r="BD81" s="46"/>
      <c r="BF81" s="46"/>
      <c r="BG81" s="46"/>
      <c r="BH81" s="46"/>
      <c r="BI81" s="46"/>
      <c r="BJ81" s="46"/>
      <c r="BL81" s="46"/>
      <c r="BM81" s="46"/>
      <c r="BN81" s="46"/>
      <c r="BO81" s="46"/>
      <c r="CG81" s="46"/>
      <c r="CH81" s="46"/>
      <c r="CI81" s="46"/>
      <c r="CJ81" s="46"/>
      <c r="CK81" s="46"/>
      <c r="CL81" s="46"/>
      <c r="CM81" s="46"/>
      <c r="CN81" s="46"/>
      <c r="CO81" s="46"/>
      <c r="CP81" s="46"/>
      <c r="CQ81" s="46"/>
      <c r="CR81" s="46"/>
      <c r="CS81" s="46"/>
      <c r="CT81" s="46"/>
      <c r="CU81" s="46"/>
    </row>
    <row r="82" spans="1:113" x14ac:dyDescent="0.2">
      <c r="A82" s="33" t="s">
        <v>52</v>
      </c>
      <c r="B82" s="1">
        <f t="shared" si="59"/>
        <v>2016</v>
      </c>
      <c r="D82" s="43">
        <f>Conversion_Factors!$O78*D242+D324</f>
        <v>17624.912725764989</v>
      </c>
      <c r="F82" s="49">
        <f>Floorspace_estimates!B64</f>
        <v>88.396571177269067</v>
      </c>
      <c r="H82" s="50">
        <f t="shared" si="127"/>
        <v>199.38457443581461</v>
      </c>
      <c r="K82" s="43">
        <f>Conversion_Factors!$O78*K242+K324</f>
        <v>17967.79766634008</v>
      </c>
      <c r="L82" s="115">
        <f t="shared" si="128"/>
        <v>203.26351381104757</v>
      </c>
      <c r="O82" s="52">
        <f t="shared" si="129"/>
        <v>0.98091669625056865</v>
      </c>
      <c r="R82" s="116">
        <f t="shared" si="130"/>
        <v>1.0282525169937946</v>
      </c>
      <c r="S82" s="46"/>
      <c r="T82" s="46"/>
      <c r="V82" s="48">
        <f t="shared" si="131"/>
        <v>1.5195828945346965</v>
      </c>
      <c r="W82" s="399">
        <f t="shared" si="132"/>
        <v>1.0101830033465595</v>
      </c>
      <c r="X82" s="48">
        <f t="shared" si="133"/>
        <v>0.98242696871770074</v>
      </c>
      <c r="Y82" s="48">
        <f t="shared" si="134"/>
        <v>1.0282525169937946</v>
      </c>
      <c r="Z82" s="48">
        <f t="shared" si="135"/>
        <v>1.5350568122351183</v>
      </c>
      <c r="AA82" s="48">
        <f t="shared" si="136"/>
        <v>1.535056812235118</v>
      </c>
      <c r="AB82" s="48"/>
      <c r="AC82" s="48"/>
      <c r="AE82" s="43">
        <f>Conversion_Factors!$G78*D242+D324</f>
        <v>17624.912725764989</v>
      </c>
      <c r="AF82" s="43">
        <f>Conversion_Factors!$G78/Conversion_Factors!$K78*D242+D324</f>
        <v>19182.831218658415</v>
      </c>
      <c r="AG82" s="238">
        <f t="shared" si="137"/>
        <v>0.91878578948356182</v>
      </c>
      <c r="AH82" s="5"/>
      <c r="AJ82" s="46"/>
      <c r="AK82" s="46"/>
      <c r="AL82" s="46"/>
      <c r="AM82" s="46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BA82" s="46"/>
      <c r="BB82" s="46"/>
      <c r="BC82" s="46"/>
      <c r="BD82" s="46"/>
      <c r="BF82" s="46"/>
      <c r="BG82" s="46"/>
      <c r="BH82" s="46"/>
      <c r="BI82" s="46"/>
      <c r="BJ82" s="46"/>
      <c r="BL82" s="46"/>
      <c r="BM82" s="46"/>
      <c r="BN82" s="46"/>
      <c r="BO82" s="46"/>
      <c r="CG82" s="46"/>
      <c r="CH82" s="46"/>
      <c r="CI82" s="46"/>
      <c r="CJ82" s="46"/>
      <c r="CK82" s="46"/>
      <c r="CL82" s="46"/>
      <c r="CM82" s="46"/>
      <c r="CN82" s="46"/>
      <c r="CO82" s="46"/>
      <c r="CP82" s="46"/>
      <c r="CQ82" s="46"/>
      <c r="CR82" s="46"/>
      <c r="CS82" s="46"/>
      <c r="CT82" s="46"/>
      <c r="CU82" s="46"/>
    </row>
    <row r="83" spans="1:113" x14ac:dyDescent="0.2">
      <c r="A83" s="33" t="s">
        <v>52</v>
      </c>
      <c r="B83" s="1">
        <f t="shared" si="59"/>
        <v>2017</v>
      </c>
      <c r="D83" s="43">
        <f>Conversion_Factors!$O79*D243+D325</f>
        <v>17495.361768767805</v>
      </c>
      <c r="F83" s="49">
        <f>Floorspace_estimates!B65</f>
        <v>89.213866754116822</v>
      </c>
      <c r="H83" s="50">
        <f t="shared" si="127"/>
        <v>196.10585669363414</v>
      </c>
      <c r="K83" s="43">
        <f>Conversion_Factors!$O79*K243+K325</f>
        <v>17852.352644761177</v>
      </c>
      <c r="L83" s="115">
        <f t="shared" si="128"/>
        <v>200.10737449553906</v>
      </c>
      <c r="O83" s="52">
        <f t="shared" si="129"/>
        <v>0.9800031467506255</v>
      </c>
      <c r="R83" s="116">
        <f t="shared" si="130"/>
        <v>1.0122865025610641</v>
      </c>
      <c r="S83" s="46"/>
      <c r="T83" s="46"/>
      <c r="V83" s="48">
        <f t="shared" si="131"/>
        <v>1.5336326292904274</v>
      </c>
      <c r="W83" s="399">
        <f t="shared" si="132"/>
        <v>0.99357136252482814</v>
      </c>
      <c r="X83" s="48">
        <f t="shared" si="133"/>
        <v>0.98151201266747412</v>
      </c>
      <c r="Y83" s="48">
        <f t="shared" si="134"/>
        <v>1.0122865025610641</v>
      </c>
      <c r="Z83" s="48">
        <f t="shared" si="135"/>
        <v>1.5237734610966247</v>
      </c>
      <c r="AA83" s="48">
        <f t="shared" si="136"/>
        <v>1.5237734610966247</v>
      </c>
      <c r="AB83" s="48"/>
      <c r="AC83" s="48"/>
      <c r="AE83" s="43">
        <f>Conversion_Factors!$G79*D243+D325</f>
        <v>17495.361768767805</v>
      </c>
      <c r="AF83" s="43">
        <f>Conversion_Factors!$G79/Conversion_Factors!$K79*D243+D325</f>
        <v>19069.393481041236</v>
      </c>
      <c r="AG83" s="238">
        <f t="shared" si="137"/>
        <v>0.91745769398285637</v>
      </c>
      <c r="AH83" s="5"/>
      <c r="AJ83" s="46"/>
      <c r="AK83" s="46"/>
      <c r="AL83" s="46"/>
      <c r="AM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BA83" s="46"/>
      <c r="BB83" s="46"/>
      <c r="BC83" s="46"/>
      <c r="BD83" s="46"/>
      <c r="BF83" s="46"/>
      <c r="BG83" s="46"/>
      <c r="BH83" s="46"/>
      <c r="BI83" s="46"/>
      <c r="BJ83" s="46"/>
      <c r="BL83" s="46"/>
      <c r="BM83" s="46"/>
      <c r="BN83" s="46"/>
      <c r="BO83" s="46"/>
      <c r="CG83" s="46"/>
      <c r="CH83" s="46"/>
      <c r="CI83" s="46"/>
      <c r="CJ83" s="46"/>
      <c r="CK83" s="46"/>
      <c r="CL83" s="46"/>
      <c r="CM83" s="46"/>
      <c r="CN83" s="46"/>
      <c r="CO83" s="46"/>
      <c r="CP83" s="46"/>
      <c r="CQ83" s="46"/>
      <c r="CR83" s="46"/>
      <c r="CS83" s="46"/>
      <c r="CT83" s="46"/>
      <c r="CU83" s="46"/>
    </row>
    <row r="84" spans="1:113" hidden="1" x14ac:dyDescent="0.2">
      <c r="A84" s="33" t="s">
        <v>52</v>
      </c>
      <c r="B84" s="1">
        <f t="shared" si="59"/>
        <v>2018</v>
      </c>
      <c r="D84" s="43"/>
      <c r="F84" s="49"/>
      <c r="H84" s="50"/>
      <c r="K84" s="43"/>
      <c r="L84" s="115"/>
      <c r="O84" s="52" t="e">
        <f t="shared" si="129"/>
        <v>#DIV/0!</v>
      </c>
      <c r="R84" s="116">
        <f t="shared" si="130"/>
        <v>0</v>
      </c>
      <c r="S84" s="46"/>
      <c r="T84" s="46"/>
      <c r="V84" s="48">
        <f t="shared" si="131"/>
        <v>0</v>
      </c>
      <c r="W84" s="399">
        <f t="shared" si="132"/>
        <v>0</v>
      </c>
      <c r="X84" s="48" t="e">
        <f t="shared" si="133"/>
        <v>#DIV/0!</v>
      </c>
      <c r="Y84" s="48">
        <f t="shared" si="134"/>
        <v>0</v>
      </c>
      <c r="Z84" s="48" t="e">
        <f t="shared" si="135"/>
        <v>#DIV/0!</v>
      </c>
      <c r="AA84" s="48">
        <f t="shared" si="136"/>
        <v>0</v>
      </c>
      <c r="AB84" s="48"/>
      <c r="AC84" s="48"/>
      <c r="AE84" s="43">
        <f>Conversion_Factors!$G80*D244+D326</f>
        <v>18051.229043378091</v>
      </c>
      <c r="AF84" s="43">
        <f>Conversion_Factors!$G80/Conversion_Factors!$K80*D244+D326</f>
        <v>19812.367283836476</v>
      </c>
      <c r="AG84" s="238">
        <f t="shared" si="137"/>
        <v>0.91110914636156703</v>
      </c>
      <c r="AH84" s="5"/>
      <c r="AJ84" s="46"/>
      <c r="AK84" s="46"/>
      <c r="AL84" s="46"/>
      <c r="AM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BA84" s="46"/>
      <c r="BB84" s="46"/>
      <c r="BC84" s="46"/>
      <c r="BD84" s="46"/>
      <c r="BF84" s="46"/>
      <c r="BG84" s="46"/>
      <c r="BH84" s="46"/>
      <c r="BI84" s="46"/>
      <c r="BJ84" s="46"/>
      <c r="BL84" s="46"/>
      <c r="BM84" s="46"/>
      <c r="BN84" s="46"/>
      <c r="BO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</row>
    <row r="85" spans="1:113" hidden="1" x14ac:dyDescent="0.2">
      <c r="A85" s="33"/>
      <c r="B85" s="1"/>
      <c r="D85" s="43"/>
      <c r="F85" s="44"/>
      <c r="L85" s="22"/>
      <c r="R85" s="46"/>
      <c r="S85" s="46"/>
      <c r="T85" s="46"/>
      <c r="V85" s="48"/>
      <c r="W85" s="48"/>
      <c r="X85" s="48"/>
      <c r="Y85" s="48"/>
      <c r="Z85" s="48"/>
      <c r="AA85" s="48"/>
      <c r="AB85" s="48"/>
      <c r="AC85" s="48"/>
      <c r="AH85" s="5"/>
      <c r="AJ85" s="46"/>
      <c r="AK85" s="46"/>
      <c r="AL85" s="46"/>
      <c r="AM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BA85" s="46"/>
      <c r="BB85" s="46"/>
      <c r="BC85" s="46"/>
      <c r="BD85" s="46"/>
      <c r="BF85" s="46"/>
      <c r="BG85" s="46"/>
      <c r="BH85" s="46"/>
      <c r="BI85" s="46"/>
      <c r="BJ85" s="46"/>
      <c r="BL85" s="46"/>
      <c r="BM85" s="46"/>
      <c r="BN85" s="46"/>
      <c r="BO85" s="46"/>
      <c r="CG85" s="46"/>
      <c r="CH85" s="46"/>
      <c r="CI85" s="46"/>
      <c r="CJ85" s="46"/>
      <c r="CK85" s="46"/>
      <c r="CL85" s="46"/>
      <c r="CM85" s="46"/>
      <c r="CN85" s="46"/>
      <c r="CO85" s="46"/>
      <c r="CP85" s="46"/>
      <c r="CQ85" s="46"/>
      <c r="CR85" s="46"/>
      <c r="CS85" s="46"/>
      <c r="CT85" s="46"/>
      <c r="CU85" s="46"/>
    </row>
    <row r="86" spans="1:113" hidden="1" x14ac:dyDescent="0.2">
      <c r="A86" s="53" t="s">
        <v>57</v>
      </c>
      <c r="B86" s="54">
        <f>Base_year</f>
        <v>1985</v>
      </c>
      <c r="D86" s="51">
        <f>INDEX(D15:D76,base_row,1)</f>
        <v>11481.60288615133</v>
      </c>
      <c r="F86" s="51">
        <f>INDEX(F15:F76,base_row,1)</f>
        <v>58.171601888383009</v>
      </c>
      <c r="H86" s="51">
        <f>INDEX(H15:H76,base_row,1)</f>
        <v>197.37470713255757</v>
      </c>
      <c r="L86" s="50">
        <f>INDEX(L15:L76,base_row,1)</f>
        <v>197.67859592049436</v>
      </c>
      <c r="O86" s="52">
        <f>INDEX(O15:O76,base_row,1)</f>
        <v>0.99846271273568221</v>
      </c>
      <c r="R86" s="46"/>
      <c r="S86" s="46"/>
      <c r="T86" s="46"/>
      <c r="V86" s="48"/>
      <c r="W86" s="48"/>
      <c r="X86" s="48"/>
      <c r="Y86" s="48"/>
      <c r="Z86" s="48"/>
      <c r="AA86" s="48"/>
      <c r="AB86" s="48"/>
      <c r="AC86" s="48"/>
      <c r="AE86" s="52">
        <f>Y83/Y66</f>
        <v>0.87369516374331835</v>
      </c>
      <c r="AH86" s="5"/>
      <c r="AJ86" s="46"/>
      <c r="AK86" s="46"/>
      <c r="AL86" s="46"/>
      <c r="AM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BA86" s="46"/>
      <c r="BB86" s="46"/>
      <c r="BC86" s="46"/>
      <c r="BD86" s="46"/>
      <c r="BF86" s="46"/>
      <c r="BG86" s="46"/>
      <c r="BH86" s="46"/>
      <c r="BI86" s="46"/>
      <c r="BJ86" s="46"/>
      <c r="BL86" s="46"/>
      <c r="BM86" s="46"/>
      <c r="BN86" s="46"/>
      <c r="BO86" s="46"/>
      <c r="CG86" s="46"/>
      <c r="CH86" s="46">
        <f>INDEX(CH15:CH76,base_row,1)</f>
        <v>1</v>
      </c>
      <c r="CL86" s="46">
        <f>INDEX(CL15:CL76,base_row,1)</f>
        <v>1</v>
      </c>
      <c r="CP86" s="46">
        <f>INDEX(CP15:CP76,base_row,1)</f>
        <v>1</v>
      </c>
      <c r="CT86" s="46">
        <f>INDEX(CT15:CT76,base_row,1)</f>
        <v>1</v>
      </c>
      <c r="CX86" s="46">
        <f>INDEX(CX15:CX76,base_row,1)</f>
        <v>1</v>
      </c>
    </row>
    <row r="87" spans="1:113" hidden="1" x14ac:dyDescent="0.2">
      <c r="A87" s="53" t="s">
        <v>58</v>
      </c>
      <c r="B87" s="54">
        <f>Base_year2</f>
        <v>1996</v>
      </c>
      <c r="D87" s="50"/>
      <c r="F87" s="44"/>
      <c r="L87" s="22"/>
      <c r="R87" s="46"/>
      <c r="S87" s="46"/>
      <c r="T87" s="46"/>
      <c r="V87" s="48"/>
      <c r="W87" s="48"/>
      <c r="X87" s="48"/>
      <c r="Y87" s="48"/>
      <c r="Z87" s="48"/>
      <c r="AA87" s="48"/>
      <c r="AB87" s="48"/>
      <c r="AC87" s="48"/>
      <c r="AH87" s="5"/>
      <c r="AJ87" s="46"/>
      <c r="AK87" s="46"/>
      <c r="AL87" s="46"/>
      <c r="AM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BA87" s="46"/>
      <c r="BB87" s="46"/>
      <c r="BC87" s="46"/>
      <c r="BD87" s="46"/>
      <c r="BF87" s="46"/>
      <c r="BG87" s="46"/>
      <c r="BH87" s="46"/>
      <c r="BI87" s="46"/>
      <c r="BJ87" s="46"/>
      <c r="BL87" s="46"/>
      <c r="BM87" s="46"/>
      <c r="BN87" s="46"/>
      <c r="BO87" s="46"/>
      <c r="CG87" s="46"/>
      <c r="CH87" s="46"/>
      <c r="CI87" s="46"/>
      <c r="CJ87" s="46"/>
      <c r="CK87" s="46"/>
      <c r="CL87" s="46"/>
      <c r="CM87" s="46"/>
      <c r="CN87" s="46"/>
      <c r="CO87" s="46"/>
      <c r="CP87" s="46"/>
      <c r="CQ87" s="46"/>
      <c r="CR87" s="46"/>
      <c r="CS87" s="46"/>
      <c r="CT87" s="46"/>
      <c r="CU87" s="46"/>
    </row>
    <row r="88" spans="1:113" x14ac:dyDescent="0.2">
      <c r="A88" s="33"/>
      <c r="B88" s="1"/>
      <c r="D88" s="238"/>
      <c r="F88" s="44"/>
      <c r="L88" s="22"/>
      <c r="R88" s="46"/>
      <c r="S88" s="46"/>
      <c r="T88" s="46"/>
      <c r="V88" s="47"/>
      <c r="W88" s="47"/>
      <c r="X88" s="47"/>
      <c r="Y88" s="47"/>
      <c r="Z88" s="47"/>
      <c r="AA88" s="47"/>
      <c r="AB88" s="48"/>
      <c r="AC88" s="48"/>
      <c r="AD88" s="8"/>
      <c r="AG88" s="46"/>
      <c r="AH88" s="5"/>
      <c r="AJ88" s="46"/>
      <c r="AK88" s="46"/>
      <c r="AL88" s="46"/>
      <c r="AM88" s="46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BA88" s="46"/>
      <c r="BB88" s="46"/>
      <c r="BC88" s="46"/>
      <c r="BD88" s="46"/>
      <c r="BF88" s="46"/>
      <c r="BG88" s="46"/>
      <c r="BH88" s="46"/>
      <c r="BI88" s="46"/>
      <c r="BJ88" s="46"/>
      <c r="BL88" s="46"/>
      <c r="BM88" s="46"/>
      <c r="BN88" s="46"/>
      <c r="BO88" s="46"/>
      <c r="CG88" s="46"/>
      <c r="CH88" s="46"/>
      <c r="CI88" s="46"/>
      <c r="CJ88" s="46"/>
      <c r="CK88" s="46"/>
      <c r="CL88" s="46"/>
      <c r="CM88" s="46"/>
      <c r="CN88" s="46"/>
      <c r="CO88" s="46"/>
      <c r="CP88" s="46"/>
      <c r="CQ88" s="46"/>
      <c r="CR88" s="46"/>
      <c r="CS88" s="46"/>
      <c r="CT88" s="46"/>
      <c r="CU88" s="46"/>
    </row>
    <row r="89" spans="1:113" x14ac:dyDescent="0.2">
      <c r="A89" s="1"/>
      <c r="B89" s="1"/>
      <c r="D89" s="473"/>
      <c r="F89" s="44"/>
      <c r="H89" s="51"/>
      <c r="L89" s="22"/>
      <c r="V89" s="46"/>
      <c r="W89" s="46"/>
      <c r="X89" s="46"/>
      <c r="Y89" s="46"/>
      <c r="Z89" s="46"/>
      <c r="AA89" s="46"/>
      <c r="AH89" s="5"/>
    </row>
    <row r="90" spans="1:113" ht="51" x14ac:dyDescent="0.2">
      <c r="A90" s="1"/>
      <c r="B90" s="1"/>
      <c r="D90" s="114" t="s">
        <v>59</v>
      </c>
      <c r="E90" s="34"/>
      <c r="F90" s="70" t="s">
        <v>115</v>
      </c>
      <c r="G90" s="34"/>
      <c r="H90" s="70" t="s">
        <v>60</v>
      </c>
      <c r="I90" s="34"/>
      <c r="J90" s="34"/>
      <c r="K90" s="70" t="s">
        <v>1</v>
      </c>
      <c r="L90" s="70" t="s">
        <v>60</v>
      </c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H90" s="5"/>
    </row>
    <row r="91" spans="1:113" ht="25.5" x14ac:dyDescent="0.2">
      <c r="A91" s="1"/>
      <c r="B91" s="1"/>
      <c r="D91" s="22"/>
      <c r="K91" s="82" t="s">
        <v>208</v>
      </c>
      <c r="L91" s="82" t="s">
        <v>208</v>
      </c>
      <c r="X91" s="46"/>
      <c r="Y91" s="52"/>
      <c r="AH91" s="5"/>
      <c r="DD91" s="11" t="s">
        <v>316</v>
      </c>
    </row>
    <row r="92" spans="1:113" ht="51" x14ac:dyDescent="0.2">
      <c r="A92" s="1"/>
      <c r="B92" s="1"/>
      <c r="D92" s="12" t="s">
        <v>34</v>
      </c>
      <c r="F92" s="12" t="s">
        <v>34</v>
      </c>
      <c r="H92" s="14" t="str">
        <f>D92</f>
        <v>Total</v>
      </c>
      <c r="K92" s="12" t="s">
        <v>207</v>
      </c>
      <c r="L92" s="12" t="s">
        <v>207</v>
      </c>
      <c r="O92" s="12" t="s">
        <v>207</v>
      </c>
      <c r="R92" s="12" t="s">
        <v>207</v>
      </c>
      <c r="S92" s="36"/>
      <c r="T92" s="36"/>
      <c r="AH92" s="5"/>
      <c r="DE92" s="196" t="s">
        <v>314</v>
      </c>
      <c r="DF92" s="196" t="s">
        <v>347</v>
      </c>
      <c r="DG92" s="196" t="s">
        <v>313</v>
      </c>
      <c r="DH92" s="196" t="s">
        <v>141</v>
      </c>
      <c r="DI92" s="34"/>
    </row>
    <row r="93" spans="1:113" ht="23.25" customHeight="1" x14ac:dyDescent="0.2">
      <c r="A93" s="24" t="s">
        <v>40</v>
      </c>
      <c r="B93" s="1"/>
      <c r="D93" s="29" t="s">
        <v>62</v>
      </c>
      <c r="F93" s="29" t="s">
        <v>62</v>
      </c>
      <c r="H93" s="29" t="s">
        <v>62</v>
      </c>
      <c r="K93" s="29" t="s">
        <v>62</v>
      </c>
      <c r="L93" s="29" t="s">
        <v>62</v>
      </c>
      <c r="O93" s="29" t="s">
        <v>62</v>
      </c>
      <c r="R93" s="29" t="s">
        <v>62</v>
      </c>
      <c r="S93" s="21"/>
      <c r="T93" s="21"/>
      <c r="AH93" s="5"/>
      <c r="DD93" s="2">
        <v>1970</v>
      </c>
      <c r="DE93" s="46">
        <f t="shared" ref="DE93:DE133" si="138">AA115</f>
        <v>0.85232289989451004</v>
      </c>
      <c r="DF93" s="46">
        <f t="shared" ref="DF93:DF133" si="139">V115</f>
        <v>0.72490873566621694</v>
      </c>
      <c r="DG93" s="46">
        <f t="shared" ref="DG93:DG133" si="140">Y115</f>
        <v>1.1616580814611237</v>
      </c>
      <c r="DH93" s="46">
        <f t="shared" ref="DH93:DH133" si="141">X115</f>
        <v>1.0121444677086937</v>
      </c>
    </row>
    <row r="94" spans="1:113" ht="25.5" x14ac:dyDescent="0.2">
      <c r="A94" s="1"/>
      <c r="B94" s="1"/>
      <c r="D94" s="29" t="s">
        <v>53</v>
      </c>
      <c r="F94" s="38" t="s">
        <v>54</v>
      </c>
      <c r="H94" s="38" t="s">
        <v>119</v>
      </c>
      <c r="K94" s="29" t="str">
        <f>D94</f>
        <v xml:space="preserve"> (TBtu)</v>
      </c>
      <c r="L94" s="38" t="s">
        <v>55</v>
      </c>
      <c r="O94" s="38" t="s">
        <v>56</v>
      </c>
      <c r="R94" s="29" t="str">
        <f>index_label</f>
        <v>1985 = 1</v>
      </c>
      <c r="S94" s="36"/>
      <c r="T94" s="36"/>
      <c r="AH94" s="5"/>
      <c r="DD94" s="2">
        <f>DD93+1</f>
        <v>1971</v>
      </c>
      <c r="DE94" s="46">
        <f t="shared" si="138"/>
        <v>0.89253462341778633</v>
      </c>
      <c r="DF94" s="46">
        <f t="shared" si="139"/>
        <v>0.7429327365238283</v>
      </c>
      <c r="DG94" s="46">
        <f t="shared" si="140"/>
        <v>1.1954305043063984</v>
      </c>
      <c r="DH94" s="46">
        <f t="shared" si="141"/>
        <v>1.0049657089162827</v>
      </c>
    </row>
    <row r="95" spans="1:113" x14ac:dyDescent="0.2">
      <c r="A95" s="1" t="s">
        <v>63</v>
      </c>
      <c r="B95" s="1">
        <v>1949</v>
      </c>
      <c r="D95" s="43">
        <f t="shared" ref="D95:D126" si="142">D175+D257</f>
        <v>2868.973</v>
      </c>
      <c r="F95" s="43">
        <f t="shared" ref="F95:F126" si="143">F15</f>
        <v>27.235148729606166</v>
      </c>
      <c r="H95" s="50">
        <f>D95/F95</f>
        <v>105.34082367177463</v>
      </c>
      <c r="K95" s="43">
        <f t="shared" ref="K95:K126" si="144">K175+K257</f>
        <v>2929.541633935738</v>
      </c>
      <c r="L95" s="115">
        <f t="shared" ref="L95:L156" si="145">H95/O95</f>
        <v>107.56473786945612</v>
      </c>
      <c r="O95" s="52">
        <f>D95/K95</f>
        <v>0.97932487689059866</v>
      </c>
      <c r="R95" s="46">
        <f t="shared" ref="R95:R126" si="146">L95/L$166</f>
        <v>1.0339472308728175</v>
      </c>
      <c r="S95" s="47"/>
      <c r="T95" s="47">
        <f>X95*Y95</f>
        <v>1.0057558422525834</v>
      </c>
      <c r="V95" s="48">
        <f t="shared" ref="V95:V126" si="147">F95/F$166</f>
        <v>0.4681863288183763</v>
      </c>
      <c r="W95" s="48">
        <f t="shared" ref="W95:W126" si="148">H95/H$166</f>
        <v>1.0057558422525836</v>
      </c>
      <c r="X95" s="48">
        <f t="shared" ref="X95:X126" si="149">O95/O$166</f>
        <v>0.97273420946595512</v>
      </c>
      <c r="Y95" s="48">
        <f>R95</f>
        <v>1.0339472308728175</v>
      </c>
      <c r="Z95" s="48">
        <f>V95*X95*Y95</f>
        <v>0.4708811354718711</v>
      </c>
      <c r="AA95" s="48">
        <f>V95*W95</f>
        <v>0.4708811354718711</v>
      </c>
      <c r="AB95" s="48"/>
      <c r="AC95" s="48"/>
      <c r="AH95" s="5"/>
      <c r="AJ95" s="46" t="e">
        <f>D95/#REF!</f>
        <v>#REF!</v>
      </c>
      <c r="AK95" s="46" t="e">
        <f>#REF!/#REF!</f>
        <v>#REF!</v>
      </c>
      <c r="AL95" s="46" t="e">
        <f>#REF!/#REF!</f>
        <v>#REF!</v>
      </c>
      <c r="AM95" s="46" t="e">
        <f>#REF!/#REF!</f>
        <v>#REF!</v>
      </c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BF95" s="46" t="e">
        <f>F95/#REF!</f>
        <v>#REF!</v>
      </c>
      <c r="BG95" s="46" t="e">
        <f>#REF!/#REF!</f>
        <v>#REF!</v>
      </c>
      <c r="BH95" s="46" t="e">
        <f>#REF!/#REF!</f>
        <v>#REF!</v>
      </c>
      <c r="BI95" s="46" t="e">
        <f>#REF!/#REF!</f>
        <v>#REF!</v>
      </c>
      <c r="BJ95" s="46"/>
      <c r="BL95" s="46"/>
      <c r="BM95" s="46"/>
      <c r="BN95" s="46"/>
      <c r="BO95" s="46"/>
      <c r="CG95" s="46"/>
      <c r="CH95" s="46">
        <v>1</v>
      </c>
      <c r="CI95" s="46" t="e">
        <f t="shared" ref="CI95:CI126" si="150">CH95/CH$166</f>
        <v>#REF!</v>
      </c>
      <c r="CJ95" s="46"/>
      <c r="CK95" s="46"/>
      <c r="CL95" s="46">
        <v>1</v>
      </c>
      <c r="CM95" s="46" t="e">
        <f t="shared" ref="CM95:CM126" si="151">CL95/CL$166</f>
        <v>#REF!</v>
      </c>
      <c r="CN95" s="46"/>
      <c r="CO95" s="46"/>
      <c r="CP95" s="46">
        <v>1</v>
      </c>
      <c r="CQ95" s="46" t="e">
        <f t="shared" ref="CQ95:CQ126" si="152">CP95/CP$166</f>
        <v>#REF!</v>
      </c>
      <c r="CR95" s="46"/>
      <c r="CS95" s="46"/>
      <c r="CT95" s="46">
        <v>1</v>
      </c>
      <c r="CU95" s="46" t="e">
        <f t="shared" ref="CU95:CU126" si="153">CT95/CT$166</f>
        <v>#REF!</v>
      </c>
      <c r="CW95" s="46"/>
      <c r="CX95" s="46">
        <v>1</v>
      </c>
      <c r="CY95" s="46" t="e">
        <f t="shared" ref="CY95:CY126" si="154">CX95/CX$166</f>
        <v>#REF!</v>
      </c>
      <c r="DD95" s="2">
        <f t="shared" ref="DD95:DD107" si="155">DD94+1</f>
        <v>1972</v>
      </c>
      <c r="DE95" s="46">
        <f t="shared" si="138"/>
        <v>0.92108253278446028</v>
      </c>
      <c r="DF95" s="46">
        <f t="shared" si="139"/>
        <v>0.75976129204513909</v>
      </c>
      <c r="DG95" s="46">
        <f t="shared" si="140"/>
        <v>1.2195818284442008</v>
      </c>
      <c r="DH95" s="46">
        <f t="shared" si="141"/>
        <v>0.99405505497215418</v>
      </c>
    </row>
    <row r="96" spans="1:113" x14ac:dyDescent="0.2">
      <c r="A96" s="1" t="s">
        <v>63</v>
      </c>
      <c r="B96" s="1">
        <f t="shared" ref="B96:B161" si="156">B95+1</f>
        <v>1950</v>
      </c>
      <c r="D96" s="43">
        <f t="shared" si="142"/>
        <v>3059.1880000000001</v>
      </c>
      <c r="F96" s="43">
        <f t="shared" si="143"/>
        <v>27.788637079656915</v>
      </c>
      <c r="H96" s="50">
        <f t="shared" ref="H96:H146" si="157">D96/F96</f>
        <v>110.08773086750354</v>
      </c>
      <c r="K96" s="43">
        <f t="shared" si="144"/>
        <v>3000.708780706706</v>
      </c>
      <c r="L96" s="115">
        <f t="shared" si="145"/>
        <v>107.98330166769564</v>
      </c>
      <c r="O96" s="52">
        <f t="shared" ref="O96:O156" si="158">D96/K96</f>
        <v>1.0194884687475476</v>
      </c>
      <c r="R96" s="46">
        <f t="shared" si="146"/>
        <v>1.0379706021811601</v>
      </c>
      <c r="S96" s="47"/>
      <c r="T96" s="47"/>
      <c r="V96" s="48">
        <f t="shared" si="147"/>
        <v>0.47770108055433086</v>
      </c>
      <c r="W96" s="48">
        <f t="shared" si="148"/>
        <v>1.0510775843685454</v>
      </c>
      <c r="X96" s="48">
        <f t="shared" si="149"/>
        <v>1.0126275081007523</v>
      </c>
      <c r="Y96" s="48">
        <f t="shared" ref="Y96:Y146" si="159">R96</f>
        <v>1.0379706021811601</v>
      </c>
      <c r="Z96" s="48">
        <f t="shared" ref="Z96:Z146" si="160">V96*X96*Y96</f>
        <v>0.50210089779929001</v>
      </c>
      <c r="AA96" s="48">
        <f t="shared" ref="AA96:AA146" si="161">V96*W96</f>
        <v>0.50210089779929001</v>
      </c>
      <c r="AB96" s="48"/>
      <c r="AC96" s="48"/>
      <c r="AH96" s="5"/>
      <c r="AJ96" s="46" t="e">
        <f>D96/#REF!</f>
        <v>#REF!</v>
      </c>
      <c r="AK96" s="46" t="e">
        <f>#REF!/#REF!</f>
        <v>#REF!</v>
      </c>
      <c r="AL96" s="46" t="e">
        <f>#REF!/#REF!</f>
        <v>#REF!</v>
      </c>
      <c r="AM96" s="46" t="e">
        <f>#REF!/#REF!</f>
        <v>#REF!</v>
      </c>
      <c r="AO96" s="46" t="e">
        <f t="shared" ref="AO96:AO126" si="162">(AJ96-AJ95)/LN(AJ96/AJ95)</f>
        <v>#REF!</v>
      </c>
      <c r="AP96" s="46" t="e">
        <f t="shared" ref="AP96:AP126" si="163">(AK96-AK95)/LN(AK96/AK95)</f>
        <v>#REF!</v>
      </c>
      <c r="AQ96" s="46" t="e">
        <f t="shared" ref="AQ96:AQ126" si="164">(AL96-AL95)/LN(AL96/AL95)</f>
        <v>#REF!</v>
      </c>
      <c r="AR96" s="46" t="e">
        <f t="shared" ref="AR96:AR126" si="165">(AM96-AM95)/LN(AM96/AM95)</f>
        <v>#REF!</v>
      </c>
      <c r="AS96" s="46" t="e">
        <f t="shared" ref="AS96:AS126" si="166">SUM(AO96:AR96)</f>
        <v>#REF!</v>
      </c>
      <c r="AT96" s="46"/>
      <c r="AU96" s="46" t="e">
        <f t="shared" ref="AU96:AU126" si="167">AO96/$AS96</f>
        <v>#REF!</v>
      </c>
      <c r="AV96" s="46" t="e">
        <f t="shared" ref="AV96:AV126" si="168">AP96/$AS96</f>
        <v>#REF!</v>
      </c>
      <c r="AW96" s="46" t="e">
        <f t="shared" ref="AW96:AW126" si="169">AQ96/$AS96</f>
        <v>#REF!</v>
      </c>
      <c r="AX96" s="46" t="e">
        <f t="shared" ref="AX96:AX126" si="170">AR96/$AS96</f>
        <v>#REF!</v>
      </c>
      <c r="BA96" s="46" t="e">
        <f>LN(#REF!/#REF!)</f>
        <v>#REF!</v>
      </c>
      <c r="BB96" s="46" t="e">
        <f>LN(#REF!/#REF!)</f>
        <v>#REF!</v>
      </c>
      <c r="BC96" s="46" t="e">
        <f>LN(#REF!/#REF!)</f>
        <v>#REF!</v>
      </c>
      <c r="BD96" s="46" t="e">
        <f>LN(#REF!/#REF!)</f>
        <v>#REF!</v>
      </c>
      <c r="BF96" s="46" t="e">
        <f>F96/#REF!</f>
        <v>#REF!</v>
      </c>
      <c r="BG96" s="46" t="e">
        <f>#REF!/#REF!</f>
        <v>#REF!</v>
      </c>
      <c r="BH96" s="46" t="e">
        <f>#REF!/#REF!</f>
        <v>#REF!</v>
      </c>
      <c r="BI96" s="46" t="e">
        <f>#REF!/#REF!</f>
        <v>#REF!</v>
      </c>
      <c r="BJ96" s="46"/>
      <c r="BL96" s="46" t="e">
        <f t="shared" ref="BL96:BL126" si="171">LN(BF96/BF95)</f>
        <v>#REF!</v>
      </c>
      <c r="BM96" s="46" t="e">
        <f t="shared" ref="BM96:BM126" si="172">LN(BG96/BG95)</f>
        <v>#REF!</v>
      </c>
      <c r="BN96" s="46" t="e">
        <f t="shared" ref="BN96:BN126" si="173">LN(BH96/BH95)</f>
        <v>#REF!</v>
      </c>
      <c r="BO96" s="46" t="e">
        <f t="shared" ref="BO96:BO126" si="174">LN(BI96/BI95)</f>
        <v>#REF!</v>
      </c>
      <c r="BQ96" s="46" t="e">
        <f>LN(#REF!/#REF!)</f>
        <v>#REF!</v>
      </c>
      <c r="BR96" s="46" t="e">
        <f>LN(#REF!/#REF!)</f>
        <v>#REF!</v>
      </c>
      <c r="BS96" s="46" t="e">
        <f>LN(#REF!/#REF!)</f>
        <v>#REF!</v>
      </c>
      <c r="BT96" s="46" t="e">
        <f>LN(#REF!/#REF!)</f>
        <v>#REF!</v>
      </c>
      <c r="BV96" s="46" t="e">
        <f>LN(#REF!/#REF!)</f>
        <v>#REF!</v>
      </c>
      <c r="BW96" s="46" t="e">
        <f>LN(#REF!/#REF!)</f>
        <v>#REF!</v>
      </c>
      <c r="BX96" s="46" t="e">
        <f>LN(#REF!/#REF!)</f>
        <v>#REF!</v>
      </c>
      <c r="BY96" s="46" t="e">
        <f>LN(#REF!/#REF!)</f>
        <v>#REF!</v>
      </c>
      <c r="CA96" s="46">
        <f t="shared" ref="CA96:CA107" si="175">LN(O96/O95)</f>
        <v>4.0192846125469014E-2</v>
      </c>
      <c r="CB96" s="46" t="e">
        <f>LN(#REF!/#REF!)</f>
        <v>#REF!</v>
      </c>
      <c r="CC96" s="46" t="e">
        <f>LN(#REF!/#REF!)</f>
        <v>#REF!</v>
      </c>
      <c r="CD96" s="46" t="e">
        <f>LN(#REF!/#REF!)</f>
        <v>#REF!</v>
      </c>
      <c r="CG96" s="46" t="e">
        <f t="shared" ref="CG96:CG126" si="176">EXP(SUMPRODUCT($AU96:$AX96,BA96:BD96))</f>
        <v>#REF!</v>
      </c>
      <c r="CH96" s="46">
        <f t="shared" ref="CH96:CH126" si="177">IF(ISERR(CG96),CH95,CG96*CH95)</f>
        <v>1</v>
      </c>
      <c r="CI96" s="46" t="e">
        <f t="shared" si="150"/>
        <v>#REF!</v>
      </c>
      <c r="CJ96" s="46"/>
      <c r="CK96" s="46" t="e">
        <f t="shared" ref="CK96:CK126" si="178">EXP(SUMPRODUCT($AU96:$AX96,BL96:BO96))</f>
        <v>#REF!</v>
      </c>
      <c r="CL96" s="46">
        <f t="shared" ref="CL96:CL126" si="179">IF(ISERR(CK96),CL95,CK96*CL95)</f>
        <v>1</v>
      </c>
      <c r="CM96" s="46" t="e">
        <f t="shared" si="151"/>
        <v>#REF!</v>
      </c>
      <c r="CN96" s="46"/>
      <c r="CO96" s="46" t="e">
        <f t="shared" ref="CO96:CO126" si="180">EXP(SUMPRODUCT($AU96:$AX96,BQ96:BT96))</f>
        <v>#REF!</v>
      </c>
      <c r="CP96" s="46">
        <f t="shared" ref="CP96:CP126" si="181">IF(ISERR(CO96),CP95,CO96*CP95)</f>
        <v>1</v>
      </c>
      <c r="CQ96" s="46" t="e">
        <f t="shared" si="152"/>
        <v>#REF!</v>
      </c>
      <c r="CR96" s="46"/>
      <c r="CS96" s="46" t="e">
        <f t="shared" ref="CS96:CS126" si="182">EXP(SUMPRODUCT($AU96:$AX96,BV96:BY96))</f>
        <v>#REF!</v>
      </c>
      <c r="CT96" s="46">
        <f t="shared" ref="CT96:CT126" si="183">IF(ISERR(CS96),CT95,CS96*CT95)</f>
        <v>1</v>
      </c>
      <c r="CU96" s="46" t="e">
        <f t="shared" si="153"/>
        <v>#REF!</v>
      </c>
      <c r="CW96" s="46" t="e">
        <f t="shared" ref="CW96:CW126" si="184">EXP(SUMPRODUCT($AU96:$AX96,CA96:CD96))</f>
        <v>#REF!</v>
      </c>
      <c r="CX96" s="46">
        <f t="shared" ref="CX96:CX126" si="185">IF(ISERR(CW96),CX95,CW96*CX95)</f>
        <v>1</v>
      </c>
      <c r="CY96" s="46" t="e">
        <f t="shared" si="154"/>
        <v>#REF!</v>
      </c>
      <c r="DD96" s="2">
        <f t="shared" si="155"/>
        <v>1973</v>
      </c>
      <c r="DE96" s="46">
        <f t="shared" si="138"/>
        <v>0.95518488946961377</v>
      </c>
      <c r="DF96" s="46">
        <f t="shared" si="139"/>
        <v>0.7776502043173672</v>
      </c>
      <c r="DG96" s="46">
        <f t="shared" si="140"/>
        <v>1.2280692636740165</v>
      </c>
      <c r="DH96" s="46">
        <f t="shared" si="141"/>
        <v>1.0001848943669729</v>
      </c>
    </row>
    <row r="97" spans="1:112" x14ac:dyDescent="0.2">
      <c r="A97" s="1" t="s">
        <v>63</v>
      </c>
      <c r="B97" s="1">
        <f t="shared" si="156"/>
        <v>1951</v>
      </c>
      <c r="D97" s="43">
        <f t="shared" si="142"/>
        <v>2990.0440000000003</v>
      </c>
      <c r="F97" s="43">
        <f t="shared" si="143"/>
        <v>28.246642791733045</v>
      </c>
      <c r="H97" s="50">
        <f t="shared" si="157"/>
        <v>105.85484519509333</v>
      </c>
      <c r="K97" s="43">
        <f t="shared" si="144"/>
        <v>2930.178545183986</v>
      </c>
      <c r="L97" s="115">
        <f t="shared" si="145"/>
        <v>103.7354621853172</v>
      </c>
      <c r="O97" s="52">
        <f t="shared" si="158"/>
        <v>1.0204306508606475</v>
      </c>
      <c r="R97" s="46">
        <f t="shared" si="146"/>
        <v>0.99713898805750811</v>
      </c>
      <c r="S97" s="46"/>
      <c r="T97" s="46"/>
      <c r="V97" s="48">
        <f t="shared" si="147"/>
        <v>0.48557443623318819</v>
      </c>
      <c r="W97" s="48">
        <f t="shared" si="148"/>
        <v>1.0106635326626394</v>
      </c>
      <c r="X97" s="48">
        <f t="shared" si="149"/>
        <v>1.0135633495100598</v>
      </c>
      <c r="Y97" s="48">
        <f t="shared" si="159"/>
        <v>0.99713898805750811</v>
      </c>
      <c r="Z97" s="48">
        <f t="shared" si="160"/>
        <v>0.49075237509410352</v>
      </c>
      <c r="AA97" s="48">
        <f t="shared" si="161"/>
        <v>0.49075237509410352</v>
      </c>
      <c r="AB97" s="48"/>
      <c r="AC97" s="48"/>
      <c r="AH97" s="5"/>
      <c r="AJ97" s="46" t="e">
        <f>D97/#REF!</f>
        <v>#REF!</v>
      </c>
      <c r="AK97" s="46" t="e">
        <f>#REF!/#REF!</f>
        <v>#REF!</v>
      </c>
      <c r="AL97" s="46" t="e">
        <f>#REF!/#REF!</f>
        <v>#REF!</v>
      </c>
      <c r="AM97" s="46" t="e">
        <f>#REF!/#REF!</f>
        <v>#REF!</v>
      </c>
      <c r="AO97" s="46" t="e">
        <f t="shared" si="162"/>
        <v>#REF!</v>
      </c>
      <c r="AP97" s="46" t="e">
        <f t="shared" si="163"/>
        <v>#REF!</v>
      </c>
      <c r="AQ97" s="46" t="e">
        <f t="shared" si="164"/>
        <v>#REF!</v>
      </c>
      <c r="AR97" s="46" t="e">
        <f t="shared" si="165"/>
        <v>#REF!</v>
      </c>
      <c r="AS97" s="46" t="e">
        <f t="shared" si="166"/>
        <v>#REF!</v>
      </c>
      <c r="AT97" s="46"/>
      <c r="AU97" s="46" t="e">
        <f t="shared" si="167"/>
        <v>#REF!</v>
      </c>
      <c r="AV97" s="46" t="e">
        <f t="shared" si="168"/>
        <v>#REF!</v>
      </c>
      <c r="AW97" s="46" t="e">
        <f t="shared" si="169"/>
        <v>#REF!</v>
      </c>
      <c r="AX97" s="46" t="e">
        <f t="shared" si="170"/>
        <v>#REF!</v>
      </c>
      <c r="BA97" s="46" t="e">
        <f>LN(#REF!/#REF!)</f>
        <v>#REF!</v>
      </c>
      <c r="BB97" s="46" t="e">
        <f>LN(#REF!/#REF!)</f>
        <v>#REF!</v>
      </c>
      <c r="BC97" s="46" t="e">
        <f>LN(#REF!/#REF!)</f>
        <v>#REF!</v>
      </c>
      <c r="BD97" s="46" t="e">
        <f>LN(#REF!/#REF!)</f>
        <v>#REF!</v>
      </c>
      <c r="BF97" s="46" t="e">
        <f>F97/#REF!</f>
        <v>#REF!</v>
      </c>
      <c r="BG97" s="46" t="e">
        <f>#REF!/#REF!</f>
        <v>#REF!</v>
      </c>
      <c r="BH97" s="46" t="e">
        <f>#REF!/#REF!</f>
        <v>#REF!</v>
      </c>
      <c r="BI97" s="46" t="e">
        <f>#REF!/#REF!</f>
        <v>#REF!</v>
      </c>
      <c r="BJ97" s="46"/>
      <c r="BL97" s="46" t="e">
        <f t="shared" si="171"/>
        <v>#REF!</v>
      </c>
      <c r="BM97" s="46" t="e">
        <f t="shared" si="172"/>
        <v>#REF!</v>
      </c>
      <c r="BN97" s="46" t="e">
        <f t="shared" si="173"/>
        <v>#REF!</v>
      </c>
      <c r="BO97" s="46" t="e">
        <f t="shared" si="174"/>
        <v>#REF!</v>
      </c>
      <c r="BQ97" s="46" t="e">
        <f>LN(#REF!/#REF!)</f>
        <v>#REF!</v>
      </c>
      <c r="BR97" s="46" t="e">
        <f>LN(#REF!/#REF!)</f>
        <v>#REF!</v>
      </c>
      <c r="BS97" s="46" t="e">
        <f>LN(#REF!/#REF!)</f>
        <v>#REF!</v>
      </c>
      <c r="BT97" s="46" t="e">
        <f>LN(#REF!/#REF!)</f>
        <v>#REF!</v>
      </c>
      <c r="BV97" s="46" t="e">
        <f>LN(#REF!/#REF!)</f>
        <v>#REF!</v>
      </c>
      <c r="BW97" s="46" t="e">
        <f>LN(#REF!/#REF!)</f>
        <v>#REF!</v>
      </c>
      <c r="BX97" s="46" t="e">
        <f>LN(#REF!/#REF!)</f>
        <v>#REF!</v>
      </c>
      <c r="BY97" s="46" t="e">
        <f>LN(#REF!/#REF!)</f>
        <v>#REF!</v>
      </c>
      <c r="CA97" s="46">
        <f t="shared" si="175"/>
        <v>9.237446436388911E-4</v>
      </c>
      <c r="CB97" s="46" t="e">
        <f>LN(#REF!/#REF!)</f>
        <v>#REF!</v>
      </c>
      <c r="CC97" s="46" t="e">
        <f>LN(#REF!/#REF!)</f>
        <v>#REF!</v>
      </c>
      <c r="CD97" s="46" t="e">
        <f>LN(#REF!/#REF!)</f>
        <v>#REF!</v>
      </c>
      <c r="CG97" s="46" t="e">
        <f t="shared" si="176"/>
        <v>#REF!</v>
      </c>
      <c r="CH97" s="46">
        <f t="shared" si="177"/>
        <v>1</v>
      </c>
      <c r="CI97" s="46" t="e">
        <f t="shared" si="150"/>
        <v>#REF!</v>
      </c>
      <c r="CJ97" s="46"/>
      <c r="CK97" s="46" t="e">
        <f t="shared" si="178"/>
        <v>#REF!</v>
      </c>
      <c r="CL97" s="46">
        <f t="shared" si="179"/>
        <v>1</v>
      </c>
      <c r="CM97" s="46" t="e">
        <f t="shared" si="151"/>
        <v>#REF!</v>
      </c>
      <c r="CN97" s="46"/>
      <c r="CO97" s="46" t="e">
        <f t="shared" si="180"/>
        <v>#REF!</v>
      </c>
      <c r="CP97" s="46">
        <f t="shared" si="181"/>
        <v>1</v>
      </c>
      <c r="CQ97" s="46" t="e">
        <f t="shared" si="152"/>
        <v>#REF!</v>
      </c>
      <c r="CR97" s="46"/>
      <c r="CS97" s="46" t="e">
        <f t="shared" si="182"/>
        <v>#REF!</v>
      </c>
      <c r="CT97" s="46">
        <f t="shared" si="183"/>
        <v>1</v>
      </c>
      <c r="CU97" s="46" t="e">
        <f t="shared" si="153"/>
        <v>#REF!</v>
      </c>
      <c r="CW97" s="46" t="e">
        <f t="shared" si="184"/>
        <v>#REF!</v>
      </c>
      <c r="CX97" s="46">
        <f t="shared" si="185"/>
        <v>1</v>
      </c>
      <c r="CY97" s="46" t="e">
        <f t="shared" si="154"/>
        <v>#REF!</v>
      </c>
      <c r="DD97" s="2">
        <f t="shared" si="155"/>
        <v>1974</v>
      </c>
      <c r="DE97" s="46">
        <f t="shared" si="138"/>
        <v>0.97486557553896058</v>
      </c>
      <c r="DF97" s="46">
        <f t="shared" si="139"/>
        <v>0.79734073659600746</v>
      </c>
      <c r="DG97" s="46">
        <f t="shared" si="140"/>
        <v>1.2456264698066621</v>
      </c>
      <c r="DH97" s="46">
        <f t="shared" si="141"/>
        <v>0.98155118868871161</v>
      </c>
    </row>
    <row r="98" spans="1:112" x14ac:dyDescent="0.2">
      <c r="A98" s="1" t="s">
        <v>63</v>
      </c>
      <c r="B98" s="1">
        <f t="shared" si="156"/>
        <v>1952</v>
      </c>
      <c r="D98" s="43">
        <f t="shared" si="142"/>
        <v>2946.1979999999999</v>
      </c>
      <c r="F98" s="43">
        <f t="shared" si="143"/>
        <v>28.701498970601175</v>
      </c>
      <c r="H98" s="50">
        <f t="shared" si="157"/>
        <v>102.64962129740255</v>
      </c>
      <c r="K98" s="43">
        <f t="shared" si="144"/>
        <v>2956.6903678627818</v>
      </c>
      <c r="L98" s="115">
        <f t="shared" si="145"/>
        <v>103.01518993455036</v>
      </c>
      <c r="O98" s="52">
        <f t="shared" si="158"/>
        <v>0.99645131327350778</v>
      </c>
      <c r="R98" s="46">
        <f t="shared" si="146"/>
        <v>0.99021549701475842</v>
      </c>
      <c r="S98" s="46"/>
      <c r="T98" s="46"/>
      <c r="V98" s="48">
        <f t="shared" si="147"/>
        <v>0.49339364980308242</v>
      </c>
      <c r="W98" s="48">
        <f t="shared" si="148"/>
        <v>0.98006122153134856</v>
      </c>
      <c r="X98" s="48">
        <f t="shared" si="149"/>
        <v>0.98974538823718439</v>
      </c>
      <c r="Y98" s="48">
        <f t="shared" si="159"/>
        <v>0.99021549701475842</v>
      </c>
      <c r="Z98" s="48">
        <f t="shared" si="160"/>
        <v>0.48355598312181935</v>
      </c>
      <c r="AA98" s="48">
        <f t="shared" si="161"/>
        <v>0.48355598312181935</v>
      </c>
      <c r="AB98" s="48"/>
      <c r="AC98" s="48"/>
      <c r="AH98" s="5"/>
      <c r="AJ98" s="46" t="e">
        <f>D98/#REF!</f>
        <v>#REF!</v>
      </c>
      <c r="AK98" s="46" t="e">
        <f>#REF!/#REF!</f>
        <v>#REF!</v>
      </c>
      <c r="AL98" s="46" t="e">
        <f>#REF!/#REF!</f>
        <v>#REF!</v>
      </c>
      <c r="AM98" s="46" t="e">
        <f>#REF!/#REF!</f>
        <v>#REF!</v>
      </c>
      <c r="AO98" s="46" t="e">
        <f t="shared" si="162"/>
        <v>#REF!</v>
      </c>
      <c r="AP98" s="46" t="e">
        <f t="shared" si="163"/>
        <v>#REF!</v>
      </c>
      <c r="AQ98" s="46" t="e">
        <f t="shared" si="164"/>
        <v>#REF!</v>
      </c>
      <c r="AR98" s="46" t="e">
        <f t="shared" si="165"/>
        <v>#REF!</v>
      </c>
      <c r="AS98" s="46" t="e">
        <f t="shared" si="166"/>
        <v>#REF!</v>
      </c>
      <c r="AT98" s="46"/>
      <c r="AU98" s="46" t="e">
        <f t="shared" si="167"/>
        <v>#REF!</v>
      </c>
      <c r="AV98" s="46" t="e">
        <f t="shared" si="168"/>
        <v>#REF!</v>
      </c>
      <c r="AW98" s="46" t="e">
        <f t="shared" si="169"/>
        <v>#REF!</v>
      </c>
      <c r="AX98" s="46" t="e">
        <f t="shared" si="170"/>
        <v>#REF!</v>
      </c>
      <c r="BA98" s="46" t="e">
        <f>LN(#REF!/#REF!)</f>
        <v>#REF!</v>
      </c>
      <c r="BB98" s="46" t="e">
        <f>LN(#REF!/#REF!)</f>
        <v>#REF!</v>
      </c>
      <c r="BC98" s="46" t="e">
        <f>LN(#REF!/#REF!)</f>
        <v>#REF!</v>
      </c>
      <c r="BD98" s="46" t="e">
        <f>LN(#REF!/#REF!)</f>
        <v>#REF!</v>
      </c>
      <c r="BF98" s="46" t="e">
        <f>F98/#REF!</f>
        <v>#REF!</v>
      </c>
      <c r="BG98" s="46" t="e">
        <f>#REF!/#REF!</f>
        <v>#REF!</v>
      </c>
      <c r="BH98" s="46" t="e">
        <f>#REF!/#REF!</f>
        <v>#REF!</v>
      </c>
      <c r="BI98" s="46" t="e">
        <f>#REF!/#REF!</f>
        <v>#REF!</v>
      </c>
      <c r="BJ98" s="46"/>
      <c r="BL98" s="46" t="e">
        <f t="shared" si="171"/>
        <v>#REF!</v>
      </c>
      <c r="BM98" s="46" t="e">
        <f t="shared" si="172"/>
        <v>#REF!</v>
      </c>
      <c r="BN98" s="46" t="e">
        <f t="shared" si="173"/>
        <v>#REF!</v>
      </c>
      <c r="BO98" s="46" t="e">
        <f t="shared" si="174"/>
        <v>#REF!</v>
      </c>
      <c r="BQ98" s="46" t="e">
        <f>LN(#REF!/#REF!)</f>
        <v>#REF!</v>
      </c>
      <c r="BR98" s="46" t="e">
        <f>LN(#REF!/#REF!)</f>
        <v>#REF!</v>
      </c>
      <c r="BS98" s="46" t="e">
        <f>LN(#REF!/#REF!)</f>
        <v>#REF!</v>
      </c>
      <c r="BT98" s="46" t="e">
        <f>LN(#REF!/#REF!)</f>
        <v>#REF!</v>
      </c>
      <c r="BV98" s="46" t="e">
        <f>LN(#REF!/#REF!)</f>
        <v>#REF!</v>
      </c>
      <c r="BW98" s="46" t="e">
        <f>LN(#REF!/#REF!)</f>
        <v>#REF!</v>
      </c>
      <c r="BX98" s="46" t="e">
        <f>LN(#REF!/#REF!)</f>
        <v>#REF!</v>
      </c>
      <c r="BY98" s="46" t="e">
        <f>LN(#REF!/#REF!)</f>
        <v>#REF!</v>
      </c>
      <c r="CA98" s="46">
        <f t="shared" si="175"/>
        <v>-2.3779743169531763E-2</v>
      </c>
      <c r="CB98" s="46" t="e">
        <f>LN(#REF!/#REF!)</f>
        <v>#REF!</v>
      </c>
      <c r="CC98" s="46" t="e">
        <f>LN(#REF!/#REF!)</f>
        <v>#REF!</v>
      </c>
      <c r="CD98" s="46" t="e">
        <f>LN(#REF!/#REF!)</f>
        <v>#REF!</v>
      </c>
      <c r="CG98" s="46" t="e">
        <f t="shared" si="176"/>
        <v>#REF!</v>
      </c>
      <c r="CH98" s="46">
        <f t="shared" si="177"/>
        <v>1</v>
      </c>
      <c r="CI98" s="46" t="e">
        <f t="shared" si="150"/>
        <v>#REF!</v>
      </c>
      <c r="CJ98" s="46"/>
      <c r="CK98" s="46" t="e">
        <f t="shared" si="178"/>
        <v>#REF!</v>
      </c>
      <c r="CL98" s="46">
        <f t="shared" si="179"/>
        <v>1</v>
      </c>
      <c r="CM98" s="46" t="e">
        <f t="shared" si="151"/>
        <v>#REF!</v>
      </c>
      <c r="CN98" s="46"/>
      <c r="CO98" s="46" t="e">
        <f t="shared" si="180"/>
        <v>#REF!</v>
      </c>
      <c r="CP98" s="46">
        <f t="shared" si="181"/>
        <v>1</v>
      </c>
      <c r="CQ98" s="46" t="e">
        <f t="shared" si="152"/>
        <v>#REF!</v>
      </c>
      <c r="CR98" s="46"/>
      <c r="CS98" s="46" t="e">
        <f t="shared" si="182"/>
        <v>#REF!</v>
      </c>
      <c r="CT98" s="46">
        <f t="shared" si="183"/>
        <v>1</v>
      </c>
      <c r="CU98" s="46" t="e">
        <f t="shared" si="153"/>
        <v>#REF!</v>
      </c>
      <c r="CW98" s="46" t="e">
        <f t="shared" si="184"/>
        <v>#REF!</v>
      </c>
      <c r="CX98" s="46">
        <f t="shared" si="185"/>
        <v>1</v>
      </c>
      <c r="CY98" s="46" t="e">
        <f t="shared" si="154"/>
        <v>#REF!</v>
      </c>
      <c r="DD98" s="2">
        <f t="shared" si="155"/>
        <v>1975</v>
      </c>
      <c r="DE98" s="46">
        <f t="shared" si="138"/>
        <v>0.94547929619111504</v>
      </c>
      <c r="DF98" s="46">
        <f t="shared" si="139"/>
        <v>0.81727797089711285</v>
      </c>
      <c r="DG98" s="46">
        <f t="shared" si="140"/>
        <v>1.1875686927476128</v>
      </c>
      <c r="DH98" s="46">
        <f t="shared" si="141"/>
        <v>0.9741447408847993</v>
      </c>
    </row>
    <row r="99" spans="1:112" x14ac:dyDescent="0.2">
      <c r="A99" s="1" t="s">
        <v>63</v>
      </c>
      <c r="B99" s="1">
        <f t="shared" si="156"/>
        <v>1953</v>
      </c>
      <c r="D99" s="43">
        <f t="shared" si="142"/>
        <v>2809.3040000000001</v>
      </c>
      <c r="F99" s="43">
        <f t="shared" si="143"/>
        <v>29.253228242721686</v>
      </c>
      <c r="H99" s="50">
        <f t="shared" si="157"/>
        <v>96.033982187896328</v>
      </c>
      <c r="K99" s="43">
        <f t="shared" si="144"/>
        <v>2926.6039438676053</v>
      </c>
      <c r="L99" s="115">
        <f t="shared" si="145"/>
        <v>100.04379412708938</v>
      </c>
      <c r="O99" s="52">
        <f t="shared" si="158"/>
        <v>0.95991943354228204</v>
      </c>
      <c r="R99" s="46">
        <f t="shared" si="146"/>
        <v>0.961653474480199</v>
      </c>
      <c r="S99" s="46"/>
      <c r="T99" s="46"/>
      <c r="V99" s="48">
        <f t="shared" si="147"/>
        <v>0.50287816207728697</v>
      </c>
      <c r="W99" s="48">
        <f t="shared" si="148"/>
        <v>0.91689750728745301</v>
      </c>
      <c r="X99" s="48">
        <f t="shared" si="149"/>
        <v>0.95345936100637718</v>
      </c>
      <c r="Y99" s="48">
        <f t="shared" si="159"/>
        <v>0.961653474480199</v>
      </c>
      <c r="Z99" s="48">
        <f t="shared" si="160"/>
        <v>0.46108773327796021</v>
      </c>
      <c r="AA99" s="48">
        <f t="shared" si="161"/>
        <v>0.46108773327796021</v>
      </c>
      <c r="AB99" s="48"/>
      <c r="AC99" s="48"/>
      <c r="AH99" s="5"/>
      <c r="AJ99" s="46" t="e">
        <f>D99/#REF!</f>
        <v>#REF!</v>
      </c>
      <c r="AK99" s="46" t="e">
        <f>#REF!/#REF!</f>
        <v>#REF!</v>
      </c>
      <c r="AL99" s="46" t="e">
        <f>#REF!/#REF!</f>
        <v>#REF!</v>
      </c>
      <c r="AM99" s="46" t="e">
        <f>#REF!/#REF!</f>
        <v>#REF!</v>
      </c>
      <c r="AO99" s="46" t="e">
        <f t="shared" si="162"/>
        <v>#REF!</v>
      </c>
      <c r="AP99" s="46" t="e">
        <f t="shared" si="163"/>
        <v>#REF!</v>
      </c>
      <c r="AQ99" s="46" t="e">
        <f t="shared" si="164"/>
        <v>#REF!</v>
      </c>
      <c r="AR99" s="46" t="e">
        <f t="shared" si="165"/>
        <v>#REF!</v>
      </c>
      <c r="AS99" s="46" t="e">
        <f t="shared" si="166"/>
        <v>#REF!</v>
      </c>
      <c r="AT99" s="46"/>
      <c r="AU99" s="46" t="e">
        <f t="shared" si="167"/>
        <v>#REF!</v>
      </c>
      <c r="AV99" s="46" t="e">
        <f t="shared" si="168"/>
        <v>#REF!</v>
      </c>
      <c r="AW99" s="46" t="e">
        <f t="shared" si="169"/>
        <v>#REF!</v>
      </c>
      <c r="AX99" s="46" t="e">
        <f t="shared" si="170"/>
        <v>#REF!</v>
      </c>
      <c r="BA99" s="46" t="e">
        <f>LN(#REF!/#REF!)</f>
        <v>#REF!</v>
      </c>
      <c r="BB99" s="46" t="e">
        <f>LN(#REF!/#REF!)</f>
        <v>#REF!</v>
      </c>
      <c r="BC99" s="46" t="e">
        <f>LN(#REF!/#REF!)</f>
        <v>#REF!</v>
      </c>
      <c r="BD99" s="46" t="e">
        <f>LN(#REF!/#REF!)</f>
        <v>#REF!</v>
      </c>
      <c r="BF99" s="46" t="e">
        <f>F99/#REF!</f>
        <v>#REF!</v>
      </c>
      <c r="BG99" s="46" t="e">
        <f>#REF!/#REF!</f>
        <v>#REF!</v>
      </c>
      <c r="BH99" s="46" t="e">
        <f>#REF!/#REF!</f>
        <v>#REF!</v>
      </c>
      <c r="BI99" s="46" t="e">
        <f>#REF!/#REF!</f>
        <v>#REF!</v>
      </c>
      <c r="BJ99" s="46"/>
      <c r="BL99" s="46" t="e">
        <f t="shared" si="171"/>
        <v>#REF!</v>
      </c>
      <c r="BM99" s="46" t="e">
        <f t="shared" si="172"/>
        <v>#REF!</v>
      </c>
      <c r="BN99" s="46" t="e">
        <f t="shared" si="173"/>
        <v>#REF!</v>
      </c>
      <c r="BO99" s="46" t="e">
        <f t="shared" si="174"/>
        <v>#REF!</v>
      </c>
      <c r="BQ99" s="46" t="e">
        <f>LN(#REF!/#REF!)</f>
        <v>#REF!</v>
      </c>
      <c r="BR99" s="46" t="e">
        <f>LN(#REF!/#REF!)</f>
        <v>#REF!</v>
      </c>
      <c r="BS99" s="46" t="e">
        <f>LN(#REF!/#REF!)</f>
        <v>#REF!</v>
      </c>
      <c r="BT99" s="46" t="e">
        <f>LN(#REF!/#REF!)</f>
        <v>#REF!</v>
      </c>
      <c r="BV99" s="46" t="e">
        <f>LN(#REF!/#REF!)</f>
        <v>#REF!</v>
      </c>
      <c r="BW99" s="46" t="e">
        <f>LN(#REF!/#REF!)</f>
        <v>#REF!</v>
      </c>
      <c r="BX99" s="46" t="e">
        <f>LN(#REF!/#REF!)</f>
        <v>#REF!</v>
      </c>
      <c r="BY99" s="46" t="e">
        <f>LN(#REF!/#REF!)</f>
        <v>#REF!</v>
      </c>
      <c r="CA99" s="46">
        <f t="shared" si="175"/>
        <v>-3.7350923184068865E-2</v>
      </c>
      <c r="CB99" s="46" t="e">
        <f>LN(#REF!/#REF!)</f>
        <v>#REF!</v>
      </c>
      <c r="CC99" s="46" t="e">
        <f>LN(#REF!/#REF!)</f>
        <v>#REF!</v>
      </c>
      <c r="CD99" s="46" t="e">
        <f>LN(#REF!/#REF!)</f>
        <v>#REF!</v>
      </c>
      <c r="CG99" s="46" t="e">
        <f t="shared" si="176"/>
        <v>#REF!</v>
      </c>
      <c r="CH99" s="46">
        <f t="shared" si="177"/>
        <v>1</v>
      </c>
      <c r="CI99" s="46" t="e">
        <f t="shared" si="150"/>
        <v>#REF!</v>
      </c>
      <c r="CJ99" s="46"/>
      <c r="CK99" s="46" t="e">
        <f t="shared" si="178"/>
        <v>#REF!</v>
      </c>
      <c r="CL99" s="46">
        <f t="shared" si="179"/>
        <v>1</v>
      </c>
      <c r="CM99" s="46" t="e">
        <f t="shared" si="151"/>
        <v>#REF!</v>
      </c>
      <c r="CN99" s="46"/>
      <c r="CO99" s="46" t="e">
        <f t="shared" si="180"/>
        <v>#REF!</v>
      </c>
      <c r="CP99" s="46">
        <f t="shared" si="181"/>
        <v>1</v>
      </c>
      <c r="CQ99" s="46" t="e">
        <f t="shared" si="152"/>
        <v>#REF!</v>
      </c>
      <c r="CR99" s="46"/>
      <c r="CS99" s="46" t="e">
        <f t="shared" si="182"/>
        <v>#REF!</v>
      </c>
      <c r="CT99" s="46">
        <f t="shared" si="183"/>
        <v>1</v>
      </c>
      <c r="CU99" s="46" t="e">
        <f t="shared" si="153"/>
        <v>#REF!</v>
      </c>
      <c r="CW99" s="46" t="e">
        <f t="shared" si="184"/>
        <v>#REF!</v>
      </c>
      <c r="CX99" s="46">
        <f t="shared" si="185"/>
        <v>1</v>
      </c>
      <c r="CY99" s="46" t="e">
        <f t="shared" si="154"/>
        <v>#REF!</v>
      </c>
      <c r="DD99" s="2">
        <f t="shared" si="155"/>
        <v>1976</v>
      </c>
      <c r="DE99" s="46">
        <f t="shared" si="138"/>
        <v>0.928506735550375</v>
      </c>
      <c r="DF99" s="46">
        <f t="shared" si="139"/>
        <v>0.83336894434812103</v>
      </c>
      <c r="DG99" s="46">
        <f t="shared" si="140"/>
        <v>1.1313071401406334</v>
      </c>
      <c r="DH99" s="46">
        <f t="shared" si="141"/>
        <v>0.98484348897500806</v>
      </c>
    </row>
    <row r="100" spans="1:112" x14ac:dyDescent="0.2">
      <c r="A100" s="1" t="s">
        <v>63</v>
      </c>
      <c r="B100" s="1">
        <f t="shared" si="156"/>
        <v>1954</v>
      </c>
      <c r="D100" s="43">
        <f t="shared" si="142"/>
        <v>2776.924</v>
      </c>
      <c r="F100" s="43">
        <f t="shared" si="143"/>
        <v>29.913833099802616</v>
      </c>
      <c r="H100" s="50">
        <f t="shared" si="157"/>
        <v>92.830764641069123</v>
      </c>
      <c r="K100" s="43">
        <f t="shared" si="144"/>
        <v>2838.474253608777</v>
      </c>
      <c r="L100" s="115">
        <f t="shared" si="145"/>
        <v>94.888349618675448</v>
      </c>
      <c r="O100" s="52">
        <f t="shared" si="158"/>
        <v>0.97831572594659855</v>
      </c>
      <c r="R100" s="46">
        <f t="shared" si="146"/>
        <v>0.91209766577398277</v>
      </c>
      <c r="S100" s="46"/>
      <c r="T100" s="46"/>
      <c r="V100" s="48">
        <f t="shared" si="147"/>
        <v>0.51423430211187759</v>
      </c>
      <c r="W100" s="48">
        <f t="shared" si="148"/>
        <v>0.88631435206393194</v>
      </c>
      <c r="X100" s="48">
        <f t="shared" si="149"/>
        <v>0.97173184991305528</v>
      </c>
      <c r="Y100" s="48">
        <f t="shared" si="159"/>
        <v>0.91209766577398277</v>
      </c>
      <c r="Z100" s="48">
        <f t="shared" si="160"/>
        <v>0.455773242285337</v>
      </c>
      <c r="AA100" s="48">
        <f t="shared" si="161"/>
        <v>0.455773242285337</v>
      </c>
      <c r="AB100" s="48"/>
      <c r="AC100" s="48"/>
      <c r="AH100" s="5"/>
      <c r="AJ100" s="46" t="e">
        <f>D100/#REF!</f>
        <v>#REF!</v>
      </c>
      <c r="AK100" s="46" t="e">
        <f>#REF!/#REF!</f>
        <v>#REF!</v>
      </c>
      <c r="AL100" s="46" t="e">
        <f>#REF!/#REF!</f>
        <v>#REF!</v>
      </c>
      <c r="AM100" s="46" t="e">
        <f>#REF!/#REF!</f>
        <v>#REF!</v>
      </c>
      <c r="AO100" s="46" t="e">
        <f t="shared" si="162"/>
        <v>#REF!</v>
      </c>
      <c r="AP100" s="46" t="e">
        <f t="shared" si="163"/>
        <v>#REF!</v>
      </c>
      <c r="AQ100" s="46" t="e">
        <f t="shared" si="164"/>
        <v>#REF!</v>
      </c>
      <c r="AR100" s="46" t="e">
        <f t="shared" si="165"/>
        <v>#REF!</v>
      </c>
      <c r="AS100" s="46" t="e">
        <f t="shared" si="166"/>
        <v>#REF!</v>
      </c>
      <c r="AT100" s="46"/>
      <c r="AU100" s="46" t="e">
        <f t="shared" si="167"/>
        <v>#REF!</v>
      </c>
      <c r="AV100" s="46" t="e">
        <f t="shared" si="168"/>
        <v>#REF!</v>
      </c>
      <c r="AW100" s="46" t="e">
        <f t="shared" si="169"/>
        <v>#REF!</v>
      </c>
      <c r="AX100" s="46" t="e">
        <f t="shared" si="170"/>
        <v>#REF!</v>
      </c>
      <c r="BA100" s="46" t="e">
        <f>LN(#REF!/#REF!)</f>
        <v>#REF!</v>
      </c>
      <c r="BB100" s="46" t="e">
        <f>LN(#REF!/#REF!)</f>
        <v>#REF!</v>
      </c>
      <c r="BC100" s="46" t="e">
        <f>LN(#REF!/#REF!)</f>
        <v>#REF!</v>
      </c>
      <c r="BD100" s="46" t="e">
        <f>LN(#REF!/#REF!)</f>
        <v>#REF!</v>
      </c>
      <c r="BF100" s="46" t="e">
        <f>F100/#REF!</f>
        <v>#REF!</v>
      </c>
      <c r="BG100" s="46" t="e">
        <f>#REF!/#REF!</f>
        <v>#REF!</v>
      </c>
      <c r="BH100" s="46" t="e">
        <f>#REF!/#REF!</f>
        <v>#REF!</v>
      </c>
      <c r="BI100" s="46" t="e">
        <f>#REF!/#REF!</f>
        <v>#REF!</v>
      </c>
      <c r="BJ100" s="46"/>
      <c r="BL100" s="46" t="e">
        <f t="shared" si="171"/>
        <v>#REF!</v>
      </c>
      <c r="BM100" s="46" t="e">
        <f t="shared" si="172"/>
        <v>#REF!</v>
      </c>
      <c r="BN100" s="46" t="e">
        <f t="shared" si="173"/>
        <v>#REF!</v>
      </c>
      <c r="BO100" s="46" t="e">
        <f t="shared" si="174"/>
        <v>#REF!</v>
      </c>
      <c r="BQ100" s="46" t="e">
        <f>LN(#REF!/#REF!)</f>
        <v>#REF!</v>
      </c>
      <c r="BR100" s="46" t="e">
        <f>LN(#REF!/#REF!)</f>
        <v>#REF!</v>
      </c>
      <c r="BS100" s="46" t="e">
        <f>LN(#REF!/#REF!)</f>
        <v>#REF!</v>
      </c>
      <c r="BT100" s="46" t="e">
        <f>LN(#REF!/#REF!)</f>
        <v>#REF!</v>
      </c>
      <c r="BV100" s="46" t="e">
        <f>LN(#REF!/#REF!)</f>
        <v>#REF!</v>
      </c>
      <c r="BW100" s="46" t="e">
        <f>LN(#REF!/#REF!)</f>
        <v>#REF!</v>
      </c>
      <c r="BX100" s="46" t="e">
        <f>LN(#REF!/#REF!)</f>
        <v>#REF!</v>
      </c>
      <c r="BY100" s="46" t="e">
        <f>LN(#REF!/#REF!)</f>
        <v>#REF!</v>
      </c>
      <c r="CA100" s="46">
        <f t="shared" si="175"/>
        <v>1.8983088556612578E-2</v>
      </c>
      <c r="CB100" s="46" t="e">
        <f>LN(#REF!/#REF!)</f>
        <v>#REF!</v>
      </c>
      <c r="CC100" s="46" t="e">
        <f>LN(#REF!/#REF!)</f>
        <v>#REF!</v>
      </c>
      <c r="CD100" s="46" t="e">
        <f>LN(#REF!/#REF!)</f>
        <v>#REF!</v>
      </c>
      <c r="CG100" s="46" t="e">
        <f t="shared" si="176"/>
        <v>#REF!</v>
      </c>
      <c r="CH100" s="46">
        <f t="shared" si="177"/>
        <v>1</v>
      </c>
      <c r="CI100" s="46" t="e">
        <f t="shared" si="150"/>
        <v>#REF!</v>
      </c>
      <c r="CJ100" s="46"/>
      <c r="CK100" s="46" t="e">
        <f t="shared" si="178"/>
        <v>#REF!</v>
      </c>
      <c r="CL100" s="46">
        <f t="shared" si="179"/>
        <v>1</v>
      </c>
      <c r="CM100" s="46" t="e">
        <f t="shared" si="151"/>
        <v>#REF!</v>
      </c>
      <c r="CN100" s="46"/>
      <c r="CO100" s="46" t="e">
        <f t="shared" si="180"/>
        <v>#REF!</v>
      </c>
      <c r="CP100" s="46">
        <f t="shared" si="181"/>
        <v>1</v>
      </c>
      <c r="CQ100" s="46" t="e">
        <f t="shared" si="152"/>
        <v>#REF!</v>
      </c>
      <c r="CR100" s="46"/>
      <c r="CS100" s="46" t="e">
        <f t="shared" si="182"/>
        <v>#REF!</v>
      </c>
      <c r="CT100" s="46">
        <f t="shared" si="183"/>
        <v>1</v>
      </c>
      <c r="CU100" s="46" t="e">
        <f t="shared" si="153"/>
        <v>#REF!</v>
      </c>
      <c r="CW100" s="46" t="e">
        <f t="shared" si="184"/>
        <v>#REF!</v>
      </c>
      <c r="CX100" s="46">
        <f t="shared" si="185"/>
        <v>1</v>
      </c>
      <c r="CY100" s="46" t="e">
        <f t="shared" si="154"/>
        <v>#REF!</v>
      </c>
      <c r="DD100" s="2">
        <f t="shared" si="155"/>
        <v>1977</v>
      </c>
      <c r="DE100" s="46">
        <f t="shared" si="138"/>
        <v>0.99291186687993971</v>
      </c>
      <c r="DF100" s="46">
        <f t="shared" si="139"/>
        <v>0.84609700270946586</v>
      </c>
      <c r="DG100" s="46">
        <f t="shared" si="140"/>
        <v>1.1678098008358297</v>
      </c>
      <c r="DH100" s="46">
        <f t="shared" si="141"/>
        <v>1.0048897790036462</v>
      </c>
    </row>
    <row r="101" spans="1:112" x14ac:dyDescent="0.2">
      <c r="A101" s="1" t="s">
        <v>63</v>
      </c>
      <c r="B101" s="1">
        <f t="shared" si="156"/>
        <v>1955</v>
      </c>
      <c r="D101" s="43">
        <f t="shared" si="142"/>
        <v>2911.143</v>
      </c>
      <c r="F101" s="43">
        <f t="shared" si="143"/>
        <v>30.679715723217608</v>
      </c>
      <c r="H101" s="50">
        <f t="shared" si="157"/>
        <v>94.888199951504859</v>
      </c>
      <c r="K101" s="43">
        <f t="shared" si="144"/>
        <v>2882.7865617595294</v>
      </c>
      <c r="L101" s="115">
        <f t="shared" si="145"/>
        <v>93.963926777128236</v>
      </c>
      <c r="O101" s="52">
        <f t="shared" si="158"/>
        <v>1.009836468164734</v>
      </c>
      <c r="R101" s="46">
        <f t="shared" si="146"/>
        <v>0.90321181288106422</v>
      </c>
      <c r="S101" s="46"/>
      <c r="T101" s="46"/>
      <c r="V101" s="48">
        <f t="shared" si="147"/>
        <v>0.52740022153910138</v>
      </c>
      <c r="W101" s="48">
        <f t="shared" si="148"/>
        <v>0.9059579955385173</v>
      </c>
      <c r="X101" s="48">
        <f t="shared" si="149"/>
        <v>1.0030404636191517</v>
      </c>
      <c r="Y101" s="48">
        <f t="shared" si="159"/>
        <v>0.90321181288106422</v>
      </c>
      <c r="Z101" s="48">
        <f t="shared" si="160"/>
        <v>0.47780244755213419</v>
      </c>
      <c r="AA101" s="48">
        <f t="shared" si="161"/>
        <v>0.47780244755213425</v>
      </c>
      <c r="AB101" s="48"/>
      <c r="AC101" s="48"/>
      <c r="AH101" s="5"/>
      <c r="AJ101" s="46" t="e">
        <f>D101/#REF!</f>
        <v>#REF!</v>
      </c>
      <c r="AK101" s="46" t="e">
        <f>#REF!/#REF!</f>
        <v>#REF!</v>
      </c>
      <c r="AL101" s="46" t="e">
        <f>#REF!/#REF!</f>
        <v>#REF!</v>
      </c>
      <c r="AM101" s="46" t="e">
        <f>#REF!/#REF!</f>
        <v>#REF!</v>
      </c>
      <c r="AO101" s="46" t="e">
        <f t="shared" si="162"/>
        <v>#REF!</v>
      </c>
      <c r="AP101" s="46" t="e">
        <f t="shared" si="163"/>
        <v>#REF!</v>
      </c>
      <c r="AQ101" s="46" t="e">
        <f t="shared" si="164"/>
        <v>#REF!</v>
      </c>
      <c r="AR101" s="46" t="e">
        <f t="shared" si="165"/>
        <v>#REF!</v>
      </c>
      <c r="AS101" s="46" t="e">
        <f t="shared" si="166"/>
        <v>#REF!</v>
      </c>
      <c r="AT101" s="46"/>
      <c r="AU101" s="46" t="e">
        <f t="shared" si="167"/>
        <v>#REF!</v>
      </c>
      <c r="AV101" s="46" t="e">
        <f t="shared" si="168"/>
        <v>#REF!</v>
      </c>
      <c r="AW101" s="46" t="e">
        <f t="shared" si="169"/>
        <v>#REF!</v>
      </c>
      <c r="AX101" s="46" t="e">
        <f t="shared" si="170"/>
        <v>#REF!</v>
      </c>
      <c r="BA101" s="46" t="e">
        <f>LN(#REF!/#REF!)</f>
        <v>#REF!</v>
      </c>
      <c r="BB101" s="46" t="e">
        <f>LN(#REF!/#REF!)</f>
        <v>#REF!</v>
      </c>
      <c r="BC101" s="46" t="e">
        <f>LN(#REF!/#REF!)</f>
        <v>#REF!</v>
      </c>
      <c r="BD101" s="46" t="e">
        <f>LN(#REF!/#REF!)</f>
        <v>#REF!</v>
      </c>
      <c r="BF101" s="46" t="e">
        <f>F101/#REF!</f>
        <v>#REF!</v>
      </c>
      <c r="BG101" s="46" t="e">
        <f>#REF!/#REF!</f>
        <v>#REF!</v>
      </c>
      <c r="BH101" s="46" t="e">
        <f>#REF!/#REF!</f>
        <v>#REF!</v>
      </c>
      <c r="BI101" s="46" t="e">
        <f>#REF!/#REF!</f>
        <v>#REF!</v>
      </c>
      <c r="BJ101" s="46"/>
      <c r="BL101" s="46" t="e">
        <f t="shared" si="171"/>
        <v>#REF!</v>
      </c>
      <c r="BM101" s="46" t="e">
        <f t="shared" si="172"/>
        <v>#REF!</v>
      </c>
      <c r="BN101" s="46" t="e">
        <f t="shared" si="173"/>
        <v>#REF!</v>
      </c>
      <c r="BO101" s="46" t="e">
        <f t="shared" si="174"/>
        <v>#REF!</v>
      </c>
      <c r="BQ101" s="46" t="e">
        <f>LN(#REF!/#REF!)</f>
        <v>#REF!</v>
      </c>
      <c r="BR101" s="46" t="e">
        <f>LN(#REF!/#REF!)</f>
        <v>#REF!</v>
      </c>
      <c r="BS101" s="46" t="e">
        <f>LN(#REF!/#REF!)</f>
        <v>#REF!</v>
      </c>
      <c r="BT101" s="46" t="e">
        <f>LN(#REF!/#REF!)</f>
        <v>#REF!</v>
      </c>
      <c r="BV101" s="46" t="e">
        <f>LN(#REF!/#REF!)</f>
        <v>#REF!</v>
      </c>
      <c r="BW101" s="46" t="e">
        <f>LN(#REF!/#REF!)</f>
        <v>#REF!</v>
      </c>
      <c r="BX101" s="46" t="e">
        <f>LN(#REF!/#REF!)</f>
        <v>#REF!</v>
      </c>
      <c r="BY101" s="46" t="e">
        <f>LN(#REF!/#REF!)</f>
        <v>#REF!</v>
      </c>
      <c r="CA101" s="46">
        <f t="shared" si="175"/>
        <v>3.1711237914570346E-2</v>
      </c>
      <c r="CB101" s="46" t="e">
        <f>LN(#REF!/#REF!)</f>
        <v>#REF!</v>
      </c>
      <c r="CC101" s="46" t="e">
        <f>LN(#REF!/#REF!)</f>
        <v>#REF!</v>
      </c>
      <c r="CD101" s="46" t="e">
        <f>LN(#REF!/#REF!)</f>
        <v>#REF!</v>
      </c>
      <c r="CG101" s="46" t="e">
        <f t="shared" si="176"/>
        <v>#REF!</v>
      </c>
      <c r="CH101" s="46">
        <f t="shared" si="177"/>
        <v>1</v>
      </c>
      <c r="CI101" s="46" t="e">
        <f t="shared" si="150"/>
        <v>#REF!</v>
      </c>
      <c r="CJ101" s="46"/>
      <c r="CK101" s="46" t="e">
        <f t="shared" si="178"/>
        <v>#REF!</v>
      </c>
      <c r="CL101" s="46">
        <f t="shared" si="179"/>
        <v>1</v>
      </c>
      <c r="CM101" s="46" t="e">
        <f t="shared" si="151"/>
        <v>#REF!</v>
      </c>
      <c r="CN101" s="46"/>
      <c r="CO101" s="46" t="e">
        <f t="shared" si="180"/>
        <v>#REF!</v>
      </c>
      <c r="CP101" s="46">
        <f t="shared" si="181"/>
        <v>1</v>
      </c>
      <c r="CQ101" s="46" t="e">
        <f t="shared" si="152"/>
        <v>#REF!</v>
      </c>
      <c r="CR101" s="46"/>
      <c r="CS101" s="46" t="e">
        <f t="shared" si="182"/>
        <v>#REF!</v>
      </c>
      <c r="CT101" s="46">
        <f t="shared" si="183"/>
        <v>1</v>
      </c>
      <c r="CU101" s="46" t="e">
        <f t="shared" si="153"/>
        <v>#REF!</v>
      </c>
      <c r="CW101" s="46" t="e">
        <f t="shared" si="184"/>
        <v>#REF!</v>
      </c>
      <c r="CX101" s="46">
        <f t="shared" si="185"/>
        <v>1</v>
      </c>
      <c r="CY101" s="46" t="e">
        <f t="shared" si="154"/>
        <v>#REF!</v>
      </c>
      <c r="DD101" s="2">
        <f t="shared" si="155"/>
        <v>1978</v>
      </c>
      <c r="DE101" s="46">
        <f t="shared" si="138"/>
        <v>0.98828645481279986</v>
      </c>
      <c r="DF101" s="46">
        <f t="shared" si="139"/>
        <v>0.85990494559524699</v>
      </c>
      <c r="DG101" s="46">
        <f t="shared" si="140"/>
        <v>1.1494440507086523</v>
      </c>
      <c r="DH101" s="46">
        <f t="shared" si="141"/>
        <v>0.99987235181587664</v>
      </c>
    </row>
    <row r="102" spans="1:112" x14ac:dyDescent="0.2">
      <c r="A102" s="1" t="s">
        <v>63</v>
      </c>
      <c r="B102" s="1">
        <f t="shared" si="156"/>
        <v>1956</v>
      </c>
      <c r="D102" s="43">
        <f t="shared" si="142"/>
        <v>2987.0310000000004</v>
      </c>
      <c r="F102" s="43">
        <f t="shared" si="143"/>
        <v>31.51261913231259</v>
      </c>
      <c r="H102" s="50">
        <f t="shared" si="157"/>
        <v>94.788408017064555</v>
      </c>
      <c r="K102" s="43">
        <f t="shared" si="144"/>
        <v>3004.9866853862991</v>
      </c>
      <c r="L102" s="115">
        <f t="shared" si="145"/>
        <v>95.358201511883507</v>
      </c>
      <c r="O102" s="52">
        <f t="shared" si="158"/>
        <v>0.99402470384523833</v>
      </c>
      <c r="R102" s="46">
        <f t="shared" si="146"/>
        <v>0.91661403492548299</v>
      </c>
      <c r="S102" s="46"/>
      <c r="T102" s="46"/>
      <c r="V102" s="48">
        <f t="shared" si="147"/>
        <v>0.54171826302424253</v>
      </c>
      <c r="W102" s="48">
        <f t="shared" si="148"/>
        <v>0.90500521847095083</v>
      </c>
      <c r="X102" s="48">
        <f t="shared" si="149"/>
        <v>0.98733510942206348</v>
      </c>
      <c r="Y102" s="48">
        <f t="shared" si="159"/>
        <v>0.91661403492548299</v>
      </c>
      <c r="Z102" s="48">
        <f t="shared" si="160"/>
        <v>0.4902578549779586</v>
      </c>
      <c r="AA102" s="48">
        <f t="shared" si="161"/>
        <v>0.4902578549779586</v>
      </c>
      <c r="AB102" s="48"/>
      <c r="AC102" s="48"/>
      <c r="AH102" s="5"/>
      <c r="AJ102" s="46" t="e">
        <f>D102/#REF!</f>
        <v>#REF!</v>
      </c>
      <c r="AK102" s="46" t="e">
        <f>#REF!/#REF!</f>
        <v>#REF!</v>
      </c>
      <c r="AL102" s="46" t="e">
        <f>#REF!/#REF!</f>
        <v>#REF!</v>
      </c>
      <c r="AM102" s="46" t="e">
        <f>#REF!/#REF!</f>
        <v>#REF!</v>
      </c>
      <c r="AO102" s="46" t="e">
        <f t="shared" si="162"/>
        <v>#REF!</v>
      </c>
      <c r="AP102" s="46" t="e">
        <f t="shared" si="163"/>
        <v>#REF!</v>
      </c>
      <c r="AQ102" s="46" t="e">
        <f t="shared" si="164"/>
        <v>#REF!</v>
      </c>
      <c r="AR102" s="46" t="e">
        <f t="shared" si="165"/>
        <v>#REF!</v>
      </c>
      <c r="AS102" s="46" t="e">
        <f t="shared" si="166"/>
        <v>#REF!</v>
      </c>
      <c r="AT102" s="46"/>
      <c r="AU102" s="46" t="e">
        <f t="shared" si="167"/>
        <v>#REF!</v>
      </c>
      <c r="AV102" s="46" t="e">
        <f t="shared" si="168"/>
        <v>#REF!</v>
      </c>
      <c r="AW102" s="46" t="e">
        <f t="shared" si="169"/>
        <v>#REF!</v>
      </c>
      <c r="AX102" s="46" t="e">
        <f t="shared" si="170"/>
        <v>#REF!</v>
      </c>
      <c r="BA102" s="46" t="e">
        <f>LN(#REF!/#REF!)</f>
        <v>#REF!</v>
      </c>
      <c r="BB102" s="46" t="e">
        <f>LN(#REF!/#REF!)</f>
        <v>#REF!</v>
      </c>
      <c r="BC102" s="46" t="e">
        <f>LN(#REF!/#REF!)</f>
        <v>#REF!</v>
      </c>
      <c r="BD102" s="46" t="e">
        <f>LN(#REF!/#REF!)</f>
        <v>#REF!</v>
      </c>
      <c r="BF102" s="46" t="e">
        <f>F102/#REF!</f>
        <v>#REF!</v>
      </c>
      <c r="BG102" s="46" t="e">
        <f>#REF!/#REF!</f>
        <v>#REF!</v>
      </c>
      <c r="BH102" s="46" t="e">
        <f>#REF!/#REF!</f>
        <v>#REF!</v>
      </c>
      <c r="BI102" s="46" t="e">
        <f>#REF!/#REF!</f>
        <v>#REF!</v>
      </c>
      <c r="BJ102" s="46"/>
      <c r="BL102" s="46" t="e">
        <f t="shared" si="171"/>
        <v>#REF!</v>
      </c>
      <c r="BM102" s="46" t="e">
        <f t="shared" si="172"/>
        <v>#REF!</v>
      </c>
      <c r="BN102" s="46" t="e">
        <f t="shared" si="173"/>
        <v>#REF!</v>
      </c>
      <c r="BO102" s="46" t="e">
        <f t="shared" si="174"/>
        <v>#REF!</v>
      </c>
      <c r="BQ102" s="46" t="e">
        <f>LN(#REF!/#REF!)</f>
        <v>#REF!</v>
      </c>
      <c r="BR102" s="46" t="e">
        <f>LN(#REF!/#REF!)</f>
        <v>#REF!</v>
      </c>
      <c r="BS102" s="46" t="e">
        <f>LN(#REF!/#REF!)</f>
        <v>#REF!</v>
      </c>
      <c r="BT102" s="46" t="e">
        <f>LN(#REF!/#REF!)</f>
        <v>#REF!</v>
      </c>
      <c r="BV102" s="46" t="e">
        <f>LN(#REF!/#REF!)</f>
        <v>#REF!</v>
      </c>
      <c r="BW102" s="46" t="e">
        <f>LN(#REF!/#REF!)</f>
        <v>#REF!</v>
      </c>
      <c r="BX102" s="46" t="e">
        <f>LN(#REF!/#REF!)</f>
        <v>#REF!</v>
      </c>
      <c r="BY102" s="46" t="e">
        <f>LN(#REF!/#REF!)</f>
        <v>#REF!</v>
      </c>
      <c r="CA102" s="46">
        <f t="shared" si="175"/>
        <v>-1.5781624707082758E-2</v>
      </c>
      <c r="CB102" s="46" t="e">
        <f>LN(#REF!/#REF!)</f>
        <v>#REF!</v>
      </c>
      <c r="CC102" s="46" t="e">
        <f>LN(#REF!/#REF!)</f>
        <v>#REF!</v>
      </c>
      <c r="CD102" s="46" t="e">
        <f>LN(#REF!/#REF!)</f>
        <v>#REF!</v>
      </c>
      <c r="CG102" s="46" t="e">
        <f t="shared" si="176"/>
        <v>#REF!</v>
      </c>
      <c r="CH102" s="46">
        <f t="shared" si="177"/>
        <v>1</v>
      </c>
      <c r="CI102" s="46" t="e">
        <f t="shared" si="150"/>
        <v>#REF!</v>
      </c>
      <c r="CJ102" s="46"/>
      <c r="CK102" s="46" t="e">
        <f t="shared" si="178"/>
        <v>#REF!</v>
      </c>
      <c r="CL102" s="46">
        <f t="shared" si="179"/>
        <v>1</v>
      </c>
      <c r="CM102" s="46" t="e">
        <f t="shared" si="151"/>
        <v>#REF!</v>
      </c>
      <c r="CN102" s="46"/>
      <c r="CO102" s="46" t="e">
        <f t="shared" si="180"/>
        <v>#REF!</v>
      </c>
      <c r="CP102" s="46">
        <f t="shared" si="181"/>
        <v>1</v>
      </c>
      <c r="CQ102" s="46" t="e">
        <f t="shared" si="152"/>
        <v>#REF!</v>
      </c>
      <c r="CR102" s="46"/>
      <c r="CS102" s="46" t="e">
        <f t="shared" si="182"/>
        <v>#REF!</v>
      </c>
      <c r="CT102" s="46">
        <f t="shared" si="183"/>
        <v>1</v>
      </c>
      <c r="CU102" s="46" t="e">
        <f t="shared" si="153"/>
        <v>#REF!</v>
      </c>
      <c r="CW102" s="46" t="e">
        <f t="shared" si="184"/>
        <v>#REF!</v>
      </c>
      <c r="CX102" s="46">
        <f t="shared" si="185"/>
        <v>1</v>
      </c>
      <c r="CY102" s="46" t="e">
        <f t="shared" si="154"/>
        <v>#REF!</v>
      </c>
      <c r="DD102" s="2">
        <f t="shared" si="155"/>
        <v>1979</v>
      </c>
      <c r="DE102" s="46">
        <f t="shared" si="138"/>
        <v>1.0063714805538488</v>
      </c>
      <c r="DF102" s="46">
        <f t="shared" si="139"/>
        <v>0.87679393995089527</v>
      </c>
      <c r="DG102" s="46">
        <f t="shared" si="140"/>
        <v>1.1235721016169113</v>
      </c>
      <c r="DH102" s="46">
        <f t="shared" si="141"/>
        <v>1.0215504848920638</v>
      </c>
    </row>
    <row r="103" spans="1:112" x14ac:dyDescent="0.2">
      <c r="A103" s="1" t="s">
        <v>63</v>
      </c>
      <c r="B103" s="1">
        <f t="shared" si="156"/>
        <v>1957</v>
      </c>
      <c r="D103" s="43">
        <f t="shared" si="142"/>
        <v>2859.9700000000003</v>
      </c>
      <c r="F103" s="43">
        <f t="shared" si="143"/>
        <v>32.345382764320952</v>
      </c>
      <c r="H103" s="50">
        <f t="shared" si="157"/>
        <v>88.419729667095851</v>
      </c>
      <c r="K103" s="43">
        <f t="shared" si="144"/>
        <v>2886.0766829163908</v>
      </c>
      <c r="L103" s="115">
        <f t="shared" si="145"/>
        <v>89.2268520655727</v>
      </c>
      <c r="O103" s="52">
        <f t="shared" si="158"/>
        <v>0.99095426567460099</v>
      </c>
      <c r="R103" s="46">
        <f t="shared" si="146"/>
        <v>0.85767751067884335</v>
      </c>
      <c r="S103" s="46"/>
      <c r="T103" s="46"/>
      <c r="V103" s="48">
        <f t="shared" si="147"/>
        <v>0.55603390166878652</v>
      </c>
      <c r="W103" s="48">
        <f t="shared" si="148"/>
        <v>0.84419939566984403</v>
      </c>
      <c r="X103" s="48">
        <f t="shared" si="149"/>
        <v>0.98428533470776036</v>
      </c>
      <c r="Y103" s="48">
        <f t="shared" si="159"/>
        <v>0.85767751067884335</v>
      </c>
      <c r="Z103" s="48">
        <f t="shared" si="160"/>
        <v>0.4694034837607351</v>
      </c>
      <c r="AA103" s="48">
        <f t="shared" si="161"/>
        <v>0.46940348376073504</v>
      </c>
      <c r="AB103" s="48"/>
      <c r="AC103" s="48"/>
      <c r="AH103" s="5"/>
      <c r="AJ103" s="46" t="e">
        <f>D103/#REF!</f>
        <v>#REF!</v>
      </c>
      <c r="AK103" s="46" t="e">
        <f>#REF!/#REF!</f>
        <v>#REF!</v>
      </c>
      <c r="AL103" s="46" t="e">
        <f>#REF!/#REF!</f>
        <v>#REF!</v>
      </c>
      <c r="AM103" s="46" t="e">
        <f>#REF!/#REF!</f>
        <v>#REF!</v>
      </c>
      <c r="AO103" s="46" t="e">
        <f t="shared" si="162"/>
        <v>#REF!</v>
      </c>
      <c r="AP103" s="46" t="e">
        <f t="shared" si="163"/>
        <v>#REF!</v>
      </c>
      <c r="AQ103" s="46" t="e">
        <f t="shared" si="164"/>
        <v>#REF!</v>
      </c>
      <c r="AR103" s="46" t="e">
        <f t="shared" si="165"/>
        <v>#REF!</v>
      </c>
      <c r="AS103" s="46" t="e">
        <f t="shared" si="166"/>
        <v>#REF!</v>
      </c>
      <c r="AT103" s="46"/>
      <c r="AU103" s="46" t="e">
        <f t="shared" si="167"/>
        <v>#REF!</v>
      </c>
      <c r="AV103" s="46" t="e">
        <f t="shared" si="168"/>
        <v>#REF!</v>
      </c>
      <c r="AW103" s="46" t="e">
        <f t="shared" si="169"/>
        <v>#REF!</v>
      </c>
      <c r="AX103" s="46" t="e">
        <f t="shared" si="170"/>
        <v>#REF!</v>
      </c>
      <c r="BA103" s="46" t="e">
        <f>LN(#REF!/#REF!)</f>
        <v>#REF!</v>
      </c>
      <c r="BB103" s="46" t="e">
        <f>LN(#REF!/#REF!)</f>
        <v>#REF!</v>
      </c>
      <c r="BC103" s="46" t="e">
        <f>LN(#REF!/#REF!)</f>
        <v>#REF!</v>
      </c>
      <c r="BD103" s="46" t="e">
        <f>LN(#REF!/#REF!)</f>
        <v>#REF!</v>
      </c>
      <c r="BF103" s="46" t="e">
        <f>F103/#REF!</f>
        <v>#REF!</v>
      </c>
      <c r="BG103" s="46" t="e">
        <f>#REF!/#REF!</f>
        <v>#REF!</v>
      </c>
      <c r="BH103" s="46" t="e">
        <f>#REF!/#REF!</f>
        <v>#REF!</v>
      </c>
      <c r="BI103" s="46" t="e">
        <f>#REF!/#REF!</f>
        <v>#REF!</v>
      </c>
      <c r="BJ103" s="46"/>
      <c r="BL103" s="46" t="e">
        <f t="shared" si="171"/>
        <v>#REF!</v>
      </c>
      <c r="BM103" s="46" t="e">
        <f t="shared" si="172"/>
        <v>#REF!</v>
      </c>
      <c r="BN103" s="46" t="e">
        <f t="shared" si="173"/>
        <v>#REF!</v>
      </c>
      <c r="BO103" s="46" t="e">
        <f t="shared" si="174"/>
        <v>#REF!</v>
      </c>
      <c r="BQ103" s="46" t="e">
        <f>LN(#REF!/#REF!)</f>
        <v>#REF!</v>
      </c>
      <c r="BR103" s="46" t="e">
        <f>LN(#REF!/#REF!)</f>
        <v>#REF!</v>
      </c>
      <c r="BS103" s="46" t="e">
        <f>LN(#REF!/#REF!)</f>
        <v>#REF!</v>
      </c>
      <c r="BT103" s="46" t="e">
        <f>LN(#REF!/#REF!)</f>
        <v>#REF!</v>
      </c>
      <c r="BV103" s="46" t="e">
        <f>LN(#REF!/#REF!)</f>
        <v>#REF!</v>
      </c>
      <c r="BW103" s="46" t="e">
        <f>LN(#REF!/#REF!)</f>
        <v>#REF!</v>
      </c>
      <c r="BX103" s="46" t="e">
        <f>LN(#REF!/#REF!)</f>
        <v>#REF!</v>
      </c>
      <c r="BY103" s="46" t="e">
        <f>LN(#REF!/#REF!)</f>
        <v>#REF!</v>
      </c>
      <c r="CA103" s="46">
        <f t="shared" si="175"/>
        <v>-3.0936757181526517E-3</v>
      </c>
      <c r="CB103" s="46" t="e">
        <f>LN(#REF!/#REF!)</f>
        <v>#REF!</v>
      </c>
      <c r="CC103" s="46" t="e">
        <f>LN(#REF!/#REF!)</f>
        <v>#REF!</v>
      </c>
      <c r="CD103" s="46" t="e">
        <f>LN(#REF!/#REF!)</f>
        <v>#REF!</v>
      </c>
      <c r="CG103" s="46" t="e">
        <f t="shared" si="176"/>
        <v>#REF!</v>
      </c>
      <c r="CH103" s="46">
        <f t="shared" si="177"/>
        <v>1</v>
      </c>
      <c r="CI103" s="46" t="e">
        <f t="shared" si="150"/>
        <v>#REF!</v>
      </c>
      <c r="CJ103" s="46"/>
      <c r="CK103" s="46" t="e">
        <f t="shared" si="178"/>
        <v>#REF!</v>
      </c>
      <c r="CL103" s="46">
        <f t="shared" si="179"/>
        <v>1</v>
      </c>
      <c r="CM103" s="46" t="e">
        <f t="shared" si="151"/>
        <v>#REF!</v>
      </c>
      <c r="CN103" s="46"/>
      <c r="CO103" s="46" t="e">
        <f t="shared" si="180"/>
        <v>#REF!</v>
      </c>
      <c r="CP103" s="46">
        <f t="shared" si="181"/>
        <v>1</v>
      </c>
      <c r="CQ103" s="46" t="e">
        <f t="shared" si="152"/>
        <v>#REF!</v>
      </c>
      <c r="CR103" s="46"/>
      <c r="CS103" s="46" t="e">
        <f t="shared" si="182"/>
        <v>#REF!</v>
      </c>
      <c r="CT103" s="46">
        <f t="shared" si="183"/>
        <v>1</v>
      </c>
      <c r="CU103" s="46" t="e">
        <f t="shared" si="153"/>
        <v>#REF!</v>
      </c>
      <c r="CW103" s="46" t="e">
        <f t="shared" si="184"/>
        <v>#REF!</v>
      </c>
      <c r="CX103" s="46">
        <f t="shared" si="185"/>
        <v>1</v>
      </c>
      <c r="CY103" s="46" t="e">
        <f t="shared" si="154"/>
        <v>#REF!</v>
      </c>
      <c r="DD103" s="2">
        <f t="shared" si="155"/>
        <v>1980</v>
      </c>
      <c r="DE103" s="46">
        <f t="shared" si="138"/>
        <v>1.0224080145691745</v>
      </c>
      <c r="DF103" s="46">
        <f t="shared" si="139"/>
        <v>0.89639821962233757</v>
      </c>
      <c r="DG103" s="46">
        <f t="shared" si="140"/>
        <v>1.1453845716398723</v>
      </c>
      <c r="DH103" s="46">
        <f t="shared" si="141"/>
        <v>0.99579956236360945</v>
      </c>
    </row>
    <row r="104" spans="1:112" x14ac:dyDescent="0.2">
      <c r="A104" s="1" t="s">
        <v>63</v>
      </c>
      <c r="B104" s="1">
        <f t="shared" si="156"/>
        <v>1958</v>
      </c>
      <c r="D104" s="43">
        <f t="shared" si="142"/>
        <v>2992.4609999999998</v>
      </c>
      <c r="F104" s="43">
        <f t="shared" si="143"/>
        <v>33.206848339272774</v>
      </c>
      <c r="H104" s="50">
        <f t="shared" si="157"/>
        <v>90.115778812435607</v>
      </c>
      <c r="K104" s="43">
        <f t="shared" si="144"/>
        <v>2912.3045796391461</v>
      </c>
      <c r="L104" s="115">
        <f t="shared" si="145"/>
        <v>87.701926719581166</v>
      </c>
      <c r="O104" s="52">
        <f t="shared" si="158"/>
        <v>1.0275233644589419</v>
      </c>
      <c r="R104" s="46">
        <f t="shared" si="146"/>
        <v>0.84301943248328037</v>
      </c>
      <c r="S104" s="46"/>
      <c r="T104" s="46"/>
      <c r="V104" s="48">
        <f t="shared" si="147"/>
        <v>0.57084294159525717</v>
      </c>
      <c r="W104" s="48">
        <f t="shared" si="148"/>
        <v>0.86039265557815836</v>
      </c>
      <c r="X104" s="48">
        <f t="shared" si="149"/>
        <v>1.0206083305146381</v>
      </c>
      <c r="Y104" s="48">
        <f t="shared" si="159"/>
        <v>0.84301943248328037</v>
      </c>
      <c r="Z104" s="48">
        <f t="shared" si="160"/>
        <v>0.49114907443719091</v>
      </c>
      <c r="AA104" s="48">
        <f t="shared" si="161"/>
        <v>0.49114907443719086</v>
      </c>
      <c r="AB104" s="48"/>
      <c r="AC104" s="48"/>
      <c r="AH104" s="5"/>
      <c r="AJ104" s="46" t="e">
        <f>D104/#REF!</f>
        <v>#REF!</v>
      </c>
      <c r="AK104" s="46" t="e">
        <f>#REF!/#REF!</f>
        <v>#REF!</v>
      </c>
      <c r="AL104" s="46" t="e">
        <f>#REF!/#REF!</f>
        <v>#REF!</v>
      </c>
      <c r="AM104" s="46" t="e">
        <f>#REF!/#REF!</f>
        <v>#REF!</v>
      </c>
      <c r="AO104" s="46" t="e">
        <f t="shared" si="162"/>
        <v>#REF!</v>
      </c>
      <c r="AP104" s="46" t="e">
        <f t="shared" si="163"/>
        <v>#REF!</v>
      </c>
      <c r="AQ104" s="46" t="e">
        <f t="shared" si="164"/>
        <v>#REF!</v>
      </c>
      <c r="AR104" s="46" t="e">
        <f t="shared" si="165"/>
        <v>#REF!</v>
      </c>
      <c r="AS104" s="46" t="e">
        <f t="shared" si="166"/>
        <v>#REF!</v>
      </c>
      <c r="AT104" s="46"/>
      <c r="AU104" s="46" t="e">
        <f t="shared" si="167"/>
        <v>#REF!</v>
      </c>
      <c r="AV104" s="46" t="e">
        <f t="shared" si="168"/>
        <v>#REF!</v>
      </c>
      <c r="AW104" s="46" t="e">
        <f t="shared" si="169"/>
        <v>#REF!</v>
      </c>
      <c r="AX104" s="46" t="e">
        <f t="shared" si="170"/>
        <v>#REF!</v>
      </c>
      <c r="BA104" s="46" t="e">
        <f>LN(#REF!/#REF!)</f>
        <v>#REF!</v>
      </c>
      <c r="BB104" s="46" t="e">
        <f>LN(#REF!/#REF!)</f>
        <v>#REF!</v>
      </c>
      <c r="BC104" s="46" t="e">
        <f>LN(#REF!/#REF!)</f>
        <v>#REF!</v>
      </c>
      <c r="BD104" s="46" t="e">
        <f>LN(#REF!/#REF!)</f>
        <v>#REF!</v>
      </c>
      <c r="BF104" s="46" t="e">
        <f>F104/#REF!</f>
        <v>#REF!</v>
      </c>
      <c r="BG104" s="46" t="e">
        <f>#REF!/#REF!</f>
        <v>#REF!</v>
      </c>
      <c r="BH104" s="46" t="e">
        <f>#REF!/#REF!</f>
        <v>#REF!</v>
      </c>
      <c r="BI104" s="46" t="e">
        <f>#REF!/#REF!</f>
        <v>#REF!</v>
      </c>
      <c r="BJ104" s="46"/>
      <c r="BL104" s="46" t="e">
        <f t="shared" si="171"/>
        <v>#REF!</v>
      </c>
      <c r="BM104" s="46" t="e">
        <f t="shared" si="172"/>
        <v>#REF!</v>
      </c>
      <c r="BN104" s="46" t="e">
        <f t="shared" si="173"/>
        <v>#REF!</v>
      </c>
      <c r="BO104" s="46" t="e">
        <f t="shared" si="174"/>
        <v>#REF!</v>
      </c>
      <c r="BQ104" s="46" t="e">
        <f>LN(#REF!/#REF!)</f>
        <v>#REF!</v>
      </c>
      <c r="BR104" s="46" t="e">
        <f>LN(#REF!/#REF!)</f>
        <v>#REF!</v>
      </c>
      <c r="BS104" s="46" t="e">
        <f>LN(#REF!/#REF!)</f>
        <v>#REF!</v>
      </c>
      <c r="BT104" s="46" t="e">
        <f>LN(#REF!/#REF!)</f>
        <v>#REF!</v>
      </c>
      <c r="BV104" s="46" t="e">
        <f>LN(#REF!/#REF!)</f>
        <v>#REF!</v>
      </c>
      <c r="BW104" s="46" t="e">
        <f>LN(#REF!/#REF!)</f>
        <v>#REF!</v>
      </c>
      <c r="BX104" s="46" t="e">
        <f>LN(#REF!/#REF!)</f>
        <v>#REF!</v>
      </c>
      <c r="BY104" s="46" t="e">
        <f>LN(#REF!/#REF!)</f>
        <v>#REF!</v>
      </c>
      <c r="CA104" s="46">
        <f t="shared" si="175"/>
        <v>3.6238301652041748E-2</v>
      </c>
      <c r="CB104" s="46" t="e">
        <f>LN(#REF!/#REF!)</f>
        <v>#REF!</v>
      </c>
      <c r="CC104" s="46" t="e">
        <f>LN(#REF!/#REF!)</f>
        <v>#REF!</v>
      </c>
      <c r="CD104" s="46" t="e">
        <f>LN(#REF!/#REF!)</f>
        <v>#REF!</v>
      </c>
      <c r="CG104" s="46" t="e">
        <f t="shared" si="176"/>
        <v>#REF!</v>
      </c>
      <c r="CH104" s="46">
        <f t="shared" si="177"/>
        <v>1</v>
      </c>
      <c r="CI104" s="46" t="e">
        <f t="shared" si="150"/>
        <v>#REF!</v>
      </c>
      <c r="CJ104" s="46"/>
      <c r="CK104" s="46" t="e">
        <f t="shared" si="178"/>
        <v>#REF!</v>
      </c>
      <c r="CL104" s="46">
        <f t="shared" si="179"/>
        <v>1</v>
      </c>
      <c r="CM104" s="46" t="e">
        <f t="shared" si="151"/>
        <v>#REF!</v>
      </c>
      <c r="CN104" s="46"/>
      <c r="CO104" s="46" t="e">
        <f t="shared" si="180"/>
        <v>#REF!</v>
      </c>
      <c r="CP104" s="46">
        <f t="shared" si="181"/>
        <v>1</v>
      </c>
      <c r="CQ104" s="46" t="e">
        <f t="shared" si="152"/>
        <v>#REF!</v>
      </c>
      <c r="CR104" s="46"/>
      <c r="CS104" s="46" t="e">
        <f t="shared" si="182"/>
        <v>#REF!</v>
      </c>
      <c r="CT104" s="46">
        <f t="shared" si="183"/>
        <v>1</v>
      </c>
      <c r="CU104" s="46" t="e">
        <f t="shared" si="153"/>
        <v>#REF!</v>
      </c>
      <c r="CW104" s="46" t="e">
        <f t="shared" si="184"/>
        <v>#REF!</v>
      </c>
      <c r="CX104" s="46">
        <f t="shared" si="185"/>
        <v>1</v>
      </c>
      <c r="CY104" s="46" t="e">
        <f t="shared" si="154"/>
        <v>#REF!</v>
      </c>
      <c r="DD104" s="2">
        <f t="shared" si="155"/>
        <v>1981</v>
      </c>
      <c r="DE104" s="46">
        <f t="shared" si="138"/>
        <v>0.98812134122606199</v>
      </c>
      <c r="DF104" s="46">
        <f t="shared" si="139"/>
        <v>0.91538749861220803</v>
      </c>
      <c r="DG104" s="46">
        <f t="shared" si="140"/>
        <v>1.0624755640164858</v>
      </c>
      <c r="DH104" s="46">
        <f t="shared" si="141"/>
        <v>1.0159827908327148</v>
      </c>
    </row>
    <row r="105" spans="1:112" x14ac:dyDescent="0.2">
      <c r="A105" s="1" t="s">
        <v>63</v>
      </c>
      <c r="B105" s="1">
        <f t="shared" si="156"/>
        <v>1959</v>
      </c>
      <c r="D105" s="43">
        <f t="shared" si="142"/>
        <v>3137.25</v>
      </c>
      <c r="F105" s="43">
        <f t="shared" si="143"/>
        <v>34.088664024781636</v>
      </c>
      <c r="H105" s="50">
        <f t="shared" si="157"/>
        <v>92.032060796495131</v>
      </c>
      <c r="K105" s="43">
        <f t="shared" si="144"/>
        <v>3136.8481490371996</v>
      </c>
      <c r="L105" s="115">
        <f t="shared" si="145"/>
        <v>92.020272391924394</v>
      </c>
      <c r="O105" s="52">
        <f t="shared" si="158"/>
        <v>1.0001281066037333</v>
      </c>
      <c r="R105" s="46">
        <f t="shared" si="146"/>
        <v>0.88452877502720662</v>
      </c>
      <c r="S105" s="46"/>
      <c r="T105" s="46"/>
      <c r="V105" s="48">
        <f t="shared" si="147"/>
        <v>0.58600181047428257</v>
      </c>
      <c r="W105" s="48">
        <f t="shared" si="148"/>
        <v>0.87868861846977619</v>
      </c>
      <c r="X105" s="48">
        <f t="shared" si="149"/>
        <v>0.99339743745787035</v>
      </c>
      <c r="Y105" s="48">
        <f t="shared" si="159"/>
        <v>0.88452877502720662</v>
      </c>
      <c r="Z105" s="48">
        <f t="shared" si="160"/>
        <v>0.51491312126643496</v>
      </c>
      <c r="AA105" s="48">
        <f t="shared" si="161"/>
        <v>0.51491312126643496</v>
      </c>
      <c r="AB105" s="48"/>
      <c r="AC105" s="48"/>
      <c r="AH105" s="5"/>
      <c r="AJ105" s="46" t="e">
        <f>D105/#REF!</f>
        <v>#REF!</v>
      </c>
      <c r="AK105" s="46" t="e">
        <f>#REF!/#REF!</f>
        <v>#REF!</v>
      </c>
      <c r="AL105" s="46" t="e">
        <f>#REF!/#REF!</f>
        <v>#REF!</v>
      </c>
      <c r="AM105" s="46" t="e">
        <f>#REF!/#REF!</f>
        <v>#REF!</v>
      </c>
      <c r="AO105" s="46" t="e">
        <f t="shared" si="162"/>
        <v>#REF!</v>
      </c>
      <c r="AP105" s="46" t="e">
        <f t="shared" si="163"/>
        <v>#REF!</v>
      </c>
      <c r="AQ105" s="46" t="e">
        <f t="shared" si="164"/>
        <v>#REF!</v>
      </c>
      <c r="AR105" s="46" t="e">
        <f t="shared" si="165"/>
        <v>#REF!</v>
      </c>
      <c r="AS105" s="46" t="e">
        <f t="shared" si="166"/>
        <v>#REF!</v>
      </c>
      <c r="AT105" s="46"/>
      <c r="AU105" s="46" t="e">
        <f t="shared" si="167"/>
        <v>#REF!</v>
      </c>
      <c r="AV105" s="46" t="e">
        <f t="shared" si="168"/>
        <v>#REF!</v>
      </c>
      <c r="AW105" s="46" t="e">
        <f t="shared" si="169"/>
        <v>#REF!</v>
      </c>
      <c r="AX105" s="46" t="e">
        <f t="shared" si="170"/>
        <v>#REF!</v>
      </c>
      <c r="BA105" s="46" t="e">
        <f>LN(#REF!/#REF!)</f>
        <v>#REF!</v>
      </c>
      <c r="BB105" s="46" t="e">
        <f>LN(#REF!/#REF!)</f>
        <v>#REF!</v>
      </c>
      <c r="BC105" s="46" t="e">
        <f>LN(#REF!/#REF!)</f>
        <v>#REF!</v>
      </c>
      <c r="BD105" s="46" t="e">
        <f>LN(#REF!/#REF!)</f>
        <v>#REF!</v>
      </c>
      <c r="BF105" s="46" t="e">
        <f>F105/#REF!</f>
        <v>#REF!</v>
      </c>
      <c r="BG105" s="46" t="e">
        <f>#REF!/#REF!</f>
        <v>#REF!</v>
      </c>
      <c r="BH105" s="46" t="e">
        <f>#REF!/#REF!</f>
        <v>#REF!</v>
      </c>
      <c r="BI105" s="46" t="e">
        <f>#REF!/#REF!</f>
        <v>#REF!</v>
      </c>
      <c r="BJ105" s="46"/>
      <c r="BL105" s="46" t="e">
        <f t="shared" si="171"/>
        <v>#REF!</v>
      </c>
      <c r="BM105" s="46" t="e">
        <f t="shared" si="172"/>
        <v>#REF!</v>
      </c>
      <c r="BN105" s="46" t="e">
        <f t="shared" si="173"/>
        <v>#REF!</v>
      </c>
      <c r="BO105" s="46" t="e">
        <f t="shared" si="174"/>
        <v>#REF!</v>
      </c>
      <c r="BQ105" s="46" t="e">
        <f>LN(#REF!/#REF!)</f>
        <v>#REF!</v>
      </c>
      <c r="BR105" s="46" t="e">
        <f>LN(#REF!/#REF!)</f>
        <v>#REF!</v>
      </c>
      <c r="BS105" s="46" t="e">
        <f>LN(#REF!/#REF!)</f>
        <v>#REF!</v>
      </c>
      <c r="BT105" s="46" t="e">
        <f>LN(#REF!/#REF!)</f>
        <v>#REF!</v>
      </c>
      <c r="BV105" s="46" t="e">
        <f>LN(#REF!/#REF!)</f>
        <v>#REF!</v>
      </c>
      <c r="BW105" s="46" t="e">
        <f>LN(#REF!/#REF!)</f>
        <v>#REF!</v>
      </c>
      <c r="BX105" s="46" t="e">
        <f>LN(#REF!/#REF!)</f>
        <v>#REF!</v>
      </c>
      <c r="BY105" s="46" t="e">
        <f>LN(#REF!/#REF!)</f>
        <v>#REF!</v>
      </c>
      <c r="CA105" s="46">
        <f t="shared" si="175"/>
        <v>-2.7023307863729577E-2</v>
      </c>
      <c r="CB105" s="46" t="e">
        <f>LN(#REF!/#REF!)</f>
        <v>#REF!</v>
      </c>
      <c r="CC105" s="46" t="e">
        <f>LN(#REF!/#REF!)</f>
        <v>#REF!</v>
      </c>
      <c r="CD105" s="46" t="e">
        <f>LN(#REF!/#REF!)</f>
        <v>#REF!</v>
      </c>
      <c r="CG105" s="46" t="e">
        <f t="shared" si="176"/>
        <v>#REF!</v>
      </c>
      <c r="CH105" s="46">
        <f t="shared" si="177"/>
        <v>1</v>
      </c>
      <c r="CI105" s="46" t="e">
        <f t="shared" si="150"/>
        <v>#REF!</v>
      </c>
      <c r="CJ105" s="46"/>
      <c r="CK105" s="46" t="e">
        <f t="shared" si="178"/>
        <v>#REF!</v>
      </c>
      <c r="CL105" s="46">
        <f t="shared" si="179"/>
        <v>1</v>
      </c>
      <c r="CM105" s="46" t="e">
        <f t="shared" si="151"/>
        <v>#REF!</v>
      </c>
      <c r="CN105" s="46"/>
      <c r="CO105" s="46" t="e">
        <f t="shared" si="180"/>
        <v>#REF!</v>
      </c>
      <c r="CP105" s="46">
        <f t="shared" si="181"/>
        <v>1</v>
      </c>
      <c r="CQ105" s="46" t="e">
        <f t="shared" si="152"/>
        <v>#REF!</v>
      </c>
      <c r="CR105" s="46"/>
      <c r="CS105" s="46" t="e">
        <f t="shared" si="182"/>
        <v>#REF!</v>
      </c>
      <c r="CT105" s="46">
        <f t="shared" si="183"/>
        <v>1</v>
      </c>
      <c r="CU105" s="46" t="e">
        <f t="shared" si="153"/>
        <v>#REF!</v>
      </c>
      <c r="CW105" s="46" t="e">
        <f t="shared" si="184"/>
        <v>#REF!</v>
      </c>
      <c r="CX105" s="46">
        <f t="shared" si="185"/>
        <v>1</v>
      </c>
      <c r="CY105" s="46" t="e">
        <f t="shared" si="154"/>
        <v>#REF!</v>
      </c>
      <c r="DD105" s="2">
        <f t="shared" si="155"/>
        <v>1982</v>
      </c>
      <c r="DE105" s="46">
        <f t="shared" si="138"/>
        <v>0.96501003468951907</v>
      </c>
      <c r="DF105" s="46">
        <f t="shared" si="139"/>
        <v>0.93216199541187617</v>
      </c>
      <c r="DG105" s="46">
        <f t="shared" si="140"/>
        <v>1.0297454740900505</v>
      </c>
      <c r="DH105" s="46">
        <f t="shared" si="141"/>
        <v>1.005334403891126</v>
      </c>
    </row>
    <row r="106" spans="1:112" x14ac:dyDescent="0.2">
      <c r="A106" s="1" t="s">
        <v>63</v>
      </c>
      <c r="B106" s="1">
        <f t="shared" si="156"/>
        <v>1960</v>
      </c>
      <c r="D106" s="43">
        <f t="shared" si="142"/>
        <v>3265.5640000000003</v>
      </c>
      <c r="F106" s="43">
        <f t="shared" si="143"/>
        <v>34.69239659623949</v>
      </c>
      <c r="H106" s="50">
        <f t="shared" si="157"/>
        <v>94.129098027029173</v>
      </c>
      <c r="K106" s="43">
        <f t="shared" si="144"/>
        <v>3181.9040423343731</v>
      </c>
      <c r="L106" s="115">
        <f t="shared" si="145"/>
        <v>91.717619839480278</v>
      </c>
      <c r="O106" s="52">
        <f t="shared" si="158"/>
        <v>1.0262924200581016</v>
      </c>
      <c r="R106" s="46">
        <f t="shared" si="146"/>
        <v>0.88161958029746201</v>
      </c>
      <c r="S106" s="46"/>
      <c r="T106" s="46"/>
      <c r="V106" s="48">
        <f t="shared" si="147"/>
        <v>0.59638028642920415</v>
      </c>
      <c r="W106" s="48">
        <f t="shared" si="148"/>
        <v>0.89871036666307336</v>
      </c>
      <c r="X106" s="48">
        <f t="shared" si="149"/>
        <v>1.0193856701320594</v>
      </c>
      <c r="Y106" s="48">
        <f t="shared" si="159"/>
        <v>0.88161958029746201</v>
      </c>
      <c r="Z106" s="48">
        <f t="shared" si="160"/>
        <v>0.53597314588741873</v>
      </c>
      <c r="AA106" s="48">
        <f t="shared" si="161"/>
        <v>0.53597314588741873</v>
      </c>
      <c r="AB106" s="48"/>
      <c r="AC106" s="48"/>
      <c r="AH106" s="5"/>
      <c r="AJ106" s="46" t="e">
        <f>D106/#REF!</f>
        <v>#REF!</v>
      </c>
      <c r="AK106" s="46" t="e">
        <f>#REF!/#REF!</f>
        <v>#REF!</v>
      </c>
      <c r="AL106" s="46" t="e">
        <f>#REF!/#REF!</f>
        <v>#REF!</v>
      </c>
      <c r="AM106" s="46" t="e">
        <f>#REF!/#REF!</f>
        <v>#REF!</v>
      </c>
      <c r="AO106" s="46" t="e">
        <f t="shared" si="162"/>
        <v>#REF!</v>
      </c>
      <c r="AP106" s="46" t="e">
        <f t="shared" si="163"/>
        <v>#REF!</v>
      </c>
      <c r="AQ106" s="46" t="e">
        <f t="shared" si="164"/>
        <v>#REF!</v>
      </c>
      <c r="AR106" s="46" t="e">
        <f t="shared" si="165"/>
        <v>#REF!</v>
      </c>
      <c r="AS106" s="46" t="e">
        <f t="shared" si="166"/>
        <v>#REF!</v>
      </c>
      <c r="AT106" s="46"/>
      <c r="AU106" s="46" t="e">
        <f t="shared" si="167"/>
        <v>#REF!</v>
      </c>
      <c r="AV106" s="46" t="e">
        <f t="shared" si="168"/>
        <v>#REF!</v>
      </c>
      <c r="AW106" s="46" t="e">
        <f t="shared" si="169"/>
        <v>#REF!</v>
      </c>
      <c r="AX106" s="46" t="e">
        <f t="shared" si="170"/>
        <v>#REF!</v>
      </c>
      <c r="BA106" s="46" t="e">
        <f>LN(#REF!/#REF!)</f>
        <v>#REF!</v>
      </c>
      <c r="BB106" s="46" t="e">
        <f>LN(#REF!/#REF!)</f>
        <v>#REF!</v>
      </c>
      <c r="BC106" s="46" t="e">
        <f>LN(#REF!/#REF!)</f>
        <v>#REF!</v>
      </c>
      <c r="BD106" s="46" t="e">
        <f>LN(#REF!/#REF!)</f>
        <v>#REF!</v>
      </c>
      <c r="BF106" s="46" t="e">
        <f>F106/#REF!</f>
        <v>#REF!</v>
      </c>
      <c r="BG106" s="46" t="e">
        <f>#REF!/#REF!</f>
        <v>#REF!</v>
      </c>
      <c r="BH106" s="46" t="e">
        <f>#REF!/#REF!</f>
        <v>#REF!</v>
      </c>
      <c r="BI106" s="46" t="e">
        <f>#REF!/#REF!</f>
        <v>#REF!</v>
      </c>
      <c r="BJ106" s="46"/>
      <c r="BL106" s="46" t="e">
        <f t="shared" si="171"/>
        <v>#REF!</v>
      </c>
      <c r="BM106" s="46" t="e">
        <f t="shared" si="172"/>
        <v>#REF!</v>
      </c>
      <c r="BN106" s="46" t="e">
        <f t="shared" si="173"/>
        <v>#REF!</v>
      </c>
      <c r="BO106" s="46" t="e">
        <f t="shared" si="174"/>
        <v>#REF!</v>
      </c>
      <c r="BQ106" s="46" t="e">
        <f>LN(#REF!/#REF!)</f>
        <v>#REF!</v>
      </c>
      <c r="BR106" s="46" t="e">
        <f>LN(#REF!/#REF!)</f>
        <v>#REF!</v>
      </c>
      <c r="BS106" s="46" t="e">
        <f>LN(#REF!/#REF!)</f>
        <v>#REF!</v>
      </c>
      <c r="BT106" s="46" t="e">
        <f>LN(#REF!/#REF!)</f>
        <v>#REF!</v>
      </c>
      <c r="BV106" s="46" t="e">
        <f>LN(#REF!/#REF!)</f>
        <v>#REF!</v>
      </c>
      <c r="BW106" s="46" t="e">
        <f>LN(#REF!/#REF!)</f>
        <v>#REF!</v>
      </c>
      <c r="BX106" s="46" t="e">
        <f>LN(#REF!/#REF!)</f>
        <v>#REF!</v>
      </c>
      <c r="BY106" s="46" t="e">
        <f>LN(#REF!/#REF!)</f>
        <v>#REF!</v>
      </c>
      <c r="CA106" s="46">
        <f t="shared" si="175"/>
        <v>2.5824617545434289E-2</v>
      </c>
      <c r="CB106" s="46" t="e">
        <f>LN(#REF!/#REF!)</f>
        <v>#REF!</v>
      </c>
      <c r="CC106" s="46" t="e">
        <f>LN(#REF!/#REF!)</f>
        <v>#REF!</v>
      </c>
      <c r="CD106" s="46" t="e">
        <f>LN(#REF!/#REF!)</f>
        <v>#REF!</v>
      </c>
      <c r="CG106" s="46" t="e">
        <f t="shared" si="176"/>
        <v>#REF!</v>
      </c>
      <c r="CH106" s="46">
        <f t="shared" si="177"/>
        <v>1</v>
      </c>
      <c r="CI106" s="46" t="e">
        <f t="shared" si="150"/>
        <v>#REF!</v>
      </c>
      <c r="CJ106" s="46"/>
      <c r="CK106" s="46" t="e">
        <f t="shared" si="178"/>
        <v>#REF!</v>
      </c>
      <c r="CL106" s="46">
        <f t="shared" si="179"/>
        <v>1</v>
      </c>
      <c r="CM106" s="46" t="e">
        <f t="shared" si="151"/>
        <v>#REF!</v>
      </c>
      <c r="CN106" s="46"/>
      <c r="CO106" s="46" t="e">
        <f t="shared" si="180"/>
        <v>#REF!</v>
      </c>
      <c r="CP106" s="46">
        <f t="shared" si="181"/>
        <v>1</v>
      </c>
      <c r="CQ106" s="46" t="e">
        <f t="shared" si="152"/>
        <v>#REF!</v>
      </c>
      <c r="CR106" s="46"/>
      <c r="CS106" s="46" t="e">
        <f t="shared" si="182"/>
        <v>#REF!</v>
      </c>
      <c r="CT106" s="46">
        <f t="shared" si="183"/>
        <v>1</v>
      </c>
      <c r="CU106" s="46" t="e">
        <f t="shared" si="153"/>
        <v>#REF!</v>
      </c>
      <c r="CW106" s="46" t="e">
        <f t="shared" si="184"/>
        <v>#REF!</v>
      </c>
      <c r="CX106" s="46">
        <f t="shared" si="185"/>
        <v>1</v>
      </c>
      <c r="CY106" s="46" t="e">
        <f t="shared" si="154"/>
        <v>#REF!</v>
      </c>
      <c r="DD106" s="2">
        <f t="shared" si="155"/>
        <v>1983</v>
      </c>
      <c r="DE106" s="46">
        <f t="shared" si="138"/>
        <v>0.97662887755112471</v>
      </c>
      <c r="DF106" s="46">
        <f t="shared" si="139"/>
        <v>0.94761765331232584</v>
      </c>
      <c r="DG106" s="46">
        <f t="shared" si="140"/>
        <v>1.0587114853011168</v>
      </c>
      <c r="DH106" s="46">
        <f t="shared" si="141"/>
        <v>0.97346153234796262</v>
      </c>
    </row>
    <row r="107" spans="1:112" x14ac:dyDescent="0.2">
      <c r="A107" s="1" t="s">
        <v>63</v>
      </c>
      <c r="B107" s="1">
        <f t="shared" si="156"/>
        <v>1961</v>
      </c>
      <c r="D107" s="43">
        <f t="shared" si="142"/>
        <v>3337.0279999999998</v>
      </c>
      <c r="F107" s="43">
        <f t="shared" si="143"/>
        <v>35.344195837661651</v>
      </c>
      <c r="H107" s="50">
        <f t="shared" si="157"/>
        <v>94.415162685471799</v>
      </c>
      <c r="K107" s="43">
        <f t="shared" si="144"/>
        <v>3318.5116007798101</v>
      </c>
      <c r="L107" s="115">
        <f t="shared" si="145"/>
        <v>93.891274709487362</v>
      </c>
      <c r="O107" s="52">
        <f t="shared" si="158"/>
        <v>1.0055797301464424</v>
      </c>
      <c r="R107" s="46">
        <f t="shared" si="146"/>
        <v>0.90251345758691914</v>
      </c>
      <c r="S107" s="46"/>
      <c r="T107" s="46"/>
      <c r="V107" s="48">
        <f t="shared" si="147"/>
        <v>0.60758505336467206</v>
      </c>
      <c r="W107" s="48">
        <f t="shared" si="148"/>
        <v>0.90144160789949201</v>
      </c>
      <c r="X107" s="48">
        <f t="shared" si="149"/>
        <v>0.99881237262622868</v>
      </c>
      <c r="Y107" s="48">
        <f t="shared" si="159"/>
        <v>0.90251345758691914</v>
      </c>
      <c r="Z107" s="48">
        <f t="shared" si="160"/>
        <v>0.54770244744074859</v>
      </c>
      <c r="AA107" s="48">
        <f t="shared" si="161"/>
        <v>0.54770244744074859</v>
      </c>
      <c r="AB107" s="48"/>
      <c r="AC107" s="48"/>
      <c r="AH107" s="5"/>
      <c r="AJ107" s="46" t="e">
        <f>D107/#REF!</f>
        <v>#REF!</v>
      </c>
      <c r="AK107" s="46" t="e">
        <f>#REF!/#REF!</f>
        <v>#REF!</v>
      </c>
      <c r="AL107" s="46" t="e">
        <f>#REF!/#REF!</f>
        <v>#REF!</v>
      </c>
      <c r="AM107" s="46" t="e">
        <f>#REF!/#REF!</f>
        <v>#REF!</v>
      </c>
      <c r="AO107" s="46" t="e">
        <f t="shared" si="162"/>
        <v>#REF!</v>
      </c>
      <c r="AP107" s="46" t="e">
        <f t="shared" si="163"/>
        <v>#REF!</v>
      </c>
      <c r="AQ107" s="46" t="e">
        <f t="shared" si="164"/>
        <v>#REF!</v>
      </c>
      <c r="AR107" s="46" t="e">
        <f t="shared" si="165"/>
        <v>#REF!</v>
      </c>
      <c r="AS107" s="46" t="e">
        <f t="shared" si="166"/>
        <v>#REF!</v>
      </c>
      <c r="AT107" s="46"/>
      <c r="AU107" s="46" t="e">
        <f t="shared" si="167"/>
        <v>#REF!</v>
      </c>
      <c r="AV107" s="46" t="e">
        <f t="shared" si="168"/>
        <v>#REF!</v>
      </c>
      <c r="AW107" s="46" t="e">
        <f t="shared" si="169"/>
        <v>#REF!</v>
      </c>
      <c r="AX107" s="46" t="e">
        <f t="shared" si="170"/>
        <v>#REF!</v>
      </c>
      <c r="BA107" s="46" t="e">
        <f>LN(#REF!/#REF!)</f>
        <v>#REF!</v>
      </c>
      <c r="BB107" s="46" t="e">
        <f>LN(#REF!/#REF!)</f>
        <v>#REF!</v>
      </c>
      <c r="BC107" s="46" t="e">
        <f>LN(#REF!/#REF!)</f>
        <v>#REF!</v>
      </c>
      <c r="BD107" s="46" t="e">
        <f>LN(#REF!/#REF!)</f>
        <v>#REF!</v>
      </c>
      <c r="BF107" s="46" t="e">
        <f>F107/#REF!</f>
        <v>#REF!</v>
      </c>
      <c r="BG107" s="46" t="e">
        <f>#REF!/#REF!</f>
        <v>#REF!</v>
      </c>
      <c r="BH107" s="46" t="e">
        <f>#REF!/#REF!</f>
        <v>#REF!</v>
      </c>
      <c r="BI107" s="46" t="e">
        <f>#REF!/#REF!</f>
        <v>#REF!</v>
      </c>
      <c r="BJ107" s="46"/>
      <c r="BL107" s="46" t="e">
        <f t="shared" si="171"/>
        <v>#REF!</v>
      </c>
      <c r="BM107" s="46" t="e">
        <f t="shared" si="172"/>
        <v>#REF!</v>
      </c>
      <c r="BN107" s="46" t="e">
        <f t="shared" si="173"/>
        <v>#REF!</v>
      </c>
      <c r="BO107" s="46" t="e">
        <f t="shared" si="174"/>
        <v>#REF!</v>
      </c>
      <c r="BQ107" s="46" t="e">
        <f>LN(#REF!/#REF!)</f>
        <v>#REF!</v>
      </c>
      <c r="BR107" s="46" t="e">
        <f>LN(#REF!/#REF!)</f>
        <v>#REF!</v>
      </c>
      <c r="BS107" s="46" t="e">
        <f>LN(#REF!/#REF!)</f>
        <v>#REF!</v>
      </c>
      <c r="BT107" s="46" t="e">
        <f>LN(#REF!/#REF!)</f>
        <v>#REF!</v>
      </c>
      <c r="BV107" s="46" t="e">
        <f>LN(#REF!/#REF!)</f>
        <v>#REF!</v>
      </c>
      <c r="BW107" s="46" t="e">
        <f>LN(#REF!/#REF!)</f>
        <v>#REF!</v>
      </c>
      <c r="BX107" s="46" t="e">
        <f>LN(#REF!/#REF!)</f>
        <v>#REF!</v>
      </c>
      <c r="BY107" s="46" t="e">
        <f>LN(#REF!/#REF!)</f>
        <v>#REF!</v>
      </c>
      <c r="CA107" s="46">
        <f t="shared" si="175"/>
        <v>-2.0388494827971625E-2</v>
      </c>
      <c r="CB107" s="46" t="e">
        <f>LN(#REF!/#REF!)</f>
        <v>#REF!</v>
      </c>
      <c r="CC107" s="46" t="e">
        <f>LN(#REF!/#REF!)</f>
        <v>#REF!</v>
      </c>
      <c r="CD107" s="46" t="e">
        <f>LN(#REF!/#REF!)</f>
        <v>#REF!</v>
      </c>
      <c r="CG107" s="46" t="e">
        <f t="shared" si="176"/>
        <v>#REF!</v>
      </c>
      <c r="CH107" s="46">
        <f t="shared" si="177"/>
        <v>1</v>
      </c>
      <c r="CI107" s="46" t="e">
        <f t="shared" si="150"/>
        <v>#REF!</v>
      </c>
      <c r="CJ107" s="46"/>
      <c r="CK107" s="46" t="e">
        <f t="shared" si="178"/>
        <v>#REF!</v>
      </c>
      <c r="CL107" s="46">
        <f t="shared" si="179"/>
        <v>1</v>
      </c>
      <c r="CM107" s="46" t="e">
        <f t="shared" si="151"/>
        <v>#REF!</v>
      </c>
      <c r="CN107" s="46"/>
      <c r="CO107" s="46" t="e">
        <f t="shared" si="180"/>
        <v>#REF!</v>
      </c>
      <c r="CP107" s="46">
        <f t="shared" si="181"/>
        <v>1</v>
      </c>
      <c r="CQ107" s="46" t="e">
        <f t="shared" si="152"/>
        <v>#REF!</v>
      </c>
      <c r="CR107" s="46"/>
      <c r="CS107" s="46" t="e">
        <f t="shared" si="182"/>
        <v>#REF!</v>
      </c>
      <c r="CT107" s="46">
        <f t="shared" si="183"/>
        <v>1</v>
      </c>
      <c r="CU107" s="46" t="e">
        <f t="shared" si="153"/>
        <v>#REF!</v>
      </c>
      <c r="CW107" s="46" t="e">
        <f t="shared" si="184"/>
        <v>#REF!</v>
      </c>
      <c r="CX107" s="46">
        <f t="shared" si="185"/>
        <v>1</v>
      </c>
      <c r="CY107" s="46" t="e">
        <f t="shared" si="154"/>
        <v>#REF!</v>
      </c>
      <c r="DD107" s="2">
        <f t="shared" si="155"/>
        <v>1984</v>
      </c>
      <c r="DE107" s="46">
        <f t="shared" si="138"/>
        <v>0.97920389451169487</v>
      </c>
      <c r="DF107" s="46">
        <f t="shared" si="139"/>
        <v>0.96179177749213429</v>
      </c>
      <c r="DG107" s="46">
        <f t="shared" si="140"/>
        <v>1.0177970669963916</v>
      </c>
      <c r="DH107" s="46">
        <f t="shared" si="141"/>
        <v>1.000301401217178</v>
      </c>
    </row>
    <row r="108" spans="1:112" x14ac:dyDescent="0.2">
      <c r="A108" s="1" t="s">
        <v>63</v>
      </c>
      <c r="B108" s="1">
        <f t="shared" si="156"/>
        <v>1962</v>
      </c>
      <c r="D108" s="43">
        <f t="shared" si="142"/>
        <v>3544.7359999999999</v>
      </c>
      <c r="F108" s="43">
        <f t="shared" si="143"/>
        <v>36.019174273443198</v>
      </c>
      <c r="H108" s="50">
        <f t="shared" si="157"/>
        <v>98.412472565022696</v>
      </c>
      <c r="K108" s="43">
        <f t="shared" si="144"/>
        <v>3481.865531361449</v>
      </c>
      <c r="L108" s="115">
        <f t="shared" si="145"/>
        <v>96.66700032956102</v>
      </c>
      <c r="O108" s="52">
        <f t="shared" si="158"/>
        <v>1.0180565470068477</v>
      </c>
      <c r="R108" s="46">
        <f t="shared" si="146"/>
        <v>0.92919463466579566</v>
      </c>
      <c r="S108" s="46"/>
      <c r="T108" s="46"/>
      <c r="V108" s="48">
        <f t="shared" si="147"/>
        <v>0.61918828267021309</v>
      </c>
      <c r="W108" s="48">
        <f t="shared" si="148"/>
        <v>0.93960646768052958</v>
      </c>
      <c r="X108" s="48">
        <f t="shared" si="149"/>
        <v>1.0112052229170252</v>
      </c>
      <c r="Y108" s="48">
        <f t="shared" si="159"/>
        <v>0.92919463466579566</v>
      </c>
      <c r="Z108" s="48">
        <f t="shared" si="160"/>
        <v>0.58179331510893229</v>
      </c>
      <c r="AA108" s="48">
        <f t="shared" si="161"/>
        <v>0.58179331510893217</v>
      </c>
      <c r="AB108" s="48"/>
      <c r="AC108" s="48"/>
      <c r="AH108" s="5"/>
      <c r="AJ108" s="46" t="e">
        <f>D108/#REF!</f>
        <v>#REF!</v>
      </c>
      <c r="AK108" s="46" t="e">
        <f>#REF!/#REF!</f>
        <v>#REF!</v>
      </c>
      <c r="AL108" s="46" t="e">
        <f>#REF!/#REF!</f>
        <v>#REF!</v>
      </c>
      <c r="AM108" s="46" t="e">
        <f>#REF!/#REF!</f>
        <v>#REF!</v>
      </c>
      <c r="AO108" s="46" t="e">
        <f>(AJ108-#REF!)/LN(AJ108/#REF!)</f>
        <v>#REF!</v>
      </c>
      <c r="AP108" s="46" t="e">
        <f>(AK108-#REF!)/LN(AK108/#REF!)</f>
        <v>#REF!</v>
      </c>
      <c r="AQ108" s="46" t="e">
        <f>(AL108-#REF!)/LN(AL108/#REF!)</f>
        <v>#REF!</v>
      </c>
      <c r="AR108" s="46" t="e">
        <f>(AM108-#REF!)/LN(AM108/#REF!)</f>
        <v>#REF!</v>
      </c>
      <c r="AS108" s="46" t="e">
        <f t="shared" si="166"/>
        <v>#REF!</v>
      </c>
      <c r="AT108" s="46"/>
      <c r="AU108" s="46" t="e">
        <f t="shared" si="167"/>
        <v>#REF!</v>
      </c>
      <c r="AV108" s="46" t="e">
        <f t="shared" si="168"/>
        <v>#REF!</v>
      </c>
      <c r="AW108" s="46" t="e">
        <f t="shared" si="169"/>
        <v>#REF!</v>
      </c>
      <c r="AX108" s="46" t="e">
        <f t="shared" si="170"/>
        <v>#REF!</v>
      </c>
      <c r="BA108" s="46" t="e">
        <f>LN(#REF!/#REF!)</f>
        <v>#REF!</v>
      </c>
      <c r="BB108" s="46" t="e">
        <f>LN(#REF!/#REF!)</f>
        <v>#REF!</v>
      </c>
      <c r="BC108" s="46" t="e">
        <f>LN(#REF!/#REF!)</f>
        <v>#REF!</v>
      </c>
      <c r="BD108" s="46" t="e">
        <f>LN(#REF!/#REF!)</f>
        <v>#REF!</v>
      </c>
      <c r="BF108" s="46" t="e">
        <f>F108/#REF!</f>
        <v>#REF!</v>
      </c>
      <c r="BG108" s="46" t="e">
        <f>#REF!/#REF!</f>
        <v>#REF!</v>
      </c>
      <c r="BH108" s="46" t="e">
        <f>#REF!/#REF!</f>
        <v>#REF!</v>
      </c>
      <c r="BI108" s="46" t="e">
        <f>#REF!/#REF!</f>
        <v>#REF!</v>
      </c>
      <c r="BJ108" s="46"/>
      <c r="BL108" s="46" t="e">
        <f>LN(BF108/#REF!)</f>
        <v>#REF!</v>
      </c>
      <c r="BM108" s="46" t="e">
        <f>LN(BG108/#REF!)</f>
        <v>#REF!</v>
      </c>
      <c r="BN108" s="46" t="e">
        <f>LN(BH108/#REF!)</f>
        <v>#REF!</v>
      </c>
      <c r="BO108" s="46" t="e">
        <f>LN(BI108/#REF!)</f>
        <v>#REF!</v>
      </c>
      <c r="BQ108" s="46" t="e">
        <f>LN(#REF!/#REF!)</f>
        <v>#REF!</v>
      </c>
      <c r="BR108" s="46" t="e">
        <f>LN(#REF!/#REF!)</f>
        <v>#REF!</v>
      </c>
      <c r="BS108" s="46" t="e">
        <f>LN(#REF!/#REF!)</f>
        <v>#REF!</v>
      </c>
      <c r="BT108" s="46" t="e">
        <f>LN(#REF!/#REF!)</f>
        <v>#REF!</v>
      </c>
      <c r="BV108" s="46" t="e">
        <f>LN(#REF!/#REF!)</f>
        <v>#REF!</v>
      </c>
      <c r="BW108" s="46" t="e">
        <f>LN(#REF!/#REF!)</f>
        <v>#REF!</v>
      </c>
      <c r="BX108" s="46" t="e">
        <f>LN(#REF!/#REF!)</f>
        <v>#REF!</v>
      </c>
      <c r="BY108" s="46" t="e">
        <f>LN(#REF!/#REF!)</f>
        <v>#REF!</v>
      </c>
      <c r="CA108" s="46" t="e">
        <f>LN(O108/#REF!)</f>
        <v>#REF!</v>
      </c>
      <c r="CB108" s="46" t="e">
        <f>LN(#REF!/#REF!)</f>
        <v>#REF!</v>
      </c>
      <c r="CC108" s="46" t="e">
        <f>LN(#REF!/#REF!)</f>
        <v>#REF!</v>
      </c>
      <c r="CD108" s="46" t="e">
        <f>LN(#REF!/#REF!)</f>
        <v>#REF!</v>
      </c>
      <c r="CG108" s="46" t="e">
        <f t="shared" si="176"/>
        <v>#REF!</v>
      </c>
      <c r="CH108" s="46" t="e">
        <f>IF(ISERR(CG108),#REF!,CG108*#REF!)</f>
        <v>#REF!</v>
      </c>
      <c r="CI108" s="46" t="e">
        <f t="shared" si="150"/>
        <v>#REF!</v>
      </c>
      <c r="CJ108" s="46"/>
      <c r="CK108" s="46" t="e">
        <f t="shared" si="178"/>
        <v>#REF!</v>
      </c>
      <c r="CL108" s="46" t="e">
        <f>IF(ISERR(CK108),#REF!,CK108*#REF!)</f>
        <v>#REF!</v>
      </c>
      <c r="CM108" s="46" t="e">
        <f t="shared" si="151"/>
        <v>#REF!</v>
      </c>
      <c r="CN108" s="46"/>
      <c r="CO108" s="46" t="e">
        <f t="shared" si="180"/>
        <v>#REF!</v>
      </c>
      <c r="CP108" s="46" t="e">
        <f>IF(ISERR(CO108),#REF!,CO108*#REF!)</f>
        <v>#REF!</v>
      </c>
      <c r="CQ108" s="46" t="e">
        <f t="shared" si="152"/>
        <v>#REF!</v>
      </c>
      <c r="CR108" s="46"/>
      <c r="CS108" s="46" t="e">
        <f t="shared" si="182"/>
        <v>#REF!</v>
      </c>
      <c r="CT108" s="46" t="e">
        <f>IF(ISERR(CS108),#REF!,CS108*#REF!)</f>
        <v>#REF!</v>
      </c>
      <c r="CU108" s="46" t="e">
        <f t="shared" si="153"/>
        <v>#REF!</v>
      </c>
      <c r="CW108" s="46" t="e">
        <f t="shared" si="184"/>
        <v>#REF!</v>
      </c>
      <c r="CX108" s="46" t="e">
        <f>IF(ISERR(CW108),#REF!,CW108*#REF!)</f>
        <v>#REF!</v>
      </c>
      <c r="CY108" s="46" t="e">
        <f t="shared" si="154"/>
        <v>#REF!</v>
      </c>
      <c r="DD108" s="2">
        <f>1985</f>
        <v>1985</v>
      </c>
      <c r="DE108" s="46">
        <f t="shared" si="138"/>
        <v>1.0298387824876432</v>
      </c>
      <c r="DF108" s="46">
        <f t="shared" si="139"/>
        <v>0.97892729113732491</v>
      </c>
      <c r="DG108" s="46">
        <f t="shared" si="140"/>
        <v>1.0696768571268944</v>
      </c>
      <c r="DH108" s="46">
        <f t="shared" si="141"/>
        <v>0.98348152691722124</v>
      </c>
    </row>
    <row r="109" spans="1:112" x14ac:dyDescent="0.2">
      <c r="A109" s="1" t="s">
        <v>63</v>
      </c>
      <c r="B109" s="1">
        <f t="shared" si="156"/>
        <v>1963</v>
      </c>
      <c r="D109" s="43">
        <f t="shared" si="142"/>
        <v>3608.7429999999999</v>
      </c>
      <c r="F109" s="43">
        <f t="shared" si="143"/>
        <v>36.743103932126672</v>
      </c>
      <c r="H109" s="50">
        <f t="shared" si="157"/>
        <v>98.215518391320828</v>
      </c>
      <c r="K109" s="43">
        <f t="shared" si="144"/>
        <v>3539.5752149685859</v>
      </c>
      <c r="L109" s="115">
        <f t="shared" si="145"/>
        <v>96.333048549927355</v>
      </c>
      <c r="O109" s="52">
        <f t="shared" si="158"/>
        <v>1.0195412671946931</v>
      </c>
      <c r="R109" s="46">
        <f t="shared" si="146"/>
        <v>0.92598458158858432</v>
      </c>
      <c r="S109" s="46"/>
      <c r="T109" s="46"/>
      <c r="V109" s="48">
        <f t="shared" si="147"/>
        <v>0.63163300887996254</v>
      </c>
      <c r="W109" s="48">
        <f t="shared" si="148"/>
        <v>0.93772602091780166</v>
      </c>
      <c r="X109" s="48">
        <f t="shared" si="149"/>
        <v>1.0126799512245377</v>
      </c>
      <c r="Y109" s="48">
        <f t="shared" si="159"/>
        <v>0.92598458158858432</v>
      </c>
      <c r="Z109" s="48">
        <f t="shared" si="160"/>
        <v>0.59229870809734564</v>
      </c>
      <c r="AA109" s="48">
        <f t="shared" si="161"/>
        <v>0.59229870809734575</v>
      </c>
      <c r="AB109" s="48"/>
      <c r="AC109" s="48"/>
      <c r="AH109" s="5"/>
      <c r="AJ109" s="46" t="e">
        <f>D109/#REF!</f>
        <v>#REF!</v>
      </c>
      <c r="AK109" s="46" t="e">
        <f>#REF!/#REF!</f>
        <v>#REF!</v>
      </c>
      <c r="AL109" s="46" t="e">
        <f>#REF!/#REF!</f>
        <v>#REF!</v>
      </c>
      <c r="AM109" s="46" t="e">
        <f>#REF!/#REF!</f>
        <v>#REF!</v>
      </c>
      <c r="AO109" s="46" t="e">
        <f t="shared" si="162"/>
        <v>#REF!</v>
      </c>
      <c r="AP109" s="46" t="e">
        <f t="shared" si="163"/>
        <v>#REF!</v>
      </c>
      <c r="AQ109" s="46" t="e">
        <f t="shared" si="164"/>
        <v>#REF!</v>
      </c>
      <c r="AR109" s="46" t="e">
        <f t="shared" si="165"/>
        <v>#REF!</v>
      </c>
      <c r="AS109" s="46" t="e">
        <f t="shared" si="166"/>
        <v>#REF!</v>
      </c>
      <c r="AT109" s="46"/>
      <c r="AU109" s="46" t="e">
        <f t="shared" si="167"/>
        <v>#REF!</v>
      </c>
      <c r="AV109" s="46" t="e">
        <f t="shared" si="168"/>
        <v>#REF!</v>
      </c>
      <c r="AW109" s="46" t="e">
        <f t="shared" si="169"/>
        <v>#REF!</v>
      </c>
      <c r="AX109" s="46" t="e">
        <f t="shared" si="170"/>
        <v>#REF!</v>
      </c>
      <c r="BA109" s="46" t="e">
        <f>LN(#REF!/#REF!)</f>
        <v>#REF!</v>
      </c>
      <c r="BB109" s="46" t="e">
        <f>LN(#REF!/#REF!)</f>
        <v>#REF!</v>
      </c>
      <c r="BC109" s="46" t="e">
        <f>LN(#REF!/#REF!)</f>
        <v>#REF!</v>
      </c>
      <c r="BD109" s="46" t="e">
        <f>LN(#REF!/#REF!)</f>
        <v>#REF!</v>
      </c>
      <c r="BF109" s="46" t="e">
        <f>F109/#REF!</f>
        <v>#REF!</v>
      </c>
      <c r="BG109" s="46" t="e">
        <f>#REF!/#REF!</f>
        <v>#REF!</v>
      </c>
      <c r="BH109" s="46" t="e">
        <f>#REF!/#REF!</f>
        <v>#REF!</v>
      </c>
      <c r="BI109" s="46" t="e">
        <f>#REF!/#REF!</f>
        <v>#REF!</v>
      </c>
      <c r="BJ109" s="46"/>
      <c r="BL109" s="46" t="e">
        <f t="shared" si="171"/>
        <v>#REF!</v>
      </c>
      <c r="BM109" s="46" t="e">
        <f t="shared" si="172"/>
        <v>#REF!</v>
      </c>
      <c r="BN109" s="46" t="e">
        <f t="shared" si="173"/>
        <v>#REF!</v>
      </c>
      <c r="BO109" s="46" t="e">
        <f t="shared" si="174"/>
        <v>#REF!</v>
      </c>
      <c r="BQ109" s="46" t="e">
        <f>LN(#REF!/#REF!)</f>
        <v>#REF!</v>
      </c>
      <c r="BR109" s="46" t="e">
        <f>LN(#REF!/#REF!)</f>
        <v>#REF!</v>
      </c>
      <c r="BS109" s="46" t="e">
        <f>LN(#REF!/#REF!)</f>
        <v>#REF!</v>
      </c>
      <c r="BT109" s="46" t="e">
        <f>LN(#REF!/#REF!)</f>
        <v>#REF!</v>
      </c>
      <c r="BV109" s="46" t="e">
        <f>LN(#REF!/#REF!)</f>
        <v>#REF!</v>
      </c>
      <c r="BW109" s="46" t="e">
        <f>LN(#REF!/#REF!)</f>
        <v>#REF!</v>
      </c>
      <c r="BX109" s="46" t="e">
        <f>LN(#REF!/#REF!)</f>
        <v>#REF!</v>
      </c>
      <c r="BY109" s="46" t="e">
        <f>LN(#REF!/#REF!)</f>
        <v>#REF!</v>
      </c>
      <c r="CA109" s="46">
        <f t="shared" ref="CA109:CA146" si="186">LN(O109/O108)</f>
        <v>1.4573243456263909E-3</v>
      </c>
      <c r="CB109" s="46" t="e">
        <f>LN(#REF!/#REF!)</f>
        <v>#REF!</v>
      </c>
      <c r="CC109" s="46" t="e">
        <f>LN(#REF!/#REF!)</f>
        <v>#REF!</v>
      </c>
      <c r="CD109" s="46" t="e">
        <f>LN(#REF!/#REF!)</f>
        <v>#REF!</v>
      </c>
      <c r="CG109" s="46" t="e">
        <f t="shared" si="176"/>
        <v>#REF!</v>
      </c>
      <c r="CH109" s="46" t="e">
        <f t="shared" si="177"/>
        <v>#REF!</v>
      </c>
      <c r="CI109" s="46" t="e">
        <f t="shared" si="150"/>
        <v>#REF!</v>
      </c>
      <c r="CJ109" s="46"/>
      <c r="CK109" s="46" t="e">
        <f t="shared" si="178"/>
        <v>#REF!</v>
      </c>
      <c r="CL109" s="46" t="e">
        <f t="shared" si="179"/>
        <v>#REF!</v>
      </c>
      <c r="CM109" s="46" t="e">
        <f t="shared" si="151"/>
        <v>#REF!</v>
      </c>
      <c r="CN109" s="46"/>
      <c r="CO109" s="46" t="e">
        <f t="shared" si="180"/>
        <v>#REF!</v>
      </c>
      <c r="CP109" s="46" t="e">
        <f t="shared" si="181"/>
        <v>#REF!</v>
      </c>
      <c r="CQ109" s="46" t="e">
        <f t="shared" si="152"/>
        <v>#REF!</v>
      </c>
      <c r="CR109" s="46"/>
      <c r="CS109" s="46" t="e">
        <f t="shared" si="182"/>
        <v>#REF!</v>
      </c>
      <c r="CT109" s="46" t="e">
        <f t="shared" si="183"/>
        <v>#REF!</v>
      </c>
      <c r="CU109" s="46" t="e">
        <f t="shared" si="153"/>
        <v>#REF!</v>
      </c>
      <c r="CW109" s="46" t="e">
        <f t="shared" si="184"/>
        <v>#REF!</v>
      </c>
      <c r="CX109" s="46" t="e">
        <f t="shared" si="185"/>
        <v>#REF!</v>
      </c>
      <c r="CY109" s="46" t="e">
        <f t="shared" si="154"/>
        <v>#REF!</v>
      </c>
      <c r="DD109" s="2">
        <f>DD108+1</f>
        <v>1986</v>
      </c>
      <c r="DE109" s="46">
        <f t="shared" si="138"/>
        <v>1</v>
      </c>
      <c r="DF109" s="46">
        <f t="shared" si="139"/>
        <v>1</v>
      </c>
      <c r="DG109" s="46">
        <f t="shared" si="140"/>
        <v>1</v>
      </c>
      <c r="DH109" s="46">
        <f t="shared" si="141"/>
        <v>1</v>
      </c>
    </row>
    <row r="110" spans="1:112" x14ac:dyDescent="0.2">
      <c r="A110" s="1" t="s">
        <v>63</v>
      </c>
      <c r="B110" s="1">
        <f t="shared" si="156"/>
        <v>1964</v>
      </c>
      <c r="D110" s="43">
        <f t="shared" si="142"/>
        <v>3714.9940000000001</v>
      </c>
      <c r="F110" s="43">
        <f t="shared" si="143"/>
        <v>37.509906313800414</v>
      </c>
      <c r="H110" s="50">
        <f t="shared" si="157"/>
        <v>99.040343340799083</v>
      </c>
      <c r="K110" s="43">
        <f t="shared" si="144"/>
        <v>3727.7029575833576</v>
      </c>
      <c r="L110" s="115">
        <f t="shared" si="145"/>
        <v>99.379159371877293</v>
      </c>
      <c r="O110" s="52">
        <f t="shared" si="158"/>
        <v>0.99659067320331862</v>
      </c>
      <c r="R110" s="46">
        <f t="shared" si="146"/>
        <v>0.95526478913307922</v>
      </c>
      <c r="S110" s="46"/>
      <c r="T110" s="46"/>
      <c r="V110" s="48">
        <f t="shared" si="147"/>
        <v>0.6448147394285737</v>
      </c>
      <c r="W110" s="48">
        <f t="shared" si="148"/>
        <v>0.94560114931397088</v>
      </c>
      <c r="X110" s="48">
        <f t="shared" si="149"/>
        <v>0.98988381030156225</v>
      </c>
      <c r="Y110" s="48">
        <f t="shared" si="159"/>
        <v>0.95526478913307922</v>
      </c>
      <c r="Z110" s="48">
        <f t="shared" si="160"/>
        <v>0.60973755869824786</v>
      </c>
      <c r="AA110" s="48">
        <f t="shared" si="161"/>
        <v>0.60973755869824797</v>
      </c>
      <c r="AB110" s="48"/>
      <c r="AC110" s="48"/>
      <c r="AH110" s="5"/>
      <c r="AJ110" s="46" t="e">
        <f>D110/#REF!</f>
        <v>#REF!</v>
      </c>
      <c r="AK110" s="46" t="e">
        <f>#REF!/#REF!</f>
        <v>#REF!</v>
      </c>
      <c r="AL110" s="46" t="e">
        <f>#REF!/#REF!</f>
        <v>#REF!</v>
      </c>
      <c r="AM110" s="46" t="e">
        <f>#REF!/#REF!</f>
        <v>#REF!</v>
      </c>
      <c r="AO110" s="46" t="e">
        <f t="shared" si="162"/>
        <v>#REF!</v>
      </c>
      <c r="AP110" s="46" t="e">
        <f t="shared" si="163"/>
        <v>#REF!</v>
      </c>
      <c r="AQ110" s="46" t="e">
        <f t="shared" si="164"/>
        <v>#REF!</v>
      </c>
      <c r="AR110" s="46" t="e">
        <f t="shared" si="165"/>
        <v>#REF!</v>
      </c>
      <c r="AS110" s="46" t="e">
        <f t="shared" si="166"/>
        <v>#REF!</v>
      </c>
      <c r="AT110" s="46"/>
      <c r="AU110" s="46" t="e">
        <f t="shared" si="167"/>
        <v>#REF!</v>
      </c>
      <c r="AV110" s="46" t="e">
        <f t="shared" si="168"/>
        <v>#REF!</v>
      </c>
      <c r="AW110" s="46" t="e">
        <f t="shared" si="169"/>
        <v>#REF!</v>
      </c>
      <c r="AX110" s="46" t="e">
        <f t="shared" si="170"/>
        <v>#REF!</v>
      </c>
      <c r="BA110" s="46" t="e">
        <f>LN(#REF!/#REF!)</f>
        <v>#REF!</v>
      </c>
      <c r="BB110" s="46" t="e">
        <f>LN(#REF!/#REF!)</f>
        <v>#REF!</v>
      </c>
      <c r="BC110" s="46" t="e">
        <f>LN(#REF!/#REF!)</f>
        <v>#REF!</v>
      </c>
      <c r="BD110" s="46" t="e">
        <f>LN(#REF!/#REF!)</f>
        <v>#REF!</v>
      </c>
      <c r="BF110" s="46" t="e">
        <f>F110/#REF!</f>
        <v>#REF!</v>
      </c>
      <c r="BG110" s="46" t="e">
        <f>#REF!/#REF!</f>
        <v>#REF!</v>
      </c>
      <c r="BH110" s="46" t="e">
        <f>#REF!/#REF!</f>
        <v>#REF!</v>
      </c>
      <c r="BI110" s="46" t="e">
        <f>#REF!/#REF!</f>
        <v>#REF!</v>
      </c>
      <c r="BJ110" s="46"/>
      <c r="BL110" s="46" t="e">
        <f t="shared" si="171"/>
        <v>#REF!</v>
      </c>
      <c r="BM110" s="46" t="e">
        <f t="shared" si="172"/>
        <v>#REF!</v>
      </c>
      <c r="BN110" s="46" t="e">
        <f t="shared" si="173"/>
        <v>#REF!</v>
      </c>
      <c r="BO110" s="46" t="e">
        <f t="shared" si="174"/>
        <v>#REF!</v>
      </c>
      <c r="BQ110" s="46" t="e">
        <f>LN(#REF!/#REF!)</f>
        <v>#REF!</v>
      </c>
      <c r="BR110" s="46" t="e">
        <f>LN(#REF!/#REF!)</f>
        <v>#REF!</v>
      </c>
      <c r="BS110" s="46" t="e">
        <f>LN(#REF!/#REF!)</f>
        <v>#REF!</v>
      </c>
      <c r="BT110" s="46" t="e">
        <f>LN(#REF!/#REF!)</f>
        <v>#REF!</v>
      </c>
      <c r="BV110" s="46" t="e">
        <f>LN(#REF!/#REF!)</f>
        <v>#REF!</v>
      </c>
      <c r="BW110" s="46" t="e">
        <f>LN(#REF!/#REF!)</f>
        <v>#REF!</v>
      </c>
      <c r="BX110" s="46" t="e">
        <f>LN(#REF!/#REF!)</f>
        <v>#REF!</v>
      </c>
      <c r="BY110" s="46" t="e">
        <f>LN(#REF!/#REF!)</f>
        <v>#REF!</v>
      </c>
      <c r="CA110" s="46">
        <f t="shared" si="186"/>
        <v>-2.2767939883875352E-2</v>
      </c>
      <c r="CB110" s="46" t="e">
        <f>LN(#REF!/#REF!)</f>
        <v>#REF!</v>
      </c>
      <c r="CC110" s="46" t="e">
        <f>LN(#REF!/#REF!)</f>
        <v>#REF!</v>
      </c>
      <c r="CD110" s="46" t="e">
        <f>LN(#REF!/#REF!)</f>
        <v>#REF!</v>
      </c>
      <c r="CG110" s="46" t="e">
        <f t="shared" si="176"/>
        <v>#REF!</v>
      </c>
      <c r="CH110" s="46" t="e">
        <f t="shared" si="177"/>
        <v>#REF!</v>
      </c>
      <c r="CI110" s="46" t="e">
        <f t="shared" si="150"/>
        <v>#REF!</v>
      </c>
      <c r="CJ110" s="46"/>
      <c r="CK110" s="46" t="e">
        <f t="shared" si="178"/>
        <v>#REF!</v>
      </c>
      <c r="CL110" s="46" t="e">
        <f t="shared" si="179"/>
        <v>#REF!</v>
      </c>
      <c r="CM110" s="46" t="e">
        <f t="shared" si="151"/>
        <v>#REF!</v>
      </c>
      <c r="CN110" s="46"/>
      <c r="CO110" s="46" t="e">
        <f t="shared" si="180"/>
        <v>#REF!</v>
      </c>
      <c r="CP110" s="46" t="e">
        <f t="shared" si="181"/>
        <v>#REF!</v>
      </c>
      <c r="CQ110" s="46" t="e">
        <f t="shared" si="152"/>
        <v>#REF!</v>
      </c>
      <c r="CR110" s="46"/>
      <c r="CS110" s="46" t="e">
        <f t="shared" si="182"/>
        <v>#REF!</v>
      </c>
      <c r="CT110" s="46" t="e">
        <f t="shared" si="183"/>
        <v>#REF!</v>
      </c>
      <c r="CU110" s="46" t="e">
        <f t="shared" si="153"/>
        <v>#REF!</v>
      </c>
      <c r="CW110" s="46" t="e">
        <f t="shared" si="184"/>
        <v>#REF!</v>
      </c>
      <c r="CX110" s="46" t="e">
        <f t="shared" si="185"/>
        <v>#REF!</v>
      </c>
      <c r="CY110" s="46" t="e">
        <f t="shared" si="154"/>
        <v>#REF!</v>
      </c>
      <c r="DD110" s="2">
        <f t="shared" ref="DD110:DD124" si="187">DD109+1</f>
        <v>1987</v>
      </c>
      <c r="DE110" s="46">
        <f t="shared" si="138"/>
        <v>1.0078657092751844</v>
      </c>
      <c r="DF110" s="46">
        <f t="shared" si="139"/>
        <v>1.0227054921100727</v>
      </c>
      <c r="DG110" s="46">
        <f t="shared" si="140"/>
        <v>0.99628424627277967</v>
      </c>
      <c r="DH110" s="46">
        <f t="shared" si="141"/>
        <v>0.98916517528338566</v>
      </c>
    </row>
    <row r="111" spans="1:112" x14ac:dyDescent="0.2">
      <c r="A111" s="1" t="s">
        <v>63</v>
      </c>
      <c r="B111" s="1">
        <f t="shared" si="156"/>
        <v>1965</v>
      </c>
      <c r="D111" s="43">
        <f t="shared" si="142"/>
        <v>3965.4960000000001</v>
      </c>
      <c r="F111" s="43">
        <f t="shared" si="143"/>
        <v>38.329005933125394</v>
      </c>
      <c r="H111" s="50">
        <f t="shared" si="157"/>
        <v>103.45940113653892</v>
      </c>
      <c r="K111" s="43">
        <f t="shared" si="144"/>
        <v>3965.2308366565903</v>
      </c>
      <c r="L111" s="115">
        <f t="shared" si="145"/>
        <v>103.45248305095453</v>
      </c>
      <c r="O111" s="52">
        <f t="shared" si="158"/>
        <v>1.0000668721076611</v>
      </c>
      <c r="R111" s="46">
        <f t="shared" si="146"/>
        <v>0.99441890061840543</v>
      </c>
      <c r="S111" s="46"/>
      <c r="T111" s="46"/>
      <c r="V111" s="48">
        <f t="shared" si="147"/>
        <v>0.65889548660993258</v>
      </c>
      <c r="W111" s="48">
        <f t="shared" si="148"/>
        <v>0.98779270469012304</v>
      </c>
      <c r="X111" s="48">
        <f t="shared" si="149"/>
        <v>0.99333661505813919</v>
      </c>
      <c r="Y111" s="48">
        <f t="shared" si="159"/>
        <v>0.99441890061840543</v>
      </c>
      <c r="Z111" s="48">
        <f t="shared" si="160"/>
        <v>0.65085215482654002</v>
      </c>
      <c r="AA111" s="48">
        <f t="shared" si="161"/>
        <v>0.65085215482654002</v>
      </c>
      <c r="AB111" s="48"/>
      <c r="AC111" s="48"/>
      <c r="AH111" s="5"/>
      <c r="AJ111" s="46" t="e">
        <f>D111/#REF!</f>
        <v>#REF!</v>
      </c>
      <c r="AK111" s="46" t="e">
        <f>#REF!/#REF!</f>
        <v>#REF!</v>
      </c>
      <c r="AL111" s="46" t="e">
        <f>#REF!/#REF!</f>
        <v>#REF!</v>
      </c>
      <c r="AM111" s="46" t="e">
        <f>#REF!/#REF!</f>
        <v>#REF!</v>
      </c>
      <c r="AO111" s="46" t="e">
        <f t="shared" si="162"/>
        <v>#REF!</v>
      </c>
      <c r="AP111" s="46" t="e">
        <f t="shared" si="163"/>
        <v>#REF!</v>
      </c>
      <c r="AQ111" s="46" t="e">
        <f t="shared" si="164"/>
        <v>#REF!</v>
      </c>
      <c r="AR111" s="46" t="e">
        <f t="shared" si="165"/>
        <v>#REF!</v>
      </c>
      <c r="AS111" s="46" t="e">
        <f t="shared" si="166"/>
        <v>#REF!</v>
      </c>
      <c r="AT111" s="46"/>
      <c r="AU111" s="46" t="e">
        <f t="shared" si="167"/>
        <v>#REF!</v>
      </c>
      <c r="AV111" s="46" t="e">
        <f t="shared" si="168"/>
        <v>#REF!</v>
      </c>
      <c r="AW111" s="46" t="e">
        <f t="shared" si="169"/>
        <v>#REF!</v>
      </c>
      <c r="AX111" s="46" t="e">
        <f t="shared" si="170"/>
        <v>#REF!</v>
      </c>
      <c r="BA111" s="46" t="e">
        <f>LN(#REF!/#REF!)</f>
        <v>#REF!</v>
      </c>
      <c r="BB111" s="46" t="e">
        <f>LN(#REF!/#REF!)</f>
        <v>#REF!</v>
      </c>
      <c r="BC111" s="46" t="e">
        <f>LN(#REF!/#REF!)</f>
        <v>#REF!</v>
      </c>
      <c r="BD111" s="46" t="e">
        <f>LN(#REF!/#REF!)</f>
        <v>#REF!</v>
      </c>
      <c r="BF111" s="46" t="e">
        <f>F111/#REF!</f>
        <v>#REF!</v>
      </c>
      <c r="BG111" s="46" t="e">
        <f>#REF!/#REF!</f>
        <v>#REF!</v>
      </c>
      <c r="BH111" s="46" t="e">
        <f>#REF!/#REF!</f>
        <v>#REF!</v>
      </c>
      <c r="BI111" s="46" t="e">
        <f>#REF!/#REF!</f>
        <v>#REF!</v>
      </c>
      <c r="BJ111" s="46"/>
      <c r="BL111" s="46" t="e">
        <f t="shared" si="171"/>
        <v>#REF!</v>
      </c>
      <c r="BM111" s="46" t="e">
        <f t="shared" si="172"/>
        <v>#REF!</v>
      </c>
      <c r="BN111" s="46" t="e">
        <f t="shared" si="173"/>
        <v>#REF!</v>
      </c>
      <c r="BO111" s="46" t="e">
        <f t="shared" si="174"/>
        <v>#REF!</v>
      </c>
      <c r="BQ111" s="46" t="e">
        <f>LN(#REF!/#REF!)</f>
        <v>#REF!</v>
      </c>
      <c r="BR111" s="46" t="e">
        <f>LN(#REF!/#REF!)</f>
        <v>#REF!</v>
      </c>
      <c r="BS111" s="46" t="e">
        <f>LN(#REF!/#REF!)</f>
        <v>#REF!</v>
      </c>
      <c r="BT111" s="46" t="e">
        <f>LN(#REF!/#REF!)</f>
        <v>#REF!</v>
      </c>
      <c r="BV111" s="46" t="e">
        <f>LN(#REF!/#REF!)</f>
        <v>#REF!</v>
      </c>
      <c r="BW111" s="46" t="e">
        <f>LN(#REF!/#REF!)</f>
        <v>#REF!</v>
      </c>
      <c r="BX111" s="46" t="e">
        <f>LN(#REF!/#REF!)</f>
        <v>#REF!</v>
      </c>
      <c r="BY111" s="46" t="e">
        <f>LN(#REF!/#REF!)</f>
        <v>#REF!</v>
      </c>
      <c r="CA111" s="46">
        <f t="shared" si="186"/>
        <v>3.4820216664220786E-3</v>
      </c>
      <c r="CB111" s="46" t="e">
        <f>LN(#REF!/#REF!)</f>
        <v>#REF!</v>
      </c>
      <c r="CC111" s="46" t="e">
        <f>LN(#REF!/#REF!)</f>
        <v>#REF!</v>
      </c>
      <c r="CD111" s="46" t="e">
        <f>LN(#REF!/#REF!)</f>
        <v>#REF!</v>
      </c>
      <c r="CG111" s="46" t="e">
        <f t="shared" si="176"/>
        <v>#REF!</v>
      </c>
      <c r="CH111" s="46" t="e">
        <f t="shared" si="177"/>
        <v>#REF!</v>
      </c>
      <c r="CI111" s="46" t="e">
        <f t="shared" si="150"/>
        <v>#REF!</v>
      </c>
      <c r="CJ111" s="46"/>
      <c r="CK111" s="46" t="e">
        <f t="shared" si="178"/>
        <v>#REF!</v>
      </c>
      <c r="CL111" s="46" t="e">
        <f t="shared" si="179"/>
        <v>#REF!</v>
      </c>
      <c r="CM111" s="46" t="e">
        <f t="shared" si="151"/>
        <v>#REF!</v>
      </c>
      <c r="CN111" s="46"/>
      <c r="CO111" s="46" t="e">
        <f t="shared" si="180"/>
        <v>#REF!</v>
      </c>
      <c r="CP111" s="46" t="e">
        <f t="shared" si="181"/>
        <v>#REF!</v>
      </c>
      <c r="CQ111" s="46" t="e">
        <f t="shared" si="152"/>
        <v>#REF!</v>
      </c>
      <c r="CR111" s="46"/>
      <c r="CS111" s="46" t="e">
        <f t="shared" si="182"/>
        <v>#REF!</v>
      </c>
      <c r="CT111" s="46" t="e">
        <f t="shared" si="183"/>
        <v>#REF!</v>
      </c>
      <c r="CU111" s="46" t="e">
        <f t="shared" si="153"/>
        <v>#REF!</v>
      </c>
      <c r="CW111" s="46" t="e">
        <f t="shared" si="184"/>
        <v>#REF!</v>
      </c>
      <c r="CX111" s="46" t="e">
        <f t="shared" si="185"/>
        <v>#REF!</v>
      </c>
      <c r="CY111" s="46" t="e">
        <f t="shared" si="154"/>
        <v>#REF!</v>
      </c>
      <c r="DD111" s="2">
        <f t="shared" si="187"/>
        <v>1988</v>
      </c>
      <c r="DE111" s="46">
        <f t="shared" si="138"/>
        <v>1.0376577150508794</v>
      </c>
      <c r="DF111" s="46">
        <f t="shared" si="139"/>
        <v>1.0445556731731047</v>
      </c>
      <c r="DG111" s="46">
        <f t="shared" si="140"/>
        <v>1.0045024961950417</v>
      </c>
      <c r="DH111" s="46">
        <f t="shared" si="141"/>
        <v>0.98894356065922495</v>
      </c>
    </row>
    <row r="112" spans="1:112" x14ac:dyDescent="0.2">
      <c r="A112" s="1" t="s">
        <v>63</v>
      </c>
      <c r="B112" s="1">
        <f t="shared" si="156"/>
        <v>1966</v>
      </c>
      <c r="D112" s="43">
        <f t="shared" si="142"/>
        <v>4268.1769999999997</v>
      </c>
      <c r="F112" s="43">
        <f t="shared" si="143"/>
        <v>39.236168078555281</v>
      </c>
      <c r="H112" s="50">
        <f t="shared" si="157"/>
        <v>108.78169834155626</v>
      </c>
      <c r="K112" s="43">
        <f t="shared" si="144"/>
        <v>4193.5340371641369</v>
      </c>
      <c r="L112" s="115">
        <f t="shared" si="145"/>
        <v>106.87929638715492</v>
      </c>
      <c r="O112" s="52">
        <f t="shared" si="158"/>
        <v>1.0177995366615267</v>
      </c>
      <c r="R112" s="46">
        <f t="shared" si="146"/>
        <v>1.027358544500423</v>
      </c>
      <c r="S112" s="46"/>
      <c r="T112" s="46"/>
      <c r="V112" s="48">
        <f t="shared" si="147"/>
        <v>0.67449007427782093</v>
      </c>
      <c r="W112" s="48">
        <f t="shared" si="148"/>
        <v>1.0386080611831545</v>
      </c>
      <c r="X112" s="48">
        <f t="shared" si="149"/>
        <v>1.0109499422017285</v>
      </c>
      <c r="Y112" s="48">
        <f t="shared" si="159"/>
        <v>1.027358544500423</v>
      </c>
      <c r="Z112" s="48">
        <f t="shared" si="160"/>
        <v>0.70053082833296954</v>
      </c>
      <c r="AA112" s="48">
        <f t="shared" si="161"/>
        <v>0.70053082833296942</v>
      </c>
      <c r="AB112" s="48"/>
      <c r="AC112" s="48"/>
      <c r="AH112" s="5"/>
      <c r="AJ112" s="46" t="e">
        <f>D112/#REF!</f>
        <v>#REF!</v>
      </c>
      <c r="AK112" s="46" t="e">
        <f>#REF!/#REF!</f>
        <v>#REF!</v>
      </c>
      <c r="AL112" s="46" t="e">
        <f>#REF!/#REF!</f>
        <v>#REF!</v>
      </c>
      <c r="AM112" s="46" t="e">
        <f>#REF!/#REF!</f>
        <v>#REF!</v>
      </c>
      <c r="AO112" s="46" t="e">
        <f t="shared" si="162"/>
        <v>#REF!</v>
      </c>
      <c r="AP112" s="46" t="e">
        <f t="shared" si="163"/>
        <v>#REF!</v>
      </c>
      <c r="AQ112" s="46" t="e">
        <f t="shared" si="164"/>
        <v>#REF!</v>
      </c>
      <c r="AR112" s="46" t="e">
        <f t="shared" si="165"/>
        <v>#REF!</v>
      </c>
      <c r="AS112" s="46" t="e">
        <f t="shared" si="166"/>
        <v>#REF!</v>
      </c>
      <c r="AT112" s="46"/>
      <c r="AU112" s="46" t="e">
        <f t="shared" si="167"/>
        <v>#REF!</v>
      </c>
      <c r="AV112" s="46" t="e">
        <f t="shared" si="168"/>
        <v>#REF!</v>
      </c>
      <c r="AW112" s="46" t="e">
        <f t="shared" si="169"/>
        <v>#REF!</v>
      </c>
      <c r="AX112" s="46" t="e">
        <f t="shared" si="170"/>
        <v>#REF!</v>
      </c>
      <c r="BA112" s="46" t="e">
        <f>LN(#REF!/#REF!)</f>
        <v>#REF!</v>
      </c>
      <c r="BB112" s="46" t="e">
        <f>LN(#REF!/#REF!)</f>
        <v>#REF!</v>
      </c>
      <c r="BC112" s="46" t="e">
        <f>LN(#REF!/#REF!)</f>
        <v>#REF!</v>
      </c>
      <c r="BD112" s="46" t="e">
        <f>LN(#REF!/#REF!)</f>
        <v>#REF!</v>
      </c>
      <c r="BF112" s="46" t="e">
        <f>F112/#REF!</f>
        <v>#REF!</v>
      </c>
      <c r="BG112" s="46" t="e">
        <f>#REF!/#REF!</f>
        <v>#REF!</v>
      </c>
      <c r="BH112" s="46" t="e">
        <f>#REF!/#REF!</f>
        <v>#REF!</v>
      </c>
      <c r="BI112" s="46" t="e">
        <f>#REF!/#REF!</f>
        <v>#REF!</v>
      </c>
      <c r="BJ112" s="46"/>
      <c r="BL112" s="46" t="e">
        <f t="shared" si="171"/>
        <v>#REF!</v>
      </c>
      <c r="BM112" s="46" t="e">
        <f t="shared" si="172"/>
        <v>#REF!</v>
      </c>
      <c r="BN112" s="46" t="e">
        <f t="shared" si="173"/>
        <v>#REF!</v>
      </c>
      <c r="BO112" s="46" t="e">
        <f t="shared" si="174"/>
        <v>#REF!</v>
      </c>
      <c r="BQ112" s="46" t="e">
        <f>LN(#REF!/#REF!)</f>
        <v>#REF!</v>
      </c>
      <c r="BR112" s="46" t="e">
        <f>LN(#REF!/#REF!)</f>
        <v>#REF!</v>
      </c>
      <c r="BS112" s="46" t="e">
        <f>LN(#REF!/#REF!)</f>
        <v>#REF!</v>
      </c>
      <c r="BT112" s="46" t="e">
        <f>LN(#REF!/#REF!)</f>
        <v>#REF!</v>
      </c>
      <c r="BV112" s="46" t="e">
        <f>LN(#REF!/#REF!)</f>
        <v>#REF!</v>
      </c>
      <c r="BW112" s="46" t="e">
        <f>LN(#REF!/#REF!)</f>
        <v>#REF!</v>
      </c>
      <c r="BX112" s="46" t="e">
        <f>LN(#REF!/#REF!)</f>
        <v>#REF!</v>
      </c>
      <c r="BY112" s="46" t="e">
        <f>LN(#REF!/#REF!)</f>
        <v>#REF!</v>
      </c>
      <c r="CA112" s="46">
        <f t="shared" si="186"/>
        <v>1.7576110065384922E-2</v>
      </c>
      <c r="CB112" s="46" t="e">
        <f>LN(#REF!/#REF!)</f>
        <v>#REF!</v>
      </c>
      <c r="CC112" s="46" t="e">
        <f>LN(#REF!/#REF!)</f>
        <v>#REF!</v>
      </c>
      <c r="CD112" s="46" t="e">
        <f>LN(#REF!/#REF!)</f>
        <v>#REF!</v>
      </c>
      <c r="CG112" s="46" t="e">
        <f t="shared" si="176"/>
        <v>#REF!</v>
      </c>
      <c r="CH112" s="46" t="e">
        <f t="shared" si="177"/>
        <v>#REF!</v>
      </c>
      <c r="CI112" s="46" t="e">
        <f t="shared" si="150"/>
        <v>#REF!</v>
      </c>
      <c r="CJ112" s="46"/>
      <c r="CK112" s="46" t="e">
        <f t="shared" si="178"/>
        <v>#REF!</v>
      </c>
      <c r="CL112" s="46" t="e">
        <f t="shared" si="179"/>
        <v>#REF!</v>
      </c>
      <c r="CM112" s="46" t="e">
        <f t="shared" si="151"/>
        <v>#REF!</v>
      </c>
      <c r="CN112" s="46"/>
      <c r="CO112" s="46" t="e">
        <f t="shared" si="180"/>
        <v>#REF!</v>
      </c>
      <c r="CP112" s="46" t="e">
        <f t="shared" si="181"/>
        <v>#REF!</v>
      </c>
      <c r="CQ112" s="46" t="e">
        <f t="shared" si="152"/>
        <v>#REF!</v>
      </c>
      <c r="CR112" s="46"/>
      <c r="CS112" s="46" t="e">
        <f t="shared" si="182"/>
        <v>#REF!</v>
      </c>
      <c r="CT112" s="46" t="e">
        <f t="shared" si="183"/>
        <v>#REF!</v>
      </c>
      <c r="CU112" s="46" t="e">
        <f t="shared" si="153"/>
        <v>#REF!</v>
      </c>
      <c r="CW112" s="46" t="e">
        <f t="shared" si="184"/>
        <v>#REF!</v>
      </c>
      <c r="CX112" s="46" t="e">
        <f t="shared" si="185"/>
        <v>#REF!</v>
      </c>
      <c r="CY112" s="46" t="e">
        <f t="shared" si="154"/>
        <v>#REF!</v>
      </c>
      <c r="DD112" s="2">
        <f t="shared" si="187"/>
        <v>1989</v>
      </c>
      <c r="DE112" s="46">
        <f t="shared" si="138"/>
        <v>1.0961094019154833</v>
      </c>
      <c r="DF112" s="46">
        <f t="shared" si="139"/>
        <v>1.065822440562912</v>
      </c>
      <c r="DG112" s="46">
        <f t="shared" si="140"/>
        <v>1.0266880763387249</v>
      </c>
      <c r="DH112" s="46">
        <f t="shared" si="141"/>
        <v>1.00168351085556</v>
      </c>
    </row>
    <row r="113" spans="1:112" x14ac:dyDescent="0.2">
      <c r="A113" s="1" t="s">
        <v>63</v>
      </c>
      <c r="B113" s="1">
        <f t="shared" si="156"/>
        <v>1967</v>
      </c>
      <c r="D113" s="43">
        <f t="shared" si="142"/>
        <v>4692.8710000000001</v>
      </c>
      <c r="F113" s="43">
        <f t="shared" si="143"/>
        <v>40.166885890644082</v>
      </c>
      <c r="H113" s="50">
        <f t="shared" si="157"/>
        <v>116.83432499040441</v>
      </c>
      <c r="K113" s="43">
        <f t="shared" si="144"/>
        <v>4676.9304796063934</v>
      </c>
      <c r="L113" s="115">
        <f t="shared" si="145"/>
        <v>116.43746772750868</v>
      </c>
      <c r="O113" s="52">
        <f t="shared" si="158"/>
        <v>1.0034083295578402</v>
      </c>
      <c r="R113" s="46">
        <f t="shared" si="146"/>
        <v>1.1192347948898449</v>
      </c>
      <c r="S113" s="46"/>
      <c r="T113" s="46"/>
      <c r="V113" s="48">
        <f t="shared" si="147"/>
        <v>0.69048959606982208</v>
      </c>
      <c r="W113" s="48">
        <f t="shared" si="148"/>
        <v>1.1154916094150631</v>
      </c>
      <c r="X113" s="48">
        <f t="shared" si="149"/>
        <v>0.996655585144536</v>
      </c>
      <c r="Y113" s="48">
        <f t="shared" si="159"/>
        <v>1.1192347948898449</v>
      </c>
      <c r="Z113" s="48">
        <f t="shared" si="160"/>
        <v>0.77023535080428263</v>
      </c>
      <c r="AA113" s="48">
        <f t="shared" si="161"/>
        <v>0.77023535080428263</v>
      </c>
      <c r="AB113" s="48"/>
      <c r="AC113" s="48"/>
      <c r="AH113" s="5"/>
      <c r="AJ113" s="46" t="e">
        <f>D113/#REF!</f>
        <v>#REF!</v>
      </c>
      <c r="AK113" s="46" t="e">
        <f>#REF!/#REF!</f>
        <v>#REF!</v>
      </c>
      <c r="AL113" s="46" t="e">
        <f>#REF!/#REF!</f>
        <v>#REF!</v>
      </c>
      <c r="AM113" s="46" t="e">
        <f>#REF!/#REF!</f>
        <v>#REF!</v>
      </c>
      <c r="AO113" s="46" t="e">
        <f t="shared" si="162"/>
        <v>#REF!</v>
      </c>
      <c r="AP113" s="46" t="e">
        <f t="shared" si="163"/>
        <v>#REF!</v>
      </c>
      <c r="AQ113" s="46" t="e">
        <f t="shared" si="164"/>
        <v>#REF!</v>
      </c>
      <c r="AR113" s="46" t="e">
        <f t="shared" si="165"/>
        <v>#REF!</v>
      </c>
      <c r="AS113" s="46" t="e">
        <f t="shared" si="166"/>
        <v>#REF!</v>
      </c>
      <c r="AT113" s="46"/>
      <c r="AU113" s="46" t="e">
        <f t="shared" si="167"/>
        <v>#REF!</v>
      </c>
      <c r="AV113" s="46" t="e">
        <f t="shared" si="168"/>
        <v>#REF!</v>
      </c>
      <c r="AW113" s="46" t="e">
        <f t="shared" si="169"/>
        <v>#REF!</v>
      </c>
      <c r="AX113" s="46" t="e">
        <f t="shared" si="170"/>
        <v>#REF!</v>
      </c>
      <c r="BA113" s="46" t="e">
        <f>LN(#REF!/#REF!)</f>
        <v>#REF!</v>
      </c>
      <c r="BB113" s="46" t="e">
        <f>LN(#REF!/#REF!)</f>
        <v>#REF!</v>
      </c>
      <c r="BC113" s="46" t="e">
        <f>LN(#REF!/#REF!)</f>
        <v>#REF!</v>
      </c>
      <c r="BD113" s="46" t="e">
        <f>LN(#REF!/#REF!)</f>
        <v>#REF!</v>
      </c>
      <c r="BF113" s="46" t="e">
        <f>F113/#REF!</f>
        <v>#REF!</v>
      </c>
      <c r="BG113" s="46" t="e">
        <f>#REF!/#REF!</f>
        <v>#REF!</v>
      </c>
      <c r="BH113" s="46" t="e">
        <f>#REF!/#REF!</f>
        <v>#REF!</v>
      </c>
      <c r="BI113" s="46" t="e">
        <f>#REF!/#REF!</f>
        <v>#REF!</v>
      </c>
      <c r="BJ113" s="46"/>
      <c r="BL113" s="46" t="e">
        <f t="shared" si="171"/>
        <v>#REF!</v>
      </c>
      <c r="BM113" s="46" t="e">
        <f t="shared" si="172"/>
        <v>#REF!</v>
      </c>
      <c r="BN113" s="46" t="e">
        <f t="shared" si="173"/>
        <v>#REF!</v>
      </c>
      <c r="BO113" s="46" t="e">
        <f t="shared" si="174"/>
        <v>#REF!</v>
      </c>
      <c r="BQ113" s="46" t="e">
        <f>LN(#REF!/#REF!)</f>
        <v>#REF!</v>
      </c>
      <c r="BR113" s="46" t="e">
        <f>LN(#REF!/#REF!)</f>
        <v>#REF!</v>
      </c>
      <c r="BS113" s="46" t="e">
        <f>LN(#REF!/#REF!)</f>
        <v>#REF!</v>
      </c>
      <c r="BT113" s="46" t="e">
        <f>LN(#REF!/#REF!)</f>
        <v>#REF!</v>
      </c>
      <c r="BV113" s="46" t="e">
        <f>LN(#REF!/#REF!)</f>
        <v>#REF!</v>
      </c>
      <c r="BW113" s="46" t="e">
        <f>LN(#REF!/#REF!)</f>
        <v>#REF!</v>
      </c>
      <c r="BX113" s="46" t="e">
        <f>LN(#REF!/#REF!)</f>
        <v>#REF!</v>
      </c>
      <c r="BY113" s="46" t="e">
        <f>LN(#REF!/#REF!)</f>
        <v>#REF!</v>
      </c>
      <c r="CA113" s="46">
        <f t="shared" si="186"/>
        <v>-1.4240445570339705E-2</v>
      </c>
      <c r="CB113" s="46" t="e">
        <f>LN(#REF!/#REF!)</f>
        <v>#REF!</v>
      </c>
      <c r="CC113" s="46" t="e">
        <f>LN(#REF!/#REF!)</f>
        <v>#REF!</v>
      </c>
      <c r="CD113" s="46" t="e">
        <f>LN(#REF!/#REF!)</f>
        <v>#REF!</v>
      </c>
      <c r="CG113" s="46" t="e">
        <f t="shared" si="176"/>
        <v>#REF!</v>
      </c>
      <c r="CH113" s="46" t="e">
        <f t="shared" si="177"/>
        <v>#REF!</v>
      </c>
      <c r="CI113" s="46" t="e">
        <f t="shared" si="150"/>
        <v>#REF!</v>
      </c>
      <c r="CJ113" s="46"/>
      <c r="CK113" s="46" t="e">
        <f t="shared" si="178"/>
        <v>#REF!</v>
      </c>
      <c r="CL113" s="46" t="e">
        <f t="shared" si="179"/>
        <v>#REF!</v>
      </c>
      <c r="CM113" s="46" t="e">
        <f t="shared" si="151"/>
        <v>#REF!</v>
      </c>
      <c r="CN113" s="46"/>
      <c r="CO113" s="46" t="e">
        <f t="shared" si="180"/>
        <v>#REF!</v>
      </c>
      <c r="CP113" s="46" t="e">
        <f t="shared" si="181"/>
        <v>#REF!</v>
      </c>
      <c r="CQ113" s="46" t="e">
        <f t="shared" si="152"/>
        <v>#REF!</v>
      </c>
      <c r="CR113" s="46"/>
      <c r="CS113" s="46" t="e">
        <f t="shared" si="182"/>
        <v>#REF!</v>
      </c>
      <c r="CT113" s="46" t="e">
        <f t="shared" si="183"/>
        <v>#REF!</v>
      </c>
      <c r="CU113" s="46" t="e">
        <f t="shared" si="153"/>
        <v>#REF!</v>
      </c>
      <c r="CW113" s="46" t="e">
        <f t="shared" si="184"/>
        <v>#REF!</v>
      </c>
      <c r="CX113" s="46" t="e">
        <f t="shared" si="185"/>
        <v>#REF!</v>
      </c>
      <c r="CY113" s="46" t="e">
        <f t="shared" si="154"/>
        <v>#REF!</v>
      </c>
      <c r="DD113" s="2">
        <f t="shared" si="187"/>
        <v>1990</v>
      </c>
      <c r="DE113" s="46">
        <f t="shared" si="138"/>
        <v>1.1196590965138327</v>
      </c>
      <c r="DF113" s="46">
        <f t="shared" si="139"/>
        <v>1.0861485320832773</v>
      </c>
      <c r="DG113" s="46">
        <f t="shared" si="140"/>
        <v>1.0296015230534834</v>
      </c>
      <c r="DH113" s="46">
        <f t="shared" si="141"/>
        <v>1.0012151599716876</v>
      </c>
    </row>
    <row r="114" spans="1:112" x14ac:dyDescent="0.2">
      <c r="A114" s="1" t="s">
        <v>63</v>
      </c>
      <c r="B114" s="1">
        <f t="shared" si="156"/>
        <v>1968</v>
      </c>
      <c r="D114" s="43">
        <f t="shared" si="142"/>
        <v>4913.4189999999999</v>
      </c>
      <c r="F114" s="43">
        <f t="shared" si="143"/>
        <v>41.119338763690571</v>
      </c>
      <c r="H114" s="50">
        <f t="shared" si="157"/>
        <v>119.49168317703287</v>
      </c>
      <c r="K114" s="43">
        <f t="shared" si="144"/>
        <v>4852.2578637919705</v>
      </c>
      <c r="L114" s="115">
        <f t="shared" si="145"/>
        <v>118.00427754146276</v>
      </c>
      <c r="O114" s="52">
        <f t="shared" si="158"/>
        <v>1.0126046755809126</v>
      </c>
      <c r="R114" s="46">
        <f t="shared" si="146"/>
        <v>1.1342954802085621</v>
      </c>
      <c r="S114" s="46"/>
      <c r="T114" s="46"/>
      <c r="V114" s="48">
        <f t="shared" si="147"/>
        <v>0.70686275482989902</v>
      </c>
      <c r="W114" s="48">
        <f t="shared" si="148"/>
        <v>1.1408630981503978</v>
      </c>
      <c r="X114" s="48">
        <f t="shared" si="149"/>
        <v>1.0057900415336472</v>
      </c>
      <c r="Y114" s="48">
        <f t="shared" si="159"/>
        <v>1.1342954802085621</v>
      </c>
      <c r="Z114" s="48">
        <f t="shared" si="160"/>
        <v>0.80643363244236377</v>
      </c>
      <c r="AA114" s="48">
        <f t="shared" si="161"/>
        <v>0.80643363244236366</v>
      </c>
      <c r="AB114" s="48"/>
      <c r="AC114" s="48"/>
      <c r="AH114" s="5"/>
      <c r="AJ114" s="46" t="e">
        <f>D114/#REF!</f>
        <v>#REF!</v>
      </c>
      <c r="AK114" s="46" t="e">
        <f>#REF!/#REF!</f>
        <v>#REF!</v>
      </c>
      <c r="AL114" s="46" t="e">
        <f>#REF!/#REF!</f>
        <v>#REF!</v>
      </c>
      <c r="AM114" s="46" t="e">
        <f>#REF!/#REF!</f>
        <v>#REF!</v>
      </c>
      <c r="AO114" s="46" t="e">
        <f t="shared" si="162"/>
        <v>#REF!</v>
      </c>
      <c r="AP114" s="46" t="e">
        <f t="shared" si="163"/>
        <v>#REF!</v>
      </c>
      <c r="AQ114" s="46" t="e">
        <f t="shared" si="164"/>
        <v>#REF!</v>
      </c>
      <c r="AR114" s="46" t="e">
        <f t="shared" si="165"/>
        <v>#REF!</v>
      </c>
      <c r="AS114" s="46" t="e">
        <f t="shared" si="166"/>
        <v>#REF!</v>
      </c>
      <c r="AT114" s="46"/>
      <c r="AU114" s="46" t="e">
        <f t="shared" si="167"/>
        <v>#REF!</v>
      </c>
      <c r="AV114" s="46" t="e">
        <f t="shared" si="168"/>
        <v>#REF!</v>
      </c>
      <c r="AW114" s="46" t="e">
        <f t="shared" si="169"/>
        <v>#REF!</v>
      </c>
      <c r="AX114" s="46" t="e">
        <f t="shared" si="170"/>
        <v>#REF!</v>
      </c>
      <c r="BA114" s="46" t="e">
        <f>LN(#REF!/#REF!)</f>
        <v>#REF!</v>
      </c>
      <c r="BB114" s="46" t="e">
        <f>LN(#REF!/#REF!)</f>
        <v>#REF!</v>
      </c>
      <c r="BC114" s="46" t="e">
        <f>LN(#REF!/#REF!)</f>
        <v>#REF!</v>
      </c>
      <c r="BD114" s="46" t="e">
        <f>LN(#REF!/#REF!)</f>
        <v>#REF!</v>
      </c>
      <c r="BF114" s="46" t="e">
        <f>F114/#REF!</f>
        <v>#REF!</v>
      </c>
      <c r="BG114" s="46" t="e">
        <f>#REF!/#REF!</f>
        <v>#REF!</v>
      </c>
      <c r="BH114" s="46" t="e">
        <f>#REF!/#REF!</f>
        <v>#REF!</v>
      </c>
      <c r="BI114" s="46" t="e">
        <f>#REF!/#REF!</f>
        <v>#REF!</v>
      </c>
      <c r="BJ114" s="46"/>
      <c r="BL114" s="46" t="e">
        <f t="shared" si="171"/>
        <v>#REF!</v>
      </c>
      <c r="BM114" s="46" t="e">
        <f t="shared" si="172"/>
        <v>#REF!</v>
      </c>
      <c r="BN114" s="46" t="e">
        <f t="shared" si="173"/>
        <v>#REF!</v>
      </c>
      <c r="BO114" s="46" t="e">
        <f t="shared" si="174"/>
        <v>#REF!</v>
      </c>
      <c r="BQ114" s="46" t="e">
        <f>LN(#REF!/#REF!)</f>
        <v>#REF!</v>
      </c>
      <c r="BR114" s="46" t="e">
        <f>LN(#REF!/#REF!)</f>
        <v>#REF!</v>
      </c>
      <c r="BS114" s="46" t="e">
        <f>LN(#REF!/#REF!)</f>
        <v>#REF!</v>
      </c>
      <c r="BT114" s="46" t="e">
        <f>LN(#REF!/#REF!)</f>
        <v>#REF!</v>
      </c>
      <c r="BV114" s="46" t="e">
        <f>LN(#REF!/#REF!)</f>
        <v>#REF!</v>
      </c>
      <c r="BW114" s="46" t="e">
        <f>LN(#REF!/#REF!)</f>
        <v>#REF!</v>
      </c>
      <c r="BX114" s="46" t="e">
        <f>LN(#REF!/#REF!)</f>
        <v>#REF!</v>
      </c>
      <c r="BY114" s="46" t="e">
        <f>LN(#REF!/#REF!)</f>
        <v>#REF!</v>
      </c>
      <c r="CA114" s="46">
        <f t="shared" si="186"/>
        <v>9.1233635777967694E-3</v>
      </c>
      <c r="CB114" s="46" t="e">
        <f>LN(#REF!/#REF!)</f>
        <v>#REF!</v>
      </c>
      <c r="CC114" s="46" t="e">
        <f>LN(#REF!/#REF!)</f>
        <v>#REF!</v>
      </c>
      <c r="CD114" s="46" t="e">
        <f>LN(#REF!/#REF!)</f>
        <v>#REF!</v>
      </c>
      <c r="CG114" s="46" t="e">
        <f t="shared" si="176"/>
        <v>#REF!</v>
      </c>
      <c r="CH114" s="46" t="e">
        <f t="shared" si="177"/>
        <v>#REF!</v>
      </c>
      <c r="CI114" s="46" t="e">
        <f t="shared" si="150"/>
        <v>#REF!</v>
      </c>
      <c r="CJ114" s="46"/>
      <c r="CK114" s="46" t="e">
        <f t="shared" si="178"/>
        <v>#REF!</v>
      </c>
      <c r="CL114" s="46" t="e">
        <f t="shared" si="179"/>
        <v>#REF!</v>
      </c>
      <c r="CM114" s="46" t="e">
        <f t="shared" si="151"/>
        <v>#REF!</v>
      </c>
      <c r="CN114" s="46"/>
      <c r="CO114" s="46" t="e">
        <f t="shared" si="180"/>
        <v>#REF!</v>
      </c>
      <c r="CP114" s="46" t="e">
        <f t="shared" si="181"/>
        <v>#REF!</v>
      </c>
      <c r="CQ114" s="46" t="e">
        <f t="shared" si="152"/>
        <v>#REF!</v>
      </c>
      <c r="CR114" s="46"/>
      <c r="CS114" s="46" t="e">
        <f t="shared" si="182"/>
        <v>#REF!</v>
      </c>
      <c r="CT114" s="46" t="e">
        <f t="shared" si="183"/>
        <v>#REF!</v>
      </c>
      <c r="CU114" s="46" t="e">
        <f t="shared" si="153"/>
        <v>#REF!</v>
      </c>
      <c r="CW114" s="46" t="e">
        <f t="shared" si="184"/>
        <v>#REF!</v>
      </c>
      <c r="CX114" s="46" t="e">
        <f t="shared" si="185"/>
        <v>#REF!</v>
      </c>
      <c r="CY114" s="46" t="e">
        <f t="shared" si="154"/>
        <v>#REF!</v>
      </c>
      <c r="DD114" s="2">
        <f t="shared" si="187"/>
        <v>1991</v>
      </c>
      <c r="DE114" s="46">
        <f t="shared" si="138"/>
        <v>1.1099922376354039</v>
      </c>
      <c r="DF114" s="46">
        <f t="shared" si="139"/>
        <v>1.1032794543745068</v>
      </c>
      <c r="DG114" s="46">
        <f t="shared" si="140"/>
        <v>1.0323939296728659</v>
      </c>
      <c r="DH114" s="46">
        <f t="shared" si="141"/>
        <v>0.97451598831769182</v>
      </c>
    </row>
    <row r="115" spans="1:112" x14ac:dyDescent="0.2">
      <c r="A115" s="1" t="s">
        <v>63</v>
      </c>
      <c r="B115" s="1">
        <f t="shared" si="156"/>
        <v>1969</v>
      </c>
      <c r="D115" s="43">
        <f t="shared" si="142"/>
        <v>5193.0119999999997</v>
      </c>
      <c r="F115" s="43">
        <f t="shared" si="143"/>
        <v>42.169102376586245</v>
      </c>
      <c r="H115" s="50">
        <f t="shared" si="157"/>
        <v>123.14732131655097</v>
      </c>
      <c r="K115" s="43">
        <f t="shared" si="144"/>
        <v>5096.1737143117125</v>
      </c>
      <c r="L115" s="115">
        <f t="shared" si="145"/>
        <v>120.85089383219325</v>
      </c>
      <c r="O115" s="52">
        <f t="shared" si="158"/>
        <v>1.0190021555615998</v>
      </c>
      <c r="R115" s="46">
        <f t="shared" si="146"/>
        <v>1.1616580814611237</v>
      </c>
      <c r="S115" s="46"/>
      <c r="T115" s="46"/>
      <c r="V115" s="48">
        <f t="shared" si="147"/>
        <v>0.72490873566621694</v>
      </c>
      <c r="W115" s="48">
        <f t="shared" si="148"/>
        <v>1.1757658005199716</v>
      </c>
      <c r="X115" s="48">
        <f t="shared" si="149"/>
        <v>1.0121444677086937</v>
      </c>
      <c r="Y115" s="48">
        <f t="shared" si="159"/>
        <v>1.1616580814611237</v>
      </c>
      <c r="Z115" s="48">
        <f t="shared" si="160"/>
        <v>0.85232289989450993</v>
      </c>
      <c r="AA115" s="48">
        <f t="shared" si="161"/>
        <v>0.85232289989451004</v>
      </c>
      <c r="AB115" s="48"/>
      <c r="AC115" s="48"/>
      <c r="AH115" s="5"/>
      <c r="AJ115" s="46" t="e">
        <f>D115/#REF!</f>
        <v>#REF!</v>
      </c>
      <c r="AK115" s="46" t="e">
        <f>#REF!/#REF!</f>
        <v>#REF!</v>
      </c>
      <c r="AL115" s="46" t="e">
        <f>#REF!/#REF!</f>
        <v>#REF!</v>
      </c>
      <c r="AM115" s="46" t="e">
        <f>#REF!/#REF!</f>
        <v>#REF!</v>
      </c>
      <c r="AO115" s="46" t="e">
        <f t="shared" si="162"/>
        <v>#REF!</v>
      </c>
      <c r="AP115" s="46" t="e">
        <f t="shared" si="163"/>
        <v>#REF!</v>
      </c>
      <c r="AQ115" s="46" t="e">
        <f t="shared" si="164"/>
        <v>#REF!</v>
      </c>
      <c r="AR115" s="46" t="e">
        <f t="shared" si="165"/>
        <v>#REF!</v>
      </c>
      <c r="AS115" s="46" t="e">
        <f t="shared" si="166"/>
        <v>#REF!</v>
      </c>
      <c r="AT115" s="46"/>
      <c r="AU115" s="46" t="e">
        <f t="shared" si="167"/>
        <v>#REF!</v>
      </c>
      <c r="AV115" s="46" t="e">
        <f t="shared" si="168"/>
        <v>#REF!</v>
      </c>
      <c r="AW115" s="46" t="e">
        <f t="shared" si="169"/>
        <v>#REF!</v>
      </c>
      <c r="AX115" s="46" t="e">
        <f t="shared" si="170"/>
        <v>#REF!</v>
      </c>
      <c r="BA115" s="46" t="e">
        <f>LN(#REF!/#REF!)</f>
        <v>#REF!</v>
      </c>
      <c r="BB115" s="46" t="e">
        <f>LN(#REF!/#REF!)</f>
        <v>#REF!</v>
      </c>
      <c r="BC115" s="46" t="e">
        <f>LN(#REF!/#REF!)</f>
        <v>#REF!</v>
      </c>
      <c r="BD115" s="46" t="e">
        <f>LN(#REF!/#REF!)</f>
        <v>#REF!</v>
      </c>
      <c r="BF115" s="46" t="e">
        <f>F115/#REF!</f>
        <v>#REF!</v>
      </c>
      <c r="BG115" s="46" t="e">
        <f>#REF!/#REF!</f>
        <v>#REF!</v>
      </c>
      <c r="BH115" s="46" t="e">
        <f>#REF!/#REF!</f>
        <v>#REF!</v>
      </c>
      <c r="BI115" s="46" t="e">
        <f>#REF!/#REF!</f>
        <v>#REF!</v>
      </c>
      <c r="BJ115" s="46"/>
      <c r="BL115" s="46" t="e">
        <f t="shared" si="171"/>
        <v>#REF!</v>
      </c>
      <c r="BM115" s="46" t="e">
        <f t="shared" si="172"/>
        <v>#REF!</v>
      </c>
      <c r="BN115" s="46" t="e">
        <f t="shared" si="173"/>
        <v>#REF!</v>
      </c>
      <c r="BO115" s="46" t="e">
        <f t="shared" si="174"/>
        <v>#REF!</v>
      </c>
      <c r="BQ115" s="46" t="e">
        <f>LN(#REF!/#REF!)</f>
        <v>#REF!</v>
      </c>
      <c r="BR115" s="46" t="e">
        <f>LN(#REF!/#REF!)</f>
        <v>#REF!</v>
      </c>
      <c r="BS115" s="46" t="e">
        <f>LN(#REF!/#REF!)</f>
        <v>#REF!</v>
      </c>
      <c r="BT115" s="46" t="e">
        <f>LN(#REF!/#REF!)</f>
        <v>#REF!</v>
      </c>
      <c r="BV115" s="46" t="e">
        <f>LN(#REF!/#REF!)</f>
        <v>#REF!</v>
      </c>
      <c r="BW115" s="46" t="e">
        <f>LN(#REF!/#REF!)</f>
        <v>#REF!</v>
      </c>
      <c r="BX115" s="46" t="e">
        <f>LN(#REF!/#REF!)</f>
        <v>#REF!</v>
      </c>
      <c r="BY115" s="46" t="e">
        <f>LN(#REF!/#REF!)</f>
        <v>#REF!</v>
      </c>
      <c r="CA115" s="46">
        <f t="shared" si="186"/>
        <v>6.2979716632648045E-3</v>
      </c>
      <c r="CB115" s="46" t="e">
        <f>LN(#REF!/#REF!)</f>
        <v>#REF!</v>
      </c>
      <c r="CC115" s="46" t="e">
        <f>LN(#REF!/#REF!)</f>
        <v>#REF!</v>
      </c>
      <c r="CD115" s="46" t="e">
        <f>LN(#REF!/#REF!)</f>
        <v>#REF!</v>
      </c>
      <c r="CG115" s="46" t="e">
        <f t="shared" si="176"/>
        <v>#REF!</v>
      </c>
      <c r="CH115" s="46" t="e">
        <f t="shared" si="177"/>
        <v>#REF!</v>
      </c>
      <c r="CI115" s="46" t="e">
        <f t="shared" si="150"/>
        <v>#REF!</v>
      </c>
      <c r="CJ115" s="46"/>
      <c r="CK115" s="46" t="e">
        <f t="shared" si="178"/>
        <v>#REF!</v>
      </c>
      <c r="CL115" s="46" t="e">
        <f t="shared" si="179"/>
        <v>#REF!</v>
      </c>
      <c r="CM115" s="46" t="e">
        <f t="shared" si="151"/>
        <v>#REF!</v>
      </c>
      <c r="CN115" s="46"/>
      <c r="CO115" s="46" t="e">
        <f t="shared" si="180"/>
        <v>#REF!</v>
      </c>
      <c r="CP115" s="46" t="e">
        <f t="shared" si="181"/>
        <v>#REF!</v>
      </c>
      <c r="CQ115" s="46" t="e">
        <f t="shared" si="152"/>
        <v>#REF!</v>
      </c>
      <c r="CR115" s="46"/>
      <c r="CS115" s="46" t="e">
        <f t="shared" si="182"/>
        <v>#REF!</v>
      </c>
      <c r="CT115" s="46" t="e">
        <f t="shared" si="183"/>
        <v>#REF!</v>
      </c>
      <c r="CU115" s="46" t="e">
        <f t="shared" si="153"/>
        <v>#REF!</v>
      </c>
      <c r="CW115" s="46" t="e">
        <f t="shared" si="184"/>
        <v>#REF!</v>
      </c>
      <c r="CX115" s="46" t="e">
        <f t="shared" si="185"/>
        <v>#REF!</v>
      </c>
      <c r="CY115" s="46" t="e">
        <f t="shared" si="154"/>
        <v>#REF!</v>
      </c>
      <c r="DD115" s="2">
        <f t="shared" si="187"/>
        <v>1992</v>
      </c>
      <c r="DE115" s="46">
        <f t="shared" si="138"/>
        <v>1.1280533011296376</v>
      </c>
      <c r="DF115" s="46">
        <f t="shared" si="139"/>
        <v>1.1166411184885634</v>
      </c>
      <c r="DG115" s="46">
        <f t="shared" si="140"/>
        <v>1.0253456567752655</v>
      </c>
      <c r="DH115" s="46">
        <f t="shared" si="141"/>
        <v>0.98524833279555879</v>
      </c>
    </row>
    <row r="116" spans="1:112" x14ac:dyDescent="0.2">
      <c r="A116" s="1" t="s">
        <v>63</v>
      </c>
      <c r="B116" s="1">
        <f t="shared" si="156"/>
        <v>1970</v>
      </c>
      <c r="D116" s="43">
        <f t="shared" si="142"/>
        <v>5438.0130000000008</v>
      </c>
      <c r="F116" s="43">
        <f t="shared" si="143"/>
        <v>43.217587378911084</v>
      </c>
      <c r="H116" s="50">
        <f t="shared" si="157"/>
        <v>125.8287037710391</v>
      </c>
      <c r="K116" s="43">
        <f t="shared" si="144"/>
        <v>5374.7268927212699</v>
      </c>
      <c r="L116" s="115">
        <f t="shared" si="145"/>
        <v>124.36434374733234</v>
      </c>
      <c r="O116" s="52">
        <f t="shared" si="158"/>
        <v>1.0117747577768903</v>
      </c>
      <c r="R116" s="46">
        <f t="shared" si="146"/>
        <v>1.1954305043063984</v>
      </c>
      <c r="S116" s="46"/>
      <c r="T116" s="46"/>
      <c r="V116" s="48">
        <f t="shared" si="147"/>
        <v>0.7429327365238283</v>
      </c>
      <c r="W116" s="48">
        <f t="shared" si="148"/>
        <v>1.2013666642204288</v>
      </c>
      <c r="X116" s="48">
        <f t="shared" si="149"/>
        <v>1.0049657089162827</v>
      </c>
      <c r="Y116" s="48">
        <f t="shared" si="159"/>
        <v>1.1954305043063984</v>
      </c>
      <c r="Z116" s="48">
        <f t="shared" si="160"/>
        <v>0.89253462341778644</v>
      </c>
      <c r="AA116" s="48">
        <f t="shared" si="161"/>
        <v>0.89253462341778633</v>
      </c>
      <c r="AB116" s="48"/>
      <c r="AC116" s="48"/>
      <c r="AH116" s="5"/>
      <c r="AJ116" s="46" t="e">
        <f>D116/#REF!</f>
        <v>#REF!</v>
      </c>
      <c r="AK116" s="46" t="e">
        <f>#REF!/#REF!</f>
        <v>#REF!</v>
      </c>
      <c r="AL116" s="46" t="e">
        <f>#REF!/#REF!</f>
        <v>#REF!</v>
      </c>
      <c r="AM116" s="46" t="e">
        <f>#REF!/#REF!</f>
        <v>#REF!</v>
      </c>
      <c r="AO116" s="46" t="e">
        <f t="shared" si="162"/>
        <v>#REF!</v>
      </c>
      <c r="AP116" s="46" t="e">
        <f t="shared" si="163"/>
        <v>#REF!</v>
      </c>
      <c r="AQ116" s="46" t="e">
        <f t="shared" si="164"/>
        <v>#REF!</v>
      </c>
      <c r="AR116" s="46" t="e">
        <f t="shared" si="165"/>
        <v>#REF!</v>
      </c>
      <c r="AS116" s="46" t="e">
        <f t="shared" si="166"/>
        <v>#REF!</v>
      </c>
      <c r="AT116" s="46"/>
      <c r="AU116" s="46" t="e">
        <f t="shared" si="167"/>
        <v>#REF!</v>
      </c>
      <c r="AV116" s="46" t="e">
        <f t="shared" si="168"/>
        <v>#REF!</v>
      </c>
      <c r="AW116" s="46" t="e">
        <f t="shared" si="169"/>
        <v>#REF!</v>
      </c>
      <c r="AX116" s="46" t="e">
        <f t="shared" si="170"/>
        <v>#REF!</v>
      </c>
      <c r="BA116" s="46" t="e">
        <f>LN(#REF!/#REF!)</f>
        <v>#REF!</v>
      </c>
      <c r="BB116" s="46" t="e">
        <f>LN(#REF!/#REF!)</f>
        <v>#REF!</v>
      </c>
      <c r="BC116" s="46" t="e">
        <f>LN(#REF!/#REF!)</f>
        <v>#REF!</v>
      </c>
      <c r="BD116" s="46" t="e">
        <f>LN(#REF!/#REF!)</f>
        <v>#REF!</v>
      </c>
      <c r="BF116" s="46" t="e">
        <f>F116/#REF!</f>
        <v>#REF!</v>
      </c>
      <c r="BG116" s="46" t="e">
        <f>#REF!/#REF!</f>
        <v>#REF!</v>
      </c>
      <c r="BH116" s="46" t="e">
        <f>#REF!/#REF!</f>
        <v>#REF!</v>
      </c>
      <c r="BI116" s="46" t="e">
        <f>#REF!/#REF!</f>
        <v>#REF!</v>
      </c>
      <c r="BJ116" s="46"/>
      <c r="BL116" s="46" t="e">
        <f t="shared" si="171"/>
        <v>#REF!</v>
      </c>
      <c r="BM116" s="46" t="e">
        <f t="shared" si="172"/>
        <v>#REF!</v>
      </c>
      <c r="BN116" s="46" t="e">
        <f t="shared" si="173"/>
        <v>#REF!</v>
      </c>
      <c r="BO116" s="46" t="e">
        <f t="shared" si="174"/>
        <v>#REF!</v>
      </c>
      <c r="BQ116" s="46" t="e">
        <f>LN(#REF!/#REF!)</f>
        <v>#REF!</v>
      </c>
      <c r="BR116" s="46" t="e">
        <f>LN(#REF!/#REF!)</f>
        <v>#REF!</v>
      </c>
      <c r="BS116" s="46" t="e">
        <f>LN(#REF!/#REF!)</f>
        <v>#REF!</v>
      </c>
      <c r="BT116" s="46" t="e">
        <f>LN(#REF!/#REF!)</f>
        <v>#REF!</v>
      </c>
      <c r="BV116" s="46" t="e">
        <f>LN(#REF!/#REF!)</f>
        <v>#REF!</v>
      </c>
      <c r="BW116" s="46" t="e">
        <f>LN(#REF!/#REF!)</f>
        <v>#REF!</v>
      </c>
      <c r="BX116" s="46" t="e">
        <f>LN(#REF!/#REF!)</f>
        <v>#REF!</v>
      </c>
      <c r="BY116" s="46" t="e">
        <f>LN(#REF!/#REF!)</f>
        <v>#REF!</v>
      </c>
      <c r="CA116" s="46">
        <f t="shared" si="186"/>
        <v>-7.1178948820460409E-3</v>
      </c>
      <c r="CB116" s="46" t="e">
        <f>LN(#REF!/#REF!)</f>
        <v>#REF!</v>
      </c>
      <c r="CC116" s="46" t="e">
        <f>LN(#REF!/#REF!)</f>
        <v>#REF!</v>
      </c>
      <c r="CD116" s="46" t="e">
        <f>LN(#REF!/#REF!)</f>
        <v>#REF!</v>
      </c>
      <c r="CG116" s="46" t="e">
        <f t="shared" si="176"/>
        <v>#REF!</v>
      </c>
      <c r="CH116" s="46" t="e">
        <f t="shared" si="177"/>
        <v>#REF!</v>
      </c>
      <c r="CI116" s="46" t="e">
        <f t="shared" si="150"/>
        <v>#REF!</v>
      </c>
      <c r="CJ116" s="46"/>
      <c r="CK116" s="46" t="e">
        <f t="shared" si="178"/>
        <v>#REF!</v>
      </c>
      <c r="CL116" s="46" t="e">
        <f t="shared" si="179"/>
        <v>#REF!</v>
      </c>
      <c r="CM116" s="46" t="e">
        <f t="shared" si="151"/>
        <v>#REF!</v>
      </c>
      <c r="CN116" s="46"/>
      <c r="CO116" s="46" t="e">
        <f t="shared" si="180"/>
        <v>#REF!</v>
      </c>
      <c r="CP116" s="46" t="e">
        <f t="shared" si="181"/>
        <v>#REF!</v>
      </c>
      <c r="CQ116" s="46" t="e">
        <f t="shared" si="152"/>
        <v>#REF!</v>
      </c>
      <c r="CR116" s="46"/>
      <c r="CS116" s="46" t="e">
        <f t="shared" si="182"/>
        <v>#REF!</v>
      </c>
      <c r="CT116" s="46" t="e">
        <f t="shared" si="183"/>
        <v>#REF!</v>
      </c>
      <c r="CU116" s="46" t="e">
        <f t="shared" si="153"/>
        <v>#REF!</v>
      </c>
      <c r="CW116" s="46" t="e">
        <f t="shared" si="184"/>
        <v>#REF!</v>
      </c>
      <c r="CX116" s="46" t="e">
        <f t="shared" si="185"/>
        <v>#REF!</v>
      </c>
      <c r="CY116" s="46" t="e">
        <f t="shared" si="154"/>
        <v>#REF!</v>
      </c>
      <c r="DD116" s="2">
        <f t="shared" si="187"/>
        <v>1993</v>
      </c>
      <c r="DE116" s="46">
        <f t="shared" si="138"/>
        <v>1.1359299707333397</v>
      </c>
      <c r="DF116" s="46">
        <f t="shared" si="139"/>
        <v>1.1271570613201707</v>
      </c>
      <c r="DG116" s="46">
        <f t="shared" si="140"/>
        <v>1.0233916108010384</v>
      </c>
      <c r="DH116" s="46">
        <f t="shared" si="141"/>
        <v>0.98474836769840091</v>
      </c>
    </row>
    <row r="117" spans="1:112" x14ac:dyDescent="0.2">
      <c r="A117" s="1" t="s">
        <v>63</v>
      </c>
      <c r="B117" s="1">
        <f t="shared" si="156"/>
        <v>1971</v>
      </c>
      <c r="D117" s="43">
        <f t="shared" si="142"/>
        <v>5611.9489999999996</v>
      </c>
      <c r="F117" s="43">
        <f t="shared" si="143"/>
        <v>44.196531411053328</v>
      </c>
      <c r="H117" s="50">
        <f t="shared" si="157"/>
        <v>126.97713645909506</v>
      </c>
      <c r="K117" s="43">
        <f t="shared" si="144"/>
        <v>5607.5180528291221</v>
      </c>
      <c r="L117" s="115">
        <f t="shared" si="145"/>
        <v>126.87688091800595</v>
      </c>
      <c r="O117" s="52">
        <f t="shared" si="158"/>
        <v>1.0007901797424694</v>
      </c>
      <c r="R117" s="46">
        <f t="shared" si="146"/>
        <v>1.2195818284442008</v>
      </c>
      <c r="S117" s="46"/>
      <c r="T117" s="46"/>
      <c r="V117" s="48">
        <f t="shared" si="147"/>
        <v>0.75976129204513909</v>
      </c>
      <c r="W117" s="48">
        <f t="shared" si="148"/>
        <v>1.2123314815171404</v>
      </c>
      <c r="X117" s="48">
        <f t="shared" si="149"/>
        <v>0.99405505497215418</v>
      </c>
      <c r="Y117" s="48">
        <f t="shared" si="159"/>
        <v>1.2195818284442008</v>
      </c>
      <c r="Z117" s="48">
        <f t="shared" si="160"/>
        <v>0.92108253278446028</v>
      </c>
      <c r="AA117" s="48">
        <f t="shared" si="161"/>
        <v>0.92108253278446028</v>
      </c>
      <c r="AB117" s="48"/>
      <c r="AC117" s="48"/>
      <c r="AH117" s="5"/>
      <c r="AJ117" s="46" t="e">
        <f>D117/#REF!</f>
        <v>#REF!</v>
      </c>
      <c r="AK117" s="46" t="e">
        <f>#REF!/#REF!</f>
        <v>#REF!</v>
      </c>
      <c r="AL117" s="46" t="e">
        <f>#REF!/#REF!</f>
        <v>#REF!</v>
      </c>
      <c r="AM117" s="46" t="e">
        <f>#REF!/#REF!</f>
        <v>#REF!</v>
      </c>
      <c r="AO117" s="46" t="e">
        <f t="shared" si="162"/>
        <v>#REF!</v>
      </c>
      <c r="AP117" s="46" t="e">
        <f t="shared" si="163"/>
        <v>#REF!</v>
      </c>
      <c r="AQ117" s="46" t="e">
        <f t="shared" si="164"/>
        <v>#REF!</v>
      </c>
      <c r="AR117" s="46" t="e">
        <f t="shared" si="165"/>
        <v>#REF!</v>
      </c>
      <c r="AS117" s="46" t="e">
        <f t="shared" si="166"/>
        <v>#REF!</v>
      </c>
      <c r="AT117" s="46"/>
      <c r="AU117" s="46" t="e">
        <f t="shared" si="167"/>
        <v>#REF!</v>
      </c>
      <c r="AV117" s="46" t="e">
        <f t="shared" si="168"/>
        <v>#REF!</v>
      </c>
      <c r="AW117" s="46" t="e">
        <f t="shared" si="169"/>
        <v>#REF!</v>
      </c>
      <c r="AX117" s="46" t="e">
        <f t="shared" si="170"/>
        <v>#REF!</v>
      </c>
      <c r="BA117" s="46" t="e">
        <f>LN(#REF!/#REF!)</f>
        <v>#REF!</v>
      </c>
      <c r="BB117" s="46" t="e">
        <f>LN(#REF!/#REF!)</f>
        <v>#REF!</v>
      </c>
      <c r="BC117" s="46" t="e">
        <f>LN(#REF!/#REF!)</f>
        <v>#REF!</v>
      </c>
      <c r="BD117" s="46" t="e">
        <f>LN(#REF!/#REF!)</f>
        <v>#REF!</v>
      </c>
      <c r="BF117" s="46" t="e">
        <f>F117/#REF!</f>
        <v>#REF!</v>
      </c>
      <c r="BG117" s="46" t="e">
        <f>#REF!/#REF!</f>
        <v>#REF!</v>
      </c>
      <c r="BH117" s="46" t="e">
        <f>#REF!/#REF!</f>
        <v>#REF!</v>
      </c>
      <c r="BI117" s="46" t="e">
        <f>#REF!/#REF!</f>
        <v>#REF!</v>
      </c>
      <c r="BJ117" s="46"/>
      <c r="BL117" s="46" t="e">
        <f t="shared" si="171"/>
        <v>#REF!</v>
      </c>
      <c r="BM117" s="46" t="e">
        <f t="shared" si="172"/>
        <v>#REF!</v>
      </c>
      <c r="BN117" s="46" t="e">
        <f t="shared" si="173"/>
        <v>#REF!</v>
      </c>
      <c r="BO117" s="46" t="e">
        <f t="shared" si="174"/>
        <v>#REF!</v>
      </c>
      <c r="BQ117" s="46" t="e">
        <f>LN(#REF!/#REF!)</f>
        <v>#REF!</v>
      </c>
      <c r="BR117" s="46" t="e">
        <f>LN(#REF!/#REF!)</f>
        <v>#REF!</v>
      </c>
      <c r="BS117" s="46" t="e">
        <f>LN(#REF!/#REF!)</f>
        <v>#REF!</v>
      </c>
      <c r="BT117" s="46" t="e">
        <f>LN(#REF!/#REF!)</f>
        <v>#REF!</v>
      </c>
      <c r="BV117" s="46" t="e">
        <f>LN(#REF!/#REF!)</f>
        <v>#REF!</v>
      </c>
      <c r="BW117" s="46" t="e">
        <f>LN(#REF!/#REF!)</f>
        <v>#REF!</v>
      </c>
      <c r="BX117" s="46" t="e">
        <f>LN(#REF!/#REF!)</f>
        <v>#REF!</v>
      </c>
      <c r="BY117" s="46" t="e">
        <f>LN(#REF!/#REF!)</f>
        <v>#REF!</v>
      </c>
      <c r="CA117" s="46">
        <f t="shared" si="186"/>
        <v>-1.091610701106422E-2</v>
      </c>
      <c r="CB117" s="46" t="e">
        <f>LN(#REF!/#REF!)</f>
        <v>#REF!</v>
      </c>
      <c r="CC117" s="46" t="e">
        <f>LN(#REF!/#REF!)</f>
        <v>#REF!</v>
      </c>
      <c r="CD117" s="46" t="e">
        <f>LN(#REF!/#REF!)</f>
        <v>#REF!</v>
      </c>
      <c r="CG117" s="46" t="e">
        <f t="shared" si="176"/>
        <v>#REF!</v>
      </c>
      <c r="CH117" s="46" t="e">
        <f t="shared" si="177"/>
        <v>#REF!</v>
      </c>
      <c r="CI117" s="46" t="e">
        <f t="shared" si="150"/>
        <v>#REF!</v>
      </c>
      <c r="CJ117" s="46"/>
      <c r="CK117" s="46" t="e">
        <f t="shared" si="178"/>
        <v>#REF!</v>
      </c>
      <c r="CL117" s="46" t="e">
        <f t="shared" si="179"/>
        <v>#REF!</v>
      </c>
      <c r="CM117" s="46" t="e">
        <f t="shared" si="151"/>
        <v>#REF!</v>
      </c>
      <c r="CN117" s="46"/>
      <c r="CO117" s="46" t="e">
        <f t="shared" si="180"/>
        <v>#REF!</v>
      </c>
      <c r="CP117" s="46" t="e">
        <f t="shared" si="181"/>
        <v>#REF!</v>
      </c>
      <c r="CQ117" s="46" t="e">
        <f t="shared" si="152"/>
        <v>#REF!</v>
      </c>
      <c r="CR117" s="46"/>
      <c r="CS117" s="46" t="e">
        <f t="shared" si="182"/>
        <v>#REF!</v>
      </c>
      <c r="CT117" s="46" t="e">
        <f t="shared" si="183"/>
        <v>#REF!</v>
      </c>
      <c r="CU117" s="46" t="e">
        <f t="shared" si="153"/>
        <v>#REF!</v>
      </c>
      <c r="CW117" s="46" t="e">
        <f t="shared" si="184"/>
        <v>#REF!</v>
      </c>
      <c r="CX117" s="46" t="e">
        <f t="shared" si="185"/>
        <v>#REF!</v>
      </c>
      <c r="CY117" s="46" t="e">
        <f t="shared" si="154"/>
        <v>#REF!</v>
      </c>
      <c r="DD117" s="2">
        <f t="shared" si="187"/>
        <v>1994</v>
      </c>
      <c r="DE117" s="46">
        <f t="shared" si="138"/>
        <v>1.1487492421287533</v>
      </c>
      <c r="DF117" s="46">
        <f t="shared" si="139"/>
        <v>1.137198393024756</v>
      </c>
      <c r="DG117" s="46">
        <f t="shared" si="140"/>
        <v>1.006988932851258</v>
      </c>
      <c r="DH117" s="46">
        <f t="shared" si="141"/>
        <v>1.003146363240295</v>
      </c>
    </row>
    <row r="118" spans="1:112" x14ac:dyDescent="0.2">
      <c r="A118" s="1" t="s">
        <v>63</v>
      </c>
      <c r="B118" s="1">
        <f t="shared" si="156"/>
        <v>1972</v>
      </c>
      <c r="D118" s="43">
        <f t="shared" si="142"/>
        <v>5819.7269999999999</v>
      </c>
      <c r="F118" s="43">
        <f t="shared" si="143"/>
        <v>45.23715809396959</v>
      </c>
      <c r="H118" s="50">
        <f t="shared" si="157"/>
        <v>128.64926191673848</v>
      </c>
      <c r="K118" s="43">
        <f t="shared" si="144"/>
        <v>5779.4927647646582</v>
      </c>
      <c r="L118" s="115">
        <f t="shared" si="145"/>
        <v>127.75985513411601</v>
      </c>
      <c r="O118" s="52">
        <f t="shared" si="158"/>
        <v>1.00696155127672</v>
      </c>
      <c r="R118" s="46">
        <f t="shared" si="146"/>
        <v>1.2280692636740165</v>
      </c>
      <c r="S118" s="46"/>
      <c r="T118" s="46"/>
      <c r="V118" s="48">
        <f t="shared" si="147"/>
        <v>0.7776502043173672</v>
      </c>
      <c r="W118" s="48">
        <f t="shared" si="148"/>
        <v>1.2282963267631224</v>
      </c>
      <c r="X118" s="48">
        <f t="shared" si="149"/>
        <v>1.0001848943669729</v>
      </c>
      <c r="Y118" s="48">
        <f t="shared" si="159"/>
        <v>1.2280692636740165</v>
      </c>
      <c r="Z118" s="48">
        <f t="shared" si="160"/>
        <v>0.95518488946961377</v>
      </c>
      <c r="AA118" s="48">
        <f t="shared" si="161"/>
        <v>0.95518488946961377</v>
      </c>
      <c r="AB118" s="48"/>
      <c r="AC118" s="48"/>
      <c r="AH118" s="5"/>
      <c r="AJ118" s="46" t="e">
        <f>D118/#REF!</f>
        <v>#REF!</v>
      </c>
      <c r="AK118" s="46" t="e">
        <f>#REF!/#REF!</f>
        <v>#REF!</v>
      </c>
      <c r="AL118" s="46" t="e">
        <f>#REF!/#REF!</f>
        <v>#REF!</v>
      </c>
      <c r="AM118" s="46" t="e">
        <f>#REF!/#REF!</f>
        <v>#REF!</v>
      </c>
      <c r="AO118" s="46" t="e">
        <f t="shared" si="162"/>
        <v>#REF!</v>
      </c>
      <c r="AP118" s="46" t="e">
        <f t="shared" si="163"/>
        <v>#REF!</v>
      </c>
      <c r="AQ118" s="46" t="e">
        <f t="shared" si="164"/>
        <v>#REF!</v>
      </c>
      <c r="AR118" s="46" t="e">
        <f t="shared" si="165"/>
        <v>#REF!</v>
      </c>
      <c r="AS118" s="46" t="e">
        <f t="shared" si="166"/>
        <v>#REF!</v>
      </c>
      <c r="AT118" s="46"/>
      <c r="AU118" s="46" t="e">
        <f t="shared" si="167"/>
        <v>#REF!</v>
      </c>
      <c r="AV118" s="46" t="e">
        <f t="shared" si="168"/>
        <v>#REF!</v>
      </c>
      <c r="AW118" s="46" t="e">
        <f t="shared" si="169"/>
        <v>#REF!</v>
      </c>
      <c r="AX118" s="46" t="e">
        <f t="shared" si="170"/>
        <v>#REF!</v>
      </c>
      <c r="BA118" s="46" t="e">
        <f>LN(#REF!/#REF!)</f>
        <v>#REF!</v>
      </c>
      <c r="BB118" s="46" t="e">
        <f>LN(#REF!/#REF!)</f>
        <v>#REF!</v>
      </c>
      <c r="BC118" s="46" t="e">
        <f>LN(#REF!/#REF!)</f>
        <v>#REF!</v>
      </c>
      <c r="BD118" s="46" t="e">
        <f>LN(#REF!/#REF!)</f>
        <v>#REF!</v>
      </c>
      <c r="BF118" s="46" t="e">
        <f>F118/#REF!</f>
        <v>#REF!</v>
      </c>
      <c r="BG118" s="46" t="e">
        <f>#REF!/#REF!</f>
        <v>#REF!</v>
      </c>
      <c r="BH118" s="46" t="e">
        <f>#REF!/#REF!</f>
        <v>#REF!</v>
      </c>
      <c r="BI118" s="46" t="e">
        <f>#REF!/#REF!</f>
        <v>#REF!</v>
      </c>
      <c r="BJ118" s="46"/>
      <c r="BL118" s="46" t="e">
        <f t="shared" si="171"/>
        <v>#REF!</v>
      </c>
      <c r="BM118" s="46" t="e">
        <f t="shared" si="172"/>
        <v>#REF!</v>
      </c>
      <c r="BN118" s="46" t="e">
        <f t="shared" si="173"/>
        <v>#REF!</v>
      </c>
      <c r="BO118" s="46" t="e">
        <f t="shared" si="174"/>
        <v>#REF!</v>
      </c>
      <c r="BQ118" s="46" t="e">
        <f>LN(#REF!/#REF!)</f>
        <v>#REF!</v>
      </c>
      <c r="BR118" s="46" t="e">
        <f>LN(#REF!/#REF!)</f>
        <v>#REF!</v>
      </c>
      <c r="BS118" s="46" t="e">
        <f>LN(#REF!/#REF!)</f>
        <v>#REF!</v>
      </c>
      <c r="BT118" s="46" t="e">
        <f>LN(#REF!/#REF!)</f>
        <v>#REF!</v>
      </c>
      <c r="BV118" s="46" t="e">
        <f>LN(#REF!/#REF!)</f>
        <v>#REF!</v>
      </c>
      <c r="BW118" s="46" t="e">
        <f>LN(#REF!/#REF!)</f>
        <v>#REF!</v>
      </c>
      <c r="BX118" s="46" t="e">
        <f>LN(#REF!/#REF!)</f>
        <v>#REF!</v>
      </c>
      <c r="BY118" s="46" t="e">
        <f>LN(#REF!/#REF!)</f>
        <v>#REF!</v>
      </c>
      <c r="CA118" s="46">
        <f t="shared" si="186"/>
        <v>6.1475638395690271E-3</v>
      </c>
      <c r="CB118" s="46" t="e">
        <f>LN(#REF!/#REF!)</f>
        <v>#REF!</v>
      </c>
      <c r="CC118" s="46" t="e">
        <f>LN(#REF!/#REF!)</f>
        <v>#REF!</v>
      </c>
      <c r="CD118" s="46" t="e">
        <f>LN(#REF!/#REF!)</f>
        <v>#REF!</v>
      </c>
      <c r="CG118" s="46" t="e">
        <f t="shared" si="176"/>
        <v>#REF!</v>
      </c>
      <c r="CH118" s="46" t="e">
        <f t="shared" si="177"/>
        <v>#REF!</v>
      </c>
      <c r="CI118" s="46" t="e">
        <f t="shared" si="150"/>
        <v>#REF!</v>
      </c>
      <c r="CJ118" s="46"/>
      <c r="CK118" s="46" t="e">
        <f t="shared" si="178"/>
        <v>#REF!</v>
      </c>
      <c r="CL118" s="46" t="e">
        <f t="shared" si="179"/>
        <v>#REF!</v>
      </c>
      <c r="CM118" s="46" t="e">
        <f t="shared" si="151"/>
        <v>#REF!</v>
      </c>
      <c r="CN118" s="46"/>
      <c r="CO118" s="46" t="e">
        <f t="shared" si="180"/>
        <v>#REF!</v>
      </c>
      <c r="CP118" s="46" t="e">
        <f t="shared" si="181"/>
        <v>#REF!</v>
      </c>
      <c r="CQ118" s="46" t="e">
        <f t="shared" si="152"/>
        <v>#REF!</v>
      </c>
      <c r="CR118" s="46"/>
      <c r="CS118" s="46" t="e">
        <f t="shared" si="182"/>
        <v>#REF!</v>
      </c>
      <c r="CT118" s="46" t="e">
        <f t="shared" si="183"/>
        <v>#REF!</v>
      </c>
      <c r="CU118" s="46" t="e">
        <f t="shared" si="153"/>
        <v>#REF!</v>
      </c>
      <c r="CW118" s="46" t="e">
        <f t="shared" si="184"/>
        <v>#REF!</v>
      </c>
      <c r="CX118" s="46" t="e">
        <f t="shared" si="185"/>
        <v>#REF!</v>
      </c>
      <c r="CY118" s="46" t="e">
        <f t="shared" si="154"/>
        <v>#REF!</v>
      </c>
      <c r="DD118" s="2">
        <f t="shared" si="187"/>
        <v>1995</v>
      </c>
      <c r="DE118" s="46">
        <f t="shared" si="138"/>
        <v>1.170826455984846</v>
      </c>
      <c r="DF118" s="46">
        <f t="shared" si="139"/>
        <v>1.1485207898365286</v>
      </c>
      <c r="DG118" s="46">
        <f t="shared" si="140"/>
        <v>1.0272052867266803</v>
      </c>
      <c r="DH118" s="46">
        <f t="shared" si="141"/>
        <v>0.99242208497481632</v>
      </c>
    </row>
    <row r="119" spans="1:112" x14ac:dyDescent="0.2">
      <c r="A119" s="1" t="s">
        <v>63</v>
      </c>
      <c r="B119" s="1">
        <f t="shared" si="156"/>
        <v>1973</v>
      </c>
      <c r="D119" s="43">
        <f t="shared" si="142"/>
        <v>5939.6370000000006</v>
      </c>
      <c r="F119" s="43">
        <f t="shared" si="143"/>
        <v>46.382587898653007</v>
      </c>
      <c r="H119" s="50">
        <f t="shared" si="157"/>
        <v>128.05747305385893</v>
      </c>
      <c r="K119" s="43">
        <f t="shared" si="144"/>
        <v>6010.551927651828</v>
      </c>
      <c r="L119" s="115">
        <f t="shared" si="145"/>
        <v>129.58638575288251</v>
      </c>
      <c r="O119" s="52">
        <f t="shared" si="158"/>
        <v>0.98820159471119784</v>
      </c>
      <c r="R119" s="46">
        <f t="shared" si="146"/>
        <v>1.2456264698066621</v>
      </c>
      <c r="S119" s="46"/>
      <c r="T119" s="46"/>
      <c r="V119" s="48">
        <f t="shared" si="147"/>
        <v>0.79734073659600746</v>
      </c>
      <c r="W119" s="48">
        <f t="shared" si="148"/>
        <v>1.2226461421008525</v>
      </c>
      <c r="X119" s="48">
        <f t="shared" si="149"/>
        <v>0.98155118868871161</v>
      </c>
      <c r="Y119" s="48">
        <f t="shared" si="159"/>
        <v>1.2456264698066621</v>
      </c>
      <c r="Z119" s="48">
        <f t="shared" si="160"/>
        <v>0.9748655755389608</v>
      </c>
      <c r="AA119" s="48">
        <f t="shared" si="161"/>
        <v>0.97486557553896058</v>
      </c>
      <c r="AB119" s="48"/>
      <c r="AC119" s="48"/>
      <c r="AH119" s="5"/>
      <c r="AJ119" s="46" t="e">
        <f>D119/#REF!</f>
        <v>#REF!</v>
      </c>
      <c r="AK119" s="46" t="e">
        <f>#REF!/#REF!</f>
        <v>#REF!</v>
      </c>
      <c r="AL119" s="46" t="e">
        <f>#REF!/#REF!</f>
        <v>#REF!</v>
      </c>
      <c r="AM119" s="46" t="e">
        <f>#REF!/#REF!</f>
        <v>#REF!</v>
      </c>
      <c r="AO119" s="46" t="e">
        <f t="shared" si="162"/>
        <v>#REF!</v>
      </c>
      <c r="AP119" s="46" t="e">
        <f t="shared" si="163"/>
        <v>#REF!</v>
      </c>
      <c r="AQ119" s="46" t="e">
        <f t="shared" si="164"/>
        <v>#REF!</v>
      </c>
      <c r="AR119" s="46" t="e">
        <f t="shared" si="165"/>
        <v>#REF!</v>
      </c>
      <c r="AS119" s="46" t="e">
        <f t="shared" si="166"/>
        <v>#REF!</v>
      </c>
      <c r="AT119" s="46"/>
      <c r="AU119" s="46" t="e">
        <f t="shared" si="167"/>
        <v>#REF!</v>
      </c>
      <c r="AV119" s="46" t="e">
        <f t="shared" si="168"/>
        <v>#REF!</v>
      </c>
      <c r="AW119" s="46" t="e">
        <f t="shared" si="169"/>
        <v>#REF!</v>
      </c>
      <c r="AX119" s="46" t="e">
        <f t="shared" si="170"/>
        <v>#REF!</v>
      </c>
      <c r="BA119" s="46" t="e">
        <f>LN(#REF!/#REF!)</f>
        <v>#REF!</v>
      </c>
      <c r="BB119" s="46" t="e">
        <f>LN(#REF!/#REF!)</f>
        <v>#REF!</v>
      </c>
      <c r="BC119" s="46" t="e">
        <f>LN(#REF!/#REF!)</f>
        <v>#REF!</v>
      </c>
      <c r="BD119" s="46" t="e">
        <f>LN(#REF!/#REF!)</f>
        <v>#REF!</v>
      </c>
      <c r="BF119" s="46" t="e">
        <f>F119/#REF!</f>
        <v>#REF!</v>
      </c>
      <c r="BG119" s="46" t="e">
        <f>#REF!/#REF!</f>
        <v>#REF!</v>
      </c>
      <c r="BH119" s="46" t="e">
        <f>#REF!/#REF!</f>
        <v>#REF!</v>
      </c>
      <c r="BI119" s="46" t="e">
        <f>#REF!/#REF!</f>
        <v>#REF!</v>
      </c>
      <c r="BJ119" s="46"/>
      <c r="BL119" s="46" t="e">
        <f t="shared" si="171"/>
        <v>#REF!</v>
      </c>
      <c r="BM119" s="46" t="e">
        <f t="shared" si="172"/>
        <v>#REF!</v>
      </c>
      <c r="BN119" s="46" t="e">
        <f t="shared" si="173"/>
        <v>#REF!</v>
      </c>
      <c r="BO119" s="46" t="e">
        <f t="shared" si="174"/>
        <v>#REF!</v>
      </c>
      <c r="BQ119" s="46" t="e">
        <f>LN(#REF!/#REF!)</f>
        <v>#REF!</v>
      </c>
      <c r="BR119" s="46" t="e">
        <f>LN(#REF!/#REF!)</f>
        <v>#REF!</v>
      </c>
      <c r="BS119" s="46" t="e">
        <f>LN(#REF!/#REF!)</f>
        <v>#REF!</v>
      </c>
      <c r="BT119" s="46" t="e">
        <f>LN(#REF!/#REF!)</f>
        <v>#REF!</v>
      </c>
      <c r="BV119" s="46" t="e">
        <f>LN(#REF!/#REF!)</f>
        <v>#REF!</v>
      </c>
      <c r="BW119" s="46" t="e">
        <f>LN(#REF!/#REF!)</f>
        <v>#REF!</v>
      </c>
      <c r="BX119" s="46" t="e">
        <f>LN(#REF!/#REF!)</f>
        <v>#REF!</v>
      </c>
      <c r="BY119" s="46" t="e">
        <f>LN(#REF!/#REF!)</f>
        <v>#REF!</v>
      </c>
      <c r="CA119" s="46">
        <f t="shared" si="186"/>
        <v>-1.880599037268731E-2</v>
      </c>
      <c r="CB119" s="46" t="e">
        <f>LN(#REF!/#REF!)</f>
        <v>#REF!</v>
      </c>
      <c r="CC119" s="46" t="e">
        <f>LN(#REF!/#REF!)</f>
        <v>#REF!</v>
      </c>
      <c r="CD119" s="46" t="e">
        <f>LN(#REF!/#REF!)</f>
        <v>#REF!</v>
      </c>
      <c r="CG119" s="46" t="e">
        <f t="shared" si="176"/>
        <v>#REF!</v>
      </c>
      <c r="CH119" s="46" t="e">
        <f t="shared" si="177"/>
        <v>#REF!</v>
      </c>
      <c r="CI119" s="46" t="e">
        <f t="shared" si="150"/>
        <v>#REF!</v>
      </c>
      <c r="CJ119" s="46"/>
      <c r="CK119" s="46" t="e">
        <f t="shared" si="178"/>
        <v>#REF!</v>
      </c>
      <c r="CL119" s="46" t="e">
        <f t="shared" si="179"/>
        <v>#REF!</v>
      </c>
      <c r="CM119" s="46" t="e">
        <f t="shared" si="151"/>
        <v>#REF!</v>
      </c>
      <c r="CN119" s="46"/>
      <c r="CO119" s="46" t="e">
        <f t="shared" si="180"/>
        <v>#REF!</v>
      </c>
      <c r="CP119" s="46" t="e">
        <f t="shared" si="181"/>
        <v>#REF!</v>
      </c>
      <c r="CQ119" s="46" t="e">
        <f t="shared" si="152"/>
        <v>#REF!</v>
      </c>
      <c r="CR119" s="46"/>
      <c r="CS119" s="46" t="e">
        <f t="shared" si="182"/>
        <v>#REF!</v>
      </c>
      <c r="CT119" s="46" t="e">
        <f t="shared" si="183"/>
        <v>#REF!</v>
      </c>
      <c r="CU119" s="46" t="e">
        <f t="shared" si="153"/>
        <v>#REF!</v>
      </c>
      <c r="CW119" s="46" t="e">
        <f t="shared" si="184"/>
        <v>#REF!</v>
      </c>
      <c r="CX119" s="46" t="e">
        <f t="shared" si="185"/>
        <v>#REF!</v>
      </c>
      <c r="CY119" s="46" t="e">
        <f t="shared" si="154"/>
        <v>#REF!</v>
      </c>
      <c r="DD119" s="2">
        <f t="shared" si="187"/>
        <v>1996</v>
      </c>
      <c r="DE119" s="46">
        <f t="shared" si="138"/>
        <v>1.2000958276134879</v>
      </c>
      <c r="DF119" s="46">
        <f t="shared" si="139"/>
        <v>1.1624022877522788</v>
      </c>
      <c r="DG119" s="46">
        <f t="shared" si="140"/>
        <v>1.0348212438190743</v>
      </c>
      <c r="DH119" s="46">
        <f t="shared" si="141"/>
        <v>0.99768658810632604</v>
      </c>
    </row>
    <row r="120" spans="1:112" x14ac:dyDescent="0.2">
      <c r="A120" s="1" t="s">
        <v>63</v>
      </c>
      <c r="B120" s="1">
        <f t="shared" si="156"/>
        <v>1974</v>
      </c>
      <c r="D120" s="43">
        <f t="shared" si="142"/>
        <v>5760.5929999999998</v>
      </c>
      <c r="F120" s="43">
        <f t="shared" si="143"/>
        <v>47.542368755172326</v>
      </c>
      <c r="H120" s="50">
        <f t="shared" si="157"/>
        <v>121.1675638137673</v>
      </c>
      <c r="K120" s="43">
        <f t="shared" si="144"/>
        <v>5873.6911268767935</v>
      </c>
      <c r="L120" s="115">
        <f t="shared" si="145"/>
        <v>123.54645510248731</v>
      </c>
      <c r="O120" s="52">
        <f t="shared" si="158"/>
        <v>0.98074496522990795</v>
      </c>
      <c r="R120" s="46">
        <f t="shared" si="146"/>
        <v>1.1875686927476128</v>
      </c>
      <c r="S120" s="46"/>
      <c r="T120" s="46"/>
      <c r="V120" s="48">
        <f t="shared" si="147"/>
        <v>0.81727797089711285</v>
      </c>
      <c r="W120" s="48">
        <f t="shared" si="148"/>
        <v>1.156863796479523</v>
      </c>
      <c r="X120" s="48">
        <f t="shared" si="149"/>
        <v>0.9741447408847993</v>
      </c>
      <c r="Y120" s="48">
        <f t="shared" si="159"/>
        <v>1.1875686927476128</v>
      </c>
      <c r="Z120" s="48">
        <f t="shared" si="160"/>
        <v>0.94547929619111515</v>
      </c>
      <c r="AA120" s="48">
        <f t="shared" si="161"/>
        <v>0.94547929619111504</v>
      </c>
      <c r="AB120" s="48"/>
      <c r="AC120" s="48"/>
      <c r="AH120" s="5"/>
      <c r="AJ120" s="46" t="e">
        <f>D120/#REF!</f>
        <v>#REF!</v>
      </c>
      <c r="AK120" s="46" t="e">
        <f>#REF!/#REF!</f>
        <v>#REF!</v>
      </c>
      <c r="AL120" s="46" t="e">
        <f>#REF!/#REF!</f>
        <v>#REF!</v>
      </c>
      <c r="AM120" s="46" t="e">
        <f>#REF!/#REF!</f>
        <v>#REF!</v>
      </c>
      <c r="AO120" s="46" t="e">
        <f t="shared" si="162"/>
        <v>#REF!</v>
      </c>
      <c r="AP120" s="46" t="e">
        <f t="shared" si="163"/>
        <v>#REF!</v>
      </c>
      <c r="AQ120" s="46" t="e">
        <f t="shared" si="164"/>
        <v>#REF!</v>
      </c>
      <c r="AR120" s="46" t="e">
        <f t="shared" si="165"/>
        <v>#REF!</v>
      </c>
      <c r="AS120" s="46" t="e">
        <f t="shared" si="166"/>
        <v>#REF!</v>
      </c>
      <c r="AT120" s="46"/>
      <c r="AU120" s="46" t="e">
        <f t="shared" si="167"/>
        <v>#REF!</v>
      </c>
      <c r="AV120" s="46" t="e">
        <f t="shared" si="168"/>
        <v>#REF!</v>
      </c>
      <c r="AW120" s="46" t="e">
        <f t="shared" si="169"/>
        <v>#REF!</v>
      </c>
      <c r="AX120" s="46" t="e">
        <f t="shared" si="170"/>
        <v>#REF!</v>
      </c>
      <c r="BA120" s="46" t="e">
        <f>LN(#REF!/#REF!)</f>
        <v>#REF!</v>
      </c>
      <c r="BB120" s="46" t="e">
        <f>LN(#REF!/#REF!)</f>
        <v>#REF!</v>
      </c>
      <c r="BC120" s="46" t="e">
        <f>LN(#REF!/#REF!)</f>
        <v>#REF!</v>
      </c>
      <c r="BD120" s="46" t="e">
        <f>LN(#REF!/#REF!)</f>
        <v>#REF!</v>
      </c>
      <c r="BF120" s="46" t="e">
        <f>F120/#REF!</f>
        <v>#REF!</v>
      </c>
      <c r="BG120" s="46" t="e">
        <f>#REF!/#REF!</f>
        <v>#REF!</v>
      </c>
      <c r="BH120" s="46" t="e">
        <f>#REF!/#REF!</f>
        <v>#REF!</v>
      </c>
      <c r="BI120" s="46" t="e">
        <f>#REF!/#REF!</f>
        <v>#REF!</v>
      </c>
      <c r="BJ120" s="46"/>
      <c r="BL120" s="46" t="e">
        <f t="shared" si="171"/>
        <v>#REF!</v>
      </c>
      <c r="BM120" s="46" t="e">
        <f t="shared" si="172"/>
        <v>#REF!</v>
      </c>
      <c r="BN120" s="46" t="e">
        <f t="shared" si="173"/>
        <v>#REF!</v>
      </c>
      <c r="BO120" s="46" t="e">
        <f t="shared" si="174"/>
        <v>#REF!</v>
      </c>
      <c r="BQ120" s="46" t="e">
        <f>LN(#REF!/#REF!)</f>
        <v>#REF!</v>
      </c>
      <c r="BR120" s="46" t="e">
        <f>LN(#REF!/#REF!)</f>
        <v>#REF!</v>
      </c>
      <c r="BS120" s="46" t="e">
        <f>LN(#REF!/#REF!)</f>
        <v>#REF!</v>
      </c>
      <c r="BT120" s="46" t="e">
        <f>LN(#REF!/#REF!)</f>
        <v>#REF!</v>
      </c>
      <c r="BV120" s="46" t="e">
        <f>LN(#REF!/#REF!)</f>
        <v>#REF!</v>
      </c>
      <c r="BW120" s="46" t="e">
        <f>LN(#REF!/#REF!)</f>
        <v>#REF!</v>
      </c>
      <c r="BX120" s="46" t="e">
        <f>LN(#REF!/#REF!)</f>
        <v>#REF!</v>
      </c>
      <c r="BY120" s="46" t="e">
        <f>LN(#REF!/#REF!)</f>
        <v>#REF!</v>
      </c>
      <c r="CA120" s="46">
        <f t="shared" si="186"/>
        <v>-7.5742686790843915E-3</v>
      </c>
      <c r="CB120" s="46" t="e">
        <f>LN(#REF!/#REF!)</f>
        <v>#REF!</v>
      </c>
      <c r="CC120" s="46" t="e">
        <f>LN(#REF!/#REF!)</f>
        <v>#REF!</v>
      </c>
      <c r="CD120" s="46" t="e">
        <f>LN(#REF!/#REF!)</f>
        <v>#REF!</v>
      </c>
      <c r="CG120" s="46" t="e">
        <f t="shared" si="176"/>
        <v>#REF!</v>
      </c>
      <c r="CH120" s="46" t="e">
        <f t="shared" si="177"/>
        <v>#REF!</v>
      </c>
      <c r="CI120" s="46" t="e">
        <f t="shared" si="150"/>
        <v>#REF!</v>
      </c>
      <c r="CJ120" s="46"/>
      <c r="CK120" s="46" t="e">
        <f t="shared" si="178"/>
        <v>#REF!</v>
      </c>
      <c r="CL120" s="46" t="e">
        <f t="shared" si="179"/>
        <v>#REF!</v>
      </c>
      <c r="CM120" s="46" t="e">
        <f t="shared" si="151"/>
        <v>#REF!</v>
      </c>
      <c r="CN120" s="46"/>
      <c r="CO120" s="46" t="e">
        <f t="shared" si="180"/>
        <v>#REF!</v>
      </c>
      <c r="CP120" s="46" t="e">
        <f t="shared" si="181"/>
        <v>#REF!</v>
      </c>
      <c r="CQ120" s="46" t="e">
        <f t="shared" si="152"/>
        <v>#REF!</v>
      </c>
      <c r="CR120" s="46"/>
      <c r="CS120" s="46" t="e">
        <f t="shared" si="182"/>
        <v>#REF!</v>
      </c>
      <c r="CT120" s="46" t="e">
        <f t="shared" si="183"/>
        <v>#REF!</v>
      </c>
      <c r="CU120" s="46" t="e">
        <f t="shared" si="153"/>
        <v>#REF!</v>
      </c>
      <c r="CW120" s="46" t="e">
        <f t="shared" si="184"/>
        <v>#REF!</v>
      </c>
      <c r="CX120" s="46" t="e">
        <f t="shared" si="185"/>
        <v>#REF!</v>
      </c>
      <c r="CY120" s="46" t="e">
        <f t="shared" si="154"/>
        <v>#REF!</v>
      </c>
      <c r="DD120" s="2">
        <f t="shared" si="187"/>
        <v>1997</v>
      </c>
      <c r="DE120" s="46">
        <f t="shared" si="138"/>
        <v>1.2435743716077401</v>
      </c>
      <c r="DF120" s="46">
        <f t="shared" si="139"/>
        <v>1.1777938855467078</v>
      </c>
      <c r="DG120" s="46">
        <f t="shared" si="140"/>
        <v>1.0540262715680626</v>
      </c>
      <c r="DH120" s="46">
        <f t="shared" si="141"/>
        <v>1.0017308113993362</v>
      </c>
    </row>
    <row r="121" spans="1:112" x14ac:dyDescent="0.2">
      <c r="A121" s="1" t="s">
        <v>63</v>
      </c>
      <c r="B121" s="1">
        <f t="shared" si="156"/>
        <v>1975</v>
      </c>
      <c r="D121" s="43">
        <f t="shared" si="142"/>
        <v>5657.183</v>
      </c>
      <c r="F121" s="43">
        <f t="shared" si="143"/>
        <v>48.478406456760915</v>
      </c>
      <c r="H121" s="50">
        <f t="shared" si="157"/>
        <v>116.6949042569248</v>
      </c>
      <c r="K121" s="43">
        <f t="shared" si="144"/>
        <v>5705.5880584844499</v>
      </c>
      <c r="L121" s="115">
        <f t="shared" si="145"/>
        <v>117.69339125396799</v>
      </c>
      <c r="O121" s="52">
        <f t="shared" si="158"/>
        <v>0.99151620166260168</v>
      </c>
      <c r="R121" s="46">
        <f t="shared" si="146"/>
        <v>1.1313071401406334</v>
      </c>
      <c r="S121" s="46"/>
      <c r="T121" s="46"/>
      <c r="V121" s="48">
        <f t="shared" si="147"/>
        <v>0.83336894434812103</v>
      </c>
      <c r="W121" s="48">
        <f t="shared" si="148"/>
        <v>1.1141604709984396</v>
      </c>
      <c r="X121" s="48">
        <f t="shared" si="149"/>
        <v>0.98484348897500806</v>
      </c>
      <c r="Y121" s="48">
        <f t="shared" si="159"/>
        <v>1.1313071401406334</v>
      </c>
      <c r="Z121" s="48">
        <f t="shared" si="160"/>
        <v>0.928506735550375</v>
      </c>
      <c r="AA121" s="48">
        <f t="shared" si="161"/>
        <v>0.928506735550375</v>
      </c>
      <c r="AB121" s="48"/>
      <c r="AC121" s="48"/>
      <c r="AH121" s="5"/>
      <c r="AJ121" s="46" t="e">
        <f>D121/#REF!</f>
        <v>#REF!</v>
      </c>
      <c r="AK121" s="46" t="e">
        <f>#REF!/#REF!</f>
        <v>#REF!</v>
      </c>
      <c r="AL121" s="46" t="e">
        <f>#REF!/#REF!</f>
        <v>#REF!</v>
      </c>
      <c r="AM121" s="46" t="e">
        <f>#REF!/#REF!</f>
        <v>#REF!</v>
      </c>
      <c r="AO121" s="46" t="e">
        <f t="shared" si="162"/>
        <v>#REF!</v>
      </c>
      <c r="AP121" s="46" t="e">
        <f t="shared" si="163"/>
        <v>#REF!</v>
      </c>
      <c r="AQ121" s="46" t="e">
        <f t="shared" si="164"/>
        <v>#REF!</v>
      </c>
      <c r="AR121" s="46" t="e">
        <f t="shared" si="165"/>
        <v>#REF!</v>
      </c>
      <c r="AS121" s="46" t="e">
        <f t="shared" si="166"/>
        <v>#REF!</v>
      </c>
      <c r="AT121" s="46"/>
      <c r="AU121" s="46" t="e">
        <f t="shared" si="167"/>
        <v>#REF!</v>
      </c>
      <c r="AV121" s="46" t="e">
        <f t="shared" si="168"/>
        <v>#REF!</v>
      </c>
      <c r="AW121" s="46" t="e">
        <f t="shared" si="169"/>
        <v>#REF!</v>
      </c>
      <c r="AX121" s="46" t="e">
        <f t="shared" si="170"/>
        <v>#REF!</v>
      </c>
      <c r="BA121" s="46" t="e">
        <f>LN(#REF!/#REF!)</f>
        <v>#REF!</v>
      </c>
      <c r="BB121" s="46" t="e">
        <f>LN(#REF!/#REF!)</f>
        <v>#REF!</v>
      </c>
      <c r="BC121" s="46" t="e">
        <f>LN(#REF!/#REF!)</f>
        <v>#REF!</v>
      </c>
      <c r="BD121" s="46" t="e">
        <f>LN(#REF!/#REF!)</f>
        <v>#REF!</v>
      </c>
      <c r="BF121" s="46" t="e">
        <f>F121/#REF!</f>
        <v>#REF!</v>
      </c>
      <c r="BG121" s="46" t="e">
        <f>#REF!/#REF!</f>
        <v>#REF!</v>
      </c>
      <c r="BH121" s="46" t="e">
        <f>#REF!/#REF!</f>
        <v>#REF!</v>
      </c>
      <c r="BI121" s="46" t="e">
        <f>#REF!/#REF!</f>
        <v>#REF!</v>
      </c>
      <c r="BJ121" s="46"/>
      <c r="BL121" s="46" t="e">
        <f t="shared" si="171"/>
        <v>#REF!</v>
      </c>
      <c r="BM121" s="46" t="e">
        <f t="shared" si="172"/>
        <v>#REF!</v>
      </c>
      <c r="BN121" s="46" t="e">
        <f t="shared" si="173"/>
        <v>#REF!</v>
      </c>
      <c r="BO121" s="46" t="e">
        <f t="shared" si="174"/>
        <v>#REF!</v>
      </c>
      <c r="BQ121" s="46" t="e">
        <f>LN(#REF!/#REF!)</f>
        <v>#REF!</v>
      </c>
      <c r="BR121" s="46" t="e">
        <f>LN(#REF!/#REF!)</f>
        <v>#REF!</v>
      </c>
      <c r="BS121" s="46" t="e">
        <f>LN(#REF!/#REF!)</f>
        <v>#REF!</v>
      </c>
      <c r="BT121" s="46" t="e">
        <f>LN(#REF!/#REF!)</f>
        <v>#REF!</v>
      </c>
      <c r="BV121" s="46" t="e">
        <f>LN(#REF!/#REF!)</f>
        <v>#REF!</v>
      </c>
      <c r="BW121" s="46" t="e">
        <f>LN(#REF!/#REF!)</f>
        <v>#REF!</v>
      </c>
      <c r="BX121" s="46" t="e">
        <f>LN(#REF!/#REF!)</f>
        <v>#REF!</v>
      </c>
      <c r="BY121" s="46" t="e">
        <f>LN(#REF!/#REF!)</f>
        <v>#REF!</v>
      </c>
      <c r="CA121" s="46">
        <f t="shared" si="186"/>
        <v>1.0922836898932253E-2</v>
      </c>
      <c r="CB121" s="46" t="e">
        <f>LN(#REF!/#REF!)</f>
        <v>#REF!</v>
      </c>
      <c r="CC121" s="46" t="e">
        <f>LN(#REF!/#REF!)</f>
        <v>#REF!</v>
      </c>
      <c r="CD121" s="46" t="e">
        <f>LN(#REF!/#REF!)</f>
        <v>#REF!</v>
      </c>
      <c r="CG121" s="46" t="e">
        <f t="shared" si="176"/>
        <v>#REF!</v>
      </c>
      <c r="CH121" s="46" t="e">
        <f t="shared" si="177"/>
        <v>#REF!</v>
      </c>
      <c r="CI121" s="46" t="e">
        <f t="shared" si="150"/>
        <v>#REF!</v>
      </c>
      <c r="CJ121" s="46"/>
      <c r="CK121" s="46" t="e">
        <f t="shared" si="178"/>
        <v>#REF!</v>
      </c>
      <c r="CL121" s="46" t="e">
        <f t="shared" si="179"/>
        <v>#REF!</v>
      </c>
      <c r="CM121" s="46" t="e">
        <f t="shared" si="151"/>
        <v>#REF!</v>
      </c>
      <c r="CN121" s="46"/>
      <c r="CO121" s="46" t="e">
        <f t="shared" si="180"/>
        <v>#REF!</v>
      </c>
      <c r="CP121" s="46" t="e">
        <f t="shared" si="181"/>
        <v>#REF!</v>
      </c>
      <c r="CQ121" s="46" t="e">
        <f t="shared" si="152"/>
        <v>#REF!</v>
      </c>
      <c r="CR121" s="46"/>
      <c r="CS121" s="46" t="e">
        <f t="shared" si="182"/>
        <v>#REF!</v>
      </c>
      <c r="CT121" s="46" t="e">
        <f t="shared" si="183"/>
        <v>#REF!</v>
      </c>
      <c r="CU121" s="46" t="e">
        <f t="shared" si="153"/>
        <v>#REF!</v>
      </c>
      <c r="CW121" s="46" t="e">
        <f t="shared" si="184"/>
        <v>#REF!</v>
      </c>
      <c r="CX121" s="46" t="e">
        <f t="shared" si="185"/>
        <v>#REF!</v>
      </c>
      <c r="CY121" s="46" t="e">
        <f t="shared" si="154"/>
        <v>#REF!</v>
      </c>
      <c r="DD121" s="2">
        <f t="shared" si="187"/>
        <v>1998</v>
      </c>
      <c r="DE121" s="46">
        <f t="shared" si="138"/>
        <v>1.2606189713405132</v>
      </c>
      <c r="DF121" s="46">
        <f t="shared" si="139"/>
        <v>1.1950535636486832</v>
      </c>
      <c r="DG121" s="46">
        <f t="shared" si="140"/>
        <v>1.0619201324613476</v>
      </c>
      <c r="DH121" s="46">
        <f t="shared" si="141"/>
        <v>0.99335529907522901</v>
      </c>
    </row>
    <row r="122" spans="1:112" x14ac:dyDescent="0.2">
      <c r="A122" s="1" t="s">
        <v>63</v>
      </c>
      <c r="B122" s="1">
        <f t="shared" si="156"/>
        <v>1976</v>
      </c>
      <c r="D122" s="43">
        <f t="shared" si="142"/>
        <v>6049.5889999999999</v>
      </c>
      <c r="F122" s="43">
        <f t="shared" si="143"/>
        <v>49.218818000569165</v>
      </c>
      <c r="H122" s="50">
        <f t="shared" si="157"/>
        <v>122.9121146292063</v>
      </c>
      <c r="K122" s="43">
        <f t="shared" si="144"/>
        <v>5979.6373284630317</v>
      </c>
      <c r="L122" s="115">
        <f t="shared" si="145"/>
        <v>121.4908762821952</v>
      </c>
      <c r="O122" s="52">
        <f t="shared" si="158"/>
        <v>1.0116983134084068</v>
      </c>
      <c r="R122" s="46">
        <f t="shared" si="146"/>
        <v>1.1678098008358297</v>
      </c>
      <c r="S122" s="46"/>
      <c r="T122" s="46"/>
      <c r="V122" s="48">
        <f t="shared" si="147"/>
        <v>0.84609700270946586</v>
      </c>
      <c r="W122" s="48">
        <f t="shared" si="148"/>
        <v>1.1735201326802092</v>
      </c>
      <c r="X122" s="48">
        <f t="shared" si="149"/>
        <v>1.0048897790036462</v>
      </c>
      <c r="Y122" s="48">
        <f t="shared" si="159"/>
        <v>1.1678098008358297</v>
      </c>
      <c r="Z122" s="48">
        <f t="shared" si="160"/>
        <v>0.99291186687993949</v>
      </c>
      <c r="AA122" s="48">
        <f t="shared" si="161"/>
        <v>0.99291186687993971</v>
      </c>
      <c r="AB122" s="48"/>
      <c r="AC122" s="48"/>
      <c r="AH122" s="5"/>
      <c r="AJ122" s="46" t="e">
        <f>D122/#REF!</f>
        <v>#REF!</v>
      </c>
      <c r="AK122" s="46" t="e">
        <f>#REF!/#REF!</f>
        <v>#REF!</v>
      </c>
      <c r="AL122" s="46" t="e">
        <f>#REF!/#REF!</f>
        <v>#REF!</v>
      </c>
      <c r="AM122" s="46" t="e">
        <f>#REF!/#REF!</f>
        <v>#REF!</v>
      </c>
      <c r="AO122" s="46" t="e">
        <f t="shared" si="162"/>
        <v>#REF!</v>
      </c>
      <c r="AP122" s="46" t="e">
        <f t="shared" si="163"/>
        <v>#REF!</v>
      </c>
      <c r="AQ122" s="46" t="e">
        <f t="shared" si="164"/>
        <v>#REF!</v>
      </c>
      <c r="AR122" s="46" t="e">
        <f t="shared" si="165"/>
        <v>#REF!</v>
      </c>
      <c r="AS122" s="46" t="e">
        <f t="shared" si="166"/>
        <v>#REF!</v>
      </c>
      <c r="AT122" s="46"/>
      <c r="AU122" s="46" t="e">
        <f t="shared" si="167"/>
        <v>#REF!</v>
      </c>
      <c r="AV122" s="46" t="e">
        <f t="shared" si="168"/>
        <v>#REF!</v>
      </c>
      <c r="AW122" s="46" t="e">
        <f t="shared" si="169"/>
        <v>#REF!</v>
      </c>
      <c r="AX122" s="46" t="e">
        <f t="shared" si="170"/>
        <v>#REF!</v>
      </c>
      <c r="BA122" s="46" t="e">
        <f>LN(#REF!/#REF!)</f>
        <v>#REF!</v>
      </c>
      <c r="BB122" s="46" t="e">
        <f>LN(#REF!/#REF!)</f>
        <v>#REF!</v>
      </c>
      <c r="BC122" s="46" t="e">
        <f>LN(#REF!/#REF!)</f>
        <v>#REF!</v>
      </c>
      <c r="BD122" s="46" t="e">
        <f>LN(#REF!/#REF!)</f>
        <v>#REF!</v>
      </c>
      <c r="BF122" s="46" t="e">
        <f>F122/#REF!</f>
        <v>#REF!</v>
      </c>
      <c r="BG122" s="46" t="e">
        <f>#REF!/#REF!</f>
        <v>#REF!</v>
      </c>
      <c r="BH122" s="46" t="e">
        <f>#REF!/#REF!</f>
        <v>#REF!</v>
      </c>
      <c r="BI122" s="46" t="e">
        <f>#REF!/#REF!</f>
        <v>#REF!</v>
      </c>
      <c r="BJ122" s="46"/>
      <c r="BL122" s="46" t="e">
        <f t="shared" si="171"/>
        <v>#REF!</v>
      </c>
      <c r="BM122" s="46" t="e">
        <f t="shared" si="172"/>
        <v>#REF!</v>
      </c>
      <c r="BN122" s="46" t="e">
        <f t="shared" si="173"/>
        <v>#REF!</v>
      </c>
      <c r="BO122" s="46" t="e">
        <f t="shared" si="174"/>
        <v>#REF!</v>
      </c>
      <c r="BQ122" s="46" t="e">
        <f>LN(#REF!/#REF!)</f>
        <v>#REF!</v>
      </c>
      <c r="BR122" s="46" t="e">
        <f>LN(#REF!/#REF!)</f>
        <v>#REF!</v>
      </c>
      <c r="BS122" s="46" t="e">
        <f>LN(#REF!/#REF!)</f>
        <v>#REF!</v>
      </c>
      <c r="BT122" s="46" t="e">
        <f>LN(#REF!/#REF!)</f>
        <v>#REF!</v>
      </c>
      <c r="BV122" s="46" t="e">
        <f>LN(#REF!/#REF!)</f>
        <v>#REF!</v>
      </c>
      <c r="BW122" s="46" t="e">
        <f>LN(#REF!/#REF!)</f>
        <v>#REF!</v>
      </c>
      <c r="BX122" s="46" t="e">
        <f>LN(#REF!/#REF!)</f>
        <v>#REF!</v>
      </c>
      <c r="BY122" s="46" t="e">
        <f>LN(#REF!/#REF!)</f>
        <v>#REF!</v>
      </c>
      <c r="CA122" s="46">
        <f t="shared" si="186"/>
        <v>2.0150407740091806E-2</v>
      </c>
      <c r="CB122" s="46" t="e">
        <f>LN(#REF!/#REF!)</f>
        <v>#REF!</v>
      </c>
      <c r="CC122" s="46" t="e">
        <f>LN(#REF!/#REF!)</f>
        <v>#REF!</v>
      </c>
      <c r="CD122" s="46" t="e">
        <f>LN(#REF!/#REF!)</f>
        <v>#REF!</v>
      </c>
      <c r="CG122" s="46" t="e">
        <f t="shared" si="176"/>
        <v>#REF!</v>
      </c>
      <c r="CH122" s="46" t="e">
        <f t="shared" si="177"/>
        <v>#REF!</v>
      </c>
      <c r="CI122" s="46" t="e">
        <f t="shared" si="150"/>
        <v>#REF!</v>
      </c>
      <c r="CJ122" s="46"/>
      <c r="CK122" s="46" t="e">
        <f t="shared" si="178"/>
        <v>#REF!</v>
      </c>
      <c r="CL122" s="46" t="e">
        <f t="shared" si="179"/>
        <v>#REF!</v>
      </c>
      <c r="CM122" s="46" t="e">
        <f t="shared" si="151"/>
        <v>#REF!</v>
      </c>
      <c r="CN122" s="46"/>
      <c r="CO122" s="46" t="e">
        <f t="shared" si="180"/>
        <v>#REF!</v>
      </c>
      <c r="CP122" s="46" t="e">
        <f t="shared" si="181"/>
        <v>#REF!</v>
      </c>
      <c r="CQ122" s="46" t="e">
        <f t="shared" si="152"/>
        <v>#REF!</v>
      </c>
      <c r="CR122" s="46"/>
      <c r="CS122" s="46" t="e">
        <f t="shared" si="182"/>
        <v>#REF!</v>
      </c>
      <c r="CT122" s="46" t="e">
        <f t="shared" si="183"/>
        <v>#REF!</v>
      </c>
      <c r="CU122" s="46" t="e">
        <f t="shared" si="153"/>
        <v>#REF!</v>
      </c>
      <c r="CW122" s="46" t="e">
        <f t="shared" si="184"/>
        <v>#REF!</v>
      </c>
      <c r="CX122" s="46" t="e">
        <f t="shared" si="185"/>
        <v>#REF!</v>
      </c>
      <c r="CY122" s="46" t="e">
        <f t="shared" si="154"/>
        <v>#REF!</v>
      </c>
      <c r="DD122" s="2">
        <f t="shared" si="187"/>
        <v>1999</v>
      </c>
      <c r="DE122" s="46">
        <f t="shared" si="138"/>
        <v>1.2416571700358585</v>
      </c>
      <c r="DF122" s="46">
        <f t="shared" si="139"/>
        <v>1.2170318063299685</v>
      </c>
      <c r="DG122" s="46">
        <f t="shared" si="140"/>
        <v>1.0527671307861233</v>
      </c>
      <c r="DH122" s="46">
        <f t="shared" si="141"/>
        <v>0.96909746003704311</v>
      </c>
    </row>
    <row r="123" spans="1:112" x14ac:dyDescent="0.2">
      <c r="A123" s="1" t="s">
        <v>63</v>
      </c>
      <c r="B123" s="1">
        <f t="shared" si="156"/>
        <v>1977</v>
      </c>
      <c r="D123" s="43">
        <f t="shared" si="142"/>
        <v>6021.4074031279997</v>
      </c>
      <c r="F123" s="43">
        <f t="shared" si="143"/>
        <v>50.022048157018361</v>
      </c>
      <c r="H123" s="50">
        <f t="shared" si="157"/>
        <v>120.37506709495189</v>
      </c>
      <c r="I123" s="56"/>
      <c r="J123" s="56"/>
      <c r="K123" s="43">
        <f t="shared" si="144"/>
        <v>5981.6480398677941</v>
      </c>
      <c r="L123" s="115">
        <f t="shared" si="145"/>
        <v>119.58023032346659</v>
      </c>
      <c r="O123" s="52">
        <f t="shared" si="158"/>
        <v>1.006646891123518</v>
      </c>
      <c r="R123" s="46">
        <f t="shared" si="146"/>
        <v>1.1494440507086523</v>
      </c>
      <c r="S123" s="46"/>
      <c r="T123" s="46"/>
      <c r="V123" s="48">
        <f t="shared" si="147"/>
        <v>0.85990494559524699</v>
      </c>
      <c r="W123" s="48">
        <f t="shared" si="148"/>
        <v>1.1492973262628279</v>
      </c>
      <c r="X123" s="48">
        <f t="shared" si="149"/>
        <v>0.99987235181587664</v>
      </c>
      <c r="Y123" s="48">
        <f t="shared" si="159"/>
        <v>1.1494440507086523</v>
      </c>
      <c r="Z123" s="48">
        <f t="shared" si="160"/>
        <v>0.98828645481279986</v>
      </c>
      <c r="AA123" s="48">
        <f t="shared" si="161"/>
        <v>0.98828645481279986</v>
      </c>
      <c r="AB123" s="48"/>
      <c r="AC123" s="48" t="e">
        <f>#REF!*#REF!*X123</f>
        <v>#REF!</v>
      </c>
      <c r="AH123" s="5"/>
      <c r="AJ123" s="46" t="e">
        <f>D123/#REF!</f>
        <v>#REF!</v>
      </c>
      <c r="AK123" s="46" t="e">
        <f>#REF!/#REF!</f>
        <v>#REF!</v>
      </c>
      <c r="AL123" s="46" t="e">
        <f>#REF!/#REF!</f>
        <v>#REF!</v>
      </c>
      <c r="AM123" s="46" t="e">
        <f>#REF!/#REF!</f>
        <v>#REF!</v>
      </c>
      <c r="AO123" s="46" t="e">
        <f t="shared" si="162"/>
        <v>#REF!</v>
      </c>
      <c r="AP123" s="46" t="e">
        <f t="shared" si="163"/>
        <v>#REF!</v>
      </c>
      <c r="AQ123" s="46" t="e">
        <f t="shared" si="164"/>
        <v>#REF!</v>
      </c>
      <c r="AR123" s="46" t="e">
        <f t="shared" si="165"/>
        <v>#REF!</v>
      </c>
      <c r="AS123" s="46" t="e">
        <f t="shared" si="166"/>
        <v>#REF!</v>
      </c>
      <c r="AT123" s="46"/>
      <c r="AU123" s="46" t="e">
        <f t="shared" si="167"/>
        <v>#REF!</v>
      </c>
      <c r="AV123" s="46" t="e">
        <f t="shared" si="168"/>
        <v>#REF!</v>
      </c>
      <c r="AW123" s="46" t="e">
        <f t="shared" si="169"/>
        <v>#REF!</v>
      </c>
      <c r="AX123" s="46" t="e">
        <f t="shared" si="170"/>
        <v>#REF!</v>
      </c>
      <c r="BA123" s="46" t="e">
        <f>LN(#REF!/#REF!)</f>
        <v>#REF!</v>
      </c>
      <c r="BB123" s="46" t="e">
        <f>LN(#REF!/#REF!)</f>
        <v>#REF!</v>
      </c>
      <c r="BC123" s="46" t="e">
        <f>LN(#REF!/#REF!)</f>
        <v>#REF!</v>
      </c>
      <c r="BD123" s="46" t="e">
        <f>LN(#REF!/#REF!)</f>
        <v>#REF!</v>
      </c>
      <c r="BF123" s="46" t="e">
        <f>F123/#REF!</f>
        <v>#REF!</v>
      </c>
      <c r="BG123" s="46" t="e">
        <f>#REF!/#REF!</f>
        <v>#REF!</v>
      </c>
      <c r="BH123" s="46" t="e">
        <f>#REF!/#REF!</f>
        <v>#REF!</v>
      </c>
      <c r="BI123" s="46" t="e">
        <f>#REF!/#REF!</f>
        <v>#REF!</v>
      </c>
      <c r="BJ123" s="46"/>
      <c r="BL123" s="46" t="e">
        <f t="shared" si="171"/>
        <v>#REF!</v>
      </c>
      <c r="BM123" s="46" t="e">
        <f t="shared" si="172"/>
        <v>#REF!</v>
      </c>
      <c r="BN123" s="46" t="e">
        <f t="shared" si="173"/>
        <v>#REF!</v>
      </c>
      <c r="BO123" s="46" t="e">
        <f t="shared" si="174"/>
        <v>#REF!</v>
      </c>
      <c r="BQ123" s="46" t="e">
        <f>LN(#REF!/#REF!)</f>
        <v>#REF!</v>
      </c>
      <c r="BR123" s="46" t="e">
        <f>LN(#REF!/#REF!)</f>
        <v>#REF!</v>
      </c>
      <c r="BS123" s="46" t="e">
        <f>LN(#REF!/#REF!)</f>
        <v>#REF!</v>
      </c>
      <c r="BT123" s="46" t="e">
        <f>LN(#REF!/#REF!)</f>
        <v>#REF!</v>
      </c>
      <c r="BV123" s="46" t="e">
        <f>LN(#REF!/#REF!)</f>
        <v>#REF!</v>
      </c>
      <c r="BW123" s="46" t="e">
        <f>LN(#REF!/#REF!)</f>
        <v>#REF!</v>
      </c>
      <c r="BX123" s="46" t="e">
        <f>LN(#REF!/#REF!)</f>
        <v>#REF!</v>
      </c>
      <c r="BY123" s="46" t="e">
        <f>LN(#REF!/#REF!)</f>
        <v>#REF!</v>
      </c>
      <c r="CA123" s="46">
        <f t="shared" si="186"/>
        <v>-5.0055191952144426E-3</v>
      </c>
      <c r="CB123" s="46" t="e">
        <f>LN(#REF!/#REF!)</f>
        <v>#REF!</v>
      </c>
      <c r="CC123" s="46" t="e">
        <f>LN(#REF!/#REF!)</f>
        <v>#REF!</v>
      </c>
      <c r="CD123" s="46" t="e">
        <f>LN(#REF!/#REF!)</f>
        <v>#REF!</v>
      </c>
      <c r="CG123" s="46" t="e">
        <f t="shared" si="176"/>
        <v>#REF!</v>
      </c>
      <c r="CH123" s="46" t="e">
        <f t="shared" si="177"/>
        <v>#REF!</v>
      </c>
      <c r="CI123" s="46" t="e">
        <f t="shared" si="150"/>
        <v>#REF!</v>
      </c>
      <c r="CJ123" s="46"/>
      <c r="CK123" s="46" t="e">
        <f t="shared" si="178"/>
        <v>#REF!</v>
      </c>
      <c r="CL123" s="46" t="e">
        <f t="shared" si="179"/>
        <v>#REF!</v>
      </c>
      <c r="CM123" s="46" t="e">
        <f t="shared" si="151"/>
        <v>#REF!</v>
      </c>
      <c r="CN123" s="46"/>
      <c r="CO123" s="46" t="e">
        <f t="shared" si="180"/>
        <v>#REF!</v>
      </c>
      <c r="CP123" s="46" t="e">
        <f t="shared" si="181"/>
        <v>#REF!</v>
      </c>
      <c r="CQ123" s="46" t="e">
        <f t="shared" si="152"/>
        <v>#REF!</v>
      </c>
      <c r="CR123" s="46"/>
      <c r="CS123" s="46" t="e">
        <f t="shared" si="182"/>
        <v>#REF!</v>
      </c>
      <c r="CT123" s="46" t="e">
        <f t="shared" si="183"/>
        <v>#REF!</v>
      </c>
      <c r="CU123" s="46" t="e">
        <f t="shared" si="153"/>
        <v>#REF!</v>
      </c>
      <c r="CW123" s="46" t="e">
        <f t="shared" si="184"/>
        <v>#REF!</v>
      </c>
      <c r="CX123" s="46" t="e">
        <f t="shared" si="185"/>
        <v>#REF!</v>
      </c>
      <c r="CY123" s="46" t="e">
        <f t="shared" si="154"/>
        <v>#REF!</v>
      </c>
      <c r="DD123" s="2">
        <f t="shared" si="187"/>
        <v>2000</v>
      </c>
      <c r="DE123" s="46">
        <f t="shared" si="138"/>
        <v>1.2641316573346519</v>
      </c>
      <c r="DF123" s="46">
        <f t="shared" si="139"/>
        <v>1.242869781413823</v>
      </c>
      <c r="DG123" s="46">
        <f t="shared" si="140"/>
        <v>1.0413606078682878</v>
      </c>
      <c r="DH123" s="46">
        <f t="shared" si="141"/>
        <v>0.97670977262041625</v>
      </c>
    </row>
    <row r="124" spans="1:112" x14ac:dyDescent="0.2">
      <c r="A124" s="1" t="s">
        <v>63</v>
      </c>
      <c r="B124" s="1">
        <f t="shared" si="156"/>
        <v>1978</v>
      </c>
      <c r="D124" s="43">
        <f t="shared" si="142"/>
        <v>6131.5954031279998</v>
      </c>
      <c r="F124" s="43">
        <f t="shared" si="143"/>
        <v>51.004508012970277</v>
      </c>
      <c r="H124" s="50">
        <f t="shared" si="157"/>
        <v>120.21673459861147</v>
      </c>
      <c r="I124" s="56"/>
      <c r="J124" s="56"/>
      <c r="K124" s="43">
        <f t="shared" si="144"/>
        <v>5961.8501869986139</v>
      </c>
      <c r="L124" s="115">
        <f t="shared" si="145"/>
        <v>116.88869120122745</v>
      </c>
      <c r="O124" s="52">
        <f t="shared" si="158"/>
        <v>1.0284719023130706</v>
      </c>
      <c r="R124" s="46">
        <f t="shared" si="146"/>
        <v>1.1235721016169113</v>
      </c>
      <c r="S124" s="46"/>
      <c r="T124" s="46"/>
      <c r="V124" s="48">
        <f t="shared" si="147"/>
        <v>0.87679393995089527</v>
      </c>
      <c r="W124" s="48">
        <f t="shared" si="148"/>
        <v>1.147785625217951</v>
      </c>
      <c r="X124" s="48">
        <f t="shared" si="149"/>
        <v>1.0215504848920638</v>
      </c>
      <c r="Y124" s="48">
        <f t="shared" si="159"/>
        <v>1.1235721016169113</v>
      </c>
      <c r="Z124" s="48">
        <f t="shared" si="160"/>
        <v>1.0063714805538488</v>
      </c>
      <c r="AA124" s="48">
        <f t="shared" si="161"/>
        <v>1.0063714805538488</v>
      </c>
      <c r="AB124" s="48"/>
      <c r="AC124" s="48" t="e">
        <f>#REF!*#REF!*X124</f>
        <v>#REF!</v>
      </c>
      <c r="AH124" s="5"/>
      <c r="AJ124" s="46" t="e">
        <f>D124/#REF!</f>
        <v>#REF!</v>
      </c>
      <c r="AK124" s="46" t="e">
        <f>#REF!/#REF!</f>
        <v>#REF!</v>
      </c>
      <c r="AL124" s="46" t="e">
        <f>#REF!/#REF!</f>
        <v>#REF!</v>
      </c>
      <c r="AM124" s="46" t="e">
        <f>#REF!/#REF!</f>
        <v>#REF!</v>
      </c>
      <c r="AO124" s="46" t="e">
        <f t="shared" si="162"/>
        <v>#REF!</v>
      </c>
      <c r="AP124" s="46" t="e">
        <f t="shared" si="163"/>
        <v>#REF!</v>
      </c>
      <c r="AQ124" s="46" t="e">
        <f t="shared" si="164"/>
        <v>#REF!</v>
      </c>
      <c r="AR124" s="46" t="e">
        <f t="shared" si="165"/>
        <v>#REF!</v>
      </c>
      <c r="AS124" s="46" t="e">
        <f t="shared" si="166"/>
        <v>#REF!</v>
      </c>
      <c r="AT124" s="46"/>
      <c r="AU124" s="46" t="e">
        <f t="shared" si="167"/>
        <v>#REF!</v>
      </c>
      <c r="AV124" s="46" t="e">
        <f t="shared" si="168"/>
        <v>#REF!</v>
      </c>
      <c r="AW124" s="46" t="e">
        <f t="shared" si="169"/>
        <v>#REF!</v>
      </c>
      <c r="AX124" s="46" t="e">
        <f t="shared" si="170"/>
        <v>#REF!</v>
      </c>
      <c r="BA124" s="46" t="e">
        <f>LN(#REF!/#REF!)</f>
        <v>#REF!</v>
      </c>
      <c r="BB124" s="46" t="e">
        <f>LN(#REF!/#REF!)</f>
        <v>#REF!</v>
      </c>
      <c r="BC124" s="46" t="e">
        <f>LN(#REF!/#REF!)</f>
        <v>#REF!</v>
      </c>
      <c r="BD124" s="46" t="e">
        <f>LN(#REF!/#REF!)</f>
        <v>#REF!</v>
      </c>
      <c r="BF124" s="46" t="e">
        <f>F124/#REF!</f>
        <v>#REF!</v>
      </c>
      <c r="BG124" s="46" t="e">
        <f>#REF!/#REF!</f>
        <v>#REF!</v>
      </c>
      <c r="BH124" s="46" t="e">
        <f>#REF!/#REF!</f>
        <v>#REF!</v>
      </c>
      <c r="BI124" s="46" t="e">
        <f>#REF!/#REF!</f>
        <v>#REF!</v>
      </c>
      <c r="BJ124" s="46"/>
      <c r="BL124" s="46" t="e">
        <f t="shared" si="171"/>
        <v>#REF!</v>
      </c>
      <c r="BM124" s="46" t="e">
        <f t="shared" si="172"/>
        <v>#REF!</v>
      </c>
      <c r="BN124" s="46" t="e">
        <f t="shared" si="173"/>
        <v>#REF!</v>
      </c>
      <c r="BO124" s="46" t="e">
        <f t="shared" si="174"/>
        <v>#REF!</v>
      </c>
      <c r="BQ124" s="46" t="e">
        <f>LN(#REF!/#REF!)</f>
        <v>#REF!</v>
      </c>
      <c r="BR124" s="46" t="e">
        <f>LN(#REF!/#REF!)</f>
        <v>#REF!</v>
      </c>
      <c r="BS124" s="46" t="e">
        <f>LN(#REF!/#REF!)</f>
        <v>#REF!</v>
      </c>
      <c r="BT124" s="46" t="e">
        <f>LN(#REF!/#REF!)</f>
        <v>#REF!</v>
      </c>
      <c r="BV124" s="46" t="e">
        <f>LN(#REF!/#REF!)</f>
        <v>#REF!</v>
      </c>
      <c r="BW124" s="46" t="e">
        <f>LN(#REF!/#REF!)</f>
        <v>#REF!</v>
      </c>
      <c r="BX124" s="46" t="e">
        <f>LN(#REF!/#REF!)</f>
        <v>#REF!</v>
      </c>
      <c r="BY124" s="46" t="e">
        <f>LN(#REF!/#REF!)</f>
        <v>#REF!</v>
      </c>
      <c r="CA124" s="46">
        <f t="shared" si="186"/>
        <v>2.144921269849203E-2</v>
      </c>
      <c r="CB124" s="46" t="e">
        <f>LN(#REF!/#REF!)</f>
        <v>#REF!</v>
      </c>
      <c r="CC124" s="46" t="e">
        <f>LN(#REF!/#REF!)</f>
        <v>#REF!</v>
      </c>
      <c r="CD124" s="46" t="e">
        <f>LN(#REF!/#REF!)</f>
        <v>#REF!</v>
      </c>
      <c r="CG124" s="46" t="e">
        <f t="shared" si="176"/>
        <v>#REF!</v>
      </c>
      <c r="CH124" s="46" t="e">
        <f t="shared" si="177"/>
        <v>#REF!</v>
      </c>
      <c r="CI124" s="46" t="e">
        <f t="shared" si="150"/>
        <v>#REF!</v>
      </c>
      <c r="CJ124" s="46"/>
      <c r="CK124" s="46" t="e">
        <f t="shared" si="178"/>
        <v>#REF!</v>
      </c>
      <c r="CL124" s="46" t="e">
        <f t="shared" si="179"/>
        <v>#REF!</v>
      </c>
      <c r="CM124" s="46" t="e">
        <f t="shared" si="151"/>
        <v>#REF!</v>
      </c>
      <c r="CN124" s="46"/>
      <c r="CO124" s="46" t="e">
        <f t="shared" si="180"/>
        <v>#REF!</v>
      </c>
      <c r="CP124" s="46" t="e">
        <f t="shared" si="181"/>
        <v>#REF!</v>
      </c>
      <c r="CQ124" s="46" t="e">
        <f t="shared" si="152"/>
        <v>#REF!</v>
      </c>
      <c r="CR124" s="46"/>
      <c r="CS124" s="46" t="e">
        <f t="shared" si="182"/>
        <v>#REF!</v>
      </c>
      <c r="CT124" s="46" t="e">
        <f t="shared" si="183"/>
        <v>#REF!</v>
      </c>
      <c r="CU124" s="46" t="e">
        <f t="shared" si="153"/>
        <v>#REF!</v>
      </c>
      <c r="CW124" s="46" t="e">
        <f t="shared" si="184"/>
        <v>#REF!</v>
      </c>
      <c r="CX124" s="46" t="e">
        <f t="shared" si="185"/>
        <v>#REF!</v>
      </c>
      <c r="CY124" s="46" t="e">
        <f t="shared" si="154"/>
        <v>#REF!</v>
      </c>
      <c r="DD124" s="2">
        <f t="shared" si="187"/>
        <v>2001</v>
      </c>
      <c r="DE124" s="46">
        <f t="shared" si="138"/>
        <v>1.3321069191831969</v>
      </c>
      <c r="DF124" s="46">
        <f t="shared" si="139"/>
        <v>1.2698678823650202</v>
      </c>
      <c r="DG124" s="46">
        <f t="shared" si="140"/>
        <v>1.0614696005179673</v>
      </c>
      <c r="DH124" s="46">
        <f t="shared" si="141"/>
        <v>0.98826401982278644</v>
      </c>
    </row>
    <row r="125" spans="1:112" x14ac:dyDescent="0.2">
      <c r="A125" s="1" t="s">
        <v>63</v>
      </c>
      <c r="B125" s="1">
        <f t="shared" si="156"/>
        <v>1979</v>
      </c>
      <c r="D125" s="43">
        <f t="shared" si="142"/>
        <v>6229.3024031280002</v>
      </c>
      <c r="F125" s="43">
        <f t="shared" si="143"/>
        <v>52.144920365325937</v>
      </c>
      <c r="H125" s="50">
        <f t="shared" si="157"/>
        <v>119.46134656042567</v>
      </c>
      <c r="I125" s="56"/>
      <c r="J125" s="56"/>
      <c r="K125" s="43">
        <f t="shared" si="144"/>
        <v>6213.4797342571665</v>
      </c>
      <c r="L125" s="115">
        <f t="shared" si="145"/>
        <v>119.1579101228977</v>
      </c>
      <c r="O125" s="52">
        <f t="shared" si="158"/>
        <v>1.0025465068765893</v>
      </c>
      <c r="R125" s="46">
        <f t="shared" si="146"/>
        <v>1.1453845716398723</v>
      </c>
      <c r="S125" s="46"/>
      <c r="T125" s="46"/>
      <c r="V125" s="48">
        <f t="shared" si="147"/>
        <v>0.89639821962233757</v>
      </c>
      <c r="W125" s="48">
        <f t="shared" si="148"/>
        <v>1.1405734551770152</v>
      </c>
      <c r="X125" s="48">
        <f t="shared" si="149"/>
        <v>0.99579956236360945</v>
      </c>
      <c r="Y125" s="48">
        <f t="shared" si="159"/>
        <v>1.1453845716398723</v>
      </c>
      <c r="Z125" s="48">
        <f t="shared" si="160"/>
        <v>1.0224080145691743</v>
      </c>
      <c r="AA125" s="48">
        <f t="shared" si="161"/>
        <v>1.0224080145691745</v>
      </c>
      <c r="AB125" s="48"/>
      <c r="AC125" s="48" t="e">
        <f>#REF!*#REF!*X125</f>
        <v>#REF!</v>
      </c>
      <c r="AH125" s="5"/>
      <c r="AJ125" s="46" t="e">
        <f>D125/#REF!</f>
        <v>#REF!</v>
      </c>
      <c r="AK125" s="46" t="e">
        <f>#REF!/#REF!</f>
        <v>#REF!</v>
      </c>
      <c r="AL125" s="46" t="e">
        <f>#REF!/#REF!</f>
        <v>#REF!</v>
      </c>
      <c r="AM125" s="46" t="e">
        <f>#REF!/#REF!</f>
        <v>#REF!</v>
      </c>
      <c r="AO125" s="46" t="e">
        <f t="shared" si="162"/>
        <v>#REF!</v>
      </c>
      <c r="AP125" s="46" t="e">
        <f t="shared" si="163"/>
        <v>#REF!</v>
      </c>
      <c r="AQ125" s="46" t="e">
        <f t="shared" si="164"/>
        <v>#REF!</v>
      </c>
      <c r="AR125" s="46" t="e">
        <f t="shared" si="165"/>
        <v>#REF!</v>
      </c>
      <c r="AS125" s="46" t="e">
        <f t="shared" si="166"/>
        <v>#REF!</v>
      </c>
      <c r="AT125" s="46"/>
      <c r="AU125" s="46" t="e">
        <f t="shared" si="167"/>
        <v>#REF!</v>
      </c>
      <c r="AV125" s="46" t="e">
        <f t="shared" si="168"/>
        <v>#REF!</v>
      </c>
      <c r="AW125" s="46" t="e">
        <f t="shared" si="169"/>
        <v>#REF!</v>
      </c>
      <c r="AX125" s="46" t="e">
        <f t="shared" si="170"/>
        <v>#REF!</v>
      </c>
      <c r="BA125" s="46" t="e">
        <f>LN(#REF!/#REF!)</f>
        <v>#REF!</v>
      </c>
      <c r="BB125" s="46" t="e">
        <f>LN(#REF!/#REF!)</f>
        <v>#REF!</v>
      </c>
      <c r="BC125" s="46" t="e">
        <f>LN(#REF!/#REF!)</f>
        <v>#REF!</v>
      </c>
      <c r="BD125" s="46" t="e">
        <f>LN(#REF!/#REF!)</f>
        <v>#REF!</v>
      </c>
      <c r="BF125" s="46" t="e">
        <f>F125/#REF!</f>
        <v>#REF!</v>
      </c>
      <c r="BG125" s="46" t="e">
        <f>#REF!/#REF!</f>
        <v>#REF!</v>
      </c>
      <c r="BH125" s="46" t="e">
        <f>#REF!/#REF!</f>
        <v>#REF!</v>
      </c>
      <c r="BI125" s="46" t="e">
        <f>#REF!/#REF!</f>
        <v>#REF!</v>
      </c>
      <c r="BJ125" s="46"/>
      <c r="BL125" s="46" t="e">
        <f t="shared" si="171"/>
        <v>#REF!</v>
      </c>
      <c r="BM125" s="46" t="e">
        <f t="shared" si="172"/>
        <v>#REF!</v>
      </c>
      <c r="BN125" s="46" t="e">
        <f t="shared" si="173"/>
        <v>#REF!</v>
      </c>
      <c r="BO125" s="46" t="e">
        <f t="shared" si="174"/>
        <v>#REF!</v>
      </c>
      <c r="BQ125" s="46" t="e">
        <f>LN(#REF!/#REF!)</f>
        <v>#REF!</v>
      </c>
      <c r="BR125" s="46" t="e">
        <f>LN(#REF!/#REF!)</f>
        <v>#REF!</v>
      </c>
      <c r="BS125" s="46" t="e">
        <f>LN(#REF!/#REF!)</f>
        <v>#REF!</v>
      </c>
      <c r="BT125" s="46" t="e">
        <f>LN(#REF!/#REF!)</f>
        <v>#REF!</v>
      </c>
      <c r="BV125" s="46" t="e">
        <f>LN(#REF!/#REF!)</f>
        <v>#REF!</v>
      </c>
      <c r="BW125" s="46" t="e">
        <f>LN(#REF!/#REF!)</f>
        <v>#REF!</v>
      </c>
      <c r="BX125" s="46" t="e">
        <f>LN(#REF!/#REF!)</f>
        <v>#REF!</v>
      </c>
      <c r="BY125" s="46" t="e">
        <f>LN(#REF!/#REF!)</f>
        <v>#REF!</v>
      </c>
      <c r="CA125" s="46">
        <f t="shared" si="186"/>
        <v>-2.5530840623012904E-2</v>
      </c>
      <c r="CB125" s="46" t="e">
        <f>LN(#REF!/#REF!)</f>
        <v>#REF!</v>
      </c>
      <c r="CC125" s="46" t="e">
        <f>LN(#REF!/#REF!)</f>
        <v>#REF!</v>
      </c>
      <c r="CD125" s="46" t="e">
        <f>LN(#REF!/#REF!)</f>
        <v>#REF!</v>
      </c>
      <c r="CG125" s="46" t="e">
        <f t="shared" si="176"/>
        <v>#REF!</v>
      </c>
      <c r="CH125" s="46" t="e">
        <f t="shared" si="177"/>
        <v>#REF!</v>
      </c>
      <c r="CI125" s="46" t="e">
        <f t="shared" si="150"/>
        <v>#REF!</v>
      </c>
      <c r="CJ125" s="46"/>
      <c r="CK125" s="46" t="e">
        <f t="shared" si="178"/>
        <v>#REF!</v>
      </c>
      <c r="CL125" s="46" t="e">
        <f t="shared" si="179"/>
        <v>#REF!</v>
      </c>
      <c r="CM125" s="46" t="e">
        <f t="shared" si="151"/>
        <v>#REF!</v>
      </c>
      <c r="CN125" s="46"/>
      <c r="CO125" s="46" t="e">
        <f t="shared" si="180"/>
        <v>#REF!</v>
      </c>
      <c r="CP125" s="46" t="e">
        <f t="shared" si="181"/>
        <v>#REF!</v>
      </c>
      <c r="CQ125" s="46" t="e">
        <f t="shared" si="152"/>
        <v>#REF!</v>
      </c>
      <c r="CR125" s="46"/>
      <c r="CS125" s="46" t="e">
        <f t="shared" si="182"/>
        <v>#REF!</v>
      </c>
      <c r="CT125" s="46" t="e">
        <f t="shared" si="183"/>
        <v>#REF!</v>
      </c>
      <c r="CU125" s="46" t="e">
        <f t="shared" si="153"/>
        <v>#REF!</v>
      </c>
      <c r="CW125" s="46" t="e">
        <f t="shared" si="184"/>
        <v>#REF!</v>
      </c>
      <c r="CX125" s="46" t="e">
        <f t="shared" si="185"/>
        <v>#REF!</v>
      </c>
      <c r="CY125" s="46" t="e">
        <f t="shared" si="154"/>
        <v>#REF!</v>
      </c>
      <c r="DD125" s="2">
        <f t="shared" ref="DD125:DD130" si="188">DD124+1</f>
        <v>2002</v>
      </c>
      <c r="DE125" s="46">
        <f t="shared" si="138"/>
        <v>1.3104189706380787</v>
      </c>
      <c r="DF125" s="46">
        <f t="shared" si="139"/>
        <v>1.2959542332713276</v>
      </c>
      <c r="DG125" s="46">
        <f t="shared" si="140"/>
        <v>1.0358095721404819</v>
      </c>
      <c r="DH125" s="46">
        <f t="shared" si="141"/>
        <v>0.97620400905088733</v>
      </c>
    </row>
    <row r="126" spans="1:112" x14ac:dyDescent="0.2">
      <c r="A126" s="1" t="s">
        <v>63</v>
      </c>
      <c r="B126" s="1">
        <f t="shared" si="156"/>
        <v>1980</v>
      </c>
      <c r="D126" s="43">
        <f t="shared" si="142"/>
        <v>6020.4014031280003</v>
      </c>
      <c r="F126" s="43">
        <f t="shared" si="143"/>
        <v>53.249557142872121</v>
      </c>
      <c r="H126" s="50">
        <f t="shared" si="157"/>
        <v>113.06012155133725</v>
      </c>
      <c r="I126" s="56"/>
      <c r="J126" s="56"/>
      <c r="K126" s="43">
        <f t="shared" si="144"/>
        <v>5885.8135369026195</v>
      </c>
      <c r="L126" s="115">
        <f t="shared" si="145"/>
        <v>110.53262886507373</v>
      </c>
      <c r="O126" s="52">
        <f t="shared" si="158"/>
        <v>1.0228664848761428</v>
      </c>
      <c r="R126" s="46">
        <f t="shared" si="146"/>
        <v>1.0624755640164858</v>
      </c>
      <c r="S126" s="46"/>
      <c r="T126" s="46"/>
      <c r="V126" s="48">
        <f t="shared" si="147"/>
        <v>0.91538749861220803</v>
      </c>
      <c r="W126" s="48">
        <f t="shared" si="148"/>
        <v>1.0794568887210318</v>
      </c>
      <c r="X126" s="48">
        <f t="shared" si="149"/>
        <v>1.0159827908327148</v>
      </c>
      <c r="Y126" s="48">
        <f t="shared" si="159"/>
        <v>1.0624755640164858</v>
      </c>
      <c r="Z126" s="48">
        <f t="shared" si="160"/>
        <v>0.9881213412260621</v>
      </c>
      <c r="AA126" s="48">
        <f t="shared" si="161"/>
        <v>0.98812134122606199</v>
      </c>
      <c r="AB126" s="48"/>
      <c r="AC126" s="48" t="e">
        <f>#REF!*#REF!*X126</f>
        <v>#REF!</v>
      </c>
      <c r="AH126" s="5"/>
      <c r="AJ126" s="46" t="e">
        <f>D126/#REF!</f>
        <v>#REF!</v>
      </c>
      <c r="AK126" s="46" t="e">
        <f>#REF!/#REF!</f>
        <v>#REF!</v>
      </c>
      <c r="AL126" s="46" t="e">
        <f>#REF!/#REF!</f>
        <v>#REF!</v>
      </c>
      <c r="AM126" s="46" t="e">
        <f>#REF!/#REF!</f>
        <v>#REF!</v>
      </c>
      <c r="AO126" s="46" t="e">
        <f t="shared" si="162"/>
        <v>#REF!</v>
      </c>
      <c r="AP126" s="46" t="e">
        <f t="shared" si="163"/>
        <v>#REF!</v>
      </c>
      <c r="AQ126" s="46" t="e">
        <f t="shared" si="164"/>
        <v>#REF!</v>
      </c>
      <c r="AR126" s="46" t="e">
        <f t="shared" si="165"/>
        <v>#REF!</v>
      </c>
      <c r="AS126" s="46" t="e">
        <f t="shared" si="166"/>
        <v>#REF!</v>
      </c>
      <c r="AT126" s="46"/>
      <c r="AU126" s="46" t="e">
        <f t="shared" si="167"/>
        <v>#REF!</v>
      </c>
      <c r="AV126" s="46" t="e">
        <f t="shared" si="168"/>
        <v>#REF!</v>
      </c>
      <c r="AW126" s="46" t="e">
        <f t="shared" si="169"/>
        <v>#REF!</v>
      </c>
      <c r="AX126" s="46" t="e">
        <f t="shared" si="170"/>
        <v>#REF!</v>
      </c>
      <c r="BA126" s="46" t="e">
        <f>LN(#REF!/#REF!)</f>
        <v>#REF!</v>
      </c>
      <c r="BB126" s="46" t="e">
        <f>LN(#REF!/#REF!)</f>
        <v>#REF!</v>
      </c>
      <c r="BC126" s="46" t="e">
        <f>LN(#REF!/#REF!)</f>
        <v>#REF!</v>
      </c>
      <c r="BD126" s="46" t="e">
        <f>LN(#REF!/#REF!)</f>
        <v>#REF!</v>
      </c>
      <c r="BF126" s="46" t="e">
        <f>F126/#REF!</f>
        <v>#REF!</v>
      </c>
      <c r="BG126" s="46" t="e">
        <f>#REF!/#REF!</f>
        <v>#REF!</v>
      </c>
      <c r="BH126" s="46" t="e">
        <f>#REF!/#REF!</f>
        <v>#REF!</v>
      </c>
      <c r="BI126" s="46" t="e">
        <f>#REF!/#REF!</f>
        <v>#REF!</v>
      </c>
      <c r="BJ126" s="46"/>
      <c r="BL126" s="46" t="e">
        <f t="shared" si="171"/>
        <v>#REF!</v>
      </c>
      <c r="BM126" s="46" t="e">
        <f t="shared" si="172"/>
        <v>#REF!</v>
      </c>
      <c r="BN126" s="46" t="e">
        <f t="shared" si="173"/>
        <v>#REF!</v>
      </c>
      <c r="BO126" s="46" t="e">
        <f t="shared" si="174"/>
        <v>#REF!</v>
      </c>
      <c r="BQ126" s="46" t="e">
        <f>LN(#REF!/#REF!)</f>
        <v>#REF!</v>
      </c>
      <c r="BR126" s="46" t="e">
        <f>LN(#REF!/#REF!)</f>
        <v>#REF!</v>
      </c>
      <c r="BS126" s="46" t="e">
        <f>LN(#REF!/#REF!)</f>
        <v>#REF!</v>
      </c>
      <c r="BT126" s="46" t="e">
        <f>LN(#REF!/#REF!)</f>
        <v>#REF!</v>
      </c>
      <c r="BV126" s="46" t="e">
        <f>LN(#REF!/#REF!)</f>
        <v>#REF!</v>
      </c>
      <c r="BW126" s="46" t="e">
        <f>LN(#REF!/#REF!)</f>
        <v>#REF!</v>
      </c>
      <c r="BX126" s="46" t="e">
        <f>LN(#REF!/#REF!)</f>
        <v>#REF!</v>
      </c>
      <c r="BY126" s="46" t="e">
        <f>LN(#REF!/#REF!)</f>
        <v>#REF!</v>
      </c>
      <c r="CA126" s="46">
        <f t="shared" si="186"/>
        <v>2.006569511242829E-2</v>
      </c>
      <c r="CB126" s="46" t="e">
        <f>LN(#REF!/#REF!)</f>
        <v>#REF!</v>
      </c>
      <c r="CC126" s="46" t="e">
        <f>LN(#REF!/#REF!)</f>
        <v>#REF!</v>
      </c>
      <c r="CD126" s="46" t="e">
        <f>LN(#REF!/#REF!)</f>
        <v>#REF!</v>
      </c>
      <c r="CG126" s="46" t="e">
        <f t="shared" si="176"/>
        <v>#REF!</v>
      </c>
      <c r="CH126" s="46" t="e">
        <f t="shared" si="177"/>
        <v>#REF!</v>
      </c>
      <c r="CI126" s="46" t="e">
        <f t="shared" si="150"/>
        <v>#REF!</v>
      </c>
      <c r="CJ126" s="46"/>
      <c r="CK126" s="46" t="e">
        <f t="shared" si="178"/>
        <v>#REF!</v>
      </c>
      <c r="CL126" s="46" t="e">
        <f t="shared" si="179"/>
        <v>#REF!</v>
      </c>
      <c r="CM126" s="46" t="e">
        <f t="shared" si="151"/>
        <v>#REF!</v>
      </c>
      <c r="CN126" s="46"/>
      <c r="CO126" s="46" t="e">
        <f t="shared" si="180"/>
        <v>#REF!</v>
      </c>
      <c r="CP126" s="46" t="e">
        <f t="shared" si="181"/>
        <v>#REF!</v>
      </c>
      <c r="CQ126" s="46" t="e">
        <f t="shared" si="152"/>
        <v>#REF!</v>
      </c>
      <c r="CR126" s="46"/>
      <c r="CS126" s="46" t="e">
        <f t="shared" si="182"/>
        <v>#REF!</v>
      </c>
      <c r="CT126" s="46" t="e">
        <f t="shared" si="183"/>
        <v>#REF!</v>
      </c>
      <c r="CU126" s="46" t="e">
        <f t="shared" si="153"/>
        <v>#REF!</v>
      </c>
      <c r="CW126" s="46" t="e">
        <f t="shared" si="184"/>
        <v>#REF!</v>
      </c>
      <c r="CX126" s="46" t="e">
        <f t="shared" si="185"/>
        <v>#REF!</v>
      </c>
      <c r="CY126" s="46" t="e">
        <f t="shared" si="154"/>
        <v>#REF!</v>
      </c>
      <c r="DD126" s="2">
        <f t="shared" si="188"/>
        <v>2003</v>
      </c>
      <c r="DE126" s="46">
        <f t="shared" si="138"/>
        <v>1.3303918243319022</v>
      </c>
      <c r="DF126" s="46">
        <f t="shared" si="139"/>
        <v>1.3179306558420987</v>
      </c>
      <c r="DG126" s="46">
        <f t="shared" si="140"/>
        <v>1.0245150863723509</v>
      </c>
      <c r="DH126" s="46">
        <f t="shared" si="141"/>
        <v>0.98530037791263603</v>
      </c>
    </row>
    <row r="127" spans="1:112" x14ac:dyDescent="0.2">
      <c r="A127" s="1" t="s">
        <v>63</v>
      </c>
      <c r="B127" s="1">
        <f t="shared" si="156"/>
        <v>1981</v>
      </c>
      <c r="D127" s="43">
        <f t="shared" ref="D127:D158" si="189">D207+D289</f>
        <v>5879.5894031280004</v>
      </c>
      <c r="F127" s="43">
        <f t="shared" ref="F127:F158" si="190">F47</f>
        <v>54.225356492580367</v>
      </c>
      <c r="H127" s="50">
        <f t="shared" si="157"/>
        <v>108.42878283211475</v>
      </c>
      <c r="I127" s="56"/>
      <c r="J127" s="56"/>
      <c r="K127" s="43">
        <f t="shared" ref="K127:K158" si="191">K207+K289</f>
        <v>5809.0331719721817</v>
      </c>
      <c r="L127" s="115">
        <f t="shared" si="145"/>
        <v>107.12761607693677</v>
      </c>
      <c r="O127" s="52">
        <f t="shared" si="158"/>
        <v>1.0121459508092059</v>
      </c>
      <c r="R127" s="46">
        <f t="shared" ref="R127:R157" si="192">L127/L$166</f>
        <v>1.0297454740900505</v>
      </c>
      <c r="S127" s="46"/>
      <c r="T127" s="46"/>
      <c r="V127" s="48">
        <f t="shared" ref="V127:V157" si="193">F127/F$166</f>
        <v>0.93216199541187617</v>
      </c>
      <c r="W127" s="48">
        <f t="shared" ref="W127:W157" si="194">H127/H$166</f>
        <v>1.035238552353906</v>
      </c>
      <c r="X127" s="48">
        <f t="shared" ref="X127:X157" si="195">O127/O$166</f>
        <v>1.005334403891126</v>
      </c>
      <c r="Y127" s="48">
        <f t="shared" si="159"/>
        <v>1.0297454740900505</v>
      </c>
      <c r="Z127" s="48">
        <f t="shared" si="160"/>
        <v>0.96501003468951885</v>
      </c>
      <c r="AA127" s="48">
        <f t="shared" si="161"/>
        <v>0.96501003468951907</v>
      </c>
      <c r="AB127" s="48"/>
      <c r="AC127" s="48" t="e">
        <f>#REF!*#REF!*X127</f>
        <v>#REF!</v>
      </c>
      <c r="AH127" s="5"/>
      <c r="AJ127" s="46" t="e">
        <f>D127/#REF!</f>
        <v>#REF!</v>
      </c>
      <c r="AK127" s="46" t="e">
        <f>#REF!/#REF!</f>
        <v>#REF!</v>
      </c>
      <c r="AL127" s="46" t="e">
        <f>#REF!/#REF!</f>
        <v>#REF!</v>
      </c>
      <c r="AM127" s="46" t="e">
        <f>#REF!/#REF!</f>
        <v>#REF!</v>
      </c>
      <c r="AO127" s="46" t="e">
        <f t="shared" ref="AO127:AO146" si="196">(AJ127-AJ126)/LN(AJ127/AJ126)</f>
        <v>#REF!</v>
      </c>
      <c r="AP127" s="46" t="e">
        <f t="shared" ref="AP127:AP146" si="197">(AK127-AK126)/LN(AK127/AK126)</f>
        <v>#REF!</v>
      </c>
      <c r="AQ127" s="46" t="e">
        <f t="shared" ref="AQ127:AQ146" si="198">(AL127-AL126)/LN(AL127/AL126)</f>
        <v>#REF!</v>
      </c>
      <c r="AR127" s="46" t="e">
        <f t="shared" ref="AR127:AR146" si="199">(AM127-AM126)/LN(AM127/AM126)</f>
        <v>#REF!</v>
      </c>
      <c r="AS127" s="46" t="e">
        <f t="shared" ref="AS127:AS146" si="200">SUM(AO127:AR127)</f>
        <v>#REF!</v>
      </c>
      <c r="AT127" s="46"/>
      <c r="AU127" s="46" t="e">
        <f t="shared" ref="AU127:AU146" si="201">AO127/$AS127</f>
        <v>#REF!</v>
      </c>
      <c r="AV127" s="46" t="e">
        <f t="shared" ref="AV127:AV146" si="202">AP127/$AS127</f>
        <v>#REF!</v>
      </c>
      <c r="AW127" s="46" t="e">
        <f t="shared" ref="AW127:AW146" si="203">AQ127/$AS127</f>
        <v>#REF!</v>
      </c>
      <c r="AX127" s="46" t="e">
        <f t="shared" ref="AX127:AX146" si="204">AR127/$AS127</f>
        <v>#REF!</v>
      </c>
      <c r="BA127" s="46" t="e">
        <f>LN(#REF!/#REF!)</f>
        <v>#REF!</v>
      </c>
      <c r="BB127" s="46" t="e">
        <f>LN(#REF!/#REF!)</f>
        <v>#REF!</v>
      </c>
      <c r="BC127" s="46" t="e">
        <f>LN(#REF!/#REF!)</f>
        <v>#REF!</v>
      </c>
      <c r="BD127" s="46" t="e">
        <f>LN(#REF!/#REF!)</f>
        <v>#REF!</v>
      </c>
      <c r="BF127" s="46" t="e">
        <f>F127/#REF!</f>
        <v>#REF!</v>
      </c>
      <c r="BG127" s="46" t="e">
        <f>#REF!/#REF!</f>
        <v>#REF!</v>
      </c>
      <c r="BH127" s="46" t="e">
        <f>#REF!/#REF!</f>
        <v>#REF!</v>
      </c>
      <c r="BI127" s="46" t="e">
        <f>#REF!/#REF!</f>
        <v>#REF!</v>
      </c>
      <c r="BJ127" s="46"/>
      <c r="BL127" s="46" t="e">
        <f t="shared" ref="BL127:BL146" si="205">LN(BF127/BF126)</f>
        <v>#REF!</v>
      </c>
      <c r="BM127" s="46" t="e">
        <f t="shared" ref="BM127:BM146" si="206">LN(BG127/BG126)</f>
        <v>#REF!</v>
      </c>
      <c r="BN127" s="46" t="e">
        <f t="shared" ref="BN127:BN146" si="207">LN(BH127/BH126)</f>
        <v>#REF!</v>
      </c>
      <c r="BO127" s="46" t="e">
        <f t="shared" ref="BO127:BO146" si="208">LN(BI127/BI126)</f>
        <v>#REF!</v>
      </c>
      <c r="BQ127" s="46" t="e">
        <f>LN(#REF!/#REF!)</f>
        <v>#REF!</v>
      </c>
      <c r="BR127" s="46" t="e">
        <f>LN(#REF!/#REF!)</f>
        <v>#REF!</v>
      </c>
      <c r="BS127" s="46" t="e">
        <f>LN(#REF!/#REF!)</f>
        <v>#REF!</v>
      </c>
      <c r="BT127" s="46" t="e">
        <f>LN(#REF!/#REF!)</f>
        <v>#REF!</v>
      </c>
      <c r="BV127" s="46" t="e">
        <f>LN(#REF!/#REF!)</f>
        <v>#REF!</v>
      </c>
      <c r="BW127" s="46" t="e">
        <f>LN(#REF!/#REF!)</f>
        <v>#REF!</v>
      </c>
      <c r="BX127" s="46" t="e">
        <f>LN(#REF!/#REF!)</f>
        <v>#REF!</v>
      </c>
      <c r="BY127" s="46" t="e">
        <f>LN(#REF!/#REF!)</f>
        <v>#REF!</v>
      </c>
      <c r="CA127" s="46">
        <f t="shared" si="186"/>
        <v>-1.0536184500587117E-2</v>
      </c>
      <c r="CB127" s="46" t="e">
        <f>LN(#REF!/#REF!)</f>
        <v>#REF!</v>
      </c>
      <c r="CC127" s="46" t="e">
        <f>LN(#REF!/#REF!)</f>
        <v>#REF!</v>
      </c>
      <c r="CD127" s="46" t="e">
        <f>LN(#REF!/#REF!)</f>
        <v>#REF!</v>
      </c>
      <c r="CG127" s="46" t="e">
        <f t="shared" ref="CG127:CG146" si="209">EXP(SUMPRODUCT($AU127:$AX127,BA127:BD127))</f>
        <v>#REF!</v>
      </c>
      <c r="CH127" s="46" t="e">
        <f t="shared" ref="CH127:CH146" si="210">IF(ISERR(CG127),CH126,CG127*CH126)</f>
        <v>#REF!</v>
      </c>
      <c r="CI127" s="46" t="e">
        <f t="shared" ref="CI127:CI146" si="211">CH127/CH$166</f>
        <v>#REF!</v>
      </c>
      <c r="CJ127" s="46"/>
      <c r="CK127" s="46" t="e">
        <f t="shared" ref="CK127:CK146" si="212">EXP(SUMPRODUCT($AU127:$AX127,BL127:BO127))</f>
        <v>#REF!</v>
      </c>
      <c r="CL127" s="46" t="e">
        <f t="shared" ref="CL127:CL146" si="213">IF(ISERR(CK127),CL126,CK127*CL126)</f>
        <v>#REF!</v>
      </c>
      <c r="CM127" s="46" t="e">
        <f t="shared" ref="CM127:CM146" si="214">CL127/CL$166</f>
        <v>#REF!</v>
      </c>
      <c r="CN127" s="46"/>
      <c r="CO127" s="46" t="e">
        <f t="shared" ref="CO127:CO146" si="215">EXP(SUMPRODUCT($AU127:$AX127,BQ127:BT127))</f>
        <v>#REF!</v>
      </c>
      <c r="CP127" s="46" t="e">
        <f t="shared" ref="CP127:CP146" si="216">IF(ISERR(CO127),CP126,CO127*CP126)</f>
        <v>#REF!</v>
      </c>
      <c r="CQ127" s="46" t="e">
        <f t="shared" ref="CQ127:CQ146" si="217">CP127/CP$166</f>
        <v>#REF!</v>
      </c>
      <c r="CR127" s="46"/>
      <c r="CS127" s="46" t="e">
        <f t="shared" ref="CS127:CS146" si="218">EXP(SUMPRODUCT($AU127:$AX127,BV127:BY127))</f>
        <v>#REF!</v>
      </c>
      <c r="CT127" s="46" t="e">
        <f t="shared" ref="CT127:CT146" si="219">IF(ISERR(CS127),CT126,CS127*CT126)</f>
        <v>#REF!</v>
      </c>
      <c r="CU127" s="46" t="e">
        <f t="shared" ref="CU127:CU146" si="220">CT127/CT$166</f>
        <v>#REF!</v>
      </c>
      <c r="CW127" s="46" t="e">
        <f t="shared" ref="CW127:CW146" si="221">EXP(SUMPRODUCT($AU127:$AX127,CA127:CD127))</f>
        <v>#REF!</v>
      </c>
      <c r="CX127" s="46" t="e">
        <f t="shared" ref="CX127:CX146" si="222">IF(ISERR(CW127),CX126,CW127*CX126)</f>
        <v>#REF!</v>
      </c>
      <c r="CY127" s="46" t="e">
        <f t="shared" ref="CY127:CY146" si="223">CX127/CX$166</f>
        <v>#REF!</v>
      </c>
      <c r="DD127" s="2">
        <f t="shared" si="188"/>
        <v>2004</v>
      </c>
      <c r="DE127" s="46">
        <f t="shared" si="138"/>
        <v>1.358926352232396</v>
      </c>
      <c r="DF127" s="46">
        <f t="shared" si="139"/>
        <v>1.3368289042191999</v>
      </c>
      <c r="DG127" s="46">
        <f t="shared" si="140"/>
        <v>1.0216098282320094</v>
      </c>
      <c r="DH127" s="46">
        <f t="shared" si="141"/>
        <v>0.99502737956584408</v>
      </c>
    </row>
    <row r="128" spans="1:112" x14ac:dyDescent="0.2">
      <c r="A128" s="1" t="s">
        <v>63</v>
      </c>
      <c r="B128" s="1">
        <f t="shared" si="156"/>
        <v>1982</v>
      </c>
      <c r="D128" s="43">
        <f t="shared" si="189"/>
        <v>5950.3804031279997</v>
      </c>
      <c r="F128" s="43">
        <f t="shared" si="190"/>
        <v>55.124436870888367</v>
      </c>
      <c r="H128" s="50">
        <f t="shared" si="157"/>
        <v>107.9445113800417</v>
      </c>
      <c r="I128" s="57"/>
      <c r="J128" s="57"/>
      <c r="K128" s="43">
        <f t="shared" si="191"/>
        <v>6071.4628107641747</v>
      </c>
      <c r="L128" s="115">
        <f t="shared" si="145"/>
        <v>110.14104007964134</v>
      </c>
      <c r="O128" s="52">
        <f t="shared" si="158"/>
        <v>0.98005712767909792</v>
      </c>
      <c r="R128" s="46">
        <f t="shared" si="192"/>
        <v>1.0587114853011168</v>
      </c>
      <c r="S128" s="46"/>
      <c r="T128" s="46"/>
      <c r="V128" s="48">
        <f t="shared" si="193"/>
        <v>0.94761765331232584</v>
      </c>
      <c r="W128" s="48">
        <f t="shared" si="194"/>
        <v>1.0306149047956128</v>
      </c>
      <c r="X128" s="48">
        <f t="shared" si="195"/>
        <v>0.97346153234796262</v>
      </c>
      <c r="Y128" s="48">
        <f t="shared" si="159"/>
        <v>1.0587114853011168</v>
      </c>
      <c r="Z128" s="48">
        <f t="shared" si="160"/>
        <v>0.97662887755112449</v>
      </c>
      <c r="AA128" s="48">
        <f t="shared" si="161"/>
        <v>0.97662887755112471</v>
      </c>
      <c r="AB128" s="48"/>
      <c r="AC128" s="48" t="e">
        <f>#REF!*#REF!*X128</f>
        <v>#REF!</v>
      </c>
      <c r="AH128" s="5"/>
      <c r="AJ128" s="46" t="e">
        <f>D128/#REF!</f>
        <v>#REF!</v>
      </c>
      <c r="AK128" s="46" t="e">
        <f>#REF!/#REF!</f>
        <v>#REF!</v>
      </c>
      <c r="AL128" s="46" t="e">
        <f>#REF!/#REF!</f>
        <v>#REF!</v>
      </c>
      <c r="AM128" s="46" t="e">
        <f>#REF!/#REF!</f>
        <v>#REF!</v>
      </c>
      <c r="AO128" s="46" t="e">
        <f t="shared" si="196"/>
        <v>#REF!</v>
      </c>
      <c r="AP128" s="46" t="e">
        <f t="shared" si="197"/>
        <v>#REF!</v>
      </c>
      <c r="AQ128" s="46" t="e">
        <f t="shared" si="198"/>
        <v>#REF!</v>
      </c>
      <c r="AR128" s="46" t="e">
        <f t="shared" si="199"/>
        <v>#REF!</v>
      </c>
      <c r="AS128" s="46" t="e">
        <f t="shared" si="200"/>
        <v>#REF!</v>
      </c>
      <c r="AT128" s="46"/>
      <c r="AU128" s="46" t="e">
        <f t="shared" si="201"/>
        <v>#REF!</v>
      </c>
      <c r="AV128" s="46" t="e">
        <f t="shared" si="202"/>
        <v>#REF!</v>
      </c>
      <c r="AW128" s="46" t="e">
        <f t="shared" si="203"/>
        <v>#REF!</v>
      </c>
      <c r="AX128" s="46" t="e">
        <f t="shared" si="204"/>
        <v>#REF!</v>
      </c>
      <c r="BA128" s="46" t="e">
        <f>LN(#REF!/#REF!)</f>
        <v>#REF!</v>
      </c>
      <c r="BB128" s="46" t="e">
        <f>LN(#REF!/#REF!)</f>
        <v>#REF!</v>
      </c>
      <c r="BC128" s="46" t="e">
        <f>LN(#REF!/#REF!)</f>
        <v>#REF!</v>
      </c>
      <c r="BD128" s="46" t="e">
        <f>LN(#REF!/#REF!)</f>
        <v>#REF!</v>
      </c>
      <c r="BF128" s="46" t="e">
        <f>F128/#REF!</f>
        <v>#REF!</v>
      </c>
      <c r="BG128" s="46" t="e">
        <f>#REF!/#REF!</f>
        <v>#REF!</v>
      </c>
      <c r="BH128" s="46" t="e">
        <f>#REF!/#REF!</f>
        <v>#REF!</v>
      </c>
      <c r="BI128" s="46" t="e">
        <f>#REF!/#REF!</f>
        <v>#REF!</v>
      </c>
      <c r="BJ128" s="46"/>
      <c r="BL128" s="46" t="e">
        <f t="shared" si="205"/>
        <v>#REF!</v>
      </c>
      <c r="BM128" s="46" t="e">
        <f t="shared" si="206"/>
        <v>#REF!</v>
      </c>
      <c r="BN128" s="46" t="e">
        <f t="shared" si="207"/>
        <v>#REF!</v>
      </c>
      <c r="BO128" s="46" t="e">
        <f t="shared" si="208"/>
        <v>#REF!</v>
      </c>
      <c r="BQ128" s="46" t="e">
        <f>LN(#REF!/#REF!)</f>
        <v>#REF!</v>
      </c>
      <c r="BR128" s="46" t="e">
        <f>LN(#REF!/#REF!)</f>
        <v>#REF!</v>
      </c>
      <c r="BS128" s="46" t="e">
        <f>LN(#REF!/#REF!)</f>
        <v>#REF!</v>
      </c>
      <c r="BT128" s="46" t="e">
        <f>LN(#REF!/#REF!)</f>
        <v>#REF!</v>
      </c>
      <c r="BV128" s="46" t="e">
        <f>LN(#REF!/#REF!)</f>
        <v>#REF!</v>
      </c>
      <c r="BW128" s="46" t="e">
        <f>LN(#REF!/#REF!)</f>
        <v>#REF!</v>
      </c>
      <c r="BX128" s="46" t="e">
        <f>LN(#REF!/#REF!)</f>
        <v>#REF!</v>
      </c>
      <c r="BY128" s="46" t="e">
        <f>LN(#REF!/#REF!)</f>
        <v>#REF!</v>
      </c>
      <c r="CA128" s="46">
        <f t="shared" si="186"/>
        <v>-3.2217196100167309E-2</v>
      </c>
      <c r="CB128" s="46" t="e">
        <f>LN(#REF!/#REF!)</f>
        <v>#REF!</v>
      </c>
      <c r="CC128" s="46" t="e">
        <f>LN(#REF!/#REF!)</f>
        <v>#REF!</v>
      </c>
      <c r="CD128" s="46" t="e">
        <f>LN(#REF!/#REF!)</f>
        <v>#REF!</v>
      </c>
      <c r="CG128" s="46" t="e">
        <f t="shared" si="209"/>
        <v>#REF!</v>
      </c>
      <c r="CH128" s="46" t="e">
        <f t="shared" si="210"/>
        <v>#REF!</v>
      </c>
      <c r="CI128" s="46" t="e">
        <f t="shared" si="211"/>
        <v>#REF!</v>
      </c>
      <c r="CJ128" s="46"/>
      <c r="CK128" s="46" t="e">
        <f t="shared" si="212"/>
        <v>#REF!</v>
      </c>
      <c r="CL128" s="46" t="e">
        <f t="shared" si="213"/>
        <v>#REF!</v>
      </c>
      <c r="CM128" s="46" t="e">
        <f t="shared" si="214"/>
        <v>#REF!</v>
      </c>
      <c r="CN128" s="46"/>
      <c r="CO128" s="46" t="e">
        <f t="shared" si="215"/>
        <v>#REF!</v>
      </c>
      <c r="CP128" s="46" t="e">
        <f t="shared" si="216"/>
        <v>#REF!</v>
      </c>
      <c r="CQ128" s="46" t="e">
        <f t="shared" si="217"/>
        <v>#REF!</v>
      </c>
      <c r="CR128" s="46"/>
      <c r="CS128" s="46" t="e">
        <f t="shared" si="218"/>
        <v>#REF!</v>
      </c>
      <c r="CT128" s="46" t="e">
        <f t="shared" si="219"/>
        <v>#REF!</v>
      </c>
      <c r="CU128" s="46" t="e">
        <f t="shared" si="220"/>
        <v>#REF!</v>
      </c>
      <c r="CW128" s="46" t="e">
        <f t="shared" si="221"/>
        <v>#REF!</v>
      </c>
      <c r="CX128" s="46" t="e">
        <f t="shared" si="222"/>
        <v>#REF!</v>
      </c>
      <c r="CY128" s="46" t="e">
        <f t="shared" si="223"/>
        <v>#REF!</v>
      </c>
      <c r="DD128" s="2">
        <f t="shared" si="188"/>
        <v>2005</v>
      </c>
      <c r="DE128" s="46">
        <f t="shared" si="138"/>
        <v>1.3630297372675912</v>
      </c>
      <c r="DF128" s="46">
        <f t="shared" si="139"/>
        <v>1.3553934946810937</v>
      </c>
      <c r="DG128" s="46">
        <f t="shared" si="140"/>
        <v>1.0239233858355745</v>
      </c>
      <c r="DH128" s="46">
        <f t="shared" si="141"/>
        <v>0.98213790326605011</v>
      </c>
    </row>
    <row r="129" spans="1:112" x14ac:dyDescent="0.2">
      <c r="A129" s="1" t="s">
        <v>63</v>
      </c>
      <c r="B129" s="1">
        <f t="shared" si="156"/>
        <v>1983</v>
      </c>
      <c r="D129" s="43">
        <f t="shared" si="189"/>
        <v>5966.069403128</v>
      </c>
      <c r="F129" s="43">
        <f t="shared" si="190"/>
        <v>55.948968379792689</v>
      </c>
      <c r="H129" s="50">
        <f t="shared" si="157"/>
        <v>106.63412706073753</v>
      </c>
      <c r="I129" s="56"/>
      <c r="J129" s="56"/>
      <c r="K129" s="43">
        <f t="shared" si="191"/>
        <v>5924.1333664105714</v>
      </c>
      <c r="L129" s="115">
        <f t="shared" si="145"/>
        <v>105.88458622143628</v>
      </c>
      <c r="O129" s="52">
        <f t="shared" si="158"/>
        <v>1.0070788475079246</v>
      </c>
      <c r="R129" s="46">
        <f t="shared" si="192"/>
        <v>1.0177970669963916</v>
      </c>
      <c r="S129" s="46"/>
      <c r="T129" s="46"/>
      <c r="V129" s="48">
        <f t="shared" si="193"/>
        <v>0.96179177749213429</v>
      </c>
      <c r="W129" s="48">
        <f t="shared" si="194"/>
        <v>1.0181038322712246</v>
      </c>
      <c r="X129" s="48">
        <f t="shared" si="195"/>
        <v>1.000301401217178</v>
      </c>
      <c r="Y129" s="48">
        <f t="shared" si="159"/>
        <v>1.0177970669963916</v>
      </c>
      <c r="Z129" s="48">
        <f t="shared" si="160"/>
        <v>0.97920389451169476</v>
      </c>
      <c r="AA129" s="48">
        <f t="shared" si="161"/>
        <v>0.97920389451169487</v>
      </c>
      <c r="AB129" s="48"/>
      <c r="AC129" s="48" t="e">
        <f>#REF!*#REF!*X129</f>
        <v>#REF!</v>
      </c>
      <c r="AH129" s="5"/>
      <c r="AJ129" s="46" t="e">
        <f>D129/#REF!</f>
        <v>#REF!</v>
      </c>
      <c r="AK129" s="46" t="e">
        <f>#REF!/#REF!</f>
        <v>#REF!</v>
      </c>
      <c r="AL129" s="46" t="e">
        <f>#REF!/#REF!</f>
        <v>#REF!</v>
      </c>
      <c r="AM129" s="46" t="e">
        <f>#REF!/#REF!</f>
        <v>#REF!</v>
      </c>
      <c r="AO129" s="46" t="e">
        <f t="shared" si="196"/>
        <v>#REF!</v>
      </c>
      <c r="AP129" s="46" t="e">
        <f t="shared" si="197"/>
        <v>#REF!</v>
      </c>
      <c r="AQ129" s="46" t="e">
        <f t="shared" si="198"/>
        <v>#REF!</v>
      </c>
      <c r="AR129" s="46" t="e">
        <f t="shared" si="199"/>
        <v>#REF!</v>
      </c>
      <c r="AS129" s="46" t="e">
        <f t="shared" si="200"/>
        <v>#REF!</v>
      </c>
      <c r="AT129" s="46"/>
      <c r="AU129" s="46" t="e">
        <f t="shared" si="201"/>
        <v>#REF!</v>
      </c>
      <c r="AV129" s="46" t="e">
        <f t="shared" si="202"/>
        <v>#REF!</v>
      </c>
      <c r="AW129" s="46" t="e">
        <f t="shared" si="203"/>
        <v>#REF!</v>
      </c>
      <c r="AX129" s="46" t="e">
        <f t="shared" si="204"/>
        <v>#REF!</v>
      </c>
      <c r="BA129" s="46" t="e">
        <f>LN(#REF!/#REF!)</f>
        <v>#REF!</v>
      </c>
      <c r="BB129" s="46" t="e">
        <f>LN(#REF!/#REF!)</f>
        <v>#REF!</v>
      </c>
      <c r="BC129" s="46" t="e">
        <f>LN(#REF!/#REF!)</f>
        <v>#REF!</v>
      </c>
      <c r="BD129" s="46" t="e">
        <f>LN(#REF!/#REF!)</f>
        <v>#REF!</v>
      </c>
      <c r="BF129" s="46" t="e">
        <f>F129/#REF!</f>
        <v>#REF!</v>
      </c>
      <c r="BG129" s="46" t="e">
        <f>#REF!/#REF!</f>
        <v>#REF!</v>
      </c>
      <c r="BH129" s="46" t="e">
        <f>#REF!/#REF!</f>
        <v>#REF!</v>
      </c>
      <c r="BI129" s="46" t="e">
        <f>#REF!/#REF!</f>
        <v>#REF!</v>
      </c>
      <c r="BJ129" s="46"/>
      <c r="BL129" s="46" t="e">
        <f t="shared" si="205"/>
        <v>#REF!</v>
      </c>
      <c r="BM129" s="46" t="e">
        <f t="shared" si="206"/>
        <v>#REF!</v>
      </c>
      <c r="BN129" s="46" t="e">
        <f t="shared" si="207"/>
        <v>#REF!</v>
      </c>
      <c r="BO129" s="46" t="e">
        <f t="shared" si="208"/>
        <v>#REF!</v>
      </c>
      <c r="BQ129" s="46" t="e">
        <f>LN(#REF!/#REF!)</f>
        <v>#REF!</v>
      </c>
      <c r="BR129" s="46" t="e">
        <f>LN(#REF!/#REF!)</f>
        <v>#REF!</v>
      </c>
      <c r="BS129" s="46" t="e">
        <f>LN(#REF!/#REF!)</f>
        <v>#REF!</v>
      </c>
      <c r="BT129" s="46" t="e">
        <f>LN(#REF!/#REF!)</f>
        <v>#REF!</v>
      </c>
      <c r="BV129" s="46" t="e">
        <f>LN(#REF!/#REF!)</f>
        <v>#REF!</v>
      </c>
      <c r="BW129" s="46" t="e">
        <f>LN(#REF!/#REF!)</f>
        <v>#REF!</v>
      </c>
      <c r="BX129" s="46" t="e">
        <f>LN(#REF!/#REF!)</f>
        <v>#REF!</v>
      </c>
      <c r="BY129" s="46" t="e">
        <f>LN(#REF!/#REF!)</f>
        <v>#REF!</v>
      </c>
      <c r="CA129" s="46">
        <f t="shared" si="186"/>
        <v>2.7198325549649221E-2</v>
      </c>
      <c r="CB129" s="46" t="e">
        <f>LN(#REF!/#REF!)</f>
        <v>#REF!</v>
      </c>
      <c r="CC129" s="46" t="e">
        <f>LN(#REF!/#REF!)</f>
        <v>#REF!</v>
      </c>
      <c r="CD129" s="46" t="e">
        <f>LN(#REF!/#REF!)</f>
        <v>#REF!</v>
      </c>
      <c r="CG129" s="46" t="e">
        <f t="shared" si="209"/>
        <v>#REF!</v>
      </c>
      <c r="CH129" s="46" t="e">
        <f t="shared" si="210"/>
        <v>#REF!</v>
      </c>
      <c r="CI129" s="46" t="e">
        <f t="shared" si="211"/>
        <v>#REF!</v>
      </c>
      <c r="CJ129" s="46"/>
      <c r="CK129" s="46" t="e">
        <f t="shared" si="212"/>
        <v>#REF!</v>
      </c>
      <c r="CL129" s="46" t="e">
        <f t="shared" si="213"/>
        <v>#REF!</v>
      </c>
      <c r="CM129" s="46" t="e">
        <f t="shared" si="214"/>
        <v>#REF!</v>
      </c>
      <c r="CN129" s="46"/>
      <c r="CO129" s="46" t="e">
        <f t="shared" si="215"/>
        <v>#REF!</v>
      </c>
      <c r="CP129" s="46" t="e">
        <f t="shared" si="216"/>
        <v>#REF!</v>
      </c>
      <c r="CQ129" s="46" t="e">
        <f t="shared" si="217"/>
        <v>#REF!</v>
      </c>
      <c r="CR129" s="46"/>
      <c r="CS129" s="46" t="e">
        <f t="shared" si="218"/>
        <v>#REF!</v>
      </c>
      <c r="CT129" s="46" t="e">
        <f t="shared" si="219"/>
        <v>#REF!</v>
      </c>
      <c r="CU129" s="46" t="e">
        <f t="shared" si="220"/>
        <v>#REF!</v>
      </c>
      <c r="CW129" s="46" t="e">
        <f t="shared" si="221"/>
        <v>#REF!</v>
      </c>
      <c r="CX129" s="46" t="e">
        <f t="shared" si="222"/>
        <v>#REF!</v>
      </c>
      <c r="CY129" s="46" t="e">
        <f t="shared" si="223"/>
        <v>#REF!</v>
      </c>
      <c r="DD129" s="2">
        <f t="shared" si="188"/>
        <v>2006</v>
      </c>
      <c r="DE129" s="46">
        <f t="shared" si="138"/>
        <v>1.3584994543075744</v>
      </c>
      <c r="DF129" s="46">
        <f t="shared" si="139"/>
        <v>1.3749235017534167</v>
      </c>
      <c r="DG129" s="46">
        <f t="shared" si="140"/>
        <v>1.0016226699261208</v>
      </c>
      <c r="DH129" s="46">
        <f t="shared" si="141"/>
        <v>0.98645388458433358</v>
      </c>
    </row>
    <row r="130" spans="1:112" x14ac:dyDescent="0.2">
      <c r="A130" s="1" t="s">
        <v>63</v>
      </c>
      <c r="B130" s="1">
        <f t="shared" si="156"/>
        <v>1984</v>
      </c>
      <c r="D130" s="43">
        <f t="shared" si="189"/>
        <v>6274.5764031279996</v>
      </c>
      <c r="F130" s="43">
        <f t="shared" si="190"/>
        <v>56.945768657713671</v>
      </c>
      <c r="H130" s="50">
        <f t="shared" si="157"/>
        <v>110.1851208795312</v>
      </c>
      <c r="I130" s="57"/>
      <c r="J130" s="57"/>
      <c r="K130" s="43">
        <f t="shared" si="191"/>
        <v>6337.0277369432479</v>
      </c>
      <c r="L130" s="115">
        <f t="shared" si="145"/>
        <v>111.28180172671806</v>
      </c>
      <c r="O130" s="52">
        <f t="shared" si="158"/>
        <v>0.99014501176140146</v>
      </c>
      <c r="R130" s="46">
        <f t="shared" si="192"/>
        <v>1.0696768571268944</v>
      </c>
      <c r="S130" s="46"/>
      <c r="T130" s="46"/>
      <c r="V130" s="48">
        <f t="shared" si="193"/>
        <v>0.97892729113732491</v>
      </c>
      <c r="W130" s="48">
        <f t="shared" si="194"/>
        <v>1.0520074287551724</v>
      </c>
      <c r="X130" s="48">
        <f t="shared" si="195"/>
        <v>0.98348152691722124</v>
      </c>
      <c r="Y130" s="48">
        <f t="shared" si="159"/>
        <v>1.0696768571268944</v>
      </c>
      <c r="Z130" s="48">
        <f t="shared" si="160"/>
        <v>1.0298387824876432</v>
      </c>
      <c r="AA130" s="48">
        <f t="shared" si="161"/>
        <v>1.0298387824876432</v>
      </c>
      <c r="AB130" s="48"/>
      <c r="AC130" s="48" t="e">
        <f>#REF!*#REF!*X130</f>
        <v>#REF!</v>
      </c>
      <c r="AH130" s="5"/>
      <c r="AJ130" s="46" t="e">
        <f>D130/#REF!</f>
        <v>#REF!</v>
      </c>
      <c r="AK130" s="46" t="e">
        <f>#REF!/#REF!</f>
        <v>#REF!</v>
      </c>
      <c r="AL130" s="46" t="e">
        <f>#REF!/#REF!</f>
        <v>#REF!</v>
      </c>
      <c r="AM130" s="46" t="e">
        <f>#REF!/#REF!</f>
        <v>#REF!</v>
      </c>
      <c r="AO130" s="46" t="e">
        <f t="shared" si="196"/>
        <v>#REF!</v>
      </c>
      <c r="AP130" s="46" t="e">
        <f t="shared" si="197"/>
        <v>#REF!</v>
      </c>
      <c r="AQ130" s="46" t="e">
        <f t="shared" si="198"/>
        <v>#REF!</v>
      </c>
      <c r="AR130" s="46" t="e">
        <f t="shared" si="199"/>
        <v>#REF!</v>
      </c>
      <c r="AS130" s="46" t="e">
        <f t="shared" si="200"/>
        <v>#REF!</v>
      </c>
      <c r="AT130" s="46"/>
      <c r="AU130" s="46" t="e">
        <f t="shared" si="201"/>
        <v>#REF!</v>
      </c>
      <c r="AV130" s="46" t="e">
        <f t="shared" si="202"/>
        <v>#REF!</v>
      </c>
      <c r="AW130" s="46" t="e">
        <f t="shared" si="203"/>
        <v>#REF!</v>
      </c>
      <c r="AX130" s="46" t="e">
        <f t="shared" si="204"/>
        <v>#REF!</v>
      </c>
      <c r="BA130" s="46" t="e">
        <f>LN(#REF!/#REF!)</f>
        <v>#REF!</v>
      </c>
      <c r="BB130" s="46" t="e">
        <f>LN(#REF!/#REF!)</f>
        <v>#REF!</v>
      </c>
      <c r="BC130" s="46" t="e">
        <f>LN(#REF!/#REF!)</f>
        <v>#REF!</v>
      </c>
      <c r="BD130" s="46" t="e">
        <f>LN(#REF!/#REF!)</f>
        <v>#REF!</v>
      </c>
      <c r="BF130" s="46" t="e">
        <f>F130/#REF!</f>
        <v>#REF!</v>
      </c>
      <c r="BG130" s="46" t="e">
        <f>#REF!/#REF!</f>
        <v>#REF!</v>
      </c>
      <c r="BH130" s="46" t="e">
        <f>#REF!/#REF!</f>
        <v>#REF!</v>
      </c>
      <c r="BI130" s="46" t="e">
        <f>#REF!/#REF!</f>
        <v>#REF!</v>
      </c>
      <c r="BJ130" s="46"/>
      <c r="BL130" s="46" t="e">
        <f t="shared" si="205"/>
        <v>#REF!</v>
      </c>
      <c r="BM130" s="46" t="e">
        <f t="shared" si="206"/>
        <v>#REF!</v>
      </c>
      <c r="BN130" s="46" t="e">
        <f t="shared" si="207"/>
        <v>#REF!</v>
      </c>
      <c r="BO130" s="46" t="e">
        <f t="shared" si="208"/>
        <v>#REF!</v>
      </c>
      <c r="BQ130" s="46" t="e">
        <f>LN(#REF!/#REF!)</f>
        <v>#REF!</v>
      </c>
      <c r="BR130" s="46" t="e">
        <f>LN(#REF!/#REF!)</f>
        <v>#REF!</v>
      </c>
      <c r="BS130" s="46" t="e">
        <f>LN(#REF!/#REF!)</f>
        <v>#REF!</v>
      </c>
      <c r="BT130" s="46" t="e">
        <f>LN(#REF!/#REF!)</f>
        <v>#REF!</v>
      </c>
      <c r="BV130" s="46" t="e">
        <f>LN(#REF!/#REF!)</f>
        <v>#REF!</v>
      </c>
      <c r="BW130" s="46" t="e">
        <f>LN(#REF!/#REF!)</f>
        <v>#REF!</v>
      </c>
      <c r="BX130" s="46" t="e">
        <f>LN(#REF!/#REF!)</f>
        <v>#REF!</v>
      </c>
      <c r="BY130" s="46" t="e">
        <f>LN(#REF!/#REF!)</f>
        <v>#REF!</v>
      </c>
      <c r="CA130" s="46">
        <f t="shared" si="186"/>
        <v>-1.6957780136698963E-2</v>
      </c>
      <c r="CB130" s="46" t="e">
        <f>LN(#REF!/#REF!)</f>
        <v>#REF!</v>
      </c>
      <c r="CC130" s="46" t="e">
        <f>LN(#REF!/#REF!)</f>
        <v>#REF!</v>
      </c>
      <c r="CD130" s="46" t="e">
        <f>LN(#REF!/#REF!)</f>
        <v>#REF!</v>
      </c>
      <c r="CG130" s="46" t="e">
        <f t="shared" si="209"/>
        <v>#REF!</v>
      </c>
      <c r="CH130" s="46" t="e">
        <f t="shared" si="210"/>
        <v>#REF!</v>
      </c>
      <c r="CI130" s="46" t="e">
        <f t="shared" si="211"/>
        <v>#REF!</v>
      </c>
      <c r="CJ130" s="46"/>
      <c r="CK130" s="46" t="e">
        <f t="shared" si="212"/>
        <v>#REF!</v>
      </c>
      <c r="CL130" s="46" t="e">
        <f t="shared" si="213"/>
        <v>#REF!</v>
      </c>
      <c r="CM130" s="46" t="e">
        <f t="shared" si="214"/>
        <v>#REF!</v>
      </c>
      <c r="CN130" s="46"/>
      <c r="CO130" s="46" t="e">
        <f t="shared" si="215"/>
        <v>#REF!</v>
      </c>
      <c r="CP130" s="46" t="e">
        <f t="shared" si="216"/>
        <v>#REF!</v>
      </c>
      <c r="CQ130" s="46" t="e">
        <f t="shared" si="217"/>
        <v>#REF!</v>
      </c>
      <c r="CR130" s="46"/>
      <c r="CS130" s="46" t="e">
        <f t="shared" si="218"/>
        <v>#REF!</v>
      </c>
      <c r="CT130" s="46" t="e">
        <f t="shared" si="219"/>
        <v>#REF!</v>
      </c>
      <c r="CU130" s="46" t="e">
        <f t="shared" si="220"/>
        <v>#REF!</v>
      </c>
      <c r="CW130" s="46" t="e">
        <f t="shared" si="221"/>
        <v>#REF!</v>
      </c>
      <c r="CX130" s="46" t="e">
        <f t="shared" si="222"/>
        <v>#REF!</v>
      </c>
      <c r="CY130" s="46" t="e">
        <f t="shared" si="223"/>
        <v>#REF!</v>
      </c>
      <c r="DD130" s="2">
        <f t="shared" si="188"/>
        <v>2007</v>
      </c>
      <c r="DE130" s="46">
        <f t="shared" si="138"/>
        <v>1.3160412553509557</v>
      </c>
      <c r="DF130" s="46">
        <f t="shared" si="139"/>
        <v>1.3960662383122981</v>
      </c>
      <c r="DG130" s="46">
        <f t="shared" si="140"/>
        <v>0.97673413398547826</v>
      </c>
      <c r="DH130" s="46">
        <f t="shared" si="141"/>
        <v>0.96513288588758583</v>
      </c>
    </row>
    <row r="131" spans="1:112" x14ac:dyDescent="0.2">
      <c r="A131" s="1" t="s">
        <v>63</v>
      </c>
      <c r="B131" s="1">
        <f t="shared" si="156"/>
        <v>1985</v>
      </c>
      <c r="D131" s="43">
        <f t="shared" si="189"/>
        <v>6092.7754031280001</v>
      </c>
      <c r="F131" s="43">
        <f t="shared" si="190"/>
        <v>58.171601888383009</v>
      </c>
      <c r="H131" s="50">
        <f t="shared" si="157"/>
        <v>104.73796844753454</v>
      </c>
      <c r="I131" s="57"/>
      <c r="J131" s="57"/>
      <c r="K131" s="43">
        <f t="shared" si="191"/>
        <v>6051.7722004905263</v>
      </c>
      <c r="L131" s="115">
        <f t="shared" si="145"/>
        <v>104.033102132934</v>
      </c>
      <c r="O131" s="52">
        <f t="shared" si="158"/>
        <v>1.0067754041756811</v>
      </c>
      <c r="R131" s="46">
        <f t="shared" si="192"/>
        <v>1</v>
      </c>
      <c r="S131" s="46"/>
      <c r="T131" s="46"/>
      <c r="V131" s="48">
        <f t="shared" si="193"/>
        <v>1</v>
      </c>
      <c r="W131" s="48">
        <f t="shared" si="194"/>
        <v>1</v>
      </c>
      <c r="X131" s="48">
        <f t="shared" si="195"/>
        <v>1</v>
      </c>
      <c r="Y131" s="48">
        <f t="shared" si="159"/>
        <v>1</v>
      </c>
      <c r="Z131" s="48">
        <f t="shared" si="160"/>
        <v>1</v>
      </c>
      <c r="AA131" s="48">
        <f t="shared" si="161"/>
        <v>1</v>
      </c>
      <c r="AB131" s="48"/>
      <c r="AC131" s="48" t="e">
        <f>#REF!*#REF!*X131</f>
        <v>#REF!</v>
      </c>
      <c r="AH131" s="5"/>
      <c r="AJ131" s="46" t="e">
        <f>D131/#REF!</f>
        <v>#REF!</v>
      </c>
      <c r="AK131" s="46" t="e">
        <f>#REF!/#REF!</f>
        <v>#REF!</v>
      </c>
      <c r="AL131" s="46" t="e">
        <f>#REF!/#REF!</f>
        <v>#REF!</v>
      </c>
      <c r="AM131" s="46" t="e">
        <f>#REF!/#REF!</f>
        <v>#REF!</v>
      </c>
      <c r="AO131" s="46" t="e">
        <f t="shared" si="196"/>
        <v>#REF!</v>
      </c>
      <c r="AP131" s="46" t="e">
        <f t="shared" si="197"/>
        <v>#REF!</v>
      </c>
      <c r="AQ131" s="46" t="e">
        <f t="shared" si="198"/>
        <v>#REF!</v>
      </c>
      <c r="AR131" s="46" t="e">
        <f t="shared" si="199"/>
        <v>#REF!</v>
      </c>
      <c r="AS131" s="46" t="e">
        <f t="shared" si="200"/>
        <v>#REF!</v>
      </c>
      <c r="AT131" s="46"/>
      <c r="AU131" s="46" t="e">
        <f t="shared" si="201"/>
        <v>#REF!</v>
      </c>
      <c r="AV131" s="46" t="e">
        <f t="shared" si="202"/>
        <v>#REF!</v>
      </c>
      <c r="AW131" s="46" t="e">
        <f t="shared" si="203"/>
        <v>#REF!</v>
      </c>
      <c r="AX131" s="46" t="e">
        <f t="shared" si="204"/>
        <v>#REF!</v>
      </c>
      <c r="BA131" s="46" t="e">
        <f>LN(#REF!/#REF!)</f>
        <v>#REF!</v>
      </c>
      <c r="BB131" s="46" t="e">
        <f>LN(#REF!/#REF!)</f>
        <v>#REF!</v>
      </c>
      <c r="BC131" s="46" t="e">
        <f>LN(#REF!/#REF!)</f>
        <v>#REF!</v>
      </c>
      <c r="BD131" s="46" t="e">
        <f>LN(#REF!/#REF!)</f>
        <v>#REF!</v>
      </c>
      <c r="BF131" s="46" t="e">
        <f>F131/#REF!</f>
        <v>#REF!</v>
      </c>
      <c r="BG131" s="46" t="e">
        <f>#REF!/#REF!</f>
        <v>#REF!</v>
      </c>
      <c r="BH131" s="46" t="e">
        <f>#REF!/#REF!</f>
        <v>#REF!</v>
      </c>
      <c r="BI131" s="46" t="e">
        <f>#REF!/#REF!</f>
        <v>#REF!</v>
      </c>
      <c r="BJ131" s="46"/>
      <c r="BL131" s="46" t="e">
        <f t="shared" si="205"/>
        <v>#REF!</v>
      </c>
      <c r="BM131" s="46" t="e">
        <f t="shared" si="206"/>
        <v>#REF!</v>
      </c>
      <c r="BN131" s="46" t="e">
        <f t="shared" si="207"/>
        <v>#REF!</v>
      </c>
      <c r="BO131" s="46" t="e">
        <f t="shared" si="208"/>
        <v>#REF!</v>
      </c>
      <c r="BQ131" s="46" t="e">
        <f>LN(#REF!/#REF!)</f>
        <v>#REF!</v>
      </c>
      <c r="BR131" s="46" t="e">
        <f>LN(#REF!/#REF!)</f>
        <v>#REF!</v>
      </c>
      <c r="BS131" s="46" t="e">
        <f>LN(#REF!/#REF!)</f>
        <v>#REF!</v>
      </c>
      <c r="BT131" s="46" t="e">
        <f>LN(#REF!/#REF!)</f>
        <v>#REF!</v>
      </c>
      <c r="BV131" s="46" t="e">
        <f>LN(#REF!/#REF!)</f>
        <v>#REF!</v>
      </c>
      <c r="BW131" s="46" t="e">
        <f>LN(#REF!/#REF!)</f>
        <v>#REF!</v>
      </c>
      <c r="BX131" s="46" t="e">
        <f>LN(#REF!/#REF!)</f>
        <v>#REF!</v>
      </c>
      <c r="BY131" s="46" t="e">
        <f>LN(#REF!/#REF!)</f>
        <v>#REF!</v>
      </c>
      <c r="CA131" s="46">
        <f t="shared" si="186"/>
        <v>1.6656424331743129E-2</v>
      </c>
      <c r="CB131" s="46" t="e">
        <f>LN(#REF!/#REF!)</f>
        <v>#REF!</v>
      </c>
      <c r="CC131" s="46" t="e">
        <f>LN(#REF!/#REF!)</f>
        <v>#REF!</v>
      </c>
      <c r="CD131" s="46" t="e">
        <f>LN(#REF!/#REF!)</f>
        <v>#REF!</v>
      </c>
      <c r="CG131" s="46" t="e">
        <f t="shared" si="209"/>
        <v>#REF!</v>
      </c>
      <c r="CH131" s="46" t="e">
        <f t="shared" si="210"/>
        <v>#REF!</v>
      </c>
      <c r="CI131" s="46" t="e">
        <f t="shared" si="211"/>
        <v>#REF!</v>
      </c>
      <c r="CJ131" s="46"/>
      <c r="CK131" s="46" t="e">
        <f t="shared" si="212"/>
        <v>#REF!</v>
      </c>
      <c r="CL131" s="46" t="e">
        <f t="shared" si="213"/>
        <v>#REF!</v>
      </c>
      <c r="CM131" s="46" t="e">
        <f t="shared" si="214"/>
        <v>#REF!</v>
      </c>
      <c r="CN131" s="46"/>
      <c r="CO131" s="46" t="e">
        <f t="shared" si="215"/>
        <v>#REF!</v>
      </c>
      <c r="CP131" s="46" t="e">
        <f t="shared" si="216"/>
        <v>#REF!</v>
      </c>
      <c r="CQ131" s="46" t="e">
        <f t="shared" si="217"/>
        <v>#REF!</v>
      </c>
      <c r="CR131" s="46"/>
      <c r="CS131" s="46" t="e">
        <f t="shared" si="218"/>
        <v>#REF!</v>
      </c>
      <c r="CT131" s="46" t="e">
        <f t="shared" si="219"/>
        <v>#REF!</v>
      </c>
      <c r="CU131" s="46" t="e">
        <f t="shared" si="220"/>
        <v>#REF!</v>
      </c>
      <c r="CW131" s="46" t="e">
        <f t="shared" si="221"/>
        <v>#REF!</v>
      </c>
      <c r="CX131" s="46" t="e">
        <f t="shared" si="222"/>
        <v>#REF!</v>
      </c>
      <c r="CY131" s="46" t="e">
        <f t="shared" si="223"/>
        <v>#REF!</v>
      </c>
      <c r="DD131" s="2">
        <f>DD130+1</f>
        <v>2008</v>
      </c>
      <c r="DE131" s="46">
        <f t="shared" si="138"/>
        <v>1.3652541318436726</v>
      </c>
      <c r="DF131" s="46">
        <f t="shared" si="139"/>
        <v>1.4185241770420669</v>
      </c>
      <c r="DG131" s="46">
        <f t="shared" si="140"/>
        <v>0.97848110220737294</v>
      </c>
      <c r="DH131" s="46">
        <f t="shared" si="141"/>
        <v>0.98361312452436289</v>
      </c>
    </row>
    <row r="132" spans="1:112" x14ac:dyDescent="0.2">
      <c r="A132" s="1" t="s">
        <v>63</v>
      </c>
      <c r="B132" s="1">
        <f t="shared" si="156"/>
        <v>1986</v>
      </c>
      <c r="D132" s="43">
        <f t="shared" si="189"/>
        <v>6140.6994031279992</v>
      </c>
      <c r="F132" s="43">
        <f t="shared" si="190"/>
        <v>59.492416736089979</v>
      </c>
      <c r="H132" s="50">
        <f t="shared" si="157"/>
        <v>103.21818712405504</v>
      </c>
      <c r="I132" s="56"/>
      <c r="J132" s="56"/>
      <c r="K132" s="43">
        <f t="shared" si="191"/>
        <v>6166.183195310954</v>
      </c>
      <c r="L132" s="115">
        <f t="shared" si="145"/>
        <v>103.64654074592926</v>
      </c>
      <c r="O132" s="52">
        <f t="shared" si="158"/>
        <v>0.995867169142439</v>
      </c>
      <c r="R132" s="46">
        <f t="shared" si="192"/>
        <v>0.99628424627277967</v>
      </c>
      <c r="S132" s="46"/>
      <c r="T132" s="46"/>
      <c r="V132" s="48">
        <f t="shared" si="193"/>
        <v>1.0227054921100727</v>
      </c>
      <c r="W132" s="48">
        <f t="shared" si="194"/>
        <v>0.98548968109648993</v>
      </c>
      <c r="X132" s="48">
        <f t="shared" si="195"/>
        <v>0.98916517528338566</v>
      </c>
      <c r="Y132" s="48">
        <f t="shared" si="159"/>
        <v>0.99628424627277967</v>
      </c>
      <c r="Z132" s="48">
        <f t="shared" si="160"/>
        <v>1.0078657092751842</v>
      </c>
      <c r="AA132" s="48">
        <f t="shared" si="161"/>
        <v>1.0078657092751844</v>
      </c>
      <c r="AB132" s="48"/>
      <c r="AC132" s="48" t="e">
        <f>#REF!*#REF!*X132</f>
        <v>#REF!</v>
      </c>
      <c r="AH132" s="5"/>
      <c r="AJ132" s="46" t="e">
        <f>D132/#REF!</f>
        <v>#REF!</v>
      </c>
      <c r="AK132" s="46" t="e">
        <f>#REF!/#REF!</f>
        <v>#REF!</v>
      </c>
      <c r="AL132" s="46" t="e">
        <f>#REF!/#REF!</f>
        <v>#REF!</v>
      </c>
      <c r="AM132" s="46" t="e">
        <f>#REF!/#REF!</f>
        <v>#REF!</v>
      </c>
      <c r="AO132" s="46" t="e">
        <f t="shared" si="196"/>
        <v>#REF!</v>
      </c>
      <c r="AP132" s="46" t="e">
        <f t="shared" si="197"/>
        <v>#REF!</v>
      </c>
      <c r="AQ132" s="46" t="e">
        <f t="shared" si="198"/>
        <v>#REF!</v>
      </c>
      <c r="AR132" s="46" t="e">
        <f t="shared" si="199"/>
        <v>#REF!</v>
      </c>
      <c r="AS132" s="46" t="e">
        <f t="shared" si="200"/>
        <v>#REF!</v>
      </c>
      <c r="AT132" s="46"/>
      <c r="AU132" s="46" t="e">
        <f t="shared" si="201"/>
        <v>#REF!</v>
      </c>
      <c r="AV132" s="46" t="e">
        <f t="shared" si="202"/>
        <v>#REF!</v>
      </c>
      <c r="AW132" s="46" t="e">
        <f t="shared" si="203"/>
        <v>#REF!</v>
      </c>
      <c r="AX132" s="46" t="e">
        <f t="shared" si="204"/>
        <v>#REF!</v>
      </c>
      <c r="BA132" s="46" t="e">
        <f>LN(#REF!/#REF!)</f>
        <v>#REF!</v>
      </c>
      <c r="BB132" s="46" t="e">
        <f>LN(#REF!/#REF!)</f>
        <v>#REF!</v>
      </c>
      <c r="BC132" s="46" t="e">
        <f>LN(#REF!/#REF!)</f>
        <v>#REF!</v>
      </c>
      <c r="BD132" s="46" t="e">
        <f>LN(#REF!/#REF!)</f>
        <v>#REF!</v>
      </c>
      <c r="BF132" s="46" t="e">
        <f>F132/#REF!</f>
        <v>#REF!</v>
      </c>
      <c r="BG132" s="46" t="e">
        <f>#REF!/#REF!</f>
        <v>#REF!</v>
      </c>
      <c r="BH132" s="46" t="e">
        <f>#REF!/#REF!</f>
        <v>#REF!</v>
      </c>
      <c r="BI132" s="46" t="e">
        <f>#REF!/#REF!</f>
        <v>#REF!</v>
      </c>
      <c r="BJ132" s="46"/>
      <c r="BL132" s="46" t="e">
        <f t="shared" si="205"/>
        <v>#REF!</v>
      </c>
      <c r="BM132" s="46" t="e">
        <f t="shared" si="206"/>
        <v>#REF!</v>
      </c>
      <c r="BN132" s="46" t="e">
        <f t="shared" si="207"/>
        <v>#REF!</v>
      </c>
      <c r="BO132" s="46" t="e">
        <f t="shared" si="208"/>
        <v>#REF!</v>
      </c>
      <c r="BQ132" s="46" t="e">
        <f>LN(#REF!/#REF!)</f>
        <v>#REF!</v>
      </c>
      <c r="BR132" s="46" t="e">
        <f>LN(#REF!/#REF!)</f>
        <v>#REF!</v>
      </c>
      <c r="BS132" s="46" t="e">
        <f>LN(#REF!/#REF!)</f>
        <v>#REF!</v>
      </c>
      <c r="BT132" s="46" t="e">
        <f>LN(#REF!/#REF!)</f>
        <v>#REF!</v>
      </c>
      <c r="BV132" s="46" t="e">
        <f>LN(#REF!/#REF!)</f>
        <v>#REF!</v>
      </c>
      <c r="BW132" s="46" t="e">
        <f>LN(#REF!/#REF!)</f>
        <v>#REF!</v>
      </c>
      <c r="BX132" s="46" t="e">
        <f>LN(#REF!/#REF!)</f>
        <v>#REF!</v>
      </c>
      <c r="BY132" s="46" t="e">
        <f>LN(#REF!/#REF!)</f>
        <v>#REF!</v>
      </c>
      <c r="CA132" s="46">
        <f t="shared" si="186"/>
        <v>-1.0893948884440797E-2</v>
      </c>
      <c r="CB132" s="46" t="e">
        <f>LN(#REF!/#REF!)</f>
        <v>#REF!</v>
      </c>
      <c r="CC132" s="46" t="e">
        <f>LN(#REF!/#REF!)</f>
        <v>#REF!</v>
      </c>
      <c r="CD132" s="46" t="e">
        <f>LN(#REF!/#REF!)</f>
        <v>#REF!</v>
      </c>
      <c r="CG132" s="46" t="e">
        <f t="shared" si="209"/>
        <v>#REF!</v>
      </c>
      <c r="CH132" s="46" t="e">
        <f t="shared" si="210"/>
        <v>#REF!</v>
      </c>
      <c r="CI132" s="46" t="e">
        <f t="shared" si="211"/>
        <v>#REF!</v>
      </c>
      <c r="CJ132" s="46"/>
      <c r="CK132" s="46" t="e">
        <f t="shared" si="212"/>
        <v>#REF!</v>
      </c>
      <c r="CL132" s="46" t="e">
        <f t="shared" si="213"/>
        <v>#REF!</v>
      </c>
      <c r="CM132" s="46" t="e">
        <f t="shared" si="214"/>
        <v>#REF!</v>
      </c>
      <c r="CN132" s="46"/>
      <c r="CO132" s="46" t="e">
        <f t="shared" si="215"/>
        <v>#REF!</v>
      </c>
      <c r="CP132" s="46" t="e">
        <f t="shared" si="216"/>
        <v>#REF!</v>
      </c>
      <c r="CQ132" s="46" t="e">
        <f t="shared" si="217"/>
        <v>#REF!</v>
      </c>
      <c r="CR132" s="46"/>
      <c r="CS132" s="46" t="e">
        <f t="shared" si="218"/>
        <v>#REF!</v>
      </c>
      <c r="CT132" s="46" t="e">
        <f t="shared" si="219"/>
        <v>#REF!</v>
      </c>
      <c r="CU132" s="46" t="e">
        <f t="shared" si="220"/>
        <v>#REF!</v>
      </c>
      <c r="CW132" s="46" t="e">
        <f t="shared" si="221"/>
        <v>#REF!</v>
      </c>
      <c r="CX132" s="46" t="e">
        <f t="shared" si="222"/>
        <v>#REF!</v>
      </c>
      <c r="CY132" s="46" t="e">
        <f t="shared" si="223"/>
        <v>#REF!</v>
      </c>
      <c r="DD132" s="2">
        <f>DD131+1</f>
        <v>2009</v>
      </c>
      <c r="DE132" s="46">
        <f t="shared" si="138"/>
        <v>1.3942886837034343</v>
      </c>
      <c r="DF132" s="46">
        <f t="shared" si="139"/>
        <v>1.438777216912849</v>
      </c>
      <c r="DG132" s="46">
        <f t="shared" si="140"/>
        <v>0.9759332511812947</v>
      </c>
      <c r="DH132" s="46">
        <f t="shared" si="141"/>
        <v>0.99297664806295705</v>
      </c>
    </row>
    <row r="133" spans="1:112" x14ac:dyDescent="0.2">
      <c r="A133" s="1" t="s">
        <v>63</v>
      </c>
      <c r="B133" s="1">
        <f t="shared" si="156"/>
        <v>1987</v>
      </c>
      <c r="D133" s="43">
        <f t="shared" si="189"/>
        <v>6322.2154031280006</v>
      </c>
      <c r="F133" s="43">
        <f t="shared" si="190"/>
        <v>60.763476770077759</v>
      </c>
      <c r="H133" s="50">
        <f t="shared" si="157"/>
        <v>104.04630773598689</v>
      </c>
      <c r="I133" s="57"/>
      <c r="J133" s="57"/>
      <c r="K133" s="43">
        <f t="shared" si="191"/>
        <v>6349.8751226848926</v>
      </c>
      <c r="L133" s="115">
        <f t="shared" si="145"/>
        <v>104.50151077944592</v>
      </c>
      <c r="O133" s="52">
        <f t="shared" si="158"/>
        <v>0.99564405298962844</v>
      </c>
      <c r="R133" s="46">
        <f t="shared" si="192"/>
        <v>1.0045024961950417</v>
      </c>
      <c r="S133" s="46"/>
      <c r="T133" s="46"/>
      <c r="V133" s="48">
        <f t="shared" si="193"/>
        <v>1.0445556731731047</v>
      </c>
      <c r="W133" s="48">
        <f t="shared" si="194"/>
        <v>0.99339627527820418</v>
      </c>
      <c r="X133" s="48">
        <f t="shared" si="195"/>
        <v>0.98894356065922495</v>
      </c>
      <c r="Y133" s="48">
        <f t="shared" si="159"/>
        <v>1.0045024961950417</v>
      </c>
      <c r="Z133" s="48">
        <f t="shared" si="160"/>
        <v>1.0376577150508792</v>
      </c>
      <c r="AA133" s="48">
        <f t="shared" si="161"/>
        <v>1.0376577150508794</v>
      </c>
      <c r="AB133" s="48"/>
      <c r="AC133" s="48" t="e">
        <f>#REF!*#REF!*X133</f>
        <v>#REF!</v>
      </c>
      <c r="AH133" s="5"/>
      <c r="AJ133" s="46" t="e">
        <f>D133/#REF!</f>
        <v>#REF!</v>
      </c>
      <c r="AK133" s="46" t="e">
        <f>#REF!/#REF!</f>
        <v>#REF!</v>
      </c>
      <c r="AL133" s="46" t="e">
        <f>#REF!/#REF!</f>
        <v>#REF!</v>
      </c>
      <c r="AM133" s="46" t="e">
        <f>#REF!/#REF!</f>
        <v>#REF!</v>
      </c>
      <c r="AO133" s="46" t="e">
        <f t="shared" si="196"/>
        <v>#REF!</v>
      </c>
      <c r="AP133" s="46" t="e">
        <f t="shared" si="197"/>
        <v>#REF!</v>
      </c>
      <c r="AQ133" s="46" t="e">
        <f t="shared" si="198"/>
        <v>#REF!</v>
      </c>
      <c r="AR133" s="46" t="e">
        <f t="shared" si="199"/>
        <v>#REF!</v>
      </c>
      <c r="AS133" s="46" t="e">
        <f t="shared" si="200"/>
        <v>#REF!</v>
      </c>
      <c r="AT133" s="46"/>
      <c r="AU133" s="46" t="e">
        <f t="shared" si="201"/>
        <v>#REF!</v>
      </c>
      <c r="AV133" s="46" t="e">
        <f t="shared" si="202"/>
        <v>#REF!</v>
      </c>
      <c r="AW133" s="46" t="e">
        <f t="shared" si="203"/>
        <v>#REF!</v>
      </c>
      <c r="AX133" s="46" t="e">
        <f t="shared" si="204"/>
        <v>#REF!</v>
      </c>
      <c r="BA133" s="46" t="e">
        <f>LN(#REF!/#REF!)</f>
        <v>#REF!</v>
      </c>
      <c r="BB133" s="46" t="e">
        <f>LN(#REF!/#REF!)</f>
        <v>#REF!</v>
      </c>
      <c r="BC133" s="46" t="e">
        <f>LN(#REF!/#REF!)</f>
        <v>#REF!</v>
      </c>
      <c r="BD133" s="46" t="e">
        <f>LN(#REF!/#REF!)</f>
        <v>#REF!</v>
      </c>
      <c r="BF133" s="46" t="e">
        <f>F133/#REF!</f>
        <v>#REF!</v>
      </c>
      <c r="BG133" s="46" t="e">
        <f>#REF!/#REF!</f>
        <v>#REF!</v>
      </c>
      <c r="BH133" s="46" t="e">
        <f>#REF!/#REF!</f>
        <v>#REF!</v>
      </c>
      <c r="BI133" s="46" t="e">
        <f>#REF!/#REF!</f>
        <v>#REF!</v>
      </c>
      <c r="BJ133" s="46"/>
      <c r="BL133" s="46" t="e">
        <f t="shared" si="205"/>
        <v>#REF!</v>
      </c>
      <c r="BM133" s="46" t="e">
        <f t="shared" si="206"/>
        <v>#REF!</v>
      </c>
      <c r="BN133" s="46" t="e">
        <f t="shared" si="207"/>
        <v>#REF!</v>
      </c>
      <c r="BO133" s="46" t="e">
        <f t="shared" si="208"/>
        <v>#REF!</v>
      </c>
      <c r="BQ133" s="46" t="e">
        <f>LN(#REF!/#REF!)</f>
        <v>#REF!</v>
      </c>
      <c r="BR133" s="46" t="e">
        <f>LN(#REF!/#REF!)</f>
        <v>#REF!</v>
      </c>
      <c r="BS133" s="46" t="e">
        <f>LN(#REF!/#REF!)</f>
        <v>#REF!</v>
      </c>
      <c r="BT133" s="46" t="e">
        <f>LN(#REF!/#REF!)</f>
        <v>#REF!</v>
      </c>
      <c r="BV133" s="46" t="e">
        <f>LN(#REF!/#REF!)</f>
        <v>#REF!</v>
      </c>
      <c r="BW133" s="46" t="e">
        <f>LN(#REF!/#REF!)</f>
        <v>#REF!</v>
      </c>
      <c r="BX133" s="46" t="e">
        <f>LN(#REF!/#REF!)</f>
        <v>#REF!</v>
      </c>
      <c r="BY133" s="46" t="e">
        <f>LN(#REF!/#REF!)</f>
        <v>#REF!</v>
      </c>
      <c r="CA133" s="46">
        <f t="shared" si="186"/>
        <v>-2.2406718201180493E-4</v>
      </c>
      <c r="CB133" s="46" t="e">
        <f>LN(#REF!/#REF!)</f>
        <v>#REF!</v>
      </c>
      <c r="CC133" s="46" t="e">
        <f>LN(#REF!/#REF!)</f>
        <v>#REF!</v>
      </c>
      <c r="CD133" s="46" t="e">
        <f>LN(#REF!/#REF!)</f>
        <v>#REF!</v>
      </c>
      <c r="CG133" s="46" t="e">
        <f t="shared" si="209"/>
        <v>#REF!</v>
      </c>
      <c r="CH133" s="46" t="e">
        <f t="shared" si="210"/>
        <v>#REF!</v>
      </c>
      <c r="CI133" s="46" t="e">
        <f t="shared" si="211"/>
        <v>#REF!</v>
      </c>
      <c r="CJ133" s="46"/>
      <c r="CK133" s="46" t="e">
        <f t="shared" si="212"/>
        <v>#REF!</v>
      </c>
      <c r="CL133" s="46" t="e">
        <f t="shared" si="213"/>
        <v>#REF!</v>
      </c>
      <c r="CM133" s="46" t="e">
        <f t="shared" si="214"/>
        <v>#REF!</v>
      </c>
      <c r="CN133" s="46"/>
      <c r="CO133" s="46" t="e">
        <f t="shared" si="215"/>
        <v>#REF!</v>
      </c>
      <c r="CP133" s="46" t="e">
        <f t="shared" si="216"/>
        <v>#REF!</v>
      </c>
      <c r="CQ133" s="46" t="e">
        <f t="shared" si="217"/>
        <v>#REF!</v>
      </c>
      <c r="CR133" s="46"/>
      <c r="CS133" s="46" t="e">
        <f t="shared" si="218"/>
        <v>#REF!</v>
      </c>
      <c r="CT133" s="46" t="e">
        <f t="shared" si="219"/>
        <v>#REF!</v>
      </c>
      <c r="CU133" s="46" t="e">
        <f t="shared" si="220"/>
        <v>#REF!</v>
      </c>
      <c r="CW133" s="46" t="e">
        <f t="shared" si="221"/>
        <v>#REF!</v>
      </c>
      <c r="CX133" s="46" t="e">
        <f t="shared" si="222"/>
        <v>#REF!</v>
      </c>
      <c r="CY133" s="46" t="e">
        <f t="shared" si="223"/>
        <v>#REF!</v>
      </c>
      <c r="DD133" s="2">
        <f>DD132+1</f>
        <v>2010</v>
      </c>
      <c r="DE133" s="46">
        <f t="shared" si="138"/>
        <v>1.3748958990691902</v>
      </c>
      <c r="DF133" s="46">
        <f t="shared" si="139"/>
        <v>1.4538224551380647</v>
      </c>
      <c r="DG133" s="46">
        <f t="shared" si="140"/>
        <v>0.95499398946726877</v>
      </c>
      <c r="DH133" s="46">
        <f t="shared" si="141"/>
        <v>0.990279539068184</v>
      </c>
    </row>
    <row r="134" spans="1:112" x14ac:dyDescent="0.2">
      <c r="A134" s="1" t="s">
        <v>63</v>
      </c>
      <c r="B134" s="1">
        <f t="shared" si="156"/>
        <v>1988</v>
      </c>
      <c r="D134" s="43">
        <f t="shared" si="189"/>
        <v>6678.3484031280004</v>
      </c>
      <c r="F134" s="43">
        <f t="shared" si="190"/>
        <v>62.000598696130474</v>
      </c>
      <c r="H134" s="50">
        <f t="shared" si="157"/>
        <v>107.71425669386001</v>
      </c>
      <c r="I134" s="57"/>
      <c r="J134" s="57"/>
      <c r="K134" s="43">
        <f t="shared" si="191"/>
        <v>6622.2557677351433</v>
      </c>
      <c r="L134" s="115">
        <f t="shared" si="145"/>
        <v>106.80954550441211</v>
      </c>
      <c r="O134" s="52">
        <f t="shared" si="158"/>
        <v>1.0084703214977215</v>
      </c>
      <c r="R134" s="46">
        <f t="shared" si="192"/>
        <v>1.0266880763387249</v>
      </c>
      <c r="S134" s="46"/>
      <c r="T134" s="46"/>
      <c r="V134" s="48">
        <f t="shared" si="193"/>
        <v>1.065822440562912</v>
      </c>
      <c r="W134" s="48">
        <f t="shared" si="194"/>
        <v>1.0284165168605151</v>
      </c>
      <c r="X134" s="48">
        <f t="shared" si="195"/>
        <v>1.00168351085556</v>
      </c>
      <c r="Y134" s="48">
        <f t="shared" si="159"/>
        <v>1.0266880763387249</v>
      </c>
      <c r="Z134" s="48">
        <f t="shared" si="160"/>
        <v>1.0961094019154836</v>
      </c>
      <c r="AA134" s="48">
        <f t="shared" si="161"/>
        <v>1.0961094019154833</v>
      </c>
      <c r="AB134" s="48"/>
      <c r="AC134" s="48" t="e">
        <f>#REF!*#REF!*X134</f>
        <v>#REF!</v>
      </c>
      <c r="AH134" s="5"/>
      <c r="AJ134" s="46" t="e">
        <f>D134/#REF!</f>
        <v>#REF!</v>
      </c>
      <c r="AK134" s="46" t="e">
        <f>#REF!/#REF!</f>
        <v>#REF!</v>
      </c>
      <c r="AL134" s="46" t="e">
        <f>#REF!/#REF!</f>
        <v>#REF!</v>
      </c>
      <c r="AM134" s="46" t="e">
        <f>#REF!/#REF!</f>
        <v>#REF!</v>
      </c>
      <c r="AO134" s="46" t="e">
        <f t="shared" si="196"/>
        <v>#REF!</v>
      </c>
      <c r="AP134" s="46" t="e">
        <f t="shared" si="197"/>
        <v>#REF!</v>
      </c>
      <c r="AQ134" s="46" t="e">
        <f t="shared" si="198"/>
        <v>#REF!</v>
      </c>
      <c r="AR134" s="46" t="e">
        <f t="shared" si="199"/>
        <v>#REF!</v>
      </c>
      <c r="AS134" s="46" t="e">
        <f t="shared" si="200"/>
        <v>#REF!</v>
      </c>
      <c r="AT134" s="46"/>
      <c r="AU134" s="46" t="e">
        <f t="shared" si="201"/>
        <v>#REF!</v>
      </c>
      <c r="AV134" s="46" t="e">
        <f t="shared" si="202"/>
        <v>#REF!</v>
      </c>
      <c r="AW134" s="46" t="e">
        <f t="shared" si="203"/>
        <v>#REF!</v>
      </c>
      <c r="AX134" s="46" t="e">
        <f t="shared" si="204"/>
        <v>#REF!</v>
      </c>
      <c r="BA134" s="46" t="e">
        <f>LN(#REF!/#REF!)</f>
        <v>#REF!</v>
      </c>
      <c r="BB134" s="46" t="e">
        <f>LN(#REF!/#REF!)</f>
        <v>#REF!</v>
      </c>
      <c r="BC134" s="46" t="e">
        <f>LN(#REF!/#REF!)</f>
        <v>#REF!</v>
      </c>
      <c r="BD134" s="46" t="e">
        <f>LN(#REF!/#REF!)</f>
        <v>#REF!</v>
      </c>
      <c r="BF134" s="46" t="e">
        <f>F134/#REF!</f>
        <v>#REF!</v>
      </c>
      <c r="BG134" s="46" t="e">
        <f>#REF!/#REF!</f>
        <v>#REF!</v>
      </c>
      <c r="BH134" s="46" t="e">
        <f>#REF!/#REF!</f>
        <v>#REF!</v>
      </c>
      <c r="BI134" s="46" t="e">
        <f>#REF!/#REF!</f>
        <v>#REF!</v>
      </c>
      <c r="BJ134" s="46"/>
      <c r="BL134" s="46" t="e">
        <f t="shared" si="205"/>
        <v>#REF!</v>
      </c>
      <c r="BM134" s="46" t="e">
        <f t="shared" si="206"/>
        <v>#REF!</v>
      </c>
      <c r="BN134" s="46" t="e">
        <f t="shared" si="207"/>
        <v>#REF!</v>
      </c>
      <c r="BO134" s="46" t="e">
        <f t="shared" si="208"/>
        <v>#REF!</v>
      </c>
      <c r="BQ134" s="46" t="e">
        <f>LN(#REF!/#REF!)</f>
        <v>#REF!</v>
      </c>
      <c r="BR134" s="46" t="e">
        <f>LN(#REF!/#REF!)</f>
        <v>#REF!</v>
      </c>
      <c r="BS134" s="46" t="e">
        <f>LN(#REF!/#REF!)</f>
        <v>#REF!</v>
      </c>
      <c r="BT134" s="46" t="e">
        <f>LN(#REF!/#REF!)</f>
        <v>#REF!</v>
      </c>
      <c r="BV134" s="46" t="e">
        <f>LN(#REF!/#REF!)</f>
        <v>#REF!</v>
      </c>
      <c r="BW134" s="46" t="e">
        <f>LN(#REF!/#REF!)</f>
        <v>#REF!</v>
      </c>
      <c r="BX134" s="46" t="e">
        <f>LN(#REF!/#REF!)</f>
        <v>#REF!</v>
      </c>
      <c r="BY134" s="46" t="e">
        <f>LN(#REF!/#REF!)</f>
        <v>#REF!</v>
      </c>
      <c r="CA134" s="46">
        <f t="shared" si="186"/>
        <v>1.2800111406080516E-2</v>
      </c>
      <c r="CB134" s="46" t="e">
        <f>LN(#REF!/#REF!)</f>
        <v>#REF!</v>
      </c>
      <c r="CC134" s="46" t="e">
        <f>LN(#REF!/#REF!)</f>
        <v>#REF!</v>
      </c>
      <c r="CD134" s="46" t="e">
        <f>LN(#REF!/#REF!)</f>
        <v>#REF!</v>
      </c>
      <c r="CG134" s="46" t="e">
        <f t="shared" si="209"/>
        <v>#REF!</v>
      </c>
      <c r="CH134" s="46" t="e">
        <f t="shared" si="210"/>
        <v>#REF!</v>
      </c>
      <c r="CI134" s="46" t="e">
        <f t="shared" si="211"/>
        <v>#REF!</v>
      </c>
      <c r="CJ134" s="46"/>
      <c r="CK134" s="46" t="e">
        <f t="shared" si="212"/>
        <v>#REF!</v>
      </c>
      <c r="CL134" s="46" t="e">
        <f t="shared" si="213"/>
        <v>#REF!</v>
      </c>
      <c r="CM134" s="46" t="e">
        <f t="shared" si="214"/>
        <v>#REF!</v>
      </c>
      <c r="CN134" s="46"/>
      <c r="CO134" s="46" t="e">
        <f t="shared" si="215"/>
        <v>#REF!</v>
      </c>
      <c r="CP134" s="46" t="e">
        <f t="shared" si="216"/>
        <v>#REF!</v>
      </c>
      <c r="CQ134" s="46" t="e">
        <f t="shared" si="217"/>
        <v>#REF!</v>
      </c>
      <c r="CR134" s="46"/>
      <c r="CS134" s="46" t="e">
        <f t="shared" si="218"/>
        <v>#REF!</v>
      </c>
      <c r="CT134" s="46" t="e">
        <f t="shared" si="219"/>
        <v>#REF!</v>
      </c>
      <c r="CU134" s="46" t="e">
        <f t="shared" si="220"/>
        <v>#REF!</v>
      </c>
      <c r="CW134" s="46" t="e">
        <f t="shared" si="221"/>
        <v>#REF!</v>
      </c>
      <c r="CX134" s="46" t="e">
        <f t="shared" si="222"/>
        <v>#REF!</v>
      </c>
      <c r="CY134" s="46" t="e">
        <f t="shared" si="223"/>
        <v>#REF!</v>
      </c>
      <c r="DD134" s="2">
        <f>DD133+1</f>
        <v>2011</v>
      </c>
      <c r="DE134" s="46">
        <f t="shared" ref="DE134" si="224">AA156</f>
        <v>1.3826204911500861</v>
      </c>
      <c r="DF134" s="46">
        <f t="shared" ref="DF134" si="225">V156</f>
        <v>1.4619713657029179</v>
      </c>
      <c r="DG134" s="46">
        <f t="shared" ref="DG134" si="226">Y156</f>
        <v>0.96026246289113815</v>
      </c>
      <c r="DH134" s="46">
        <f t="shared" ref="DH134" si="227">X156</f>
        <v>0.98485925412219066</v>
      </c>
    </row>
    <row r="135" spans="1:112" x14ac:dyDescent="0.2">
      <c r="A135" s="1" t="s">
        <v>63</v>
      </c>
      <c r="B135" s="1">
        <f t="shared" si="156"/>
        <v>1989</v>
      </c>
      <c r="D135" s="43">
        <f t="shared" si="189"/>
        <v>6821.8314031280006</v>
      </c>
      <c r="F135" s="43">
        <f t="shared" si="190"/>
        <v>63.183000000000014</v>
      </c>
      <c r="H135" s="50">
        <f t="shared" si="157"/>
        <v>107.96941270797524</v>
      </c>
      <c r="I135" s="56"/>
      <c r="J135" s="56"/>
      <c r="K135" s="43">
        <f t="shared" si="191"/>
        <v>6767.6979586489306</v>
      </c>
      <c r="L135" s="115">
        <f t="shared" si="145"/>
        <v>107.11264040404744</v>
      </c>
      <c r="O135" s="52">
        <f t="shared" si="158"/>
        <v>1.007998797347315</v>
      </c>
      <c r="R135" s="46">
        <f t="shared" si="192"/>
        <v>1.0296015230534834</v>
      </c>
      <c r="S135" s="46"/>
      <c r="T135" s="46"/>
      <c r="V135" s="48">
        <f t="shared" si="193"/>
        <v>1.0861485320832773</v>
      </c>
      <c r="W135" s="48">
        <f t="shared" si="194"/>
        <v>1.0308526536110865</v>
      </c>
      <c r="X135" s="48">
        <f t="shared" si="195"/>
        <v>1.0012151599716876</v>
      </c>
      <c r="Y135" s="48">
        <f t="shared" si="159"/>
        <v>1.0296015230534834</v>
      </c>
      <c r="Z135" s="48">
        <f t="shared" si="160"/>
        <v>1.1196590965138329</v>
      </c>
      <c r="AA135" s="48">
        <f t="shared" si="161"/>
        <v>1.1196590965138327</v>
      </c>
      <c r="AB135" s="48"/>
      <c r="AC135" s="48" t="e">
        <f>#REF!*#REF!*X135</f>
        <v>#REF!</v>
      </c>
      <c r="AH135" s="5"/>
      <c r="AJ135" s="46" t="e">
        <f>D135/#REF!</f>
        <v>#REF!</v>
      </c>
      <c r="AK135" s="46" t="e">
        <f>#REF!/#REF!</f>
        <v>#REF!</v>
      </c>
      <c r="AL135" s="46" t="e">
        <f>#REF!/#REF!</f>
        <v>#REF!</v>
      </c>
      <c r="AM135" s="46" t="e">
        <f>#REF!/#REF!</f>
        <v>#REF!</v>
      </c>
      <c r="AO135" s="46" t="e">
        <f t="shared" si="196"/>
        <v>#REF!</v>
      </c>
      <c r="AP135" s="46" t="e">
        <f t="shared" si="197"/>
        <v>#REF!</v>
      </c>
      <c r="AQ135" s="46" t="e">
        <f t="shared" si="198"/>
        <v>#REF!</v>
      </c>
      <c r="AR135" s="46" t="e">
        <f t="shared" si="199"/>
        <v>#REF!</v>
      </c>
      <c r="AS135" s="46" t="e">
        <f t="shared" si="200"/>
        <v>#REF!</v>
      </c>
      <c r="AT135" s="46"/>
      <c r="AU135" s="46" t="e">
        <f t="shared" si="201"/>
        <v>#REF!</v>
      </c>
      <c r="AV135" s="46" t="e">
        <f t="shared" si="202"/>
        <v>#REF!</v>
      </c>
      <c r="AW135" s="46" t="e">
        <f t="shared" si="203"/>
        <v>#REF!</v>
      </c>
      <c r="AX135" s="46" t="e">
        <f t="shared" si="204"/>
        <v>#REF!</v>
      </c>
      <c r="BA135" s="46" t="e">
        <f>LN(#REF!/#REF!)</f>
        <v>#REF!</v>
      </c>
      <c r="BB135" s="46" t="e">
        <f>LN(#REF!/#REF!)</f>
        <v>#REF!</v>
      </c>
      <c r="BC135" s="46" t="e">
        <f>LN(#REF!/#REF!)</f>
        <v>#REF!</v>
      </c>
      <c r="BD135" s="46" t="e">
        <f>LN(#REF!/#REF!)</f>
        <v>#REF!</v>
      </c>
      <c r="BF135" s="46" t="e">
        <f>F135/#REF!</f>
        <v>#REF!</v>
      </c>
      <c r="BG135" s="46" t="e">
        <f>#REF!/#REF!</f>
        <v>#REF!</v>
      </c>
      <c r="BH135" s="46" t="e">
        <f>#REF!/#REF!</f>
        <v>#REF!</v>
      </c>
      <c r="BI135" s="46" t="e">
        <f>#REF!/#REF!</f>
        <v>#REF!</v>
      </c>
      <c r="BJ135" s="46"/>
      <c r="BL135" s="46" t="e">
        <f t="shared" si="205"/>
        <v>#REF!</v>
      </c>
      <c r="BM135" s="46" t="e">
        <f t="shared" si="206"/>
        <v>#REF!</v>
      </c>
      <c r="BN135" s="46" t="e">
        <f t="shared" si="207"/>
        <v>#REF!</v>
      </c>
      <c r="BO135" s="46" t="e">
        <f t="shared" si="208"/>
        <v>#REF!</v>
      </c>
      <c r="BQ135" s="46" t="e">
        <f>LN(#REF!/#REF!)</f>
        <v>#REF!</v>
      </c>
      <c r="BR135" s="46" t="e">
        <f>LN(#REF!/#REF!)</f>
        <v>#REF!</v>
      </c>
      <c r="BS135" s="46" t="e">
        <f>LN(#REF!/#REF!)</f>
        <v>#REF!</v>
      </c>
      <c r="BT135" s="46" t="e">
        <f>LN(#REF!/#REF!)</f>
        <v>#REF!</v>
      </c>
      <c r="BV135" s="46" t="e">
        <f>LN(#REF!/#REF!)</f>
        <v>#REF!</v>
      </c>
      <c r="BW135" s="46" t="e">
        <f>LN(#REF!/#REF!)</f>
        <v>#REF!</v>
      </c>
      <c r="BX135" s="46" t="e">
        <f>LN(#REF!/#REF!)</f>
        <v>#REF!</v>
      </c>
      <c r="BY135" s="46" t="e">
        <f>LN(#REF!/#REF!)</f>
        <v>#REF!</v>
      </c>
      <c r="CA135" s="46">
        <f t="shared" si="186"/>
        <v>-4.6767307725574829E-4</v>
      </c>
      <c r="CB135" s="46" t="e">
        <f>LN(#REF!/#REF!)</f>
        <v>#REF!</v>
      </c>
      <c r="CC135" s="46" t="e">
        <f>LN(#REF!/#REF!)</f>
        <v>#REF!</v>
      </c>
      <c r="CD135" s="46" t="e">
        <f>LN(#REF!/#REF!)</f>
        <v>#REF!</v>
      </c>
      <c r="CG135" s="46" t="e">
        <f t="shared" si="209"/>
        <v>#REF!</v>
      </c>
      <c r="CH135" s="46" t="e">
        <f t="shared" si="210"/>
        <v>#REF!</v>
      </c>
      <c r="CI135" s="46" t="e">
        <f t="shared" si="211"/>
        <v>#REF!</v>
      </c>
      <c r="CJ135" s="46"/>
      <c r="CK135" s="46" t="e">
        <f t="shared" si="212"/>
        <v>#REF!</v>
      </c>
      <c r="CL135" s="46" t="e">
        <f t="shared" si="213"/>
        <v>#REF!</v>
      </c>
      <c r="CM135" s="46" t="e">
        <f t="shared" si="214"/>
        <v>#REF!</v>
      </c>
      <c r="CN135" s="46"/>
      <c r="CO135" s="46" t="e">
        <f t="shared" si="215"/>
        <v>#REF!</v>
      </c>
      <c r="CP135" s="46" t="e">
        <f t="shared" si="216"/>
        <v>#REF!</v>
      </c>
      <c r="CQ135" s="46" t="e">
        <f t="shared" si="217"/>
        <v>#REF!</v>
      </c>
      <c r="CR135" s="46"/>
      <c r="CS135" s="46" t="e">
        <f t="shared" si="218"/>
        <v>#REF!</v>
      </c>
      <c r="CT135" s="46" t="e">
        <f t="shared" si="219"/>
        <v>#REF!</v>
      </c>
      <c r="CU135" s="46" t="e">
        <f t="shared" si="220"/>
        <v>#REF!</v>
      </c>
      <c r="CW135" s="46" t="e">
        <f t="shared" si="221"/>
        <v>#REF!</v>
      </c>
      <c r="CX135" s="46" t="e">
        <f t="shared" si="222"/>
        <v>#REF!</v>
      </c>
      <c r="CY135" s="46" t="e">
        <f t="shared" si="223"/>
        <v>#REF!</v>
      </c>
      <c r="DD135" s="2">
        <f t="shared" ref="DD135:DD137" si="228">DD134+1</f>
        <v>2012</v>
      </c>
      <c r="DE135" s="46">
        <f t="shared" ref="DE135:DE136" si="229">AA157</f>
        <v>1.3883430063739528</v>
      </c>
      <c r="DF135" s="46">
        <f t="shared" ref="DF135:DF136" si="230">V157</f>
        <v>1.4688086217810172</v>
      </c>
      <c r="DG135" s="46">
        <f t="shared" ref="DG135:DG136" si="231">Y157</f>
        <v>0.96266698996191935</v>
      </c>
      <c r="DH135" s="46">
        <f t="shared" ref="DH135:DH136" si="232">X157</f>
        <v>0.98187337525707008</v>
      </c>
    </row>
    <row r="136" spans="1:112" x14ac:dyDescent="0.2">
      <c r="A136" s="1" t="s">
        <v>63</v>
      </c>
      <c r="B136" s="1">
        <f t="shared" si="156"/>
        <v>1990</v>
      </c>
      <c r="D136" s="43">
        <f t="shared" si="189"/>
        <v>6762.9334031279996</v>
      </c>
      <c r="F136" s="43">
        <f t="shared" si="190"/>
        <v>64.179533191506238</v>
      </c>
      <c r="H136" s="50">
        <f t="shared" si="157"/>
        <v>105.37523516956698</v>
      </c>
      <c r="I136" s="57"/>
      <c r="J136" s="57"/>
      <c r="K136" s="43">
        <f t="shared" si="191"/>
        <v>6893.0835891964198</v>
      </c>
      <c r="L136" s="115">
        <f t="shared" si="145"/>
        <v>107.40314312707834</v>
      </c>
      <c r="O136" s="52">
        <f t="shared" si="158"/>
        <v>0.98111872801420752</v>
      </c>
      <c r="R136" s="46">
        <f t="shared" si="192"/>
        <v>1.0323939296728659</v>
      </c>
      <c r="S136" s="46"/>
      <c r="T136" s="46"/>
      <c r="V136" s="48">
        <f t="shared" si="193"/>
        <v>1.1032794543745068</v>
      </c>
      <c r="W136" s="48">
        <f t="shared" si="194"/>
        <v>1.0060843907083385</v>
      </c>
      <c r="X136" s="48">
        <f t="shared" si="195"/>
        <v>0.97451598831769182</v>
      </c>
      <c r="Y136" s="48">
        <f t="shared" si="159"/>
        <v>1.0323939296728659</v>
      </c>
      <c r="Z136" s="48">
        <f t="shared" si="160"/>
        <v>1.1099922376354039</v>
      </c>
      <c r="AA136" s="48">
        <f t="shared" si="161"/>
        <v>1.1099922376354039</v>
      </c>
      <c r="AB136" s="48"/>
      <c r="AC136" s="48" t="e">
        <f>#REF!*#REF!*X136</f>
        <v>#REF!</v>
      </c>
      <c r="AH136" s="5"/>
      <c r="AJ136" s="46" t="e">
        <f>D136/#REF!</f>
        <v>#REF!</v>
      </c>
      <c r="AK136" s="46" t="e">
        <f>#REF!/#REF!</f>
        <v>#REF!</v>
      </c>
      <c r="AL136" s="46" t="e">
        <f>#REF!/#REF!</f>
        <v>#REF!</v>
      </c>
      <c r="AM136" s="46" t="e">
        <f>#REF!/#REF!</f>
        <v>#REF!</v>
      </c>
      <c r="AO136" s="46" t="e">
        <f t="shared" si="196"/>
        <v>#REF!</v>
      </c>
      <c r="AP136" s="46" t="e">
        <f t="shared" si="197"/>
        <v>#REF!</v>
      </c>
      <c r="AQ136" s="46" t="e">
        <f t="shared" si="198"/>
        <v>#REF!</v>
      </c>
      <c r="AR136" s="46" t="e">
        <f t="shared" si="199"/>
        <v>#REF!</v>
      </c>
      <c r="AS136" s="46" t="e">
        <f t="shared" si="200"/>
        <v>#REF!</v>
      </c>
      <c r="AT136" s="46"/>
      <c r="AU136" s="46" t="e">
        <f t="shared" si="201"/>
        <v>#REF!</v>
      </c>
      <c r="AV136" s="46" t="e">
        <f t="shared" si="202"/>
        <v>#REF!</v>
      </c>
      <c r="AW136" s="46" t="e">
        <f t="shared" si="203"/>
        <v>#REF!</v>
      </c>
      <c r="AX136" s="46" t="e">
        <f t="shared" si="204"/>
        <v>#REF!</v>
      </c>
      <c r="BA136" s="46" t="e">
        <f>LN(#REF!/#REF!)</f>
        <v>#REF!</v>
      </c>
      <c r="BB136" s="46" t="e">
        <f>LN(#REF!/#REF!)</f>
        <v>#REF!</v>
      </c>
      <c r="BC136" s="46" t="e">
        <f>LN(#REF!/#REF!)</f>
        <v>#REF!</v>
      </c>
      <c r="BD136" s="46" t="e">
        <f>LN(#REF!/#REF!)</f>
        <v>#REF!</v>
      </c>
      <c r="BF136" s="46" t="e">
        <f>F136/#REF!</f>
        <v>#REF!</v>
      </c>
      <c r="BG136" s="46" t="e">
        <f>#REF!/#REF!</f>
        <v>#REF!</v>
      </c>
      <c r="BH136" s="46" t="e">
        <f>#REF!/#REF!</f>
        <v>#REF!</v>
      </c>
      <c r="BI136" s="46" t="e">
        <f>#REF!/#REF!</f>
        <v>#REF!</v>
      </c>
      <c r="BJ136" s="46"/>
      <c r="BL136" s="46" t="e">
        <f t="shared" si="205"/>
        <v>#REF!</v>
      </c>
      <c r="BM136" s="46" t="e">
        <f t="shared" si="206"/>
        <v>#REF!</v>
      </c>
      <c r="BN136" s="46" t="e">
        <f t="shared" si="207"/>
        <v>#REF!</v>
      </c>
      <c r="BO136" s="46" t="e">
        <f t="shared" si="208"/>
        <v>#REF!</v>
      </c>
      <c r="BQ136" s="46" t="e">
        <f>LN(#REF!/#REF!)</f>
        <v>#REF!</v>
      </c>
      <c r="BR136" s="46" t="e">
        <f>LN(#REF!/#REF!)</f>
        <v>#REF!</v>
      </c>
      <c r="BS136" s="46" t="e">
        <f>LN(#REF!/#REF!)</f>
        <v>#REF!</v>
      </c>
      <c r="BT136" s="46" t="e">
        <f>LN(#REF!/#REF!)</f>
        <v>#REF!</v>
      </c>
      <c r="BV136" s="46" t="e">
        <f>LN(#REF!/#REF!)</f>
        <v>#REF!</v>
      </c>
      <c r="BW136" s="46" t="e">
        <f>LN(#REF!/#REF!)</f>
        <v>#REF!</v>
      </c>
      <c r="BX136" s="46" t="e">
        <f>LN(#REF!/#REF!)</f>
        <v>#REF!</v>
      </c>
      <c r="BY136" s="46" t="e">
        <f>LN(#REF!/#REF!)</f>
        <v>#REF!</v>
      </c>
      <c r="CA136" s="46">
        <f t="shared" si="186"/>
        <v>-2.7028775743239773E-2</v>
      </c>
      <c r="CB136" s="46" t="e">
        <f>LN(#REF!/#REF!)</f>
        <v>#REF!</v>
      </c>
      <c r="CC136" s="46" t="e">
        <f>LN(#REF!/#REF!)</f>
        <v>#REF!</v>
      </c>
      <c r="CD136" s="46" t="e">
        <f>LN(#REF!/#REF!)</f>
        <v>#REF!</v>
      </c>
      <c r="CG136" s="46" t="e">
        <f t="shared" si="209"/>
        <v>#REF!</v>
      </c>
      <c r="CH136" s="46" t="e">
        <f t="shared" si="210"/>
        <v>#REF!</v>
      </c>
      <c r="CI136" s="46" t="e">
        <f t="shared" si="211"/>
        <v>#REF!</v>
      </c>
      <c r="CJ136" s="46"/>
      <c r="CK136" s="46" t="e">
        <f t="shared" si="212"/>
        <v>#REF!</v>
      </c>
      <c r="CL136" s="46" t="e">
        <f t="shared" si="213"/>
        <v>#REF!</v>
      </c>
      <c r="CM136" s="46" t="e">
        <f t="shared" si="214"/>
        <v>#REF!</v>
      </c>
      <c r="CN136" s="46"/>
      <c r="CO136" s="46" t="e">
        <f t="shared" si="215"/>
        <v>#REF!</v>
      </c>
      <c r="CP136" s="46" t="e">
        <f t="shared" si="216"/>
        <v>#REF!</v>
      </c>
      <c r="CQ136" s="46" t="e">
        <f t="shared" si="217"/>
        <v>#REF!</v>
      </c>
      <c r="CR136" s="46"/>
      <c r="CS136" s="46" t="e">
        <f t="shared" si="218"/>
        <v>#REF!</v>
      </c>
      <c r="CT136" s="46" t="e">
        <f t="shared" si="219"/>
        <v>#REF!</v>
      </c>
      <c r="CU136" s="46" t="e">
        <f t="shared" si="220"/>
        <v>#REF!</v>
      </c>
      <c r="CW136" s="46" t="e">
        <f t="shared" si="221"/>
        <v>#REF!</v>
      </c>
      <c r="CX136" s="46" t="e">
        <f t="shared" si="222"/>
        <v>#REF!</v>
      </c>
      <c r="CY136" s="46" t="e">
        <f t="shared" si="223"/>
        <v>#REF!</v>
      </c>
      <c r="DD136" s="2">
        <f t="shared" si="228"/>
        <v>2013</v>
      </c>
      <c r="DE136" s="46">
        <f t="shared" si="229"/>
        <v>1.3319212646791065</v>
      </c>
      <c r="DF136" s="46">
        <f t="shared" si="230"/>
        <v>1.4757547180945805</v>
      </c>
      <c r="DG136" s="46">
        <f t="shared" si="231"/>
        <v>0.94886585771898391</v>
      </c>
      <c r="DH136" s="46">
        <f t="shared" si="232"/>
        <v>0.95117308400268097</v>
      </c>
    </row>
    <row r="137" spans="1:112" x14ac:dyDescent="0.2">
      <c r="A137" s="1" t="s">
        <v>63</v>
      </c>
      <c r="B137" s="1">
        <f t="shared" si="156"/>
        <v>1991</v>
      </c>
      <c r="D137" s="43">
        <f t="shared" si="189"/>
        <v>6872.9754065400002</v>
      </c>
      <c r="F137" s="43">
        <f t="shared" si="190"/>
        <v>64.956802596915423</v>
      </c>
      <c r="H137" s="50">
        <f t="shared" si="157"/>
        <v>105.80840084124421</v>
      </c>
      <c r="I137" s="57"/>
      <c r="J137" s="57"/>
      <c r="K137" s="43">
        <f t="shared" si="191"/>
        <v>6928.9349509251788</v>
      </c>
      <c r="L137" s="115">
        <f t="shared" si="145"/>
        <v>106.6698894328615</v>
      </c>
      <c r="O137" s="52">
        <f t="shared" si="158"/>
        <v>0.99192378846366469</v>
      </c>
      <c r="R137" s="46">
        <f t="shared" si="192"/>
        <v>1.0253456567752655</v>
      </c>
      <c r="S137" s="46"/>
      <c r="T137" s="46"/>
      <c r="V137" s="48">
        <f t="shared" si="193"/>
        <v>1.1166411184885634</v>
      </c>
      <c r="W137" s="48">
        <f t="shared" si="194"/>
        <v>1.0102200988769976</v>
      </c>
      <c r="X137" s="48">
        <f t="shared" si="195"/>
        <v>0.98524833279555879</v>
      </c>
      <c r="Y137" s="48">
        <f t="shared" si="159"/>
        <v>1.0253456567752655</v>
      </c>
      <c r="Z137" s="48">
        <f t="shared" si="160"/>
        <v>1.1280533011296376</v>
      </c>
      <c r="AA137" s="48">
        <f t="shared" si="161"/>
        <v>1.1280533011296376</v>
      </c>
      <c r="AB137" s="48"/>
      <c r="AC137" s="48" t="e">
        <f>#REF!*#REF!*X137</f>
        <v>#REF!</v>
      </c>
      <c r="AH137" s="5"/>
      <c r="AJ137" s="46" t="e">
        <f>D137/#REF!</f>
        <v>#REF!</v>
      </c>
      <c r="AK137" s="46" t="e">
        <f>#REF!/#REF!</f>
        <v>#REF!</v>
      </c>
      <c r="AL137" s="46" t="e">
        <f>#REF!/#REF!</f>
        <v>#REF!</v>
      </c>
      <c r="AM137" s="46" t="e">
        <f>#REF!/#REF!</f>
        <v>#REF!</v>
      </c>
      <c r="AO137" s="46" t="e">
        <f t="shared" si="196"/>
        <v>#REF!</v>
      </c>
      <c r="AP137" s="46" t="e">
        <f t="shared" si="197"/>
        <v>#REF!</v>
      </c>
      <c r="AQ137" s="46" t="e">
        <f t="shared" si="198"/>
        <v>#REF!</v>
      </c>
      <c r="AR137" s="46" t="e">
        <f t="shared" si="199"/>
        <v>#REF!</v>
      </c>
      <c r="AS137" s="46" t="e">
        <f t="shared" si="200"/>
        <v>#REF!</v>
      </c>
      <c r="AT137" s="46"/>
      <c r="AU137" s="46" t="e">
        <f t="shared" si="201"/>
        <v>#REF!</v>
      </c>
      <c r="AV137" s="46" t="e">
        <f t="shared" si="202"/>
        <v>#REF!</v>
      </c>
      <c r="AW137" s="46" t="e">
        <f t="shared" si="203"/>
        <v>#REF!</v>
      </c>
      <c r="AX137" s="46" t="e">
        <f t="shared" si="204"/>
        <v>#REF!</v>
      </c>
      <c r="BA137" s="46" t="e">
        <f>LN(#REF!/#REF!)</f>
        <v>#REF!</v>
      </c>
      <c r="BB137" s="46" t="e">
        <f>LN(#REF!/#REF!)</f>
        <v>#REF!</v>
      </c>
      <c r="BC137" s="46" t="e">
        <f>LN(#REF!/#REF!)</f>
        <v>#REF!</v>
      </c>
      <c r="BD137" s="46" t="e">
        <f>LN(#REF!/#REF!)</f>
        <v>#REF!</v>
      </c>
      <c r="BF137" s="46" t="e">
        <f>F137/#REF!</f>
        <v>#REF!</v>
      </c>
      <c r="BG137" s="46" t="e">
        <f>#REF!/#REF!</f>
        <v>#REF!</v>
      </c>
      <c r="BH137" s="46" t="e">
        <f>#REF!/#REF!</f>
        <v>#REF!</v>
      </c>
      <c r="BI137" s="46" t="e">
        <f>#REF!/#REF!</f>
        <v>#REF!</v>
      </c>
      <c r="BJ137" s="46"/>
      <c r="BL137" s="46" t="e">
        <f t="shared" si="205"/>
        <v>#REF!</v>
      </c>
      <c r="BM137" s="46" t="e">
        <f t="shared" si="206"/>
        <v>#REF!</v>
      </c>
      <c r="BN137" s="46" t="e">
        <f t="shared" si="207"/>
        <v>#REF!</v>
      </c>
      <c r="BO137" s="46" t="e">
        <f t="shared" si="208"/>
        <v>#REF!</v>
      </c>
      <c r="BQ137" s="46" t="e">
        <f>LN(#REF!/#REF!)</f>
        <v>#REF!</v>
      </c>
      <c r="BR137" s="46" t="e">
        <f>LN(#REF!/#REF!)</f>
        <v>#REF!</v>
      </c>
      <c r="BS137" s="46" t="e">
        <f>LN(#REF!/#REF!)</f>
        <v>#REF!</v>
      </c>
      <c r="BT137" s="46" t="e">
        <f>LN(#REF!/#REF!)</f>
        <v>#REF!</v>
      </c>
      <c r="BV137" s="46" t="e">
        <f>LN(#REF!/#REF!)</f>
        <v>#REF!</v>
      </c>
      <c r="BW137" s="46" t="e">
        <f>LN(#REF!/#REF!)</f>
        <v>#REF!</v>
      </c>
      <c r="BX137" s="46" t="e">
        <f>LN(#REF!/#REF!)</f>
        <v>#REF!</v>
      </c>
      <c r="BY137" s="46" t="e">
        <f>LN(#REF!/#REF!)</f>
        <v>#REF!</v>
      </c>
      <c r="CA137" s="46">
        <f t="shared" si="186"/>
        <v>1.0952798408553958E-2</v>
      </c>
      <c r="CB137" s="46" t="e">
        <f>LN(#REF!/#REF!)</f>
        <v>#REF!</v>
      </c>
      <c r="CC137" s="46" t="e">
        <f>LN(#REF!/#REF!)</f>
        <v>#REF!</v>
      </c>
      <c r="CD137" s="46" t="e">
        <f>LN(#REF!/#REF!)</f>
        <v>#REF!</v>
      </c>
      <c r="CG137" s="46" t="e">
        <f t="shared" si="209"/>
        <v>#REF!</v>
      </c>
      <c r="CH137" s="46" t="e">
        <f t="shared" si="210"/>
        <v>#REF!</v>
      </c>
      <c r="CI137" s="46" t="e">
        <f t="shared" si="211"/>
        <v>#REF!</v>
      </c>
      <c r="CJ137" s="46"/>
      <c r="CK137" s="46" t="e">
        <f t="shared" si="212"/>
        <v>#REF!</v>
      </c>
      <c r="CL137" s="46" t="e">
        <f t="shared" si="213"/>
        <v>#REF!</v>
      </c>
      <c r="CM137" s="46" t="e">
        <f t="shared" si="214"/>
        <v>#REF!</v>
      </c>
      <c r="CN137" s="46"/>
      <c r="CO137" s="46" t="e">
        <f t="shared" si="215"/>
        <v>#REF!</v>
      </c>
      <c r="CP137" s="46" t="e">
        <f t="shared" si="216"/>
        <v>#REF!</v>
      </c>
      <c r="CQ137" s="46" t="e">
        <f t="shared" si="217"/>
        <v>#REF!</v>
      </c>
      <c r="CR137" s="46"/>
      <c r="CS137" s="46" t="e">
        <f t="shared" si="218"/>
        <v>#REF!</v>
      </c>
      <c r="CT137" s="46" t="e">
        <f t="shared" si="219"/>
        <v>#REF!</v>
      </c>
      <c r="CU137" s="46" t="e">
        <f t="shared" si="220"/>
        <v>#REF!</v>
      </c>
      <c r="CW137" s="46" t="e">
        <f t="shared" si="221"/>
        <v>#REF!</v>
      </c>
      <c r="CX137" s="46" t="e">
        <f t="shared" si="222"/>
        <v>#REF!</v>
      </c>
      <c r="CY137" s="46" t="e">
        <f t="shared" si="223"/>
        <v>#REF!</v>
      </c>
      <c r="DD137" s="2">
        <f t="shared" si="228"/>
        <v>2014</v>
      </c>
      <c r="DE137" s="46">
        <f t="shared" ref="DE137" si="233">AA159</f>
        <v>1.4090933199231921</v>
      </c>
      <c r="DF137" s="46">
        <f t="shared" ref="DF137" si="234">V159</f>
        <v>1.4842537533473537</v>
      </c>
      <c r="DG137" s="46">
        <f t="shared" ref="DG137" si="235">Y159</f>
        <v>0.95656808091084511</v>
      </c>
      <c r="DH137" s="46">
        <f t="shared" ref="DH137" si="236">X159</f>
        <v>0.99246617719818342</v>
      </c>
    </row>
    <row r="138" spans="1:112" x14ac:dyDescent="0.2">
      <c r="A138" s="1" t="s">
        <v>63</v>
      </c>
      <c r="B138" s="1">
        <f t="shared" si="156"/>
        <v>1992</v>
      </c>
      <c r="D138" s="43">
        <f t="shared" si="189"/>
        <v>6920.9661853600001</v>
      </c>
      <c r="F138" s="43">
        <f t="shared" si="190"/>
        <v>65.56853183679668</v>
      </c>
      <c r="H138" s="50">
        <f t="shared" si="157"/>
        <v>105.55316691529143</v>
      </c>
      <c r="I138" s="56"/>
      <c r="J138" s="56"/>
      <c r="K138" s="43">
        <f t="shared" si="191"/>
        <v>6980.8589118610871</v>
      </c>
      <c r="L138" s="115">
        <f t="shared" si="145"/>
        <v>106.46660396845228</v>
      </c>
      <c r="O138" s="52">
        <f t="shared" si="158"/>
        <v>0.99142043590089979</v>
      </c>
      <c r="R138" s="46">
        <f t="shared" si="192"/>
        <v>1.0233916108010384</v>
      </c>
      <c r="S138" s="46"/>
      <c r="T138" s="46"/>
      <c r="V138" s="48">
        <f t="shared" si="193"/>
        <v>1.1271570613201707</v>
      </c>
      <c r="W138" s="48">
        <f t="shared" si="194"/>
        <v>1.0077832182525599</v>
      </c>
      <c r="X138" s="48">
        <f t="shared" si="195"/>
        <v>0.98474836769840091</v>
      </c>
      <c r="Y138" s="48">
        <f t="shared" si="159"/>
        <v>1.0233916108010384</v>
      </c>
      <c r="Z138" s="48">
        <f t="shared" si="160"/>
        <v>1.1359299707333395</v>
      </c>
      <c r="AA138" s="48">
        <f t="shared" si="161"/>
        <v>1.1359299707333397</v>
      </c>
      <c r="AB138" s="48"/>
      <c r="AC138" s="48" t="e">
        <f>#REF!*#REF!*X138</f>
        <v>#REF!</v>
      </c>
      <c r="AH138" s="5"/>
      <c r="AJ138" s="46" t="e">
        <f>D138/#REF!</f>
        <v>#REF!</v>
      </c>
      <c r="AK138" s="46" t="e">
        <f>#REF!/#REF!</f>
        <v>#REF!</v>
      </c>
      <c r="AL138" s="46" t="e">
        <f>#REF!/#REF!</f>
        <v>#REF!</v>
      </c>
      <c r="AM138" s="46" t="e">
        <f>#REF!/#REF!</f>
        <v>#REF!</v>
      </c>
      <c r="AO138" s="46" t="e">
        <f t="shared" si="196"/>
        <v>#REF!</v>
      </c>
      <c r="AP138" s="46" t="e">
        <f t="shared" si="197"/>
        <v>#REF!</v>
      </c>
      <c r="AQ138" s="46" t="e">
        <f t="shared" si="198"/>
        <v>#REF!</v>
      </c>
      <c r="AR138" s="46" t="e">
        <f t="shared" si="199"/>
        <v>#REF!</v>
      </c>
      <c r="AS138" s="46" t="e">
        <f t="shared" si="200"/>
        <v>#REF!</v>
      </c>
      <c r="AT138" s="46"/>
      <c r="AU138" s="46" t="e">
        <f t="shared" si="201"/>
        <v>#REF!</v>
      </c>
      <c r="AV138" s="46" t="e">
        <f t="shared" si="202"/>
        <v>#REF!</v>
      </c>
      <c r="AW138" s="46" t="e">
        <f t="shared" si="203"/>
        <v>#REF!</v>
      </c>
      <c r="AX138" s="46" t="e">
        <f t="shared" si="204"/>
        <v>#REF!</v>
      </c>
      <c r="BA138" s="46" t="e">
        <f>LN(#REF!/#REF!)</f>
        <v>#REF!</v>
      </c>
      <c r="BB138" s="46" t="e">
        <f>LN(#REF!/#REF!)</f>
        <v>#REF!</v>
      </c>
      <c r="BC138" s="46" t="e">
        <f>LN(#REF!/#REF!)</f>
        <v>#REF!</v>
      </c>
      <c r="BD138" s="46" t="e">
        <f>LN(#REF!/#REF!)</f>
        <v>#REF!</v>
      </c>
      <c r="BF138" s="46" t="e">
        <f>F138/#REF!</f>
        <v>#REF!</v>
      </c>
      <c r="BG138" s="46" t="e">
        <f>#REF!/#REF!</f>
        <v>#REF!</v>
      </c>
      <c r="BH138" s="46" t="e">
        <f>#REF!/#REF!</f>
        <v>#REF!</v>
      </c>
      <c r="BI138" s="46" t="e">
        <f>#REF!/#REF!</f>
        <v>#REF!</v>
      </c>
      <c r="BJ138" s="46"/>
      <c r="BL138" s="46" t="e">
        <f t="shared" si="205"/>
        <v>#REF!</v>
      </c>
      <c r="BM138" s="46" t="e">
        <f t="shared" si="206"/>
        <v>#REF!</v>
      </c>
      <c r="BN138" s="46" t="e">
        <f t="shared" si="207"/>
        <v>#REF!</v>
      </c>
      <c r="BO138" s="46" t="e">
        <f t="shared" si="208"/>
        <v>#REF!</v>
      </c>
      <c r="BQ138" s="46" t="e">
        <f>LN(#REF!/#REF!)</f>
        <v>#REF!</v>
      </c>
      <c r="BR138" s="46" t="e">
        <f>LN(#REF!/#REF!)</f>
        <v>#REF!</v>
      </c>
      <c r="BS138" s="46" t="e">
        <f>LN(#REF!/#REF!)</f>
        <v>#REF!</v>
      </c>
      <c r="BT138" s="46" t="e">
        <f>LN(#REF!/#REF!)</f>
        <v>#REF!</v>
      </c>
      <c r="BV138" s="46" t="e">
        <f>LN(#REF!/#REF!)</f>
        <v>#REF!</v>
      </c>
      <c r="BW138" s="46" t="e">
        <f>LN(#REF!/#REF!)</f>
        <v>#REF!</v>
      </c>
      <c r="BX138" s="46" t="e">
        <f>LN(#REF!/#REF!)</f>
        <v>#REF!</v>
      </c>
      <c r="BY138" s="46" t="e">
        <f>LN(#REF!/#REF!)</f>
        <v>#REF!</v>
      </c>
      <c r="CA138" s="46">
        <f t="shared" si="186"/>
        <v>-5.0757963987115441E-4</v>
      </c>
      <c r="CB138" s="46" t="e">
        <f>LN(#REF!/#REF!)</f>
        <v>#REF!</v>
      </c>
      <c r="CC138" s="46" t="e">
        <f>LN(#REF!/#REF!)</f>
        <v>#REF!</v>
      </c>
      <c r="CD138" s="46" t="e">
        <f>LN(#REF!/#REF!)</f>
        <v>#REF!</v>
      </c>
      <c r="CG138" s="46" t="e">
        <f t="shared" si="209"/>
        <v>#REF!</v>
      </c>
      <c r="CH138" s="46" t="e">
        <f t="shared" si="210"/>
        <v>#REF!</v>
      </c>
      <c r="CI138" s="46" t="e">
        <f t="shared" si="211"/>
        <v>#REF!</v>
      </c>
      <c r="CJ138" s="46"/>
      <c r="CK138" s="46" t="e">
        <f t="shared" si="212"/>
        <v>#REF!</v>
      </c>
      <c r="CL138" s="46" t="e">
        <f t="shared" si="213"/>
        <v>#REF!</v>
      </c>
      <c r="CM138" s="46" t="e">
        <f t="shared" si="214"/>
        <v>#REF!</v>
      </c>
      <c r="CN138" s="46"/>
      <c r="CO138" s="46" t="e">
        <f t="shared" si="215"/>
        <v>#REF!</v>
      </c>
      <c r="CP138" s="46" t="e">
        <f t="shared" si="216"/>
        <v>#REF!</v>
      </c>
      <c r="CQ138" s="46" t="e">
        <f t="shared" si="217"/>
        <v>#REF!</v>
      </c>
      <c r="CR138" s="46"/>
      <c r="CS138" s="46" t="e">
        <f t="shared" si="218"/>
        <v>#REF!</v>
      </c>
      <c r="CT138" s="46" t="e">
        <f t="shared" si="219"/>
        <v>#REF!</v>
      </c>
      <c r="CU138" s="46" t="e">
        <f t="shared" si="220"/>
        <v>#REF!</v>
      </c>
      <c r="CW138" s="46" t="e">
        <f t="shared" si="221"/>
        <v>#REF!</v>
      </c>
      <c r="CX138" s="46" t="e">
        <f t="shared" si="222"/>
        <v>#REF!</v>
      </c>
      <c r="CY138" s="46" t="e">
        <f t="shared" si="223"/>
        <v>#REF!</v>
      </c>
    </row>
    <row r="139" spans="1:112" x14ac:dyDescent="0.2">
      <c r="A139" s="1" t="s">
        <v>63</v>
      </c>
      <c r="B139" s="1">
        <f t="shared" si="156"/>
        <v>1993</v>
      </c>
      <c r="D139" s="43">
        <f t="shared" si="189"/>
        <v>6999.0711268039995</v>
      </c>
      <c r="F139" s="43">
        <f t="shared" si="190"/>
        <v>66.152652187145023</v>
      </c>
      <c r="H139" s="50">
        <f t="shared" si="157"/>
        <v>105.80182192852548</v>
      </c>
      <c r="I139" s="57"/>
      <c r="J139" s="57"/>
      <c r="K139" s="43">
        <f t="shared" si="191"/>
        <v>6930.1639158552834</v>
      </c>
      <c r="L139" s="115">
        <f t="shared" si="145"/>
        <v>104.76018249804915</v>
      </c>
      <c r="O139" s="52">
        <f t="shared" si="158"/>
        <v>1.0099430852986127</v>
      </c>
      <c r="R139" s="46">
        <f t="shared" si="192"/>
        <v>1.006988932851258</v>
      </c>
      <c r="S139" s="46"/>
      <c r="T139" s="46"/>
      <c r="V139" s="48">
        <f t="shared" si="193"/>
        <v>1.137198393024756</v>
      </c>
      <c r="W139" s="48">
        <f t="shared" si="194"/>
        <v>1.0101572858129653</v>
      </c>
      <c r="X139" s="48">
        <f t="shared" si="195"/>
        <v>1.003146363240295</v>
      </c>
      <c r="Y139" s="48">
        <f t="shared" si="159"/>
        <v>1.006988932851258</v>
      </c>
      <c r="Z139" s="48">
        <f t="shared" si="160"/>
        <v>1.1487492421287531</v>
      </c>
      <c r="AA139" s="48">
        <f t="shared" si="161"/>
        <v>1.1487492421287533</v>
      </c>
      <c r="AB139" s="48"/>
      <c r="AC139" s="48" t="e">
        <f>#REF!*#REF!*X139</f>
        <v>#REF!</v>
      </c>
      <c r="AH139" s="5"/>
      <c r="AJ139" s="46" t="e">
        <f>D139/#REF!</f>
        <v>#REF!</v>
      </c>
      <c r="AK139" s="46" t="e">
        <f>#REF!/#REF!</f>
        <v>#REF!</v>
      </c>
      <c r="AL139" s="46" t="e">
        <f>#REF!/#REF!</f>
        <v>#REF!</v>
      </c>
      <c r="AM139" s="46" t="e">
        <f>#REF!/#REF!</f>
        <v>#REF!</v>
      </c>
      <c r="AO139" s="46" t="e">
        <f t="shared" si="196"/>
        <v>#REF!</v>
      </c>
      <c r="AP139" s="46" t="e">
        <f t="shared" si="197"/>
        <v>#REF!</v>
      </c>
      <c r="AQ139" s="46" t="e">
        <f t="shared" si="198"/>
        <v>#REF!</v>
      </c>
      <c r="AR139" s="46" t="e">
        <f t="shared" si="199"/>
        <v>#REF!</v>
      </c>
      <c r="AS139" s="46" t="e">
        <f t="shared" si="200"/>
        <v>#REF!</v>
      </c>
      <c r="AT139" s="46"/>
      <c r="AU139" s="46" t="e">
        <f t="shared" si="201"/>
        <v>#REF!</v>
      </c>
      <c r="AV139" s="46" t="e">
        <f t="shared" si="202"/>
        <v>#REF!</v>
      </c>
      <c r="AW139" s="46" t="e">
        <f t="shared" si="203"/>
        <v>#REF!</v>
      </c>
      <c r="AX139" s="46" t="e">
        <f t="shared" si="204"/>
        <v>#REF!</v>
      </c>
      <c r="BA139" s="46" t="e">
        <f>LN(#REF!/#REF!)</f>
        <v>#REF!</v>
      </c>
      <c r="BB139" s="46" t="e">
        <f>LN(#REF!/#REF!)</f>
        <v>#REF!</v>
      </c>
      <c r="BC139" s="46" t="e">
        <f>LN(#REF!/#REF!)</f>
        <v>#REF!</v>
      </c>
      <c r="BD139" s="46" t="e">
        <f>LN(#REF!/#REF!)</f>
        <v>#REF!</v>
      </c>
      <c r="BF139" s="46" t="e">
        <f>F139/#REF!</f>
        <v>#REF!</v>
      </c>
      <c r="BG139" s="46" t="e">
        <f>#REF!/#REF!</f>
        <v>#REF!</v>
      </c>
      <c r="BH139" s="46" t="e">
        <f>#REF!/#REF!</f>
        <v>#REF!</v>
      </c>
      <c r="BI139" s="46" t="e">
        <f>#REF!/#REF!</f>
        <v>#REF!</v>
      </c>
      <c r="BJ139" s="46"/>
      <c r="BL139" s="46" t="e">
        <f t="shared" si="205"/>
        <v>#REF!</v>
      </c>
      <c r="BM139" s="46" t="e">
        <f t="shared" si="206"/>
        <v>#REF!</v>
      </c>
      <c r="BN139" s="46" t="e">
        <f t="shared" si="207"/>
        <v>#REF!</v>
      </c>
      <c r="BO139" s="46" t="e">
        <f t="shared" si="208"/>
        <v>#REF!</v>
      </c>
      <c r="BQ139" s="46" t="e">
        <f>LN(#REF!/#REF!)</f>
        <v>#REF!</v>
      </c>
      <c r="BR139" s="46" t="e">
        <f>LN(#REF!/#REF!)</f>
        <v>#REF!</v>
      </c>
      <c r="BS139" s="46" t="e">
        <f>LN(#REF!/#REF!)</f>
        <v>#REF!</v>
      </c>
      <c r="BT139" s="46" t="e">
        <f>LN(#REF!/#REF!)</f>
        <v>#REF!</v>
      </c>
      <c r="BV139" s="46" t="e">
        <f>LN(#REF!/#REF!)</f>
        <v>#REF!</v>
      </c>
      <c r="BW139" s="46" t="e">
        <f>LN(#REF!/#REF!)</f>
        <v>#REF!</v>
      </c>
      <c r="BX139" s="46" t="e">
        <f>LN(#REF!/#REF!)</f>
        <v>#REF!</v>
      </c>
      <c r="BY139" s="46" t="e">
        <f>LN(#REF!/#REF!)</f>
        <v>#REF!</v>
      </c>
      <c r="CA139" s="46">
        <f t="shared" si="186"/>
        <v>1.8510558509801864E-2</v>
      </c>
      <c r="CB139" s="46" t="e">
        <f>LN(#REF!/#REF!)</f>
        <v>#REF!</v>
      </c>
      <c r="CC139" s="46" t="e">
        <f>LN(#REF!/#REF!)</f>
        <v>#REF!</v>
      </c>
      <c r="CD139" s="46" t="e">
        <f>LN(#REF!/#REF!)</f>
        <v>#REF!</v>
      </c>
      <c r="CG139" s="46" t="e">
        <f t="shared" si="209"/>
        <v>#REF!</v>
      </c>
      <c r="CH139" s="46" t="e">
        <f t="shared" si="210"/>
        <v>#REF!</v>
      </c>
      <c r="CI139" s="46" t="e">
        <f t="shared" si="211"/>
        <v>#REF!</v>
      </c>
      <c r="CJ139" s="46"/>
      <c r="CK139" s="46" t="e">
        <f t="shared" si="212"/>
        <v>#REF!</v>
      </c>
      <c r="CL139" s="46" t="e">
        <f t="shared" si="213"/>
        <v>#REF!</v>
      </c>
      <c r="CM139" s="46" t="e">
        <f t="shared" si="214"/>
        <v>#REF!</v>
      </c>
      <c r="CN139" s="46"/>
      <c r="CO139" s="46" t="e">
        <f t="shared" si="215"/>
        <v>#REF!</v>
      </c>
      <c r="CP139" s="46" t="e">
        <f t="shared" si="216"/>
        <v>#REF!</v>
      </c>
      <c r="CQ139" s="46" t="e">
        <f t="shared" si="217"/>
        <v>#REF!</v>
      </c>
      <c r="CR139" s="46"/>
      <c r="CS139" s="46" t="e">
        <f t="shared" si="218"/>
        <v>#REF!</v>
      </c>
      <c r="CT139" s="46" t="e">
        <f t="shared" si="219"/>
        <v>#REF!</v>
      </c>
      <c r="CU139" s="46" t="e">
        <f t="shared" si="220"/>
        <v>#REF!</v>
      </c>
      <c r="CW139" s="46" t="e">
        <f t="shared" si="221"/>
        <v>#REF!</v>
      </c>
      <c r="CX139" s="46" t="e">
        <f t="shared" si="222"/>
        <v>#REF!</v>
      </c>
      <c r="CY139" s="46" t="e">
        <f t="shared" si="223"/>
        <v>#REF!</v>
      </c>
    </row>
    <row r="140" spans="1:112" x14ac:dyDescent="0.2">
      <c r="A140" s="1" t="s">
        <v>63</v>
      </c>
      <c r="B140" s="1">
        <f t="shared" si="156"/>
        <v>1994</v>
      </c>
      <c r="D140" s="43">
        <f t="shared" si="189"/>
        <v>7133.5826323559995</v>
      </c>
      <c r="F140" s="43">
        <f t="shared" si="190"/>
        <v>66.811294146901758</v>
      </c>
      <c r="H140" s="50">
        <f t="shared" si="157"/>
        <v>106.77210677390845</v>
      </c>
      <c r="I140" s="57"/>
      <c r="J140" s="57"/>
      <c r="K140" s="43">
        <f t="shared" si="191"/>
        <v>7139.6788777707825</v>
      </c>
      <c r="L140" s="115">
        <f t="shared" si="145"/>
        <v>106.86335250552649</v>
      </c>
      <c r="O140" s="52">
        <f t="shared" si="158"/>
        <v>0.99914614571339289</v>
      </c>
      <c r="R140" s="46">
        <f t="shared" si="192"/>
        <v>1.0272052867266803</v>
      </c>
      <c r="S140" s="46"/>
      <c r="T140" s="46"/>
      <c r="V140" s="48">
        <f t="shared" si="193"/>
        <v>1.1485207898365286</v>
      </c>
      <c r="W140" s="48">
        <f t="shared" si="194"/>
        <v>1.0194212123504462</v>
      </c>
      <c r="X140" s="48">
        <f t="shared" si="195"/>
        <v>0.99242208497481632</v>
      </c>
      <c r="Y140" s="48">
        <f t="shared" si="159"/>
        <v>1.0272052867266803</v>
      </c>
      <c r="Z140" s="48">
        <f t="shared" si="160"/>
        <v>1.170826455984846</v>
      </c>
      <c r="AA140" s="48">
        <f t="shared" si="161"/>
        <v>1.170826455984846</v>
      </c>
      <c r="AB140" s="48"/>
      <c r="AC140" s="48" t="e">
        <f>#REF!*#REF!*X140</f>
        <v>#REF!</v>
      </c>
      <c r="AH140" s="5"/>
      <c r="AJ140" s="46" t="e">
        <f>D140/#REF!</f>
        <v>#REF!</v>
      </c>
      <c r="AK140" s="46" t="e">
        <f>#REF!/#REF!</f>
        <v>#REF!</v>
      </c>
      <c r="AL140" s="46" t="e">
        <f>#REF!/#REF!</f>
        <v>#REF!</v>
      </c>
      <c r="AM140" s="46" t="e">
        <f>#REF!/#REF!</f>
        <v>#REF!</v>
      </c>
      <c r="AO140" s="46" t="e">
        <f t="shared" si="196"/>
        <v>#REF!</v>
      </c>
      <c r="AP140" s="46" t="e">
        <f t="shared" si="197"/>
        <v>#REF!</v>
      </c>
      <c r="AQ140" s="46" t="e">
        <f t="shared" si="198"/>
        <v>#REF!</v>
      </c>
      <c r="AR140" s="46" t="e">
        <f t="shared" si="199"/>
        <v>#REF!</v>
      </c>
      <c r="AS140" s="46" t="e">
        <f t="shared" si="200"/>
        <v>#REF!</v>
      </c>
      <c r="AT140" s="46"/>
      <c r="AU140" s="46" t="e">
        <f t="shared" si="201"/>
        <v>#REF!</v>
      </c>
      <c r="AV140" s="46" t="e">
        <f t="shared" si="202"/>
        <v>#REF!</v>
      </c>
      <c r="AW140" s="46" t="e">
        <f t="shared" si="203"/>
        <v>#REF!</v>
      </c>
      <c r="AX140" s="46" t="e">
        <f t="shared" si="204"/>
        <v>#REF!</v>
      </c>
      <c r="BA140" s="46" t="e">
        <f>LN(#REF!/#REF!)</f>
        <v>#REF!</v>
      </c>
      <c r="BB140" s="46" t="e">
        <f>LN(#REF!/#REF!)</f>
        <v>#REF!</v>
      </c>
      <c r="BC140" s="46" t="e">
        <f>LN(#REF!/#REF!)</f>
        <v>#REF!</v>
      </c>
      <c r="BD140" s="46" t="e">
        <f>LN(#REF!/#REF!)</f>
        <v>#REF!</v>
      </c>
      <c r="BF140" s="46" t="e">
        <f>F140/#REF!</f>
        <v>#REF!</v>
      </c>
      <c r="BG140" s="46" t="e">
        <f>#REF!/#REF!</f>
        <v>#REF!</v>
      </c>
      <c r="BH140" s="46" t="e">
        <f>#REF!/#REF!</f>
        <v>#REF!</v>
      </c>
      <c r="BI140" s="46" t="e">
        <f>#REF!/#REF!</f>
        <v>#REF!</v>
      </c>
      <c r="BJ140" s="46"/>
      <c r="BL140" s="46" t="e">
        <f t="shared" si="205"/>
        <v>#REF!</v>
      </c>
      <c r="BM140" s="46" t="e">
        <f t="shared" si="206"/>
        <v>#REF!</v>
      </c>
      <c r="BN140" s="46" t="e">
        <f t="shared" si="207"/>
        <v>#REF!</v>
      </c>
      <c r="BO140" s="46" t="e">
        <f t="shared" si="208"/>
        <v>#REF!</v>
      </c>
      <c r="BQ140" s="46" t="e">
        <f>LN(#REF!/#REF!)</f>
        <v>#REF!</v>
      </c>
      <c r="BR140" s="46" t="e">
        <f>LN(#REF!/#REF!)</f>
        <v>#REF!</v>
      </c>
      <c r="BS140" s="46" t="e">
        <f>LN(#REF!/#REF!)</f>
        <v>#REF!</v>
      </c>
      <c r="BT140" s="46" t="e">
        <f>LN(#REF!/#REF!)</f>
        <v>#REF!</v>
      </c>
      <c r="BV140" s="46" t="e">
        <f>LN(#REF!/#REF!)</f>
        <v>#REF!</v>
      </c>
      <c r="BW140" s="46" t="e">
        <f>LN(#REF!/#REF!)</f>
        <v>#REF!</v>
      </c>
      <c r="BX140" s="46" t="e">
        <f>LN(#REF!/#REF!)</f>
        <v>#REF!</v>
      </c>
      <c r="BY140" s="46" t="e">
        <f>LN(#REF!/#REF!)</f>
        <v>#REF!</v>
      </c>
      <c r="CA140" s="46">
        <f t="shared" si="186"/>
        <v>-1.0748197103704921E-2</v>
      </c>
      <c r="CB140" s="46" t="e">
        <f>LN(#REF!/#REF!)</f>
        <v>#REF!</v>
      </c>
      <c r="CC140" s="46" t="e">
        <f>LN(#REF!/#REF!)</f>
        <v>#REF!</v>
      </c>
      <c r="CD140" s="46" t="e">
        <f>LN(#REF!/#REF!)</f>
        <v>#REF!</v>
      </c>
      <c r="CG140" s="46" t="e">
        <f t="shared" si="209"/>
        <v>#REF!</v>
      </c>
      <c r="CH140" s="46" t="e">
        <f t="shared" si="210"/>
        <v>#REF!</v>
      </c>
      <c r="CI140" s="46" t="e">
        <f t="shared" si="211"/>
        <v>#REF!</v>
      </c>
      <c r="CJ140" s="46"/>
      <c r="CK140" s="46" t="e">
        <f t="shared" si="212"/>
        <v>#REF!</v>
      </c>
      <c r="CL140" s="46" t="e">
        <f t="shared" si="213"/>
        <v>#REF!</v>
      </c>
      <c r="CM140" s="46" t="e">
        <f t="shared" si="214"/>
        <v>#REF!</v>
      </c>
      <c r="CN140" s="46"/>
      <c r="CO140" s="46" t="e">
        <f t="shared" si="215"/>
        <v>#REF!</v>
      </c>
      <c r="CP140" s="46" t="e">
        <f t="shared" si="216"/>
        <v>#REF!</v>
      </c>
      <c r="CQ140" s="46" t="e">
        <f t="shared" si="217"/>
        <v>#REF!</v>
      </c>
      <c r="CR140" s="46"/>
      <c r="CS140" s="46" t="e">
        <f t="shared" si="218"/>
        <v>#REF!</v>
      </c>
      <c r="CT140" s="46" t="e">
        <f t="shared" si="219"/>
        <v>#REF!</v>
      </c>
      <c r="CU140" s="46" t="e">
        <f t="shared" si="220"/>
        <v>#REF!</v>
      </c>
      <c r="CW140" s="46" t="e">
        <f t="shared" si="221"/>
        <v>#REF!</v>
      </c>
      <c r="CX140" s="46" t="e">
        <f t="shared" si="222"/>
        <v>#REF!</v>
      </c>
      <c r="CY140" s="46" t="e">
        <f t="shared" si="223"/>
        <v>#REF!</v>
      </c>
    </row>
    <row r="141" spans="1:112" x14ac:dyDescent="0.2">
      <c r="A141" s="1" t="s">
        <v>63</v>
      </c>
      <c r="B141" s="1">
        <f t="shared" si="156"/>
        <v>1995</v>
      </c>
      <c r="D141" s="43">
        <f t="shared" si="189"/>
        <v>7311.9143398799997</v>
      </c>
      <c r="F141" s="43">
        <f t="shared" si="190"/>
        <v>67.618803117271199</v>
      </c>
      <c r="H141" s="50">
        <f t="shared" si="157"/>
        <v>108.1343354628587</v>
      </c>
      <c r="I141" s="57"/>
      <c r="J141" s="57"/>
      <c r="K141" s="43">
        <f t="shared" si="191"/>
        <v>7279.5471584529023</v>
      </c>
      <c r="L141" s="115">
        <f t="shared" si="145"/>
        <v>107.65566414755955</v>
      </c>
      <c r="O141" s="52">
        <f t="shared" si="158"/>
        <v>1.0044463179814027</v>
      </c>
      <c r="R141" s="46">
        <f t="shared" si="192"/>
        <v>1.0348212438190743</v>
      </c>
      <c r="S141" s="46"/>
      <c r="T141" s="46"/>
      <c r="V141" s="48">
        <f t="shared" si="193"/>
        <v>1.1624022877522788</v>
      </c>
      <c r="W141" s="48">
        <f t="shared" si="194"/>
        <v>1.0324272760457969</v>
      </c>
      <c r="X141" s="48">
        <f t="shared" si="195"/>
        <v>0.99768658810632604</v>
      </c>
      <c r="Y141" s="48">
        <f t="shared" si="159"/>
        <v>1.0348212438190743</v>
      </c>
      <c r="Z141" s="48">
        <f t="shared" si="160"/>
        <v>1.2000958276134877</v>
      </c>
      <c r="AA141" s="48">
        <f t="shared" si="161"/>
        <v>1.2000958276134879</v>
      </c>
      <c r="AB141" s="48"/>
      <c r="AC141" s="48" t="e">
        <f>#REF!*#REF!*X141</f>
        <v>#REF!</v>
      </c>
      <c r="AH141" s="5"/>
      <c r="AJ141" s="46" t="e">
        <f>D141/#REF!</f>
        <v>#REF!</v>
      </c>
      <c r="AK141" s="46" t="e">
        <f>#REF!/#REF!</f>
        <v>#REF!</v>
      </c>
      <c r="AL141" s="46" t="e">
        <f>#REF!/#REF!</f>
        <v>#REF!</v>
      </c>
      <c r="AM141" s="46" t="e">
        <f>#REF!/#REF!</f>
        <v>#REF!</v>
      </c>
      <c r="AO141" s="46" t="e">
        <f t="shared" si="196"/>
        <v>#REF!</v>
      </c>
      <c r="AP141" s="46" t="e">
        <f t="shared" si="197"/>
        <v>#REF!</v>
      </c>
      <c r="AQ141" s="46" t="e">
        <f t="shared" si="198"/>
        <v>#REF!</v>
      </c>
      <c r="AR141" s="46" t="e">
        <f t="shared" si="199"/>
        <v>#REF!</v>
      </c>
      <c r="AS141" s="46" t="e">
        <f t="shared" si="200"/>
        <v>#REF!</v>
      </c>
      <c r="AT141" s="46"/>
      <c r="AU141" s="46" t="e">
        <f t="shared" si="201"/>
        <v>#REF!</v>
      </c>
      <c r="AV141" s="46" t="e">
        <f t="shared" si="202"/>
        <v>#REF!</v>
      </c>
      <c r="AW141" s="46" t="e">
        <f t="shared" si="203"/>
        <v>#REF!</v>
      </c>
      <c r="AX141" s="46" t="e">
        <f t="shared" si="204"/>
        <v>#REF!</v>
      </c>
      <c r="BA141" s="46" t="e">
        <f>LN(#REF!/#REF!)</f>
        <v>#REF!</v>
      </c>
      <c r="BB141" s="46" t="e">
        <f>LN(#REF!/#REF!)</f>
        <v>#REF!</v>
      </c>
      <c r="BC141" s="46" t="e">
        <f>LN(#REF!/#REF!)</f>
        <v>#REF!</v>
      </c>
      <c r="BD141" s="46" t="e">
        <f>LN(#REF!/#REF!)</f>
        <v>#REF!</v>
      </c>
      <c r="BF141" s="46" t="e">
        <f>F141/#REF!</f>
        <v>#REF!</v>
      </c>
      <c r="BG141" s="46" t="e">
        <f>#REF!/#REF!</f>
        <v>#REF!</v>
      </c>
      <c r="BH141" s="46" t="e">
        <f>#REF!/#REF!</f>
        <v>#REF!</v>
      </c>
      <c r="BI141" s="46" t="e">
        <f>#REF!/#REF!</f>
        <v>#REF!</v>
      </c>
      <c r="BJ141" s="46"/>
      <c r="BL141" s="46" t="e">
        <f t="shared" si="205"/>
        <v>#REF!</v>
      </c>
      <c r="BM141" s="46" t="e">
        <f t="shared" si="206"/>
        <v>#REF!</v>
      </c>
      <c r="BN141" s="46" t="e">
        <f t="shared" si="207"/>
        <v>#REF!</v>
      </c>
      <c r="BO141" s="46" t="e">
        <f t="shared" si="208"/>
        <v>#REF!</v>
      </c>
      <c r="BQ141" s="46" t="e">
        <f>LN(#REF!/#REF!)</f>
        <v>#REF!</v>
      </c>
      <c r="BR141" s="46" t="e">
        <f>LN(#REF!/#REF!)</f>
        <v>#REF!</v>
      </c>
      <c r="BS141" s="46" t="e">
        <f>LN(#REF!/#REF!)</f>
        <v>#REF!</v>
      </c>
      <c r="BT141" s="46" t="e">
        <f>LN(#REF!/#REF!)</f>
        <v>#REF!</v>
      </c>
      <c r="BV141" s="46" t="e">
        <f>LN(#REF!/#REF!)</f>
        <v>#REF!</v>
      </c>
      <c r="BW141" s="46" t="e">
        <f>LN(#REF!/#REF!)</f>
        <v>#REF!</v>
      </c>
      <c r="BX141" s="46" t="e">
        <f>LN(#REF!/#REF!)</f>
        <v>#REF!</v>
      </c>
      <c r="BY141" s="46" t="e">
        <f>LN(#REF!/#REF!)</f>
        <v>#REF!</v>
      </c>
      <c r="CA141" s="46">
        <f t="shared" si="186"/>
        <v>5.2906813409150126E-3</v>
      </c>
      <c r="CB141" s="46" t="e">
        <f>LN(#REF!/#REF!)</f>
        <v>#REF!</v>
      </c>
      <c r="CC141" s="46" t="e">
        <f>LN(#REF!/#REF!)</f>
        <v>#REF!</v>
      </c>
      <c r="CD141" s="46" t="e">
        <f>LN(#REF!/#REF!)</f>
        <v>#REF!</v>
      </c>
      <c r="CG141" s="46" t="e">
        <f t="shared" si="209"/>
        <v>#REF!</v>
      </c>
      <c r="CH141" s="46" t="e">
        <f t="shared" si="210"/>
        <v>#REF!</v>
      </c>
      <c r="CI141" s="46" t="e">
        <f t="shared" si="211"/>
        <v>#REF!</v>
      </c>
      <c r="CJ141" s="46"/>
      <c r="CK141" s="46" t="e">
        <f t="shared" si="212"/>
        <v>#REF!</v>
      </c>
      <c r="CL141" s="46" t="e">
        <f t="shared" si="213"/>
        <v>#REF!</v>
      </c>
      <c r="CM141" s="46" t="e">
        <f t="shared" si="214"/>
        <v>#REF!</v>
      </c>
      <c r="CN141" s="46"/>
      <c r="CO141" s="46" t="e">
        <f t="shared" si="215"/>
        <v>#REF!</v>
      </c>
      <c r="CP141" s="46" t="e">
        <f t="shared" si="216"/>
        <v>#REF!</v>
      </c>
      <c r="CQ141" s="46" t="e">
        <f t="shared" si="217"/>
        <v>#REF!</v>
      </c>
      <c r="CR141" s="46"/>
      <c r="CS141" s="46" t="e">
        <f t="shared" si="218"/>
        <v>#REF!</v>
      </c>
      <c r="CT141" s="46" t="e">
        <f t="shared" si="219"/>
        <v>#REF!</v>
      </c>
      <c r="CU141" s="46" t="e">
        <f t="shared" si="220"/>
        <v>#REF!</v>
      </c>
      <c r="CW141" s="46" t="e">
        <f t="shared" si="221"/>
        <v>#REF!</v>
      </c>
      <c r="CX141" s="46" t="e">
        <f t="shared" si="222"/>
        <v>#REF!</v>
      </c>
      <c r="CY141" s="46" t="e">
        <f t="shared" si="223"/>
        <v>#REF!</v>
      </c>
    </row>
    <row r="142" spans="1:112" x14ac:dyDescent="0.2">
      <c r="A142" s="1" t="s">
        <v>63</v>
      </c>
      <c r="B142" s="1">
        <f t="shared" si="156"/>
        <v>1996</v>
      </c>
      <c r="D142" s="43">
        <f t="shared" si="189"/>
        <v>7576.8193432919998</v>
      </c>
      <c r="F142" s="43">
        <f t="shared" si="190"/>
        <v>68.514157016594837</v>
      </c>
      <c r="H142" s="50">
        <f t="shared" si="157"/>
        <v>110.58764601681979</v>
      </c>
      <c r="I142" s="56"/>
      <c r="J142" s="56"/>
      <c r="K142" s="43">
        <f t="shared" si="191"/>
        <v>7512.8255272743681</v>
      </c>
      <c r="L142" s="115">
        <f t="shared" si="145"/>
        <v>109.65362276083589</v>
      </c>
      <c r="O142" s="52">
        <f t="shared" si="158"/>
        <v>1.0085179425217996</v>
      </c>
      <c r="R142" s="46">
        <f t="shared" si="192"/>
        <v>1.0540262715680626</v>
      </c>
      <c r="S142" s="46"/>
      <c r="T142" s="46"/>
      <c r="V142" s="48">
        <f t="shared" si="193"/>
        <v>1.1777938855467078</v>
      </c>
      <c r="W142" s="48">
        <f t="shared" si="194"/>
        <v>1.0558505922540924</v>
      </c>
      <c r="X142" s="48">
        <f t="shared" si="195"/>
        <v>1.0017308113993362</v>
      </c>
      <c r="Y142" s="48">
        <f t="shared" si="159"/>
        <v>1.0540262715680626</v>
      </c>
      <c r="Z142" s="48">
        <f t="shared" si="160"/>
        <v>1.2435743716077403</v>
      </c>
      <c r="AA142" s="48">
        <f t="shared" si="161"/>
        <v>1.2435743716077401</v>
      </c>
      <c r="AB142" s="48"/>
      <c r="AC142" s="48" t="e">
        <f>#REF!*#REF!*X142</f>
        <v>#REF!</v>
      </c>
      <c r="AH142" s="5"/>
      <c r="AJ142" s="46" t="e">
        <f>D142/#REF!</f>
        <v>#REF!</v>
      </c>
      <c r="AK142" s="46" t="e">
        <f>#REF!/#REF!</f>
        <v>#REF!</v>
      </c>
      <c r="AL142" s="46" t="e">
        <f>#REF!/#REF!</f>
        <v>#REF!</v>
      </c>
      <c r="AM142" s="46" t="e">
        <f>#REF!/#REF!</f>
        <v>#REF!</v>
      </c>
      <c r="AO142" s="46" t="e">
        <f t="shared" si="196"/>
        <v>#REF!</v>
      </c>
      <c r="AP142" s="46" t="e">
        <f t="shared" si="197"/>
        <v>#REF!</v>
      </c>
      <c r="AQ142" s="46" t="e">
        <f t="shared" si="198"/>
        <v>#REF!</v>
      </c>
      <c r="AR142" s="46" t="e">
        <f t="shared" si="199"/>
        <v>#REF!</v>
      </c>
      <c r="AS142" s="46" t="e">
        <f t="shared" si="200"/>
        <v>#REF!</v>
      </c>
      <c r="AT142" s="46"/>
      <c r="AU142" s="46" t="e">
        <f t="shared" si="201"/>
        <v>#REF!</v>
      </c>
      <c r="AV142" s="46" t="e">
        <f t="shared" si="202"/>
        <v>#REF!</v>
      </c>
      <c r="AW142" s="46" t="e">
        <f t="shared" si="203"/>
        <v>#REF!</v>
      </c>
      <c r="AX142" s="46" t="e">
        <f t="shared" si="204"/>
        <v>#REF!</v>
      </c>
      <c r="BA142" s="46" t="e">
        <f>LN(#REF!/#REF!)</f>
        <v>#REF!</v>
      </c>
      <c r="BB142" s="46" t="e">
        <f>LN(#REF!/#REF!)</f>
        <v>#REF!</v>
      </c>
      <c r="BC142" s="46" t="e">
        <f>LN(#REF!/#REF!)</f>
        <v>#REF!</v>
      </c>
      <c r="BD142" s="46" t="e">
        <f>LN(#REF!/#REF!)</f>
        <v>#REF!</v>
      </c>
      <c r="BF142" s="46" t="e">
        <f>F142/#REF!</f>
        <v>#REF!</v>
      </c>
      <c r="BG142" s="46" t="e">
        <f>#REF!/#REF!</f>
        <v>#REF!</v>
      </c>
      <c r="BH142" s="46" t="e">
        <f>#REF!/#REF!</f>
        <v>#REF!</v>
      </c>
      <c r="BI142" s="46" t="e">
        <f>#REF!/#REF!</f>
        <v>#REF!</v>
      </c>
      <c r="BJ142" s="46"/>
      <c r="BL142" s="46" t="e">
        <f t="shared" si="205"/>
        <v>#REF!</v>
      </c>
      <c r="BM142" s="46" t="e">
        <f t="shared" si="206"/>
        <v>#REF!</v>
      </c>
      <c r="BN142" s="46" t="e">
        <f t="shared" si="207"/>
        <v>#REF!</v>
      </c>
      <c r="BO142" s="46" t="e">
        <f t="shared" si="208"/>
        <v>#REF!</v>
      </c>
      <c r="BQ142" s="46" t="e">
        <f>LN(#REF!/#REF!)</f>
        <v>#REF!</v>
      </c>
      <c r="BR142" s="46" t="e">
        <f>LN(#REF!/#REF!)</f>
        <v>#REF!</v>
      </c>
      <c r="BS142" s="46" t="e">
        <f>LN(#REF!/#REF!)</f>
        <v>#REF!</v>
      </c>
      <c r="BT142" s="46" t="e">
        <f>LN(#REF!/#REF!)</f>
        <v>#REF!</v>
      </c>
      <c r="BV142" s="46" t="e">
        <f>LN(#REF!/#REF!)</f>
        <v>#REF!</v>
      </c>
      <c r="BW142" s="46" t="e">
        <f>LN(#REF!/#REF!)</f>
        <v>#REF!</v>
      </c>
      <c r="BX142" s="46" t="e">
        <f>LN(#REF!/#REF!)</f>
        <v>#REF!</v>
      </c>
      <c r="BY142" s="46" t="e">
        <f>LN(#REF!/#REF!)</f>
        <v>#REF!</v>
      </c>
      <c r="CA142" s="46">
        <f t="shared" si="186"/>
        <v>4.0454072365536014E-3</v>
      </c>
      <c r="CB142" s="46" t="e">
        <f>LN(#REF!/#REF!)</f>
        <v>#REF!</v>
      </c>
      <c r="CC142" s="46" t="e">
        <f>LN(#REF!/#REF!)</f>
        <v>#REF!</v>
      </c>
      <c r="CD142" s="46" t="e">
        <f>LN(#REF!/#REF!)</f>
        <v>#REF!</v>
      </c>
      <c r="CG142" s="46" t="e">
        <f t="shared" si="209"/>
        <v>#REF!</v>
      </c>
      <c r="CH142" s="46" t="e">
        <f t="shared" si="210"/>
        <v>#REF!</v>
      </c>
      <c r="CI142" s="46" t="e">
        <f t="shared" si="211"/>
        <v>#REF!</v>
      </c>
      <c r="CJ142" s="46"/>
      <c r="CK142" s="46" t="e">
        <f t="shared" si="212"/>
        <v>#REF!</v>
      </c>
      <c r="CL142" s="46" t="e">
        <f t="shared" si="213"/>
        <v>#REF!</v>
      </c>
      <c r="CM142" s="46" t="e">
        <f t="shared" si="214"/>
        <v>#REF!</v>
      </c>
      <c r="CN142" s="46"/>
      <c r="CO142" s="46" t="e">
        <f t="shared" si="215"/>
        <v>#REF!</v>
      </c>
      <c r="CP142" s="46" t="e">
        <f t="shared" si="216"/>
        <v>#REF!</v>
      </c>
      <c r="CQ142" s="46" t="e">
        <f t="shared" si="217"/>
        <v>#REF!</v>
      </c>
      <c r="CR142" s="46"/>
      <c r="CS142" s="46" t="e">
        <f t="shared" si="218"/>
        <v>#REF!</v>
      </c>
      <c r="CT142" s="46" t="e">
        <f t="shared" si="219"/>
        <v>#REF!</v>
      </c>
      <c r="CU142" s="46" t="e">
        <f t="shared" si="220"/>
        <v>#REF!</v>
      </c>
      <c r="CW142" s="46" t="e">
        <f t="shared" si="221"/>
        <v>#REF!</v>
      </c>
      <c r="CX142" s="46" t="e">
        <f t="shared" si="222"/>
        <v>#REF!</v>
      </c>
      <c r="CY142" s="46" t="e">
        <f t="shared" si="223"/>
        <v>#REF!</v>
      </c>
    </row>
    <row r="143" spans="1:112" x14ac:dyDescent="0.2">
      <c r="A143" s="1" t="s">
        <v>63</v>
      </c>
      <c r="B143" s="1">
        <f t="shared" si="156"/>
        <v>1997</v>
      </c>
      <c r="D143" s="43">
        <f t="shared" si="189"/>
        <v>7680.6682613000003</v>
      </c>
      <c r="F143" s="43">
        <f t="shared" si="190"/>
        <v>69.518180139864583</v>
      </c>
      <c r="H143" s="50">
        <f t="shared" si="157"/>
        <v>110.4843113822479</v>
      </c>
      <c r="I143" s="57"/>
      <c r="J143" s="57"/>
      <c r="K143" s="43">
        <f t="shared" si="191"/>
        <v>7680.0102171617054</v>
      </c>
      <c r="L143" s="115">
        <f t="shared" si="145"/>
        <v>110.47484559737018</v>
      </c>
      <c r="O143" s="52">
        <f t="shared" si="158"/>
        <v>1.0000856827165183</v>
      </c>
      <c r="R143" s="46">
        <f t="shared" si="192"/>
        <v>1.0619201324613476</v>
      </c>
      <c r="S143" s="46"/>
      <c r="T143" s="46"/>
      <c r="V143" s="48">
        <f t="shared" si="193"/>
        <v>1.1950535636486832</v>
      </c>
      <c r="W143" s="48">
        <f t="shared" si="194"/>
        <v>1.0548639907751487</v>
      </c>
      <c r="X143" s="48">
        <f t="shared" si="195"/>
        <v>0.99335529907522901</v>
      </c>
      <c r="Y143" s="48">
        <f t="shared" si="159"/>
        <v>1.0619201324613476</v>
      </c>
      <c r="Z143" s="48">
        <f t="shared" si="160"/>
        <v>1.2606189713405132</v>
      </c>
      <c r="AA143" s="48">
        <f t="shared" si="161"/>
        <v>1.2606189713405132</v>
      </c>
      <c r="AB143" s="48"/>
      <c r="AC143" s="48" t="e">
        <f>#REF!*#REF!*X143</f>
        <v>#REF!</v>
      </c>
      <c r="AH143" s="5"/>
      <c r="AJ143" s="46" t="e">
        <f>D143/#REF!</f>
        <v>#REF!</v>
      </c>
      <c r="AK143" s="46" t="e">
        <f>#REF!/#REF!</f>
        <v>#REF!</v>
      </c>
      <c r="AL143" s="46" t="e">
        <f>#REF!/#REF!</f>
        <v>#REF!</v>
      </c>
      <c r="AM143" s="46" t="e">
        <f>#REF!/#REF!</f>
        <v>#REF!</v>
      </c>
      <c r="AO143" s="46" t="e">
        <f t="shared" si="196"/>
        <v>#REF!</v>
      </c>
      <c r="AP143" s="46" t="e">
        <f t="shared" si="197"/>
        <v>#REF!</v>
      </c>
      <c r="AQ143" s="46" t="e">
        <f t="shared" si="198"/>
        <v>#REF!</v>
      </c>
      <c r="AR143" s="46" t="e">
        <f t="shared" si="199"/>
        <v>#REF!</v>
      </c>
      <c r="AS143" s="46" t="e">
        <f t="shared" si="200"/>
        <v>#REF!</v>
      </c>
      <c r="AT143" s="46"/>
      <c r="AU143" s="46" t="e">
        <f t="shared" si="201"/>
        <v>#REF!</v>
      </c>
      <c r="AV143" s="46" t="e">
        <f t="shared" si="202"/>
        <v>#REF!</v>
      </c>
      <c r="AW143" s="46" t="e">
        <f t="shared" si="203"/>
        <v>#REF!</v>
      </c>
      <c r="AX143" s="46" t="e">
        <f t="shared" si="204"/>
        <v>#REF!</v>
      </c>
      <c r="BA143" s="46" t="e">
        <f>LN(#REF!/#REF!)</f>
        <v>#REF!</v>
      </c>
      <c r="BB143" s="46" t="e">
        <f>LN(#REF!/#REF!)</f>
        <v>#REF!</v>
      </c>
      <c r="BC143" s="46" t="e">
        <f>LN(#REF!/#REF!)</f>
        <v>#REF!</v>
      </c>
      <c r="BD143" s="46" t="e">
        <f>LN(#REF!/#REF!)</f>
        <v>#REF!</v>
      </c>
      <c r="BF143" s="46" t="e">
        <f>F143/#REF!</f>
        <v>#REF!</v>
      </c>
      <c r="BG143" s="46" t="e">
        <f>#REF!/#REF!</f>
        <v>#REF!</v>
      </c>
      <c r="BH143" s="46" t="e">
        <f>#REF!/#REF!</f>
        <v>#REF!</v>
      </c>
      <c r="BI143" s="46" t="e">
        <f>#REF!/#REF!</f>
        <v>#REF!</v>
      </c>
      <c r="BJ143" s="46"/>
      <c r="BL143" s="46" t="e">
        <f t="shared" si="205"/>
        <v>#REF!</v>
      </c>
      <c r="BM143" s="46" t="e">
        <f t="shared" si="206"/>
        <v>#REF!</v>
      </c>
      <c r="BN143" s="46" t="e">
        <f t="shared" si="207"/>
        <v>#REF!</v>
      </c>
      <c r="BO143" s="46" t="e">
        <f t="shared" si="208"/>
        <v>#REF!</v>
      </c>
      <c r="BQ143" s="46" t="e">
        <f>LN(#REF!/#REF!)</f>
        <v>#REF!</v>
      </c>
      <c r="BR143" s="46" t="e">
        <f>LN(#REF!/#REF!)</f>
        <v>#REF!</v>
      </c>
      <c r="BS143" s="46" t="e">
        <f>LN(#REF!/#REF!)</f>
        <v>#REF!</v>
      </c>
      <c r="BT143" s="46" t="e">
        <f>LN(#REF!/#REF!)</f>
        <v>#REF!</v>
      </c>
      <c r="BV143" s="46" t="e">
        <f>LN(#REF!/#REF!)</f>
        <v>#REF!</v>
      </c>
      <c r="BW143" s="46" t="e">
        <f>LN(#REF!/#REF!)</f>
        <v>#REF!</v>
      </c>
      <c r="BX143" s="46" t="e">
        <f>LN(#REF!/#REF!)</f>
        <v>#REF!</v>
      </c>
      <c r="BY143" s="46" t="e">
        <f>LN(#REF!/#REF!)</f>
        <v>#REF!</v>
      </c>
      <c r="CA143" s="46">
        <f t="shared" si="186"/>
        <v>-8.3961905036875513E-3</v>
      </c>
      <c r="CB143" s="46" t="e">
        <f>LN(#REF!/#REF!)</f>
        <v>#REF!</v>
      </c>
      <c r="CC143" s="46" t="e">
        <f>LN(#REF!/#REF!)</f>
        <v>#REF!</v>
      </c>
      <c r="CD143" s="46" t="e">
        <f>LN(#REF!/#REF!)</f>
        <v>#REF!</v>
      </c>
      <c r="CG143" s="46" t="e">
        <f t="shared" si="209"/>
        <v>#REF!</v>
      </c>
      <c r="CH143" s="46" t="e">
        <f t="shared" si="210"/>
        <v>#REF!</v>
      </c>
      <c r="CI143" s="46" t="e">
        <f t="shared" si="211"/>
        <v>#REF!</v>
      </c>
      <c r="CJ143" s="46"/>
      <c r="CK143" s="46" t="e">
        <f t="shared" si="212"/>
        <v>#REF!</v>
      </c>
      <c r="CL143" s="46" t="e">
        <f t="shared" si="213"/>
        <v>#REF!</v>
      </c>
      <c r="CM143" s="46" t="e">
        <f t="shared" si="214"/>
        <v>#REF!</v>
      </c>
      <c r="CN143" s="46"/>
      <c r="CO143" s="46" t="e">
        <f t="shared" si="215"/>
        <v>#REF!</v>
      </c>
      <c r="CP143" s="46" t="e">
        <f t="shared" si="216"/>
        <v>#REF!</v>
      </c>
      <c r="CQ143" s="46" t="e">
        <f t="shared" si="217"/>
        <v>#REF!</v>
      </c>
      <c r="CR143" s="46"/>
      <c r="CS143" s="46" t="e">
        <f t="shared" si="218"/>
        <v>#REF!</v>
      </c>
      <c r="CT143" s="46" t="e">
        <f t="shared" si="219"/>
        <v>#REF!</v>
      </c>
      <c r="CU143" s="46" t="e">
        <f t="shared" si="220"/>
        <v>#REF!</v>
      </c>
      <c r="CW143" s="46" t="e">
        <f t="shared" si="221"/>
        <v>#REF!</v>
      </c>
      <c r="CX143" s="46" t="e">
        <f t="shared" si="222"/>
        <v>#REF!</v>
      </c>
      <c r="CY143" s="46" t="e">
        <f t="shared" si="223"/>
        <v>#REF!</v>
      </c>
    </row>
    <row r="144" spans="1:112" x14ac:dyDescent="0.2">
      <c r="A144" s="1" t="s">
        <v>63</v>
      </c>
      <c r="B144" s="1">
        <f t="shared" si="156"/>
        <v>1998</v>
      </c>
      <c r="D144" s="43">
        <f t="shared" si="189"/>
        <v>7565.1382647119999</v>
      </c>
      <c r="F144" s="43">
        <f t="shared" si="190"/>
        <v>70.79668972332658</v>
      </c>
      <c r="H144" s="50">
        <f t="shared" si="157"/>
        <v>106.85723152136852</v>
      </c>
      <c r="I144" s="57"/>
      <c r="J144" s="57"/>
      <c r="K144" s="43">
        <f t="shared" si="191"/>
        <v>7753.8396848914663</v>
      </c>
      <c r="L144" s="115">
        <f t="shared" si="145"/>
        <v>109.52263043926865</v>
      </c>
      <c r="O144" s="52">
        <f t="shared" si="158"/>
        <v>0.97566348701442007</v>
      </c>
      <c r="R144" s="46">
        <f t="shared" si="192"/>
        <v>1.0527671307861233</v>
      </c>
      <c r="S144" s="46"/>
      <c r="T144" s="46"/>
      <c r="V144" s="48">
        <f t="shared" si="193"/>
        <v>1.2170318063299685</v>
      </c>
      <c r="W144" s="48">
        <f t="shared" si="194"/>
        <v>1.0202339524553177</v>
      </c>
      <c r="X144" s="48">
        <f t="shared" si="195"/>
        <v>0.96909746003704311</v>
      </c>
      <c r="Y144" s="48">
        <f t="shared" si="159"/>
        <v>1.0527671307861233</v>
      </c>
      <c r="Z144" s="48">
        <f t="shared" si="160"/>
        <v>1.2416571700358585</v>
      </c>
      <c r="AA144" s="48">
        <f t="shared" si="161"/>
        <v>1.2416571700358585</v>
      </c>
      <c r="AB144" s="48"/>
      <c r="AC144" s="48" t="e">
        <f>#REF!*#REF!*X144</f>
        <v>#REF!</v>
      </c>
      <c r="AH144" s="5"/>
      <c r="AJ144" s="46" t="e">
        <f>D144/#REF!</f>
        <v>#REF!</v>
      </c>
      <c r="AK144" s="46" t="e">
        <f>#REF!/#REF!</f>
        <v>#REF!</v>
      </c>
      <c r="AL144" s="46" t="e">
        <f>#REF!/#REF!</f>
        <v>#REF!</v>
      </c>
      <c r="AM144" s="46" t="e">
        <f>#REF!/#REF!</f>
        <v>#REF!</v>
      </c>
      <c r="AO144" s="46" t="e">
        <f t="shared" si="196"/>
        <v>#REF!</v>
      </c>
      <c r="AP144" s="46" t="e">
        <f t="shared" si="197"/>
        <v>#REF!</v>
      </c>
      <c r="AQ144" s="46" t="e">
        <f t="shared" si="198"/>
        <v>#REF!</v>
      </c>
      <c r="AR144" s="46" t="e">
        <f t="shared" si="199"/>
        <v>#REF!</v>
      </c>
      <c r="AS144" s="46" t="e">
        <f t="shared" si="200"/>
        <v>#REF!</v>
      </c>
      <c r="AT144" s="46"/>
      <c r="AU144" s="46" t="e">
        <f t="shared" si="201"/>
        <v>#REF!</v>
      </c>
      <c r="AV144" s="46" t="e">
        <f t="shared" si="202"/>
        <v>#REF!</v>
      </c>
      <c r="AW144" s="46" t="e">
        <f t="shared" si="203"/>
        <v>#REF!</v>
      </c>
      <c r="AX144" s="46" t="e">
        <f t="shared" si="204"/>
        <v>#REF!</v>
      </c>
      <c r="BA144" s="46" t="e">
        <f>LN(#REF!/#REF!)</f>
        <v>#REF!</v>
      </c>
      <c r="BB144" s="46" t="e">
        <f>LN(#REF!/#REF!)</f>
        <v>#REF!</v>
      </c>
      <c r="BC144" s="46" t="e">
        <f>LN(#REF!/#REF!)</f>
        <v>#REF!</v>
      </c>
      <c r="BD144" s="46" t="e">
        <f>LN(#REF!/#REF!)</f>
        <v>#REF!</v>
      </c>
      <c r="BF144" s="46" t="e">
        <f>F144/#REF!</f>
        <v>#REF!</v>
      </c>
      <c r="BG144" s="46" t="e">
        <f>#REF!/#REF!</f>
        <v>#REF!</v>
      </c>
      <c r="BH144" s="46" t="e">
        <f>#REF!/#REF!</f>
        <v>#REF!</v>
      </c>
      <c r="BI144" s="46" t="e">
        <f>#REF!/#REF!</f>
        <v>#REF!</v>
      </c>
      <c r="BJ144" s="46"/>
      <c r="BL144" s="46" t="e">
        <f t="shared" si="205"/>
        <v>#REF!</v>
      </c>
      <c r="BM144" s="46" t="e">
        <f t="shared" si="206"/>
        <v>#REF!</v>
      </c>
      <c r="BN144" s="46" t="e">
        <f t="shared" si="207"/>
        <v>#REF!</v>
      </c>
      <c r="BO144" s="46" t="e">
        <f t="shared" si="208"/>
        <v>#REF!</v>
      </c>
      <c r="BQ144" s="46" t="e">
        <f>LN(#REF!/#REF!)</f>
        <v>#REF!</v>
      </c>
      <c r="BR144" s="46" t="e">
        <f>LN(#REF!/#REF!)</f>
        <v>#REF!</v>
      </c>
      <c r="BS144" s="46" t="e">
        <f>LN(#REF!/#REF!)</f>
        <v>#REF!</v>
      </c>
      <c r="BT144" s="46" t="e">
        <f>LN(#REF!/#REF!)</f>
        <v>#REF!</v>
      </c>
      <c r="BV144" s="46" t="e">
        <f>LN(#REF!/#REF!)</f>
        <v>#REF!</v>
      </c>
      <c r="BW144" s="46" t="e">
        <f>LN(#REF!/#REF!)</f>
        <v>#REF!</v>
      </c>
      <c r="BX144" s="46" t="e">
        <f>LN(#REF!/#REF!)</f>
        <v>#REF!</v>
      </c>
      <c r="BY144" s="46" t="e">
        <f>LN(#REF!/#REF!)</f>
        <v>#REF!</v>
      </c>
      <c r="CA144" s="46">
        <f t="shared" si="186"/>
        <v>-2.4723218963082511E-2</v>
      </c>
      <c r="CB144" s="46" t="e">
        <f>LN(#REF!/#REF!)</f>
        <v>#REF!</v>
      </c>
      <c r="CC144" s="46" t="e">
        <f>LN(#REF!/#REF!)</f>
        <v>#REF!</v>
      </c>
      <c r="CD144" s="46" t="e">
        <f>LN(#REF!/#REF!)</f>
        <v>#REF!</v>
      </c>
      <c r="CG144" s="46" t="e">
        <f t="shared" si="209"/>
        <v>#REF!</v>
      </c>
      <c r="CH144" s="46" t="e">
        <f t="shared" si="210"/>
        <v>#REF!</v>
      </c>
      <c r="CI144" s="46" t="e">
        <f t="shared" si="211"/>
        <v>#REF!</v>
      </c>
      <c r="CJ144" s="46"/>
      <c r="CK144" s="46" t="e">
        <f t="shared" si="212"/>
        <v>#REF!</v>
      </c>
      <c r="CL144" s="46" t="e">
        <f t="shared" si="213"/>
        <v>#REF!</v>
      </c>
      <c r="CM144" s="46" t="e">
        <f t="shared" si="214"/>
        <v>#REF!</v>
      </c>
      <c r="CN144" s="46"/>
      <c r="CO144" s="46" t="e">
        <f t="shared" si="215"/>
        <v>#REF!</v>
      </c>
      <c r="CP144" s="46" t="e">
        <f t="shared" si="216"/>
        <v>#REF!</v>
      </c>
      <c r="CQ144" s="46" t="e">
        <f t="shared" si="217"/>
        <v>#REF!</v>
      </c>
      <c r="CR144" s="46"/>
      <c r="CS144" s="46" t="e">
        <f t="shared" si="218"/>
        <v>#REF!</v>
      </c>
      <c r="CT144" s="46" t="e">
        <f t="shared" si="219"/>
        <v>#REF!</v>
      </c>
      <c r="CU144" s="46" t="e">
        <f t="shared" si="220"/>
        <v>#REF!</v>
      </c>
      <c r="CW144" s="46" t="e">
        <f t="shared" si="221"/>
        <v>#REF!</v>
      </c>
      <c r="CX144" s="46" t="e">
        <f t="shared" si="222"/>
        <v>#REF!</v>
      </c>
      <c r="CY144" s="46" t="e">
        <f t="shared" si="223"/>
        <v>#REF!</v>
      </c>
    </row>
    <row r="145" spans="1:103" x14ac:dyDescent="0.2">
      <c r="A145" s="1" t="s">
        <v>63</v>
      </c>
      <c r="B145" s="1">
        <f t="shared" si="156"/>
        <v>1999</v>
      </c>
      <c r="D145" s="43">
        <f t="shared" si="189"/>
        <v>7702.070268124</v>
      </c>
      <c r="F145" s="43">
        <f t="shared" si="190"/>
        <v>72.299726123506517</v>
      </c>
      <c r="H145" s="50">
        <f t="shared" si="157"/>
        <v>106.52972951746573</v>
      </c>
      <c r="I145" s="57"/>
      <c r="J145" s="57"/>
      <c r="K145" s="43">
        <f t="shared" si="191"/>
        <v>7832.661283907325</v>
      </c>
      <c r="L145" s="115">
        <f t="shared" si="145"/>
        <v>108.33597447557582</v>
      </c>
      <c r="O145" s="52">
        <f t="shared" si="158"/>
        <v>0.98332737609225718</v>
      </c>
      <c r="R145" s="46">
        <f t="shared" si="192"/>
        <v>1.0413606078682878</v>
      </c>
      <c r="S145" s="46"/>
      <c r="T145" s="46"/>
      <c r="V145" s="48">
        <f t="shared" si="193"/>
        <v>1.242869781413823</v>
      </c>
      <c r="W145" s="48">
        <f t="shared" si="194"/>
        <v>1.017107082526894</v>
      </c>
      <c r="X145" s="48">
        <f t="shared" si="195"/>
        <v>0.97670977262041625</v>
      </c>
      <c r="Y145" s="48">
        <f t="shared" si="159"/>
        <v>1.0413606078682878</v>
      </c>
      <c r="Z145" s="48">
        <f t="shared" si="160"/>
        <v>1.2641316573346517</v>
      </c>
      <c r="AA145" s="48">
        <f t="shared" si="161"/>
        <v>1.2641316573346519</v>
      </c>
      <c r="AB145" s="48"/>
      <c r="AC145" s="48" t="e">
        <f>#REF!*#REF!*X145</f>
        <v>#REF!</v>
      </c>
      <c r="AH145" s="5"/>
      <c r="AJ145" s="46" t="e">
        <f>D145/#REF!</f>
        <v>#REF!</v>
      </c>
      <c r="AK145" s="46" t="e">
        <f>#REF!/#REF!</f>
        <v>#REF!</v>
      </c>
      <c r="AL145" s="46" t="e">
        <f>#REF!/#REF!</f>
        <v>#REF!</v>
      </c>
      <c r="AM145" s="46" t="e">
        <f>#REF!/#REF!</f>
        <v>#REF!</v>
      </c>
      <c r="AO145" s="46" t="e">
        <f t="shared" si="196"/>
        <v>#REF!</v>
      </c>
      <c r="AP145" s="46" t="e">
        <f t="shared" si="197"/>
        <v>#REF!</v>
      </c>
      <c r="AQ145" s="46" t="e">
        <f t="shared" si="198"/>
        <v>#REF!</v>
      </c>
      <c r="AR145" s="46" t="e">
        <f t="shared" si="199"/>
        <v>#REF!</v>
      </c>
      <c r="AS145" s="46" t="e">
        <f t="shared" si="200"/>
        <v>#REF!</v>
      </c>
      <c r="AT145" s="46"/>
      <c r="AU145" s="46" t="e">
        <f t="shared" si="201"/>
        <v>#REF!</v>
      </c>
      <c r="AV145" s="46" t="e">
        <f t="shared" si="202"/>
        <v>#REF!</v>
      </c>
      <c r="AW145" s="46" t="e">
        <f t="shared" si="203"/>
        <v>#REF!</v>
      </c>
      <c r="AX145" s="46" t="e">
        <f t="shared" si="204"/>
        <v>#REF!</v>
      </c>
      <c r="BA145" s="46" t="e">
        <f>LN(#REF!/#REF!)</f>
        <v>#REF!</v>
      </c>
      <c r="BB145" s="46" t="e">
        <f>LN(#REF!/#REF!)</f>
        <v>#REF!</v>
      </c>
      <c r="BC145" s="46" t="e">
        <f>LN(#REF!/#REF!)</f>
        <v>#REF!</v>
      </c>
      <c r="BD145" s="46" t="e">
        <f>LN(#REF!/#REF!)</f>
        <v>#REF!</v>
      </c>
      <c r="BF145" s="46" t="e">
        <f>F145/#REF!</f>
        <v>#REF!</v>
      </c>
      <c r="BG145" s="46" t="e">
        <f>#REF!/#REF!</f>
        <v>#REF!</v>
      </c>
      <c r="BH145" s="46" t="e">
        <f>#REF!/#REF!</f>
        <v>#REF!</v>
      </c>
      <c r="BI145" s="46" t="e">
        <f>#REF!/#REF!</f>
        <v>#REF!</v>
      </c>
      <c r="BJ145" s="46"/>
      <c r="BL145" s="46" t="e">
        <f t="shared" si="205"/>
        <v>#REF!</v>
      </c>
      <c r="BM145" s="46" t="e">
        <f t="shared" si="206"/>
        <v>#REF!</v>
      </c>
      <c r="BN145" s="46" t="e">
        <f t="shared" si="207"/>
        <v>#REF!</v>
      </c>
      <c r="BO145" s="46" t="e">
        <f t="shared" si="208"/>
        <v>#REF!</v>
      </c>
      <c r="BQ145" s="46" t="e">
        <f>LN(#REF!/#REF!)</f>
        <v>#REF!</v>
      </c>
      <c r="BR145" s="46" t="e">
        <f>LN(#REF!/#REF!)</f>
        <v>#REF!</v>
      </c>
      <c r="BS145" s="46" t="e">
        <f>LN(#REF!/#REF!)</f>
        <v>#REF!</v>
      </c>
      <c r="BT145" s="46" t="e">
        <f>LN(#REF!/#REF!)</f>
        <v>#REF!</v>
      </c>
      <c r="BV145" s="46" t="e">
        <f>LN(#REF!/#REF!)</f>
        <v>#REF!</v>
      </c>
      <c r="BW145" s="46" t="e">
        <f>LN(#REF!/#REF!)</f>
        <v>#REF!</v>
      </c>
      <c r="BX145" s="46" t="e">
        <f>LN(#REF!/#REF!)</f>
        <v>#REF!</v>
      </c>
      <c r="BY145" s="46" t="e">
        <f>LN(#REF!/#REF!)</f>
        <v>#REF!</v>
      </c>
      <c r="CA145" s="46">
        <f t="shared" si="186"/>
        <v>7.8243633711222692E-3</v>
      </c>
      <c r="CB145" s="46" t="e">
        <f>LN(#REF!/#REF!)</f>
        <v>#REF!</v>
      </c>
      <c r="CC145" s="46" t="e">
        <f>LN(#REF!/#REF!)</f>
        <v>#REF!</v>
      </c>
      <c r="CD145" s="46" t="e">
        <f>LN(#REF!/#REF!)</f>
        <v>#REF!</v>
      </c>
      <c r="CG145" s="46" t="e">
        <f t="shared" si="209"/>
        <v>#REF!</v>
      </c>
      <c r="CH145" s="46" t="e">
        <f t="shared" si="210"/>
        <v>#REF!</v>
      </c>
      <c r="CI145" s="46" t="e">
        <f t="shared" si="211"/>
        <v>#REF!</v>
      </c>
      <c r="CJ145" s="46"/>
      <c r="CK145" s="46" t="e">
        <f t="shared" si="212"/>
        <v>#REF!</v>
      </c>
      <c r="CL145" s="46" t="e">
        <f t="shared" si="213"/>
        <v>#REF!</v>
      </c>
      <c r="CM145" s="46" t="e">
        <f t="shared" si="214"/>
        <v>#REF!</v>
      </c>
      <c r="CN145" s="46"/>
      <c r="CO145" s="46" t="e">
        <f t="shared" si="215"/>
        <v>#REF!</v>
      </c>
      <c r="CP145" s="46" t="e">
        <f t="shared" si="216"/>
        <v>#REF!</v>
      </c>
      <c r="CQ145" s="46" t="e">
        <f t="shared" si="217"/>
        <v>#REF!</v>
      </c>
      <c r="CR145" s="46"/>
      <c r="CS145" s="46" t="e">
        <f t="shared" si="218"/>
        <v>#REF!</v>
      </c>
      <c r="CT145" s="46" t="e">
        <f t="shared" si="219"/>
        <v>#REF!</v>
      </c>
      <c r="CU145" s="46" t="e">
        <f t="shared" si="220"/>
        <v>#REF!</v>
      </c>
      <c r="CW145" s="46" t="e">
        <f t="shared" si="221"/>
        <v>#REF!</v>
      </c>
      <c r="CX145" s="46" t="e">
        <f t="shared" si="222"/>
        <v>#REF!</v>
      </c>
      <c r="CY145" s="46" t="e">
        <f t="shared" si="223"/>
        <v>#REF!</v>
      </c>
    </row>
    <row r="146" spans="1:103" x14ac:dyDescent="0.2">
      <c r="A146" s="1" t="s">
        <v>63</v>
      </c>
      <c r="B146" s="1">
        <f t="shared" si="156"/>
        <v>2000</v>
      </c>
      <c r="D146" s="43">
        <f t="shared" si="189"/>
        <v>8116.2282715359997</v>
      </c>
      <c r="F146" s="43">
        <f t="shared" si="190"/>
        <v>73.870248903781942</v>
      </c>
      <c r="H146" s="50">
        <f t="shared" si="157"/>
        <v>109.87140820531975</v>
      </c>
      <c r="I146" s="57"/>
      <c r="J146" s="57"/>
      <c r="K146" s="43">
        <f t="shared" si="191"/>
        <v>8157.3420259087652</v>
      </c>
      <c r="L146" s="115">
        <f t="shared" si="145"/>
        <v>110.42797536169034</v>
      </c>
      <c r="O146" s="52">
        <f t="shared" si="158"/>
        <v>0.99495990798936917</v>
      </c>
      <c r="R146" s="46">
        <f t="shared" si="192"/>
        <v>1.0614696005179673</v>
      </c>
      <c r="S146" s="46"/>
      <c r="T146" s="46"/>
      <c r="V146" s="48">
        <f t="shared" si="193"/>
        <v>1.2698678823650202</v>
      </c>
      <c r="W146" s="48">
        <f t="shared" si="194"/>
        <v>1.0490122143275737</v>
      </c>
      <c r="X146" s="48">
        <f t="shared" si="195"/>
        <v>0.98826401982278644</v>
      </c>
      <c r="Y146" s="48">
        <f t="shared" si="159"/>
        <v>1.0614696005179673</v>
      </c>
      <c r="Z146" s="48">
        <f t="shared" si="160"/>
        <v>1.3321069191831969</v>
      </c>
      <c r="AA146" s="48">
        <f t="shared" si="161"/>
        <v>1.3321069191831969</v>
      </c>
      <c r="AB146" s="48"/>
      <c r="AC146" s="48" t="e">
        <f>#REF!*#REF!*X146</f>
        <v>#REF!</v>
      </c>
      <c r="AD146" s="46"/>
      <c r="AE146" s="46"/>
      <c r="AH146" s="5"/>
      <c r="AJ146" s="46" t="e">
        <f>D146/#REF!</f>
        <v>#REF!</v>
      </c>
      <c r="AK146" s="46" t="e">
        <f>#REF!/#REF!</f>
        <v>#REF!</v>
      </c>
      <c r="AL146" s="46" t="e">
        <f>#REF!/#REF!</f>
        <v>#REF!</v>
      </c>
      <c r="AM146" s="46" t="e">
        <f>#REF!/#REF!</f>
        <v>#REF!</v>
      </c>
      <c r="AO146" s="46" t="e">
        <f t="shared" si="196"/>
        <v>#REF!</v>
      </c>
      <c r="AP146" s="46" t="e">
        <f t="shared" si="197"/>
        <v>#REF!</v>
      </c>
      <c r="AQ146" s="46" t="e">
        <f t="shared" si="198"/>
        <v>#REF!</v>
      </c>
      <c r="AR146" s="46" t="e">
        <f t="shared" si="199"/>
        <v>#REF!</v>
      </c>
      <c r="AS146" s="46" t="e">
        <f t="shared" si="200"/>
        <v>#REF!</v>
      </c>
      <c r="AT146" s="46"/>
      <c r="AU146" s="46" t="e">
        <f t="shared" si="201"/>
        <v>#REF!</v>
      </c>
      <c r="AV146" s="46" t="e">
        <f t="shared" si="202"/>
        <v>#REF!</v>
      </c>
      <c r="AW146" s="46" t="e">
        <f t="shared" si="203"/>
        <v>#REF!</v>
      </c>
      <c r="AX146" s="46" t="e">
        <f t="shared" si="204"/>
        <v>#REF!</v>
      </c>
      <c r="BA146" s="46" t="e">
        <f>LN(#REF!/#REF!)</f>
        <v>#REF!</v>
      </c>
      <c r="BB146" s="46" t="e">
        <f>LN(#REF!/#REF!)</f>
        <v>#REF!</v>
      </c>
      <c r="BC146" s="46" t="e">
        <f>LN(#REF!/#REF!)</f>
        <v>#REF!</v>
      </c>
      <c r="BD146" s="46" t="e">
        <f>LN(#REF!/#REF!)</f>
        <v>#REF!</v>
      </c>
      <c r="BF146" s="46" t="e">
        <f>F146/#REF!</f>
        <v>#REF!</v>
      </c>
      <c r="BG146" s="46" t="e">
        <f>#REF!/#REF!</f>
        <v>#REF!</v>
      </c>
      <c r="BH146" s="46" t="e">
        <f>#REF!/#REF!</f>
        <v>#REF!</v>
      </c>
      <c r="BI146" s="46" t="e">
        <f>#REF!/#REF!</f>
        <v>#REF!</v>
      </c>
      <c r="BJ146" s="46"/>
      <c r="BL146" s="46" t="e">
        <f t="shared" si="205"/>
        <v>#REF!</v>
      </c>
      <c r="BM146" s="46" t="e">
        <f t="shared" si="206"/>
        <v>#REF!</v>
      </c>
      <c r="BN146" s="46" t="e">
        <f t="shared" si="207"/>
        <v>#REF!</v>
      </c>
      <c r="BO146" s="46" t="e">
        <f t="shared" si="208"/>
        <v>#REF!</v>
      </c>
      <c r="BQ146" s="46" t="e">
        <f>LN(#REF!/#REF!)</f>
        <v>#REF!</v>
      </c>
      <c r="BR146" s="46" t="e">
        <f>LN(#REF!/#REF!)</f>
        <v>#REF!</v>
      </c>
      <c r="BS146" s="46" t="e">
        <f>LN(#REF!/#REF!)</f>
        <v>#REF!</v>
      </c>
      <c r="BT146" s="46" t="e">
        <f>LN(#REF!/#REF!)</f>
        <v>#REF!</v>
      </c>
      <c r="BV146" s="46" t="e">
        <f>LN(#REF!/#REF!)</f>
        <v>#REF!</v>
      </c>
      <c r="BW146" s="46" t="e">
        <f>LN(#REF!/#REF!)</f>
        <v>#REF!</v>
      </c>
      <c r="BX146" s="46" t="e">
        <f>LN(#REF!/#REF!)</f>
        <v>#REF!</v>
      </c>
      <c r="BY146" s="46" t="e">
        <f>LN(#REF!/#REF!)</f>
        <v>#REF!</v>
      </c>
      <c r="CA146" s="46">
        <f t="shared" si="186"/>
        <v>1.1760340432627062E-2</v>
      </c>
      <c r="CB146" s="46" t="e">
        <f>LN(#REF!/#REF!)</f>
        <v>#REF!</v>
      </c>
      <c r="CC146" s="46" t="e">
        <f>LN(#REF!/#REF!)</f>
        <v>#REF!</v>
      </c>
      <c r="CD146" s="46" t="e">
        <f>LN(#REF!/#REF!)</f>
        <v>#REF!</v>
      </c>
      <c r="CG146" s="46" t="e">
        <f t="shared" si="209"/>
        <v>#REF!</v>
      </c>
      <c r="CH146" s="46" t="e">
        <f t="shared" si="210"/>
        <v>#REF!</v>
      </c>
      <c r="CI146" s="46" t="e">
        <f t="shared" si="211"/>
        <v>#REF!</v>
      </c>
      <c r="CJ146" s="46"/>
      <c r="CK146" s="46" t="e">
        <f t="shared" si="212"/>
        <v>#REF!</v>
      </c>
      <c r="CL146" s="46" t="e">
        <f t="shared" si="213"/>
        <v>#REF!</v>
      </c>
      <c r="CM146" s="46" t="e">
        <f t="shared" si="214"/>
        <v>#REF!</v>
      </c>
      <c r="CN146" s="46"/>
      <c r="CO146" s="46" t="e">
        <f t="shared" si="215"/>
        <v>#REF!</v>
      </c>
      <c r="CP146" s="46" t="e">
        <f t="shared" si="216"/>
        <v>#REF!</v>
      </c>
      <c r="CQ146" s="46" t="e">
        <f t="shared" si="217"/>
        <v>#REF!</v>
      </c>
      <c r="CR146" s="46"/>
      <c r="CS146" s="46" t="e">
        <f t="shared" si="218"/>
        <v>#REF!</v>
      </c>
      <c r="CT146" s="46" t="e">
        <f t="shared" si="219"/>
        <v>#REF!</v>
      </c>
      <c r="CU146" s="46" t="e">
        <f t="shared" si="220"/>
        <v>#REF!</v>
      </c>
      <c r="CW146" s="46" t="e">
        <f t="shared" si="221"/>
        <v>#REF!</v>
      </c>
      <c r="CX146" s="46" t="e">
        <f t="shared" si="222"/>
        <v>#REF!</v>
      </c>
      <c r="CY146" s="46" t="e">
        <f t="shared" si="223"/>
        <v>#REF!</v>
      </c>
    </row>
    <row r="147" spans="1:103" x14ac:dyDescent="0.2">
      <c r="A147" s="1" t="s">
        <v>63</v>
      </c>
      <c r="B147" s="1">
        <f t="shared" si="156"/>
        <v>2001</v>
      </c>
      <c r="D147" s="43">
        <f t="shared" si="189"/>
        <v>7984.0884720960003</v>
      </c>
      <c r="F147" s="43">
        <f t="shared" si="190"/>
        <v>75.387733723424319</v>
      </c>
      <c r="H147" s="50">
        <f t="shared" ref="H147:H152" si="237">D147/F147</f>
        <v>105.90699677201201</v>
      </c>
      <c r="I147" s="57"/>
      <c r="J147" s="57"/>
      <c r="K147" s="43">
        <f t="shared" si="191"/>
        <v>8123.6678235046511</v>
      </c>
      <c r="L147" s="115">
        <f t="shared" si="145"/>
        <v>107.75848300876143</v>
      </c>
      <c r="O147" s="52">
        <f t="shared" si="158"/>
        <v>0.98281818577012736</v>
      </c>
      <c r="R147" s="46">
        <f t="shared" si="192"/>
        <v>1.0358095721404819</v>
      </c>
      <c r="S147" s="46"/>
      <c r="T147" s="46"/>
      <c r="V147" s="48">
        <f t="shared" si="193"/>
        <v>1.2959542332713276</v>
      </c>
      <c r="W147" s="48">
        <f t="shared" si="194"/>
        <v>1.0111614569368228</v>
      </c>
      <c r="X147" s="48">
        <f t="shared" si="195"/>
        <v>0.97620400905088733</v>
      </c>
      <c r="Y147" s="48">
        <f t="shared" ref="Y147:Y152" si="238">R147</f>
        <v>1.0358095721404819</v>
      </c>
      <c r="Z147" s="48">
        <f t="shared" ref="Z147:Z152" si="239">V147*X147*Y147</f>
        <v>1.3104189706380787</v>
      </c>
      <c r="AA147" s="48">
        <f t="shared" ref="AA147:AA152" si="240">V147*W147</f>
        <v>1.3104189706380787</v>
      </c>
      <c r="AB147" s="48"/>
      <c r="AC147" s="48"/>
      <c r="AH147" s="5"/>
      <c r="AJ147" s="46"/>
      <c r="AK147" s="46"/>
      <c r="AL147" s="46"/>
      <c r="AM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BA147" s="46"/>
      <c r="BB147" s="46"/>
      <c r="BC147" s="46"/>
      <c r="BD147" s="46"/>
      <c r="BF147" s="46"/>
      <c r="BG147" s="46"/>
      <c r="BH147" s="46"/>
      <c r="BI147" s="46"/>
      <c r="BJ147" s="46"/>
      <c r="BL147" s="46"/>
      <c r="BM147" s="46"/>
      <c r="BN147" s="46"/>
      <c r="BO147" s="46"/>
      <c r="CG147" s="46"/>
      <c r="CH147" s="46"/>
      <c r="CI147" s="46"/>
      <c r="CJ147" s="46"/>
      <c r="CK147" s="46"/>
      <c r="CL147" s="46"/>
      <c r="CM147" s="46"/>
      <c r="CN147" s="46"/>
      <c r="CO147" s="46"/>
      <c r="CP147" s="46"/>
      <c r="CQ147" s="46"/>
      <c r="CR147" s="46"/>
      <c r="CS147" s="46"/>
      <c r="CT147" s="46"/>
      <c r="CU147" s="46"/>
    </row>
    <row r="148" spans="1:103" x14ac:dyDescent="0.2">
      <c r="A148" s="1" t="s">
        <v>63</v>
      </c>
      <c r="B148" s="1">
        <f t="shared" si="156"/>
        <v>2002</v>
      </c>
      <c r="D148" s="43">
        <f t="shared" si="189"/>
        <v>8105.7785838119999</v>
      </c>
      <c r="F148" s="43">
        <f t="shared" si="190"/>
        <v>76.666137428142079</v>
      </c>
      <c r="H148" s="50">
        <f t="shared" si="237"/>
        <v>105.72827659942324</v>
      </c>
      <c r="K148" s="43">
        <f t="shared" si="191"/>
        <v>8171.3439259084098</v>
      </c>
      <c r="L148" s="115">
        <f t="shared" si="145"/>
        <v>106.58348261730647</v>
      </c>
      <c r="O148" s="52">
        <f t="shared" si="158"/>
        <v>0.99197618620744554</v>
      </c>
      <c r="R148" s="46">
        <f t="shared" si="192"/>
        <v>1.0245150863723509</v>
      </c>
      <c r="S148" s="46"/>
      <c r="T148" s="46"/>
      <c r="V148" s="48">
        <f t="shared" si="193"/>
        <v>1.3179306558420987</v>
      </c>
      <c r="W148" s="48">
        <f t="shared" si="194"/>
        <v>1.0094551017798743</v>
      </c>
      <c r="X148" s="48">
        <f t="shared" si="195"/>
        <v>0.98530037791263603</v>
      </c>
      <c r="Y148" s="48">
        <f t="shared" si="238"/>
        <v>1.0245150863723509</v>
      </c>
      <c r="Z148" s="48">
        <f t="shared" si="239"/>
        <v>1.3303918243319022</v>
      </c>
      <c r="AA148" s="48">
        <f t="shared" si="240"/>
        <v>1.3303918243319022</v>
      </c>
      <c r="AB148" s="58"/>
      <c r="AC148" s="58"/>
      <c r="AH148" s="5"/>
      <c r="AJ148" s="46"/>
      <c r="AK148" s="46"/>
      <c r="AL148" s="46"/>
      <c r="AM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BA148" s="46"/>
      <c r="BB148" s="46"/>
      <c r="BC148" s="46"/>
      <c r="BD148" s="46"/>
      <c r="BF148" s="46"/>
      <c r="BG148" s="46"/>
      <c r="BH148" s="46"/>
      <c r="BI148" s="46"/>
      <c r="BJ148" s="46"/>
      <c r="BL148" s="46"/>
      <c r="BM148" s="46"/>
      <c r="BN148" s="46"/>
      <c r="BO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</row>
    <row r="149" spans="1:103" x14ac:dyDescent="0.2">
      <c r="A149" s="1" t="s">
        <v>63</v>
      </c>
      <c r="B149" s="1">
        <f t="shared" si="156"/>
        <v>2003</v>
      </c>
      <c r="D149" s="43">
        <f t="shared" si="189"/>
        <v>8279.6330535439993</v>
      </c>
      <c r="F149" s="43">
        <f t="shared" si="190"/>
        <v>77.765478809122598</v>
      </c>
      <c r="H149" s="50">
        <f t="shared" si="237"/>
        <v>106.46926091545807</v>
      </c>
      <c r="K149" s="43">
        <f t="shared" si="191"/>
        <v>8265.011485957617</v>
      </c>
      <c r="L149" s="115">
        <f t="shared" si="145"/>
        <v>106.2812396004698</v>
      </c>
      <c r="O149" s="52">
        <f t="shared" si="158"/>
        <v>1.0017690922282716</v>
      </c>
      <c r="R149" s="46">
        <f t="shared" si="192"/>
        <v>1.0216098282320094</v>
      </c>
      <c r="S149" s="46"/>
      <c r="T149" s="46"/>
      <c r="V149" s="48">
        <f t="shared" si="193"/>
        <v>1.3368289042191999</v>
      </c>
      <c r="W149" s="48">
        <f t="shared" si="194"/>
        <v>1.0165297503244086</v>
      </c>
      <c r="X149" s="48">
        <f t="shared" si="195"/>
        <v>0.99502737956584408</v>
      </c>
      <c r="Y149" s="48">
        <f t="shared" si="238"/>
        <v>1.0216098282320094</v>
      </c>
      <c r="Z149" s="48">
        <f t="shared" si="239"/>
        <v>1.3589263522323958</v>
      </c>
      <c r="AA149" s="48">
        <f t="shared" si="240"/>
        <v>1.358926352232396</v>
      </c>
      <c r="AB149" s="48"/>
      <c r="AC149" s="48"/>
      <c r="AH149" s="5"/>
      <c r="AJ149" s="46"/>
      <c r="AK149" s="46"/>
      <c r="AL149" s="46"/>
      <c r="AM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BA149" s="46"/>
      <c r="BB149" s="46"/>
      <c r="BC149" s="46"/>
      <c r="BD149" s="46"/>
      <c r="BF149" s="46"/>
      <c r="BG149" s="46"/>
      <c r="BH149" s="46"/>
      <c r="BI149" s="46"/>
      <c r="BJ149" s="46"/>
      <c r="BL149" s="46"/>
      <c r="BM149" s="46"/>
      <c r="BN149" s="46"/>
      <c r="BO149" s="46"/>
      <c r="BV149" s="59">
        <v>4.9503523751110853E-3</v>
      </c>
      <c r="BW149" s="59">
        <v>-1.1102230246251565E-16</v>
      </c>
      <c r="BX149" s="59">
        <v>9.8028047537669846E-3</v>
      </c>
      <c r="BY149" s="59">
        <v>9.8028047537669846E-3</v>
      </c>
      <c r="CG149" s="46"/>
      <c r="CH149" s="46"/>
      <c r="CI149" s="46"/>
      <c r="CJ149" s="46"/>
      <c r="CK149" s="46"/>
      <c r="CL149" s="46"/>
      <c r="CM149" s="46"/>
      <c r="CN149" s="46"/>
      <c r="CO149" s="46"/>
      <c r="CP149" s="46"/>
      <c r="CQ149" s="46"/>
      <c r="CR149" s="46"/>
      <c r="CS149" s="46"/>
      <c r="CT149" s="46"/>
      <c r="CU149" s="46"/>
    </row>
    <row r="150" spans="1:103" x14ac:dyDescent="0.2">
      <c r="A150" s="1" t="s">
        <v>63</v>
      </c>
      <c r="B150" s="1">
        <f t="shared" si="156"/>
        <v>2004</v>
      </c>
      <c r="D150" s="43">
        <f t="shared" si="189"/>
        <v>8304.6340569559998</v>
      </c>
      <c r="F150" s="43">
        <f t="shared" si="190"/>
        <v>78.845410774692752</v>
      </c>
      <c r="H150" s="50">
        <f t="shared" si="237"/>
        <v>105.32805873365508</v>
      </c>
      <c r="K150" s="43">
        <f t="shared" si="191"/>
        <v>8398.7650257740042</v>
      </c>
      <c r="L150" s="115">
        <f t="shared" si="145"/>
        <v>106.52192617493192</v>
      </c>
      <c r="O150" s="52">
        <f t="shared" si="158"/>
        <v>0.98879228451693357</v>
      </c>
      <c r="R150" s="46">
        <f t="shared" si="192"/>
        <v>1.0239233858355745</v>
      </c>
      <c r="S150" s="46"/>
      <c r="T150" s="46"/>
      <c r="V150" s="48">
        <f t="shared" si="193"/>
        <v>1.3553934946810937</v>
      </c>
      <c r="W150" s="48">
        <f t="shared" si="194"/>
        <v>1.0056339672696262</v>
      </c>
      <c r="X150" s="48">
        <f t="shared" si="195"/>
        <v>0.98213790326605011</v>
      </c>
      <c r="Y150" s="48">
        <f t="shared" si="238"/>
        <v>1.0239233858355745</v>
      </c>
      <c r="Z150" s="48">
        <f t="shared" si="239"/>
        <v>1.363029737267591</v>
      </c>
      <c r="AA150" s="48">
        <f t="shared" si="240"/>
        <v>1.3630297372675912</v>
      </c>
      <c r="AB150" s="48"/>
      <c r="AC150" s="48"/>
      <c r="AH150" s="5"/>
      <c r="AJ150" s="46"/>
      <c r="AK150" s="46"/>
      <c r="AL150" s="46"/>
      <c r="AM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BA150" s="46"/>
      <c r="BB150" s="46"/>
      <c r="BC150" s="46"/>
      <c r="BD150" s="46"/>
      <c r="BF150" s="46"/>
      <c r="BG150" s="46"/>
      <c r="BH150" s="46"/>
      <c r="BI150" s="46"/>
      <c r="BJ150" s="46"/>
      <c r="BL150" s="46"/>
      <c r="BM150" s="46"/>
      <c r="BN150" s="46"/>
      <c r="BO150" s="46"/>
      <c r="CG150" s="46"/>
      <c r="CH150" s="46"/>
      <c r="CI150" s="46"/>
      <c r="CJ150" s="46"/>
      <c r="CK150" s="46"/>
      <c r="CL150" s="46"/>
      <c r="CM150" s="46"/>
      <c r="CN150" s="46"/>
      <c r="CO150" s="46"/>
      <c r="CP150" s="46"/>
      <c r="CQ150" s="46"/>
      <c r="CR150" s="46"/>
      <c r="CS150" s="46"/>
      <c r="CT150" s="46"/>
      <c r="CU150" s="46"/>
    </row>
    <row r="151" spans="1:103" x14ac:dyDescent="0.2">
      <c r="A151" s="1" t="s">
        <v>63</v>
      </c>
      <c r="B151" s="1">
        <f t="shared" si="156"/>
        <v>2005</v>
      </c>
      <c r="D151" s="43">
        <f t="shared" si="189"/>
        <v>8277.0320603679993</v>
      </c>
      <c r="F151" s="43">
        <f t="shared" si="190"/>
        <v>79.981502570981235</v>
      </c>
      <c r="H151" s="50">
        <f t="shared" si="237"/>
        <v>103.48682875796659</v>
      </c>
      <c r="K151" s="43">
        <f t="shared" si="191"/>
        <v>8334.2256140279533</v>
      </c>
      <c r="L151" s="115">
        <f t="shared" si="145"/>
        <v>104.20191351908616</v>
      </c>
      <c r="O151" s="52">
        <f t="shared" si="158"/>
        <v>0.99313750835306314</v>
      </c>
      <c r="R151" s="46">
        <f t="shared" si="192"/>
        <v>1.0016226699261208</v>
      </c>
      <c r="S151" s="46"/>
      <c r="T151" s="46"/>
      <c r="V151" s="48">
        <f t="shared" si="193"/>
        <v>1.3749235017534167</v>
      </c>
      <c r="W151" s="48">
        <f t="shared" si="194"/>
        <v>0.98805457363635352</v>
      </c>
      <c r="X151" s="48">
        <f t="shared" si="195"/>
        <v>0.98645388458433358</v>
      </c>
      <c r="Y151" s="48">
        <f t="shared" si="238"/>
        <v>1.0016226699261208</v>
      </c>
      <c r="Z151" s="48">
        <f t="shared" si="239"/>
        <v>1.3584994543075744</v>
      </c>
      <c r="AA151" s="48">
        <f t="shared" si="240"/>
        <v>1.3584994543075744</v>
      </c>
      <c r="AB151" s="48"/>
      <c r="AC151" s="48"/>
      <c r="AH151" s="5"/>
      <c r="AJ151" s="46"/>
      <c r="AK151" s="46"/>
      <c r="AL151" s="46"/>
      <c r="AM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BA151" s="46"/>
      <c r="BB151" s="46"/>
      <c r="BC151" s="46"/>
      <c r="BD151" s="46"/>
      <c r="BF151" s="46"/>
      <c r="BG151" s="46"/>
      <c r="BH151" s="46"/>
      <c r="BI151" s="46"/>
      <c r="BJ151" s="46"/>
      <c r="BL151" s="46"/>
      <c r="BM151" s="46"/>
      <c r="BN151" s="46"/>
      <c r="BO151" s="46"/>
      <c r="CG151" s="46"/>
      <c r="CH151" s="46"/>
      <c r="CI151" s="46"/>
      <c r="CJ151" s="46"/>
      <c r="CK151" s="46"/>
      <c r="CL151" s="46"/>
      <c r="CM151" s="46"/>
      <c r="CN151" s="46"/>
      <c r="CO151" s="46"/>
      <c r="CP151" s="46"/>
      <c r="CQ151" s="46"/>
      <c r="CR151" s="46"/>
      <c r="CS151" s="46"/>
      <c r="CT151" s="46"/>
      <c r="CU151" s="46"/>
    </row>
    <row r="152" spans="1:103" x14ac:dyDescent="0.2">
      <c r="A152" s="1" t="s">
        <v>63</v>
      </c>
      <c r="B152" s="1">
        <f t="shared" si="156"/>
        <v>2006</v>
      </c>
      <c r="D152" s="43">
        <f t="shared" si="189"/>
        <v>8018.3437901039997</v>
      </c>
      <c r="F152" s="43">
        <f t="shared" si="190"/>
        <v>81.211409424915445</v>
      </c>
      <c r="H152" s="50">
        <f t="shared" si="237"/>
        <v>98.734203074229526</v>
      </c>
      <c r="K152" s="43">
        <f t="shared" si="191"/>
        <v>8252.1091139766868</v>
      </c>
      <c r="L152" s="115">
        <f t="shared" si="145"/>
        <v>101.61268191763411</v>
      </c>
      <c r="O152" s="52">
        <f t="shared" si="158"/>
        <v>0.97167205127271572</v>
      </c>
      <c r="R152" s="46">
        <f t="shared" si="192"/>
        <v>0.97673413398547826</v>
      </c>
      <c r="S152" s="46"/>
      <c r="T152" s="46"/>
      <c r="V152" s="48">
        <f t="shared" si="193"/>
        <v>1.3960662383122981</v>
      </c>
      <c r="W152" s="48">
        <f t="shared" si="194"/>
        <v>0.94267823347831659</v>
      </c>
      <c r="X152" s="48">
        <f t="shared" si="195"/>
        <v>0.96513288588758583</v>
      </c>
      <c r="Y152" s="48">
        <f t="shared" si="238"/>
        <v>0.97673413398547826</v>
      </c>
      <c r="Z152" s="48">
        <f t="shared" si="239"/>
        <v>1.3160412553509557</v>
      </c>
      <c r="AA152" s="48">
        <f t="shared" si="240"/>
        <v>1.3160412553509557</v>
      </c>
      <c r="AB152" s="48"/>
      <c r="AC152" s="48"/>
      <c r="AH152" s="5"/>
      <c r="AJ152" s="46"/>
      <c r="AK152" s="46"/>
      <c r="AL152" s="46"/>
      <c r="AM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BA152" s="46"/>
      <c r="BB152" s="46"/>
      <c r="BC152" s="46"/>
      <c r="BD152" s="46"/>
      <c r="BF152" s="46"/>
      <c r="BG152" s="46"/>
      <c r="BH152" s="46"/>
      <c r="BI152" s="46"/>
      <c r="BJ152" s="46"/>
      <c r="BL152" s="46"/>
      <c r="BM152" s="46"/>
      <c r="BN152" s="46"/>
      <c r="BO152" s="46"/>
      <c r="CG152" s="46"/>
      <c r="CH152" s="46"/>
      <c r="CI152" s="46"/>
      <c r="CJ152" s="46"/>
      <c r="CK152" s="46"/>
      <c r="CL152" s="46"/>
      <c r="CM152" s="46"/>
      <c r="CN152" s="46"/>
      <c r="CO152" s="46"/>
      <c r="CP152" s="46"/>
      <c r="CQ152" s="46"/>
      <c r="CR152" s="46"/>
      <c r="CS152" s="46"/>
      <c r="CT152" s="46"/>
      <c r="CU152" s="46"/>
    </row>
    <row r="153" spans="1:103" x14ac:dyDescent="0.2">
      <c r="A153" s="1" t="s">
        <v>63</v>
      </c>
      <c r="B153" s="1">
        <f t="shared" si="156"/>
        <v>2007</v>
      </c>
      <c r="D153" s="43">
        <f t="shared" si="189"/>
        <v>8318.1867935160008</v>
      </c>
      <c r="F153" s="43">
        <f t="shared" si="190"/>
        <v>82.517823695937253</v>
      </c>
      <c r="H153" s="50">
        <f t="shared" ref="H153:H158" si="241">D153/F153</f>
        <v>100.80472825079541</v>
      </c>
      <c r="K153" s="43">
        <f t="shared" si="191"/>
        <v>8399.8543692588973</v>
      </c>
      <c r="L153" s="115">
        <f t="shared" si="145"/>
        <v>101.79442444108547</v>
      </c>
      <c r="O153" s="52">
        <f t="shared" si="158"/>
        <v>0.99027750099552003</v>
      </c>
      <c r="R153" s="46">
        <f t="shared" si="192"/>
        <v>0.97848110220737294</v>
      </c>
      <c r="S153" s="46"/>
      <c r="T153" s="46"/>
      <c r="V153" s="48">
        <f t="shared" si="193"/>
        <v>1.4185241770420669</v>
      </c>
      <c r="W153" s="48">
        <f t="shared" si="194"/>
        <v>0.96244685423023668</v>
      </c>
      <c r="X153" s="48">
        <f t="shared" si="195"/>
        <v>0.98361312452436289</v>
      </c>
      <c r="Y153" s="48">
        <f t="shared" ref="Y153:Y158" si="242">R153</f>
        <v>0.97848110220737294</v>
      </c>
      <c r="Z153" s="48">
        <f t="shared" ref="Z153:Z158" si="243">V153*X153*Y153</f>
        <v>1.3652541318436724</v>
      </c>
      <c r="AA153" s="48">
        <f t="shared" ref="AA153:AA158" si="244">V153*W153</f>
        <v>1.3652541318436726</v>
      </c>
      <c r="AB153" s="48"/>
      <c r="AC153" s="48"/>
      <c r="AH153" s="5"/>
      <c r="AJ153" s="46"/>
      <c r="AK153" s="46"/>
      <c r="AL153" s="46"/>
      <c r="AM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BA153" s="46"/>
      <c r="BB153" s="46"/>
      <c r="BC153" s="46"/>
      <c r="BD153" s="46"/>
      <c r="BF153" s="46"/>
      <c r="BG153" s="46"/>
      <c r="BH153" s="46"/>
      <c r="BI153" s="46"/>
      <c r="BJ153" s="46"/>
      <c r="BL153" s="46"/>
      <c r="BM153" s="46"/>
      <c r="BN153" s="46"/>
      <c r="BO153" s="46"/>
      <c r="CG153" s="46"/>
      <c r="CH153" s="46"/>
      <c r="CI153" s="46"/>
      <c r="CJ153" s="46"/>
      <c r="CK153" s="46"/>
      <c r="CL153" s="46"/>
      <c r="CM153" s="46"/>
      <c r="CN153" s="46"/>
      <c r="CO153" s="46"/>
      <c r="CP153" s="46"/>
      <c r="CQ153" s="46"/>
      <c r="CR153" s="46"/>
      <c r="CS153" s="46"/>
      <c r="CT153" s="46"/>
      <c r="CU153" s="46"/>
    </row>
    <row r="154" spans="1:103" x14ac:dyDescent="0.2">
      <c r="A154" s="1" t="s">
        <v>63</v>
      </c>
      <c r="B154" s="1">
        <f t="shared" si="156"/>
        <v>2008</v>
      </c>
      <c r="D154" s="43">
        <f t="shared" si="189"/>
        <v>8495.0877969280009</v>
      </c>
      <c r="F154" s="43">
        <f t="shared" si="190"/>
        <v>83.695975468329934</v>
      </c>
      <c r="H154" s="50">
        <f t="shared" si="241"/>
        <v>101.49935823548041</v>
      </c>
      <c r="K154" s="43">
        <f t="shared" si="191"/>
        <v>8497.5991247681268</v>
      </c>
      <c r="L154" s="115">
        <f t="shared" si="145"/>
        <v>101.52936359506997</v>
      </c>
      <c r="O154" s="52">
        <f t="shared" si="158"/>
        <v>0.99970446619059661</v>
      </c>
      <c r="R154" s="46">
        <f t="shared" si="192"/>
        <v>0.9759332511812947</v>
      </c>
      <c r="S154" s="46"/>
      <c r="T154" s="46"/>
      <c r="V154" s="48">
        <f t="shared" si="193"/>
        <v>1.438777216912849</v>
      </c>
      <c r="W154" s="48">
        <f t="shared" si="194"/>
        <v>0.96907892849118593</v>
      </c>
      <c r="X154" s="48">
        <f t="shared" si="195"/>
        <v>0.99297664806295705</v>
      </c>
      <c r="Y154" s="48">
        <f t="shared" si="242"/>
        <v>0.9759332511812947</v>
      </c>
      <c r="Z154" s="48">
        <f t="shared" si="243"/>
        <v>1.3942886837034343</v>
      </c>
      <c r="AA154" s="48">
        <f t="shared" si="244"/>
        <v>1.3942886837034343</v>
      </c>
      <c r="AB154" s="48"/>
      <c r="AC154" s="48"/>
      <c r="AH154" s="5"/>
      <c r="AJ154" s="46"/>
      <c r="AK154" s="46"/>
      <c r="AL154" s="46"/>
      <c r="AM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BA154" s="46"/>
      <c r="BB154" s="46"/>
      <c r="BC154" s="46"/>
      <c r="BD154" s="46"/>
      <c r="BF154" s="46"/>
      <c r="BG154" s="46"/>
      <c r="BH154" s="46"/>
      <c r="BI154" s="46"/>
      <c r="BJ154" s="46"/>
      <c r="BL154" s="46"/>
      <c r="BM154" s="46"/>
      <c r="BN154" s="46"/>
      <c r="BO154" s="46"/>
      <c r="CG154" s="46"/>
      <c r="CH154" s="46"/>
      <c r="CI154" s="46"/>
      <c r="CJ154" s="46"/>
      <c r="CK154" s="46"/>
      <c r="CL154" s="46"/>
      <c r="CM154" s="46"/>
      <c r="CN154" s="46"/>
      <c r="CO154" s="46"/>
      <c r="CP154" s="46"/>
      <c r="CQ154" s="46"/>
      <c r="CR154" s="46"/>
      <c r="CS154" s="46"/>
      <c r="CT154" s="46"/>
      <c r="CU154" s="46"/>
    </row>
    <row r="155" spans="1:103" x14ac:dyDescent="0.2">
      <c r="A155" s="1" t="s">
        <v>63</v>
      </c>
      <c r="B155" s="1">
        <f t="shared" si="156"/>
        <v>2009</v>
      </c>
      <c r="D155" s="43">
        <f t="shared" si="189"/>
        <v>8376.93191571032</v>
      </c>
      <c r="F155" s="43">
        <f t="shared" si="190"/>
        <v>84.571181076683075</v>
      </c>
      <c r="H155" s="50">
        <f t="shared" si="241"/>
        <v>99.051849685234018</v>
      </c>
      <c r="K155" s="43">
        <f t="shared" si="191"/>
        <v>8402.2303322400112</v>
      </c>
      <c r="L155" s="115">
        <f t="shared" si="145"/>
        <v>99.35098724258647</v>
      </c>
      <c r="O155" s="52">
        <f t="shared" si="158"/>
        <v>0.99698908319227819</v>
      </c>
      <c r="R155" s="46">
        <f t="shared" si="192"/>
        <v>0.95499398946726877</v>
      </c>
      <c r="S155" s="46"/>
      <c r="T155" s="46"/>
      <c r="V155" s="48">
        <f t="shared" si="193"/>
        <v>1.4538224551380647</v>
      </c>
      <c r="W155" s="48">
        <f t="shared" si="194"/>
        <v>0.94571100770253325</v>
      </c>
      <c r="X155" s="48">
        <f t="shared" si="195"/>
        <v>0.990279539068184</v>
      </c>
      <c r="Y155" s="48">
        <f t="shared" si="242"/>
        <v>0.95499398946726877</v>
      </c>
      <c r="Z155" s="48">
        <f t="shared" si="243"/>
        <v>1.37489589906919</v>
      </c>
      <c r="AA155" s="48">
        <f t="shared" si="244"/>
        <v>1.3748958990691902</v>
      </c>
      <c r="AB155" s="48"/>
      <c r="AC155" s="48"/>
      <c r="AH155" s="5"/>
      <c r="AJ155" s="46"/>
      <c r="AK155" s="46"/>
      <c r="AL155" s="46"/>
      <c r="AM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BA155" s="46"/>
      <c r="BB155" s="46"/>
      <c r="BC155" s="46"/>
      <c r="BD155" s="46"/>
      <c r="BF155" s="46"/>
      <c r="BG155" s="46"/>
      <c r="BH155" s="46"/>
      <c r="BI155" s="46"/>
      <c r="BJ155" s="46"/>
      <c r="BL155" s="46"/>
      <c r="BM155" s="46"/>
      <c r="BN155" s="46"/>
      <c r="BO155" s="46"/>
      <c r="CG155" s="46"/>
      <c r="CH155" s="46"/>
      <c r="CI155" s="46"/>
      <c r="CJ155" s="46"/>
      <c r="CK155" s="46"/>
      <c r="CL155" s="46"/>
      <c r="CM155" s="46"/>
      <c r="CN155" s="46"/>
      <c r="CO155" s="46"/>
      <c r="CP155" s="46"/>
      <c r="CQ155" s="46"/>
      <c r="CR155" s="46"/>
      <c r="CS155" s="46"/>
      <c r="CT155" s="46"/>
      <c r="CU155" s="46"/>
    </row>
    <row r="156" spans="1:103" x14ac:dyDescent="0.2">
      <c r="A156" s="1" t="s">
        <v>63</v>
      </c>
      <c r="B156" s="1">
        <f t="shared" si="156"/>
        <v>2010</v>
      </c>
      <c r="D156" s="43">
        <f t="shared" si="189"/>
        <v>8423.9961203399998</v>
      </c>
      <c r="F156" s="43">
        <f t="shared" si="190"/>
        <v>85.045216257885741</v>
      </c>
      <c r="H156" s="50">
        <f t="shared" si="241"/>
        <v>99.05314479765218</v>
      </c>
      <c r="K156" s="43">
        <f t="shared" si="191"/>
        <v>8495.9391071858918</v>
      </c>
      <c r="L156" s="115">
        <f t="shared" si="145"/>
        <v>99.899082876376525</v>
      </c>
      <c r="O156" s="52">
        <f t="shared" si="158"/>
        <v>0.99153207362502838</v>
      </c>
      <c r="R156" s="46">
        <f t="shared" si="192"/>
        <v>0.96026246289113815</v>
      </c>
      <c r="S156" s="46"/>
      <c r="T156" s="46"/>
      <c r="V156" s="48">
        <f t="shared" si="193"/>
        <v>1.4619713657029179</v>
      </c>
      <c r="W156" s="48">
        <f t="shared" si="194"/>
        <v>0.94572337296450415</v>
      </c>
      <c r="X156" s="48">
        <f t="shared" si="195"/>
        <v>0.98485925412219066</v>
      </c>
      <c r="Y156" s="48">
        <f t="shared" si="242"/>
        <v>0.96026246289113815</v>
      </c>
      <c r="Z156" s="48">
        <f t="shared" si="243"/>
        <v>1.3826204911500859</v>
      </c>
      <c r="AA156" s="48">
        <f t="shared" si="244"/>
        <v>1.3826204911500861</v>
      </c>
      <c r="AB156" s="48"/>
      <c r="AC156" s="48"/>
      <c r="AH156" s="5"/>
      <c r="AJ156" s="46"/>
      <c r="AK156" s="46"/>
      <c r="AL156" s="46"/>
      <c r="AM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6"/>
      <c r="BA156" s="46"/>
      <c r="BB156" s="46"/>
      <c r="BC156" s="46"/>
      <c r="BD156" s="46"/>
      <c r="BF156" s="46"/>
      <c r="BG156" s="46"/>
      <c r="BH156" s="46"/>
      <c r="BI156" s="46"/>
      <c r="BJ156" s="46"/>
      <c r="BL156" s="46"/>
      <c r="BM156" s="46"/>
      <c r="BN156" s="46"/>
      <c r="BO156" s="46"/>
      <c r="CG156" s="46"/>
      <c r="CH156" s="46"/>
      <c r="CI156" s="46"/>
      <c r="CJ156" s="46"/>
      <c r="CK156" s="46"/>
      <c r="CL156" s="46"/>
      <c r="CM156" s="46"/>
      <c r="CN156" s="46"/>
      <c r="CO156" s="46"/>
      <c r="CP156" s="46"/>
      <c r="CQ156" s="46"/>
      <c r="CR156" s="46"/>
      <c r="CS156" s="46"/>
      <c r="CT156" s="46"/>
      <c r="CU156" s="46"/>
    </row>
    <row r="157" spans="1:103" x14ac:dyDescent="0.2">
      <c r="A157" s="1" t="s">
        <v>63</v>
      </c>
      <c r="B157" s="1">
        <f t="shared" si="156"/>
        <v>2011</v>
      </c>
      <c r="D157" s="43">
        <f t="shared" si="189"/>
        <v>8458.8621203399998</v>
      </c>
      <c r="F157" s="43">
        <f t="shared" si="190"/>
        <v>85.442950396469868</v>
      </c>
      <c r="H157" s="50">
        <f t="shared" si="241"/>
        <v>99.000117401019466</v>
      </c>
      <c r="K157" s="43">
        <f t="shared" si="191"/>
        <v>8557.0459719610662</v>
      </c>
      <c r="L157" s="115">
        <f t="shared" ref="L157" si="245">H157/O157</f>
        <v>100.14923328671252</v>
      </c>
      <c r="O157" s="52">
        <f t="shared" ref="O157" si="246">D157/K157</f>
        <v>0.98852596422377692</v>
      </c>
      <c r="R157" s="46">
        <f t="shared" si="192"/>
        <v>0.96266698996191935</v>
      </c>
      <c r="S157" s="46"/>
      <c r="T157" s="46"/>
      <c r="V157" s="48">
        <f t="shared" si="193"/>
        <v>1.4688086217810172</v>
      </c>
      <c r="W157" s="48">
        <f t="shared" si="194"/>
        <v>0.94521708668247384</v>
      </c>
      <c r="X157" s="48">
        <f t="shared" si="195"/>
        <v>0.98187337525707008</v>
      </c>
      <c r="Y157" s="48">
        <f t="shared" si="242"/>
        <v>0.96266698996191935</v>
      </c>
      <c r="Z157" s="48">
        <f t="shared" si="243"/>
        <v>1.3883430063739526</v>
      </c>
      <c r="AA157" s="48">
        <f t="shared" si="244"/>
        <v>1.3883430063739528</v>
      </c>
      <c r="AB157" s="48"/>
      <c r="AC157" s="48"/>
      <c r="AH157" s="5"/>
      <c r="AJ157" s="46"/>
      <c r="AK157" s="46"/>
      <c r="AL157" s="46"/>
      <c r="AM157" s="46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BA157" s="46"/>
      <c r="BB157" s="46"/>
      <c r="BC157" s="46"/>
      <c r="BD157" s="46"/>
      <c r="BF157" s="46"/>
      <c r="BG157" s="46"/>
      <c r="BH157" s="46"/>
      <c r="BI157" s="46"/>
      <c r="BJ157" s="46"/>
      <c r="BL157" s="46"/>
      <c r="BM157" s="46"/>
      <c r="BN157" s="46"/>
      <c r="BO157" s="46"/>
      <c r="CG157" s="46"/>
      <c r="CH157" s="46"/>
      <c r="CI157" s="46"/>
      <c r="CJ157" s="46"/>
      <c r="CK157" s="46"/>
      <c r="CL157" s="46"/>
      <c r="CM157" s="46"/>
      <c r="CN157" s="46"/>
      <c r="CO157" s="46"/>
      <c r="CP157" s="46"/>
      <c r="CQ157" s="46"/>
      <c r="CR157" s="46"/>
      <c r="CS157" s="46"/>
      <c r="CT157" s="46"/>
      <c r="CU157" s="46"/>
    </row>
    <row r="158" spans="1:103" x14ac:dyDescent="0.2">
      <c r="A158" s="1" t="s">
        <v>63</v>
      </c>
      <c r="B158" s="1">
        <f t="shared" si="156"/>
        <v>2012</v>
      </c>
      <c r="D158" s="43">
        <f t="shared" si="189"/>
        <v>8115.0971203400004</v>
      </c>
      <c r="F158" s="43">
        <f t="shared" si="190"/>
        <v>85.847015945900836</v>
      </c>
      <c r="H158" s="50">
        <f t="shared" si="241"/>
        <v>94.529751918855055</v>
      </c>
      <c r="K158" s="43">
        <f t="shared" si="191"/>
        <v>8474.2558619378287</v>
      </c>
      <c r="L158" s="115">
        <f t="shared" ref="L158" si="247">H158/O158</f>
        <v>98.713458686533073</v>
      </c>
      <c r="O158" s="52">
        <f t="shared" ref="O158" si="248">D158/K158</f>
        <v>0.95761766608782817</v>
      </c>
      <c r="R158" s="46">
        <f t="shared" ref="R158" si="249">L158/L$166</f>
        <v>0.94886585771898391</v>
      </c>
      <c r="S158" s="46"/>
      <c r="T158" s="46"/>
      <c r="V158" s="48">
        <f t="shared" ref="V158" si="250">F158/F$166</f>
        <v>1.4757547180945805</v>
      </c>
      <c r="W158" s="48">
        <f t="shared" ref="W158" si="251">H158/H$166</f>
        <v>0.90253566419141495</v>
      </c>
      <c r="X158" s="48">
        <f t="shared" ref="X158" si="252">O158/O$166</f>
        <v>0.95117308400268097</v>
      </c>
      <c r="Y158" s="48">
        <f t="shared" si="242"/>
        <v>0.94886585771898391</v>
      </c>
      <c r="Z158" s="48">
        <f t="shared" si="243"/>
        <v>1.3319212646791065</v>
      </c>
      <c r="AA158" s="48">
        <f t="shared" si="244"/>
        <v>1.3319212646791065</v>
      </c>
      <c r="AB158" s="48"/>
      <c r="AC158" s="48"/>
      <c r="AH158" s="5"/>
      <c r="AJ158" s="46"/>
      <c r="AK158" s="46"/>
      <c r="AL158" s="46"/>
      <c r="AM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BA158" s="46"/>
      <c r="BB158" s="46"/>
      <c r="BC158" s="46"/>
      <c r="BD158" s="46"/>
      <c r="BF158" s="46"/>
      <c r="BG158" s="46"/>
      <c r="BH158" s="46"/>
      <c r="BI158" s="46"/>
      <c r="BJ158" s="46"/>
      <c r="BL158" s="46"/>
      <c r="BM158" s="46"/>
      <c r="BN158" s="46"/>
      <c r="BO158" s="46"/>
      <c r="CG158" s="46"/>
      <c r="CH158" s="46"/>
      <c r="CI158" s="46"/>
      <c r="CJ158" s="46"/>
      <c r="CK158" s="46"/>
      <c r="CL158" s="46"/>
      <c r="CM158" s="46"/>
      <c r="CN158" s="46"/>
      <c r="CO158" s="46"/>
      <c r="CP158" s="46"/>
      <c r="CQ158" s="46"/>
      <c r="CR158" s="46"/>
      <c r="CS158" s="46"/>
      <c r="CT158" s="46"/>
      <c r="CU158" s="46"/>
    </row>
    <row r="159" spans="1:103" x14ac:dyDescent="0.2">
      <c r="A159" s="1" t="s">
        <v>63</v>
      </c>
      <c r="B159" s="1">
        <f t="shared" si="156"/>
        <v>2013</v>
      </c>
      <c r="D159" s="43">
        <f t="shared" ref="D159:D160" si="253">D239+D321</f>
        <v>8585.2891203399995</v>
      </c>
      <c r="F159" s="43">
        <f t="shared" ref="F159:F164" si="254">F79</f>
        <v>86.341418441060483</v>
      </c>
      <c r="H159" s="50">
        <f t="shared" ref="H159" si="255">D159/F159</f>
        <v>99.434191322680235</v>
      </c>
      <c r="K159" s="43">
        <f t="shared" ref="K159:K160" si="256">K239+K321</f>
        <v>8592.2442268833474</v>
      </c>
      <c r="L159" s="115">
        <f t="shared" ref="L159" si="257">H159/O159</f>
        <v>99.514744858502624</v>
      </c>
      <c r="O159" s="52">
        <f t="shared" ref="O159" si="258">D159/K159</f>
        <v>0.99919053667939428</v>
      </c>
      <c r="R159" s="46">
        <f t="shared" ref="R159" si="259">L159/L$166</f>
        <v>0.95656808091084511</v>
      </c>
      <c r="S159" s="46"/>
      <c r="T159" s="46"/>
      <c r="V159" s="48">
        <f t="shared" ref="V159" si="260">F159/F$166</f>
        <v>1.4842537533473537</v>
      </c>
      <c r="W159" s="48">
        <f t="shared" ref="W159" si="261">H159/H$166</f>
        <v>0.94936146649138908</v>
      </c>
      <c r="X159" s="48">
        <f t="shared" ref="X159" si="262">O159/O$166</f>
        <v>0.99246617719818342</v>
      </c>
      <c r="Y159" s="48">
        <f t="shared" ref="Y159" si="263">R159</f>
        <v>0.95656808091084511</v>
      </c>
      <c r="Z159" s="48">
        <f t="shared" ref="Z159" si="264">V159*X159*Y159</f>
        <v>1.4090933199231921</v>
      </c>
      <c r="AA159" s="48">
        <f t="shared" ref="AA159" si="265">V159*W159</f>
        <v>1.4090933199231921</v>
      </c>
      <c r="AB159" s="48"/>
      <c r="AC159" s="48"/>
      <c r="AH159" s="5"/>
      <c r="AJ159" s="46"/>
      <c r="AK159" s="46"/>
      <c r="AL159" s="46"/>
      <c r="AM159" s="46"/>
      <c r="AO159" s="46"/>
      <c r="AP159" s="46"/>
      <c r="AQ159" s="46"/>
      <c r="AR159" s="46"/>
      <c r="AS159" s="46"/>
      <c r="AT159" s="46"/>
      <c r="AU159" s="46"/>
      <c r="AV159" s="46"/>
      <c r="AW159" s="46"/>
      <c r="AX159" s="46"/>
      <c r="BA159" s="46"/>
      <c r="BB159" s="46"/>
      <c r="BC159" s="46"/>
      <c r="BD159" s="46"/>
      <c r="BF159" s="46"/>
      <c r="BG159" s="46"/>
      <c r="BH159" s="46"/>
      <c r="BI159" s="46"/>
      <c r="BJ159" s="46"/>
      <c r="BL159" s="46"/>
      <c r="BM159" s="46"/>
      <c r="BN159" s="46"/>
      <c r="BO159" s="46"/>
      <c r="CG159" s="46"/>
      <c r="CH159" s="46"/>
      <c r="CI159" s="46"/>
      <c r="CJ159" s="46"/>
      <c r="CK159" s="46"/>
      <c r="CL159" s="46"/>
      <c r="CM159" s="46"/>
      <c r="CN159" s="46"/>
      <c r="CO159" s="46"/>
      <c r="CP159" s="46"/>
      <c r="CQ159" s="46"/>
      <c r="CR159" s="46"/>
      <c r="CS159" s="46"/>
      <c r="CT159" s="46"/>
      <c r="CU159" s="46"/>
    </row>
    <row r="160" spans="1:103" x14ac:dyDescent="0.2">
      <c r="A160" s="1" t="s">
        <v>63</v>
      </c>
      <c r="B160" s="1">
        <f t="shared" si="156"/>
        <v>2014</v>
      </c>
      <c r="D160" s="43">
        <f t="shared" si="253"/>
        <v>8865.8221203399989</v>
      </c>
      <c r="F160" s="43">
        <f t="shared" si="254"/>
        <v>86.954645671941364</v>
      </c>
      <c r="H160" s="50">
        <f t="shared" ref="H160" si="266">D160/F160</f>
        <v>101.9591541294824</v>
      </c>
      <c r="K160" s="43">
        <f t="shared" si="256"/>
        <v>8795.1031832747431</v>
      </c>
      <c r="L160" s="115">
        <f t="shared" ref="L160" si="267">H160/O160</f>
        <v>101.14586880678601</v>
      </c>
      <c r="O160" s="52">
        <f t="shared" ref="O160" si="268">D160/K160</f>
        <v>1.0080407171572174</v>
      </c>
      <c r="R160" s="46">
        <f t="shared" ref="R160" si="269">L160/L$166</f>
        <v>0.97224697459796339</v>
      </c>
      <c r="S160" s="46"/>
      <c r="T160" s="46"/>
      <c r="V160" s="48">
        <f t="shared" ref="V160" si="270">F160/F$166</f>
        <v>1.494795447420993</v>
      </c>
      <c r="W160" s="48">
        <f t="shared" ref="W160" si="271">H160/H$166</f>
        <v>0.97346889232967981</v>
      </c>
      <c r="X160" s="48">
        <f t="shared" ref="X160" si="272">O160/O$166</f>
        <v>1.0012567976693594</v>
      </c>
      <c r="Y160" s="48">
        <f t="shared" ref="Y160" si="273">R160</f>
        <v>0.97224697459796339</v>
      </c>
      <c r="Z160" s="48">
        <f t="shared" ref="Z160" si="274">V160*X160*Y160</f>
        <v>1.4551368684603621</v>
      </c>
      <c r="AA160" s="48">
        <f t="shared" ref="AA160" si="275">V160*W160</f>
        <v>1.4551368684603623</v>
      </c>
      <c r="AB160" s="48"/>
      <c r="AC160" s="48"/>
      <c r="AH160" s="5"/>
      <c r="AJ160" s="46"/>
      <c r="AK160" s="46"/>
      <c r="AL160" s="46"/>
      <c r="AM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BA160" s="46"/>
      <c r="BB160" s="46"/>
      <c r="BC160" s="46"/>
      <c r="BD160" s="46"/>
      <c r="BF160" s="46"/>
      <c r="BG160" s="46"/>
      <c r="BH160" s="46"/>
      <c r="BI160" s="46"/>
      <c r="BJ160" s="46"/>
      <c r="BL160" s="46"/>
      <c r="BM160" s="46"/>
      <c r="BN160" s="46"/>
      <c r="BO160" s="46"/>
      <c r="CG160" s="46"/>
      <c r="CH160" s="46"/>
      <c r="CI160" s="46"/>
      <c r="CJ160" s="46"/>
      <c r="CK160" s="46"/>
      <c r="CL160" s="46"/>
      <c r="CM160" s="46"/>
      <c r="CN160" s="46"/>
      <c r="CO160" s="46"/>
      <c r="CP160" s="46"/>
      <c r="CQ160" s="46"/>
      <c r="CR160" s="46"/>
      <c r="CS160" s="46"/>
      <c r="CT160" s="46"/>
      <c r="CU160" s="46"/>
    </row>
    <row r="161" spans="1:112" x14ac:dyDescent="0.2">
      <c r="A161" s="1" t="s">
        <v>63</v>
      </c>
      <c r="B161" s="1">
        <f t="shared" si="156"/>
        <v>2015</v>
      </c>
      <c r="D161" s="43">
        <f t="shared" ref="D161:D164" si="276">D241+D323</f>
        <v>8945.8301203399988</v>
      </c>
      <c r="F161" s="43">
        <f t="shared" si="254"/>
        <v>87.660198809335796</v>
      </c>
      <c r="H161" s="50">
        <f t="shared" ref="H161:H164" si="277">D161/F161</f>
        <v>102.05121870414089</v>
      </c>
      <c r="K161" s="43">
        <f t="shared" ref="K161:K164" si="278">K241+K323</f>
        <v>9112.5073697588741</v>
      </c>
      <c r="L161" s="115">
        <f t="shared" ref="L161:L164" si="279">H161/O161</f>
        <v>103.95262038566577</v>
      </c>
      <c r="O161" s="52">
        <f t="shared" ref="O161:O164" si="280">D161/K161</f>
        <v>0.98170895861527452</v>
      </c>
      <c r="R161" s="46">
        <f t="shared" ref="R161:R164" si="281">L161/L$166</f>
        <v>0.99922638327976232</v>
      </c>
      <c r="S161" s="46"/>
      <c r="T161" s="46"/>
      <c r="V161" s="48">
        <f t="shared" ref="V161:V164" si="282">F161/F$166</f>
        <v>1.5069242717010638</v>
      </c>
      <c r="W161" s="48">
        <f t="shared" ref="W161:W164" si="283">H161/H$166</f>
        <v>0.97434789137866951</v>
      </c>
      <c r="X161" s="48">
        <f t="shared" ref="X161:X164" si="284">O161/O$166</f>
        <v>0.97510224678072033</v>
      </c>
      <c r="Y161" s="48">
        <f t="shared" ref="Y161:Y164" si="285">R161</f>
        <v>0.99922638327976232</v>
      </c>
      <c r="Z161" s="48">
        <f t="shared" ref="Z161:Z164" si="286">V161*X161*Y161</f>
        <v>1.4682684865992688</v>
      </c>
      <c r="AA161" s="48">
        <f t="shared" ref="AA161:AA164" si="287">V161*W161</f>
        <v>1.4682684865992688</v>
      </c>
      <c r="AB161" s="48"/>
      <c r="AC161" s="48"/>
      <c r="AH161" s="5"/>
      <c r="AJ161" s="46"/>
      <c r="AK161" s="46"/>
      <c r="AL161" s="46"/>
      <c r="AM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BA161" s="46"/>
      <c r="BB161" s="46"/>
      <c r="BC161" s="46"/>
      <c r="BD161" s="46"/>
      <c r="BF161" s="46"/>
      <c r="BG161" s="46"/>
      <c r="BH161" s="46"/>
      <c r="BI161" s="46"/>
      <c r="BJ161" s="46"/>
      <c r="BL161" s="46"/>
      <c r="BM161" s="46"/>
      <c r="BN161" s="46"/>
      <c r="BO161" s="46"/>
      <c r="CG161" s="46"/>
      <c r="CH161" s="46"/>
      <c r="CI161" s="46"/>
      <c r="CJ161" s="46"/>
      <c r="CK161" s="46"/>
      <c r="CL161" s="46"/>
      <c r="CM161" s="46"/>
      <c r="CN161" s="46"/>
      <c r="CO161" s="46"/>
      <c r="CP161" s="46"/>
      <c r="CQ161" s="46"/>
      <c r="CR161" s="46"/>
      <c r="CS161" s="46"/>
      <c r="CT161" s="46"/>
      <c r="CU161" s="46"/>
    </row>
    <row r="162" spans="1:112" x14ac:dyDescent="0.2">
      <c r="A162" s="1" t="s">
        <v>63</v>
      </c>
      <c r="B162" s="1">
        <f t="shared" ref="B162:B164" si="288">B161+1</f>
        <v>2016</v>
      </c>
      <c r="D162" s="43">
        <f t="shared" si="276"/>
        <v>8848.3341203399996</v>
      </c>
      <c r="F162" s="43">
        <f t="shared" si="254"/>
        <v>88.396571177269067</v>
      </c>
      <c r="H162" s="50">
        <f t="shared" si="277"/>
        <v>100.09815994554464</v>
      </c>
      <c r="K162" s="43">
        <f t="shared" si="278"/>
        <v>9160.636964319996</v>
      </c>
      <c r="L162" s="115">
        <f t="shared" si="279"/>
        <v>103.63113458269102</v>
      </c>
      <c r="O162" s="52">
        <f t="shared" si="280"/>
        <v>0.96590817372237403</v>
      </c>
      <c r="R162" s="46">
        <f t="shared" si="281"/>
        <v>0.99613615722302162</v>
      </c>
      <c r="S162" s="46"/>
      <c r="T162" s="46"/>
      <c r="V162" s="48">
        <f t="shared" si="282"/>
        <v>1.5195828945346965</v>
      </c>
      <c r="W162" s="48">
        <f t="shared" si="283"/>
        <v>0.95570079722985957</v>
      </c>
      <c r="X162" s="48">
        <f t="shared" si="284"/>
        <v>0.95940779812080534</v>
      </c>
      <c r="Y162" s="48">
        <f t="shared" si="285"/>
        <v>0.99613615722302162</v>
      </c>
      <c r="Z162" s="48">
        <f t="shared" si="286"/>
        <v>1.452266583763667</v>
      </c>
      <c r="AA162" s="48">
        <f t="shared" si="287"/>
        <v>1.452266583763667</v>
      </c>
      <c r="AB162" s="48"/>
      <c r="AC162" s="48"/>
      <c r="AH162" s="5"/>
      <c r="AJ162" s="46"/>
      <c r="AK162" s="46"/>
      <c r="AL162" s="46"/>
      <c r="AM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6"/>
      <c r="BA162" s="46"/>
      <c r="BB162" s="46"/>
      <c r="BC162" s="46"/>
      <c r="BD162" s="46"/>
      <c r="BF162" s="46"/>
      <c r="BG162" s="46"/>
      <c r="BH162" s="46"/>
      <c r="BI162" s="46"/>
      <c r="BJ162" s="46"/>
      <c r="BL162" s="46"/>
      <c r="BM162" s="46"/>
      <c r="BN162" s="46"/>
      <c r="BO162" s="46"/>
      <c r="CG162" s="46"/>
      <c r="CH162" s="46"/>
      <c r="CI162" s="46"/>
      <c r="CJ162" s="46"/>
      <c r="CK162" s="46"/>
      <c r="CL162" s="46"/>
      <c r="CM162" s="46"/>
      <c r="CN162" s="46"/>
      <c r="CO162" s="46"/>
      <c r="CP162" s="46"/>
      <c r="CQ162" s="46"/>
      <c r="CR162" s="46"/>
      <c r="CS162" s="46"/>
      <c r="CT162" s="46"/>
      <c r="CU162" s="46"/>
    </row>
    <row r="163" spans="1:112" x14ac:dyDescent="0.2">
      <c r="A163" s="1" t="s">
        <v>63</v>
      </c>
      <c r="B163" s="1">
        <f t="shared" si="288"/>
        <v>2017</v>
      </c>
      <c r="D163" s="43">
        <f t="shared" si="276"/>
        <v>8846.3121203399987</v>
      </c>
      <c r="F163" s="43">
        <f t="shared" si="254"/>
        <v>89.213866754116822</v>
      </c>
      <c r="H163" s="50">
        <f t="shared" si="277"/>
        <v>99.158487824784046</v>
      </c>
      <c r="K163" s="43">
        <f t="shared" si="278"/>
        <v>9170.9647784700901</v>
      </c>
      <c r="L163" s="115">
        <f t="shared" si="279"/>
        <v>102.7975259019573</v>
      </c>
      <c r="O163" s="52">
        <f t="shared" si="280"/>
        <v>0.96459994493793588</v>
      </c>
      <c r="R163" s="46">
        <f t="shared" si="281"/>
        <v>0.98812323956851855</v>
      </c>
      <c r="S163" s="46"/>
      <c r="T163" s="46"/>
      <c r="V163" s="48">
        <f t="shared" si="282"/>
        <v>1.5336326292904274</v>
      </c>
      <c r="W163" s="48">
        <f t="shared" si="283"/>
        <v>0.94672914984459167</v>
      </c>
      <c r="X163" s="48">
        <f t="shared" si="284"/>
        <v>0.95810837346361544</v>
      </c>
      <c r="Y163" s="48">
        <f t="shared" si="285"/>
        <v>0.98812323956851855</v>
      </c>
      <c r="Z163" s="48">
        <f t="shared" si="286"/>
        <v>1.4519347153020523</v>
      </c>
      <c r="AA163" s="48">
        <f t="shared" si="287"/>
        <v>1.4519347153020521</v>
      </c>
      <c r="AB163" s="48"/>
      <c r="AC163" s="48"/>
      <c r="AH163" s="5"/>
      <c r="AJ163" s="46"/>
      <c r="AK163" s="46"/>
      <c r="AL163" s="46"/>
      <c r="AM163" s="46"/>
      <c r="AO163" s="46"/>
      <c r="AP163" s="46"/>
      <c r="AQ163" s="46"/>
      <c r="AR163" s="46"/>
      <c r="AS163" s="46"/>
      <c r="AT163" s="46"/>
      <c r="AU163" s="46"/>
      <c r="AV163" s="46"/>
      <c r="AW163" s="46"/>
      <c r="AX163" s="46"/>
      <c r="BA163" s="46"/>
      <c r="BB163" s="46"/>
      <c r="BC163" s="46"/>
      <c r="BD163" s="46"/>
      <c r="BF163" s="46"/>
      <c r="BG163" s="46"/>
      <c r="BH163" s="46"/>
      <c r="BI163" s="46"/>
      <c r="BJ163" s="46"/>
      <c r="BL163" s="46"/>
      <c r="BM163" s="46"/>
      <c r="BN163" s="46"/>
      <c r="BO163" s="46"/>
      <c r="CG163" s="46"/>
      <c r="CH163" s="46"/>
      <c r="CI163" s="46"/>
      <c r="CJ163" s="46"/>
      <c r="CK163" s="46"/>
      <c r="CL163" s="46"/>
      <c r="CM163" s="46"/>
      <c r="CN163" s="46"/>
      <c r="CO163" s="46"/>
      <c r="CP163" s="46"/>
      <c r="CQ163" s="46"/>
      <c r="CR163" s="46"/>
      <c r="CS163" s="46"/>
      <c r="CT163" s="46"/>
      <c r="CU163" s="46"/>
    </row>
    <row r="164" spans="1:112" hidden="1" x14ac:dyDescent="0.2">
      <c r="A164" s="1" t="s">
        <v>63</v>
      </c>
      <c r="B164" s="1">
        <f t="shared" si="288"/>
        <v>2018</v>
      </c>
      <c r="D164" s="43">
        <f t="shared" si="276"/>
        <v>9364.3861203399993</v>
      </c>
      <c r="F164" s="43">
        <f t="shared" si="254"/>
        <v>0</v>
      </c>
      <c r="H164" s="50" t="e">
        <f t="shared" si="277"/>
        <v>#DIV/0!</v>
      </c>
      <c r="K164" s="43">
        <f t="shared" si="278"/>
        <v>9422.8570570316624</v>
      </c>
      <c r="L164" s="115" t="e">
        <f t="shared" si="279"/>
        <v>#DIV/0!</v>
      </c>
      <c r="O164" s="52">
        <f t="shared" si="280"/>
        <v>0.99379477621938139</v>
      </c>
      <c r="R164" s="46" t="e">
        <f t="shared" si="281"/>
        <v>#DIV/0!</v>
      </c>
      <c r="S164" s="46"/>
      <c r="T164" s="46"/>
      <c r="V164" s="48">
        <f t="shared" si="282"/>
        <v>0</v>
      </c>
      <c r="W164" s="48" t="e">
        <f t="shared" si="283"/>
        <v>#DIV/0!</v>
      </c>
      <c r="X164" s="48">
        <f t="shared" si="284"/>
        <v>0.98710672916475561</v>
      </c>
      <c r="Y164" s="48" t="e">
        <f t="shared" si="285"/>
        <v>#DIV/0!</v>
      </c>
      <c r="Z164" s="48" t="e">
        <f t="shared" si="286"/>
        <v>#DIV/0!</v>
      </c>
      <c r="AA164" s="48" t="e">
        <f t="shared" si="287"/>
        <v>#DIV/0!</v>
      </c>
      <c r="AB164" s="48"/>
      <c r="AC164" s="48"/>
      <c r="AH164" s="5"/>
      <c r="AJ164" s="46"/>
      <c r="AK164" s="46"/>
      <c r="AL164" s="46"/>
      <c r="AM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BA164" s="46"/>
      <c r="BB164" s="46"/>
      <c r="BC164" s="46"/>
      <c r="BD164" s="46"/>
      <c r="BF164" s="46"/>
      <c r="BG164" s="46"/>
      <c r="BH164" s="46"/>
      <c r="BI164" s="46"/>
      <c r="BJ164" s="46"/>
      <c r="BL164" s="46"/>
      <c r="BM164" s="46"/>
      <c r="BN164" s="46"/>
      <c r="BO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</row>
    <row r="165" spans="1:112" hidden="1" x14ac:dyDescent="0.2">
      <c r="A165" s="8"/>
      <c r="B165" s="8"/>
      <c r="D165" s="43"/>
      <c r="F165" s="44"/>
      <c r="H165" s="45"/>
      <c r="L165" s="226"/>
      <c r="R165" s="46"/>
      <c r="S165" s="46"/>
      <c r="T165" s="46"/>
      <c r="V165" s="303"/>
      <c r="W165" s="303"/>
      <c r="X165" s="303"/>
      <c r="Y165" s="303"/>
      <c r="Z165" s="303"/>
      <c r="AA165" s="303"/>
      <c r="AB165" s="303"/>
      <c r="AC165" s="303"/>
      <c r="AH165" s="5"/>
      <c r="AJ165" s="46"/>
      <c r="AK165" s="46"/>
      <c r="AL165" s="46"/>
      <c r="AM165" s="46"/>
      <c r="AO165" s="46"/>
      <c r="AP165" s="46"/>
      <c r="AQ165" s="46"/>
      <c r="AR165" s="46"/>
      <c r="AS165" s="46"/>
      <c r="AT165" s="46"/>
      <c r="AU165" s="46"/>
      <c r="AV165" s="46"/>
      <c r="AW165" s="46"/>
      <c r="AX165" s="46"/>
      <c r="BA165" s="46"/>
      <c r="BB165" s="46"/>
      <c r="BC165" s="46"/>
      <c r="BD165" s="46"/>
      <c r="BF165" s="46"/>
      <c r="BG165" s="46"/>
      <c r="BH165" s="46"/>
      <c r="BI165" s="46"/>
      <c r="BJ165" s="46"/>
      <c r="BL165" s="46"/>
      <c r="BM165" s="46"/>
      <c r="BN165" s="46"/>
      <c r="BO165" s="46"/>
      <c r="CG165" s="46"/>
      <c r="CH165" s="46"/>
      <c r="CI165" s="46"/>
      <c r="CJ165" s="46"/>
      <c r="CK165" s="46"/>
      <c r="CL165" s="46"/>
      <c r="CM165" s="46"/>
      <c r="CN165" s="46"/>
      <c r="CO165" s="46"/>
      <c r="CP165" s="46"/>
      <c r="CQ165" s="46"/>
      <c r="CR165" s="46"/>
      <c r="CS165" s="46"/>
      <c r="CT165" s="46"/>
      <c r="CU165" s="46"/>
    </row>
    <row r="166" spans="1:112" hidden="1" x14ac:dyDescent="0.2">
      <c r="A166" s="53" t="s">
        <v>57</v>
      </c>
      <c r="B166" s="54">
        <f>Base_year</f>
        <v>1985</v>
      </c>
      <c r="D166" s="51">
        <f>INDEX(D95:D155,base_row,1)</f>
        <v>6092.7754031280001</v>
      </c>
      <c r="F166" s="51">
        <f>INDEX(F95:F155,base_row,1)</f>
        <v>58.171601888383009</v>
      </c>
      <c r="H166" s="51">
        <f>INDEX(H95:H155,base_row,1)</f>
        <v>104.73796844753454</v>
      </c>
      <c r="L166" s="50">
        <f>INDEX(L95:L155,base_row,1)</f>
        <v>104.033102132934</v>
      </c>
      <c r="O166" s="52">
        <f>INDEX(O95:O155,base_row,1)</f>
        <v>1.0067754041756811</v>
      </c>
      <c r="R166" s="46"/>
      <c r="S166" s="46"/>
      <c r="T166" s="46"/>
      <c r="V166" s="303"/>
      <c r="W166" s="303"/>
      <c r="X166" s="303"/>
      <c r="Y166" s="303"/>
      <c r="Z166" s="303"/>
      <c r="AA166" s="303"/>
      <c r="AB166" s="303"/>
      <c r="AC166" s="303"/>
      <c r="AH166" s="5"/>
      <c r="AJ166" s="46"/>
      <c r="AK166" s="46"/>
      <c r="AL166" s="46"/>
      <c r="AM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BA166" s="46"/>
      <c r="BB166" s="46"/>
      <c r="BC166" s="46"/>
      <c r="BD166" s="46"/>
      <c r="BF166" s="46"/>
      <c r="BG166" s="46"/>
      <c r="BH166" s="46"/>
      <c r="BI166" s="46"/>
      <c r="BJ166" s="46"/>
      <c r="BL166" s="46"/>
      <c r="BM166" s="46"/>
      <c r="BN166" s="46"/>
      <c r="BO166" s="46"/>
      <c r="CG166" s="46"/>
      <c r="CH166" s="51" t="e">
        <f>INDEX(CH95:CH155,base_row,1)</f>
        <v>#REF!</v>
      </c>
      <c r="CI166" s="46"/>
      <c r="CJ166" s="46"/>
      <c r="CK166" s="46"/>
      <c r="CL166" s="51" t="e">
        <f>INDEX(CL95:CL155,base_row,1)</f>
        <v>#REF!</v>
      </c>
      <c r="CM166" s="46"/>
      <c r="CN166" s="46"/>
      <c r="CO166" s="46"/>
      <c r="CP166" s="51" t="e">
        <f>INDEX(CP95:CP155,base_row,1)</f>
        <v>#REF!</v>
      </c>
      <c r="CQ166" s="46"/>
      <c r="CR166" s="46"/>
      <c r="CS166" s="46"/>
      <c r="CT166" s="46" t="e">
        <f>INDEX(CT95:CT155,base_row,1)</f>
        <v>#REF!</v>
      </c>
      <c r="CU166" s="46"/>
      <c r="CX166" s="51" t="e">
        <f>INDEX(CX95:CX155,base_row,1)</f>
        <v>#REF!</v>
      </c>
    </row>
    <row r="167" spans="1:112" hidden="1" x14ac:dyDescent="0.2">
      <c r="A167" s="53" t="s">
        <v>58</v>
      </c>
      <c r="B167" s="54">
        <f>Base_year2</f>
        <v>1996</v>
      </c>
      <c r="D167" s="50"/>
      <c r="F167" s="44"/>
      <c r="L167" s="22"/>
      <c r="R167" s="46"/>
      <c r="S167" s="46"/>
      <c r="T167" s="46"/>
      <c r="V167" s="303"/>
      <c r="W167" s="303"/>
      <c r="X167" s="303"/>
      <c r="Y167" s="303"/>
      <c r="Z167" s="303"/>
      <c r="AA167" s="303"/>
      <c r="AB167" s="303"/>
      <c r="AC167" s="303"/>
      <c r="AH167" s="5"/>
      <c r="AJ167" s="46"/>
      <c r="AK167" s="46"/>
      <c r="AL167" s="46"/>
      <c r="AM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BA167" s="46"/>
      <c r="BB167" s="46"/>
      <c r="BC167" s="46"/>
      <c r="BD167" s="46"/>
      <c r="BF167" s="46"/>
      <c r="BG167" s="46"/>
      <c r="BH167" s="46"/>
      <c r="BI167" s="46"/>
      <c r="BJ167" s="46"/>
      <c r="BL167" s="46"/>
      <c r="BM167" s="46"/>
      <c r="BN167" s="46"/>
      <c r="BO167" s="46"/>
      <c r="CG167" s="46"/>
      <c r="CH167" s="46"/>
      <c r="CI167" s="46"/>
      <c r="CJ167" s="46"/>
      <c r="CK167" s="46"/>
      <c r="CL167" s="46"/>
      <c r="CM167" s="46"/>
      <c r="CN167" s="46"/>
      <c r="CO167" s="46"/>
      <c r="CP167" s="46"/>
      <c r="CQ167" s="46"/>
      <c r="CR167" s="46"/>
      <c r="CS167" s="46"/>
      <c r="CT167" s="46"/>
      <c r="CU167" s="46"/>
    </row>
    <row r="168" spans="1:112" x14ac:dyDescent="0.2">
      <c r="A168" s="60"/>
      <c r="B168" s="61"/>
      <c r="D168" s="43"/>
      <c r="F168" s="44"/>
      <c r="H168" s="45"/>
      <c r="L168" s="226"/>
      <c r="R168" s="46"/>
      <c r="S168" s="46"/>
      <c r="T168" s="46"/>
      <c r="V168" s="303"/>
      <c r="W168" s="303"/>
      <c r="X168" s="303"/>
      <c r="Y168" s="303"/>
      <c r="Z168" s="303"/>
      <c r="AA168" s="303"/>
      <c r="AB168" s="303"/>
      <c r="AC168" s="303"/>
      <c r="AH168" s="5"/>
      <c r="AJ168" s="46"/>
      <c r="AK168" s="46"/>
      <c r="AL168" s="46"/>
      <c r="AM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BA168" s="46"/>
      <c r="BB168" s="46"/>
      <c r="BC168" s="46"/>
      <c r="BD168" s="46"/>
      <c r="BF168" s="46"/>
      <c r="BG168" s="46"/>
      <c r="BH168" s="46"/>
      <c r="BI168" s="46"/>
      <c r="BJ168" s="46"/>
      <c r="BL168" s="46"/>
      <c r="BM168" s="46"/>
      <c r="BN168" s="46"/>
      <c r="BO168" s="46"/>
      <c r="CG168" s="46"/>
      <c r="CH168" s="46"/>
      <c r="CI168" s="46"/>
      <c r="CJ168" s="46"/>
      <c r="CK168" s="46"/>
      <c r="CL168" s="46"/>
      <c r="CM168" s="46"/>
      <c r="CN168" s="46"/>
      <c r="CO168" s="46"/>
      <c r="CP168" s="46"/>
      <c r="CQ168" s="46"/>
      <c r="CR168" s="46"/>
      <c r="CS168" s="46"/>
      <c r="CT168" s="46"/>
      <c r="CU168" s="46"/>
    </row>
    <row r="169" spans="1:112" x14ac:dyDescent="0.2">
      <c r="A169" s="60"/>
      <c r="B169" s="61"/>
      <c r="D169" s="49">
        <f>D234/D153</f>
        <v>0.5283527415318251</v>
      </c>
      <c r="F169" s="44"/>
      <c r="H169" s="45"/>
      <c r="L169" s="226"/>
      <c r="R169" s="46"/>
      <c r="S169" s="46"/>
      <c r="T169" s="46"/>
      <c r="V169" s="303"/>
      <c r="W169" s="303"/>
      <c r="X169" s="303"/>
      <c r="Y169" s="303"/>
      <c r="Z169" s="303"/>
      <c r="AA169" s="303"/>
      <c r="AB169" s="303"/>
      <c r="AC169" s="303"/>
      <c r="AH169" s="5"/>
      <c r="AJ169" s="46"/>
      <c r="AK169" s="46"/>
      <c r="AL169" s="46"/>
      <c r="AM169" s="46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BA169" s="46"/>
      <c r="BB169" s="46"/>
      <c r="BC169" s="46"/>
      <c r="BD169" s="46"/>
      <c r="BF169" s="46"/>
      <c r="BG169" s="46"/>
      <c r="BH169" s="46"/>
      <c r="BI169" s="46"/>
      <c r="BJ169" s="46"/>
      <c r="BL169" s="46"/>
      <c r="BM169" s="46"/>
      <c r="BN169" s="46"/>
      <c r="BO169" s="46"/>
      <c r="CG169" s="46"/>
      <c r="CH169" s="46"/>
      <c r="CI169" s="46"/>
      <c r="CJ169" s="46"/>
      <c r="CK169" s="46"/>
      <c r="CL169" s="46"/>
      <c r="CM169" s="46"/>
      <c r="CN169" s="46"/>
      <c r="CO169" s="46"/>
      <c r="CP169" s="46"/>
      <c r="CQ169" s="46"/>
      <c r="CR169" s="46"/>
      <c r="CS169" s="46"/>
      <c r="CT169" s="46"/>
      <c r="CU169" s="46"/>
    </row>
    <row r="170" spans="1:112" ht="51" x14ac:dyDescent="0.2">
      <c r="A170" s="33" t="s">
        <v>64</v>
      </c>
      <c r="B170" s="1"/>
      <c r="D170" s="70" t="s">
        <v>59</v>
      </c>
      <c r="E170" s="34"/>
      <c r="F170" s="70" t="s">
        <v>2</v>
      </c>
      <c r="G170" s="34"/>
      <c r="H170" s="70" t="s">
        <v>60</v>
      </c>
      <c r="I170" s="34"/>
      <c r="J170" s="34"/>
      <c r="K170" s="70" t="s">
        <v>1</v>
      </c>
      <c r="L170" s="70" t="s">
        <v>60</v>
      </c>
      <c r="M170" s="34"/>
      <c r="N170" s="34"/>
      <c r="O170" s="68" t="s">
        <v>66</v>
      </c>
      <c r="P170" s="68"/>
      <c r="Q170" s="34"/>
      <c r="R170" s="34"/>
      <c r="S170" s="36"/>
      <c r="T170" s="36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69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</row>
    <row r="171" spans="1:112" ht="24.75" customHeight="1" x14ac:dyDescent="0.2">
      <c r="A171" s="1"/>
      <c r="B171" s="1"/>
      <c r="D171" s="22"/>
      <c r="K171" s="82" t="s">
        <v>208</v>
      </c>
      <c r="L171" s="82" t="s">
        <v>208</v>
      </c>
      <c r="S171" s="8"/>
      <c r="T171" s="8"/>
      <c r="V171" s="46"/>
      <c r="W171" s="46"/>
      <c r="X171" s="46"/>
      <c r="Y171" s="46">
        <f>X156*Y156</f>
        <v>0.94572337296450415</v>
      </c>
      <c r="Z171" s="46"/>
      <c r="AA171" s="46"/>
      <c r="AH171" s="5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DD171" s="11" t="s">
        <v>316</v>
      </c>
    </row>
    <row r="172" spans="1:112" ht="49.5" customHeight="1" x14ac:dyDescent="0.2">
      <c r="A172" s="1"/>
      <c r="B172" s="1"/>
      <c r="D172" s="12" t="s">
        <v>34</v>
      </c>
      <c r="F172" s="12" t="s">
        <v>34</v>
      </c>
      <c r="H172" s="35" t="str">
        <f>D172</f>
        <v>Total</v>
      </c>
      <c r="K172" s="12" t="s">
        <v>34</v>
      </c>
      <c r="L172" s="14" t="str">
        <f>F172</f>
        <v>Total</v>
      </c>
      <c r="O172" s="14" t="str">
        <f>L172</f>
        <v>Total</v>
      </c>
      <c r="R172" s="35" t="str">
        <f>D172</f>
        <v>Total</v>
      </c>
      <c r="S172" s="36"/>
      <c r="T172" s="36"/>
      <c r="Y172" s="246" t="s">
        <v>527</v>
      </c>
      <c r="AH172" s="5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BA172" s="35" t="s">
        <v>35</v>
      </c>
      <c r="BB172" s="35" t="s">
        <v>35</v>
      </c>
      <c r="BC172" s="35" t="s">
        <v>36</v>
      </c>
      <c r="BD172" s="35" t="s">
        <v>37</v>
      </c>
      <c r="DE172" s="196" t="s">
        <v>314</v>
      </c>
      <c r="DF172" s="196" t="s">
        <v>347</v>
      </c>
      <c r="DG172" s="196" t="s">
        <v>313</v>
      </c>
      <c r="DH172" s="196" t="s">
        <v>141</v>
      </c>
    </row>
    <row r="173" spans="1:112" ht="25.5" x14ac:dyDescent="0.2">
      <c r="A173" s="24" t="s">
        <v>40</v>
      </c>
      <c r="B173" s="1"/>
      <c r="D173" s="38" t="s">
        <v>67</v>
      </c>
      <c r="F173" s="38" t="s">
        <v>67</v>
      </c>
      <c r="H173" s="38" t="s">
        <v>67</v>
      </c>
      <c r="K173" s="38" t="s">
        <v>67</v>
      </c>
      <c r="L173" s="38" t="s">
        <v>67</v>
      </c>
      <c r="O173" s="39"/>
      <c r="R173" s="38" t="s">
        <v>67</v>
      </c>
      <c r="S173" s="13"/>
      <c r="T173" s="13"/>
      <c r="AH173" s="5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DD173" s="2">
        <f t="shared" ref="DD173:DD187" si="289">DD93</f>
        <v>1970</v>
      </c>
      <c r="DE173" s="46">
        <f t="shared" ref="DE173:DE213" si="290">AA196</f>
        <v>0.50886055461420687</v>
      </c>
      <c r="DF173" s="46">
        <f t="shared" ref="DF173:DF213" si="291">V196</f>
        <v>0.7429327365238283</v>
      </c>
      <c r="DG173" s="46">
        <f t="shared" ref="DG173:DG213" si="292">Y196</f>
        <v>0.66734472371556564</v>
      </c>
      <c r="DH173" s="46">
        <f t="shared" ref="DH173:DH213" si="293">X196</f>
        <v>1.0263584455701786</v>
      </c>
    </row>
    <row r="174" spans="1:112" ht="25.5" x14ac:dyDescent="0.2">
      <c r="A174" s="1"/>
      <c r="B174" s="1"/>
      <c r="D174" s="29" t="s">
        <v>53</v>
      </c>
      <c r="F174" s="38" t="str">
        <f t="shared" ref="F174:F205" si="294">F14</f>
        <v>Billion SF</v>
      </c>
      <c r="H174" s="40" t="str">
        <f>H14</f>
        <v>kBtu/SF</v>
      </c>
      <c r="K174" s="29" t="s">
        <v>53</v>
      </c>
      <c r="L174" s="38" t="s">
        <v>55</v>
      </c>
      <c r="O174" s="38" t="s">
        <v>56</v>
      </c>
      <c r="R174" s="29" t="str">
        <f>index_label</f>
        <v>1985 = 1</v>
      </c>
      <c r="S174" s="36"/>
      <c r="T174" s="36"/>
      <c r="AH174" s="5"/>
      <c r="DD174" s="2">
        <f t="shared" si="289"/>
        <v>1971</v>
      </c>
      <c r="DE174" s="46">
        <f t="shared" si="290"/>
        <v>0.54565198402555681</v>
      </c>
      <c r="DF174" s="46">
        <f t="shared" si="291"/>
        <v>0.75976129204513909</v>
      </c>
      <c r="DG174" s="46">
        <f t="shared" si="292"/>
        <v>0.70856033792927331</v>
      </c>
      <c r="DH174" s="46">
        <f t="shared" si="293"/>
        <v>1.0135886443300075</v>
      </c>
    </row>
    <row r="175" spans="1:112" x14ac:dyDescent="0.2">
      <c r="A175" s="33" t="s">
        <v>64</v>
      </c>
      <c r="B175" s="1">
        <v>1949</v>
      </c>
      <c r="D175" s="43">
        <f>Adjusted_Supplier_Data!D16</f>
        <v>200.10400000000001</v>
      </c>
      <c r="F175" s="49">
        <f t="shared" si="294"/>
        <v>27.235148729606166</v>
      </c>
      <c r="H175" s="115">
        <f>D175/F175</f>
        <v>7.3472703228705161</v>
      </c>
      <c r="K175" s="50">
        <f>D175/O175</f>
        <v>200.15733521596169</v>
      </c>
      <c r="L175" s="115">
        <f t="shared" ref="L175:L206" si="295">H175/O175</f>
        <v>7.3492286457895935</v>
      </c>
      <c r="O175" s="46">
        <f>Weather_factors!HP8</f>
        <v>0.99973353354297945</v>
      </c>
      <c r="R175" s="46">
        <f t="shared" ref="R175:R206" si="296">L175/L$246</f>
        <v>0.17916203905308942</v>
      </c>
      <c r="S175" s="47"/>
      <c r="T175" s="47"/>
      <c r="V175" s="48">
        <f t="shared" ref="V175:V206" si="297">F175/F$246</f>
        <v>0.4681863288183763</v>
      </c>
      <c r="W175" s="48">
        <f t="shared" ref="W175:W206" si="298">H175/H$246</f>
        <v>0.18106473904672063</v>
      </c>
      <c r="X175" s="48">
        <f t="shared" ref="X175:X206" si="299">O175/O$246</f>
        <v>1.0106199951936661</v>
      </c>
      <c r="Y175" s="48">
        <f>R175</f>
        <v>0.17916203905308942</v>
      </c>
      <c r="Z175" s="48">
        <f>V175*X175*Y175</f>
        <v>8.4772035452741437E-2</v>
      </c>
      <c r="AA175" s="48">
        <f>V175*W175</f>
        <v>8.4772035452741437E-2</v>
      </c>
      <c r="AB175" s="48"/>
      <c r="AC175" s="48"/>
      <c r="AH175" s="5"/>
      <c r="AJ175" s="46" t="e">
        <f>D175/#REF!</f>
        <v>#REF!</v>
      </c>
      <c r="AK175" s="46" t="e">
        <f>#REF!/#REF!</f>
        <v>#REF!</v>
      </c>
      <c r="AL175" s="46" t="e">
        <f>#REF!/#REF!</f>
        <v>#REF!</v>
      </c>
      <c r="AM175" s="46" t="e">
        <f>#REF!/#REF!</f>
        <v>#REF!</v>
      </c>
      <c r="AO175" s="46"/>
      <c r="AP175" s="46"/>
      <c r="AQ175" s="46"/>
      <c r="AR175" s="46"/>
      <c r="AS175" s="46"/>
      <c r="AT175" s="46"/>
      <c r="AU175" s="46"/>
      <c r="AV175" s="46"/>
      <c r="AW175" s="46"/>
      <c r="AX175" s="46"/>
      <c r="BF175" s="46" t="e">
        <f>F175/#REF!</f>
        <v>#REF!</v>
      </c>
      <c r="BG175" s="46" t="e">
        <f>#REF!/#REF!</f>
        <v>#REF!</v>
      </c>
      <c r="BH175" s="46" t="e">
        <f>#REF!/#REF!</f>
        <v>#REF!</v>
      </c>
      <c r="BI175" s="46" t="e">
        <f>#REF!/#REF!</f>
        <v>#REF!</v>
      </c>
      <c r="BJ175" s="46"/>
      <c r="BL175" s="46"/>
      <c r="BM175" s="46"/>
      <c r="BN175" s="46"/>
      <c r="BO175" s="46"/>
      <c r="CG175" s="46"/>
      <c r="CH175" s="46">
        <v>1</v>
      </c>
      <c r="CI175" s="46">
        <f t="shared" ref="CI175:CI206" si="300">CH175/CH$246</f>
        <v>1</v>
      </c>
      <c r="CJ175" s="46"/>
      <c r="CK175" s="46"/>
      <c r="CL175" s="46">
        <v>1</v>
      </c>
      <c r="CM175" s="46">
        <f t="shared" ref="CM175:CM206" si="301">CL175/CL$246</f>
        <v>1</v>
      </c>
      <c r="CN175" s="46"/>
      <c r="CO175" s="46"/>
      <c r="CP175" s="46">
        <v>1</v>
      </c>
      <c r="CQ175" s="46">
        <f t="shared" ref="CQ175:CQ206" si="302">CP175/CP$246</f>
        <v>1</v>
      </c>
      <c r="CR175" s="46"/>
      <c r="CS175" s="46"/>
      <c r="CT175" s="46">
        <v>1</v>
      </c>
      <c r="CU175" s="46">
        <f t="shared" ref="CU175:CU206" si="303">CT175/CT$246</f>
        <v>1</v>
      </c>
      <c r="CW175" s="46"/>
      <c r="CX175" s="46">
        <v>1</v>
      </c>
      <c r="CY175" s="46">
        <f t="shared" ref="CY175:CY206" si="304">CX175/CX$246</f>
        <v>1</v>
      </c>
      <c r="DD175" s="2">
        <f t="shared" si="289"/>
        <v>1972</v>
      </c>
      <c r="DE175" s="46">
        <f t="shared" si="290"/>
        <v>0.59630109769956341</v>
      </c>
      <c r="DF175" s="46">
        <f t="shared" si="291"/>
        <v>0.7776502043173672</v>
      </c>
      <c r="DG175" s="46">
        <f t="shared" si="292"/>
        <v>0.76087243955710926</v>
      </c>
      <c r="DH175" s="46">
        <f t="shared" si="293"/>
        <v>1.0077886550475421</v>
      </c>
    </row>
    <row r="176" spans="1:112" x14ac:dyDescent="0.2">
      <c r="A176" s="33" t="s">
        <v>64</v>
      </c>
      <c r="B176" s="1">
        <f t="shared" ref="B176:B207" si="305">B175+1</f>
        <v>1950</v>
      </c>
      <c r="D176" s="43">
        <f>Adjusted_Supplier_Data!D17</f>
        <v>225.09399999999999</v>
      </c>
      <c r="F176" s="49">
        <f t="shared" si="294"/>
        <v>27.788637079656915</v>
      </c>
      <c r="H176" s="115">
        <f t="shared" ref="H176:H230" si="306">D176/F176</f>
        <v>8.1002173426052408</v>
      </c>
      <c r="K176" s="50">
        <f t="shared" ref="K176:K227" si="307">D176/O176</f>
        <v>231.90372434998022</v>
      </c>
      <c r="L176" s="115">
        <f t="shared" si="295"/>
        <v>8.3452716189434408</v>
      </c>
      <c r="O176" s="46">
        <f>Weather_factors!HP9</f>
        <v>0.97063555417633895</v>
      </c>
      <c r="R176" s="46">
        <f t="shared" si="296"/>
        <v>0.20344391932320205</v>
      </c>
      <c r="S176" s="46"/>
      <c r="T176" s="46"/>
      <c r="V176" s="48">
        <f t="shared" si="297"/>
        <v>0.47770108055433086</v>
      </c>
      <c r="W176" s="48">
        <f t="shared" si="298"/>
        <v>0.19962022287312897</v>
      </c>
      <c r="X176" s="48">
        <f t="shared" si="299"/>
        <v>0.98120515735838465</v>
      </c>
      <c r="Y176" s="48">
        <f t="shared" ref="Y176:Y227" si="308">R176</f>
        <v>0.20344391932320205</v>
      </c>
      <c r="Z176" s="48">
        <f t="shared" ref="Z176:Z227" si="309">V176*X176*Y176</f>
        <v>9.535879616699007E-2</v>
      </c>
      <c r="AA176" s="48">
        <f t="shared" ref="AA176:AA227" si="310">V176*W176</f>
        <v>9.5358796166990056E-2</v>
      </c>
      <c r="AB176" s="48"/>
      <c r="AC176" s="48"/>
      <c r="AH176" s="5"/>
      <c r="AJ176" s="46" t="e">
        <f>D176/#REF!</f>
        <v>#REF!</v>
      </c>
      <c r="AK176" s="46" t="e">
        <f>#REF!/#REF!</f>
        <v>#REF!</v>
      </c>
      <c r="AL176" s="46" t="e">
        <f>#REF!/#REF!</f>
        <v>#REF!</v>
      </c>
      <c r="AM176" s="46" t="e">
        <f>#REF!/#REF!</f>
        <v>#REF!</v>
      </c>
      <c r="AO176" s="46" t="e">
        <f t="shared" ref="AO176:AO207" si="311">(AJ176-AJ175)/LN(AJ176/AJ175)</f>
        <v>#REF!</v>
      </c>
      <c r="AP176" s="46" t="e">
        <f t="shared" ref="AP176:AP207" si="312">(AK176-AK175)/LN(AK176/AK175)</f>
        <v>#REF!</v>
      </c>
      <c r="AQ176" s="46" t="e">
        <f t="shared" ref="AQ176:AQ207" si="313">(AL176-AL175)/LN(AL176/AL175)</f>
        <v>#REF!</v>
      </c>
      <c r="AR176" s="46" t="e">
        <f t="shared" ref="AR176:AR207" si="314">(AM176-AM175)/LN(AM176/AM175)</f>
        <v>#REF!</v>
      </c>
      <c r="AS176" s="46" t="e">
        <f t="shared" ref="AS176:AS207" si="315">SUM(AO176:AR176)</f>
        <v>#REF!</v>
      </c>
      <c r="AT176" s="46"/>
      <c r="AU176" s="46" t="e">
        <f t="shared" ref="AU176:AU207" si="316">AO176/$AS176</f>
        <v>#REF!</v>
      </c>
      <c r="AV176" s="46" t="e">
        <f t="shared" ref="AV176:AV207" si="317">AP176/$AS176</f>
        <v>#REF!</v>
      </c>
      <c r="AW176" s="46" t="e">
        <f t="shared" ref="AW176:AW207" si="318">AQ176/$AS176</f>
        <v>#REF!</v>
      </c>
      <c r="AX176" s="46" t="e">
        <f t="shared" ref="AX176:AX207" si="319">AR176/$AS176</f>
        <v>#REF!</v>
      </c>
      <c r="BA176" s="46" t="e">
        <f>LN(#REF!/#REF!)</f>
        <v>#REF!</v>
      </c>
      <c r="BB176" s="46" t="e">
        <f>LN(#REF!/#REF!)</f>
        <v>#REF!</v>
      </c>
      <c r="BC176" s="46" t="e">
        <f>LN(#REF!/#REF!)</f>
        <v>#REF!</v>
      </c>
      <c r="BD176" s="46" t="e">
        <f>LN(#REF!/#REF!)</f>
        <v>#REF!</v>
      </c>
      <c r="BF176" s="46" t="e">
        <f>F176/#REF!</f>
        <v>#REF!</v>
      </c>
      <c r="BG176" s="46" t="e">
        <f>#REF!/#REF!</f>
        <v>#REF!</v>
      </c>
      <c r="BH176" s="46" t="e">
        <f>#REF!/#REF!</f>
        <v>#REF!</v>
      </c>
      <c r="BI176" s="46" t="e">
        <f>#REF!/#REF!</f>
        <v>#REF!</v>
      </c>
      <c r="BJ176" s="46"/>
      <c r="BL176" s="46" t="e">
        <f t="shared" ref="BL176:BL207" si="320">LN(BF176/BF175)</f>
        <v>#REF!</v>
      </c>
      <c r="BM176" s="46" t="e">
        <f t="shared" ref="BM176:BM207" si="321">LN(BG176/BG175)</f>
        <v>#REF!</v>
      </c>
      <c r="BN176" s="46" t="e">
        <f t="shared" ref="BN176:BN207" si="322">LN(BH176/BH175)</f>
        <v>#REF!</v>
      </c>
      <c r="BO176" s="46" t="e">
        <f t="shared" ref="BO176:BO207" si="323">LN(BI176/BI175)</f>
        <v>#REF!</v>
      </c>
      <c r="BQ176" s="46" t="e">
        <f>LN(#REF!/#REF!)</f>
        <v>#REF!</v>
      </c>
      <c r="BR176" s="46" t="e">
        <f>LN(#REF!/#REF!)</f>
        <v>#REF!</v>
      </c>
      <c r="BS176" s="46" t="e">
        <f>LN(#REF!/#REF!)</f>
        <v>#REF!</v>
      </c>
      <c r="BT176" s="46" t="e">
        <f>LN(#REF!/#REF!)</f>
        <v>#REF!</v>
      </c>
      <c r="BV176" s="46" t="e">
        <f>LN(#REF!/#REF!)</f>
        <v>#REF!</v>
      </c>
      <c r="BW176" s="46" t="e">
        <f>LN(#REF!/#REF!)</f>
        <v>#REF!</v>
      </c>
      <c r="BX176" s="46" t="e">
        <f>LN(#REF!/#REF!)</f>
        <v>#REF!</v>
      </c>
      <c r="BY176" s="46" t="e">
        <f>LN(#REF!/#REF!)</f>
        <v>#REF!</v>
      </c>
      <c r="CA176" s="46" t="e">
        <f>LN(#REF!/#REF!)</f>
        <v>#REF!</v>
      </c>
      <c r="CB176" s="46" t="e">
        <f>LN(#REF!/#REF!)</f>
        <v>#REF!</v>
      </c>
      <c r="CC176" s="46" t="e">
        <f>LN(#REF!/#REF!)</f>
        <v>#REF!</v>
      </c>
      <c r="CD176" s="46" t="e">
        <f>LN(#REF!/#REF!)</f>
        <v>#REF!</v>
      </c>
      <c r="CG176" s="46" t="e">
        <f t="shared" ref="CG176:CG207" si="324">EXP(SUMPRODUCT($AU176:$AX176,BA176:BD176))</f>
        <v>#REF!</v>
      </c>
      <c r="CH176" s="46">
        <f t="shared" ref="CH176:CH207" si="325">IF(ISERR(CG176),CH175,CG176*CH175)</f>
        <v>1</v>
      </c>
      <c r="CI176" s="46">
        <f t="shared" si="300"/>
        <v>1</v>
      </c>
      <c r="CJ176" s="46"/>
      <c r="CK176" s="46" t="e">
        <f t="shared" ref="CK176:CK207" si="326">EXP(SUMPRODUCT($AU176:$AX176,BL176:BO176))</f>
        <v>#REF!</v>
      </c>
      <c r="CL176" s="46">
        <f t="shared" ref="CL176:CL207" si="327">IF(ISERR(CK176),CL175,CK176*CL175)</f>
        <v>1</v>
      </c>
      <c r="CM176" s="46">
        <f t="shared" si="301"/>
        <v>1</v>
      </c>
      <c r="CN176" s="46"/>
      <c r="CO176" s="46" t="e">
        <f t="shared" ref="CO176:CO207" si="328">EXP(SUMPRODUCT($AU176:$AX176,BQ176:BT176))</f>
        <v>#REF!</v>
      </c>
      <c r="CP176" s="46">
        <f t="shared" ref="CP176:CP207" si="329">IF(ISERR(CO176),CP175,CO176*CP175)</f>
        <v>1</v>
      </c>
      <c r="CQ176" s="46">
        <f t="shared" si="302"/>
        <v>1</v>
      </c>
      <c r="CR176" s="46"/>
      <c r="CS176" s="46" t="e">
        <f t="shared" ref="CS176:CS207" si="330">EXP(SUMPRODUCT($AU176:$AX176,BV176:BY176))</f>
        <v>#REF!</v>
      </c>
      <c r="CT176" s="46">
        <f t="shared" ref="CT176:CT207" si="331">IF(ISERR(CS176),CT175,CS176*CT175)</f>
        <v>1</v>
      </c>
      <c r="CU176" s="46">
        <f t="shared" si="303"/>
        <v>1</v>
      </c>
      <c r="CW176" s="46" t="e">
        <f t="shared" ref="CW176:CW207" si="332">EXP(SUMPRODUCT($AU176:$AX176,CA176:CD176))</f>
        <v>#REF!</v>
      </c>
      <c r="CX176" s="46">
        <f t="shared" ref="CX176:CX207" si="333">IF(ISERR(CW176),CX175,CW176*CX175)</f>
        <v>1</v>
      </c>
      <c r="CY176" s="46">
        <f t="shared" si="304"/>
        <v>1</v>
      </c>
      <c r="DD176" s="2">
        <f t="shared" si="289"/>
        <v>1973</v>
      </c>
      <c r="DE176" s="46">
        <f t="shared" si="290"/>
        <v>0.64251470178260639</v>
      </c>
      <c r="DF176" s="46">
        <f t="shared" si="291"/>
        <v>0.79734073659600746</v>
      </c>
      <c r="DG176" s="46">
        <f t="shared" si="292"/>
        <v>0.79402153869744874</v>
      </c>
      <c r="DH176" s="46">
        <f t="shared" si="293"/>
        <v>1.0148616304812619</v>
      </c>
    </row>
    <row r="177" spans="1:112" x14ac:dyDescent="0.2">
      <c r="A177" s="33" t="s">
        <v>64</v>
      </c>
      <c r="B177" s="1">
        <f t="shared" si="305"/>
        <v>1951</v>
      </c>
      <c r="D177" s="43">
        <f>Adjusted_Supplier_Data!D18</f>
        <v>252.36</v>
      </c>
      <c r="F177" s="49">
        <f t="shared" si="294"/>
        <v>28.246642791733045</v>
      </c>
      <c r="H177" s="115">
        <f t="shared" si="306"/>
        <v>8.9341590737239152</v>
      </c>
      <c r="K177" s="50">
        <f t="shared" si="307"/>
        <v>255.75585018949894</v>
      </c>
      <c r="L177" s="115">
        <f t="shared" si="295"/>
        <v>9.0543804470933829</v>
      </c>
      <c r="O177" s="46">
        <f>Weather_factors!HP10</f>
        <v>0.98672229711663362</v>
      </c>
      <c r="R177" s="46">
        <f t="shared" si="296"/>
        <v>0.22073081971575892</v>
      </c>
      <c r="S177" s="46"/>
      <c r="T177" s="46"/>
      <c r="V177" s="48">
        <f t="shared" si="297"/>
        <v>0.48557443623318819</v>
      </c>
      <c r="W177" s="48">
        <f t="shared" si="298"/>
        <v>0.22017172503511556</v>
      </c>
      <c r="X177" s="48">
        <f t="shared" si="299"/>
        <v>0.99746707468688189</v>
      </c>
      <c r="Y177" s="48">
        <f t="shared" si="308"/>
        <v>0.22073081971575892</v>
      </c>
      <c r="Z177" s="48">
        <f t="shared" si="309"/>
        <v>0.10690976125841477</v>
      </c>
      <c r="AA177" s="48">
        <f t="shared" si="310"/>
        <v>0.10690976125841477</v>
      </c>
      <c r="AB177" s="48"/>
      <c r="AC177" s="48"/>
      <c r="AH177" s="5"/>
      <c r="AJ177" s="46" t="e">
        <f>D177/#REF!</f>
        <v>#REF!</v>
      </c>
      <c r="AK177" s="46" t="e">
        <f>#REF!/#REF!</f>
        <v>#REF!</v>
      </c>
      <c r="AL177" s="46" t="e">
        <f>#REF!/#REF!</f>
        <v>#REF!</v>
      </c>
      <c r="AM177" s="46" t="e">
        <f>#REF!/#REF!</f>
        <v>#REF!</v>
      </c>
      <c r="AO177" s="46" t="e">
        <f t="shared" si="311"/>
        <v>#REF!</v>
      </c>
      <c r="AP177" s="46" t="e">
        <f t="shared" si="312"/>
        <v>#REF!</v>
      </c>
      <c r="AQ177" s="46" t="e">
        <f t="shared" si="313"/>
        <v>#REF!</v>
      </c>
      <c r="AR177" s="46" t="e">
        <f t="shared" si="314"/>
        <v>#REF!</v>
      </c>
      <c r="AS177" s="46" t="e">
        <f t="shared" si="315"/>
        <v>#REF!</v>
      </c>
      <c r="AT177" s="46"/>
      <c r="AU177" s="46" t="e">
        <f t="shared" si="316"/>
        <v>#REF!</v>
      </c>
      <c r="AV177" s="46" t="e">
        <f t="shared" si="317"/>
        <v>#REF!</v>
      </c>
      <c r="AW177" s="46" t="e">
        <f t="shared" si="318"/>
        <v>#REF!</v>
      </c>
      <c r="AX177" s="46" t="e">
        <f t="shared" si="319"/>
        <v>#REF!</v>
      </c>
      <c r="BA177" s="46" t="e">
        <f>LN(#REF!/#REF!)</f>
        <v>#REF!</v>
      </c>
      <c r="BB177" s="46" t="e">
        <f>LN(#REF!/#REF!)</f>
        <v>#REF!</v>
      </c>
      <c r="BC177" s="46" t="e">
        <f>LN(#REF!/#REF!)</f>
        <v>#REF!</v>
      </c>
      <c r="BD177" s="46" t="e">
        <f>LN(#REF!/#REF!)</f>
        <v>#REF!</v>
      </c>
      <c r="BF177" s="46" t="e">
        <f>F177/#REF!</f>
        <v>#REF!</v>
      </c>
      <c r="BG177" s="46" t="e">
        <f>#REF!/#REF!</f>
        <v>#REF!</v>
      </c>
      <c r="BH177" s="46" t="e">
        <f>#REF!/#REF!</f>
        <v>#REF!</v>
      </c>
      <c r="BI177" s="46" t="e">
        <f>#REF!/#REF!</f>
        <v>#REF!</v>
      </c>
      <c r="BJ177" s="46"/>
      <c r="BL177" s="46" t="e">
        <f t="shared" si="320"/>
        <v>#REF!</v>
      </c>
      <c r="BM177" s="46" t="e">
        <f t="shared" si="321"/>
        <v>#REF!</v>
      </c>
      <c r="BN177" s="46" t="e">
        <f t="shared" si="322"/>
        <v>#REF!</v>
      </c>
      <c r="BO177" s="46" t="e">
        <f t="shared" si="323"/>
        <v>#REF!</v>
      </c>
      <c r="BQ177" s="46" t="e">
        <f>LN(#REF!/#REF!)</f>
        <v>#REF!</v>
      </c>
      <c r="BR177" s="46" t="e">
        <f>LN(#REF!/#REF!)</f>
        <v>#REF!</v>
      </c>
      <c r="BS177" s="46" t="e">
        <f>LN(#REF!/#REF!)</f>
        <v>#REF!</v>
      </c>
      <c r="BT177" s="46" t="e">
        <f>LN(#REF!/#REF!)</f>
        <v>#REF!</v>
      </c>
      <c r="BV177" s="46" t="e">
        <f>LN(#REF!/#REF!)</f>
        <v>#REF!</v>
      </c>
      <c r="BW177" s="46" t="e">
        <f>LN(#REF!/#REF!)</f>
        <v>#REF!</v>
      </c>
      <c r="BX177" s="46" t="e">
        <f>LN(#REF!/#REF!)</f>
        <v>#REF!</v>
      </c>
      <c r="BY177" s="46" t="e">
        <f>LN(#REF!/#REF!)</f>
        <v>#REF!</v>
      </c>
      <c r="CA177" s="46" t="e">
        <f>LN(#REF!/#REF!)</f>
        <v>#REF!</v>
      </c>
      <c r="CB177" s="46" t="e">
        <f>LN(#REF!/#REF!)</f>
        <v>#REF!</v>
      </c>
      <c r="CC177" s="46" t="e">
        <f>LN(#REF!/#REF!)</f>
        <v>#REF!</v>
      </c>
      <c r="CD177" s="46" t="e">
        <f>LN(#REF!/#REF!)</f>
        <v>#REF!</v>
      </c>
      <c r="CG177" s="46" t="e">
        <f t="shared" si="324"/>
        <v>#REF!</v>
      </c>
      <c r="CH177" s="46">
        <f t="shared" si="325"/>
        <v>1</v>
      </c>
      <c r="CI177" s="46">
        <f t="shared" si="300"/>
        <v>1</v>
      </c>
      <c r="CJ177" s="46"/>
      <c r="CK177" s="46" t="e">
        <f t="shared" si="326"/>
        <v>#REF!</v>
      </c>
      <c r="CL177" s="46">
        <f t="shared" si="327"/>
        <v>1</v>
      </c>
      <c r="CM177" s="46">
        <f t="shared" si="301"/>
        <v>1</v>
      </c>
      <c r="CN177" s="46"/>
      <c r="CO177" s="46" t="e">
        <f t="shared" si="328"/>
        <v>#REF!</v>
      </c>
      <c r="CP177" s="46">
        <f t="shared" si="329"/>
        <v>1</v>
      </c>
      <c r="CQ177" s="46">
        <f t="shared" si="302"/>
        <v>1</v>
      </c>
      <c r="CR177" s="46"/>
      <c r="CS177" s="46" t="e">
        <f t="shared" si="330"/>
        <v>#REF!</v>
      </c>
      <c r="CT177" s="46">
        <f t="shared" si="331"/>
        <v>1</v>
      </c>
      <c r="CU177" s="46">
        <f t="shared" si="303"/>
        <v>1</v>
      </c>
      <c r="CW177" s="46" t="e">
        <f t="shared" si="332"/>
        <v>#REF!</v>
      </c>
      <c r="CX177" s="46">
        <f t="shared" si="333"/>
        <v>1</v>
      </c>
      <c r="CY177" s="46">
        <f t="shared" si="304"/>
        <v>1</v>
      </c>
      <c r="DD177" s="2">
        <f t="shared" si="289"/>
        <v>1974</v>
      </c>
      <c r="DE177" s="46">
        <f t="shared" si="290"/>
        <v>0.63602496239158679</v>
      </c>
      <c r="DF177" s="46">
        <f t="shared" si="291"/>
        <v>0.81727797089711285</v>
      </c>
      <c r="DG177" s="46">
        <f t="shared" si="292"/>
        <v>0.7915394412763932</v>
      </c>
      <c r="DH177" s="46">
        <f t="shared" si="293"/>
        <v>0.98317722103983163</v>
      </c>
    </row>
    <row r="178" spans="1:112" x14ac:dyDescent="0.2">
      <c r="A178" s="33" t="s">
        <v>64</v>
      </c>
      <c r="B178" s="1">
        <f t="shared" si="305"/>
        <v>1952</v>
      </c>
      <c r="D178" s="43">
        <f>Adjusted_Supplier_Data!D19</f>
        <v>273.28699999999998</v>
      </c>
      <c r="F178" s="49">
        <f t="shared" si="294"/>
        <v>28.701498970601175</v>
      </c>
      <c r="H178" s="115">
        <f t="shared" si="306"/>
        <v>9.521697813759717</v>
      </c>
      <c r="K178" s="50">
        <f t="shared" si="307"/>
        <v>271.83262135623443</v>
      </c>
      <c r="L178" s="115">
        <f t="shared" si="295"/>
        <v>9.4710252462657589</v>
      </c>
      <c r="O178" s="46">
        <f>Weather_factors!HP11</f>
        <v>1.005350272665986</v>
      </c>
      <c r="R178" s="46">
        <f t="shared" si="296"/>
        <v>0.23088793080568989</v>
      </c>
      <c r="S178" s="46"/>
      <c r="T178" s="46"/>
      <c r="V178" s="48">
        <f t="shared" si="297"/>
        <v>0.49339364980308242</v>
      </c>
      <c r="W178" s="48">
        <f t="shared" si="298"/>
        <v>0.23465091852732653</v>
      </c>
      <c r="X178" s="48">
        <f t="shared" si="299"/>
        <v>1.0162978970295484</v>
      </c>
      <c r="Y178" s="48">
        <f t="shared" si="308"/>
        <v>0.23088793080568989</v>
      </c>
      <c r="Z178" s="48">
        <f t="shared" si="309"/>
        <v>0.11577527312184337</v>
      </c>
      <c r="AA178" s="48">
        <f t="shared" si="310"/>
        <v>0.11577527312184337</v>
      </c>
      <c r="AB178" s="48"/>
      <c r="AC178" s="48"/>
      <c r="AH178" s="5"/>
      <c r="AJ178" s="46" t="e">
        <f>D178/#REF!</f>
        <v>#REF!</v>
      </c>
      <c r="AK178" s="46" t="e">
        <f>#REF!/#REF!</f>
        <v>#REF!</v>
      </c>
      <c r="AL178" s="46" t="e">
        <f>#REF!/#REF!</f>
        <v>#REF!</v>
      </c>
      <c r="AM178" s="46" t="e">
        <f>#REF!/#REF!</f>
        <v>#REF!</v>
      </c>
      <c r="AO178" s="46" t="e">
        <f t="shared" si="311"/>
        <v>#REF!</v>
      </c>
      <c r="AP178" s="46" t="e">
        <f t="shared" si="312"/>
        <v>#REF!</v>
      </c>
      <c r="AQ178" s="46" t="e">
        <f t="shared" si="313"/>
        <v>#REF!</v>
      </c>
      <c r="AR178" s="46" t="e">
        <f t="shared" si="314"/>
        <v>#REF!</v>
      </c>
      <c r="AS178" s="46" t="e">
        <f t="shared" si="315"/>
        <v>#REF!</v>
      </c>
      <c r="AT178" s="46"/>
      <c r="AU178" s="46" t="e">
        <f t="shared" si="316"/>
        <v>#REF!</v>
      </c>
      <c r="AV178" s="46" t="e">
        <f t="shared" si="317"/>
        <v>#REF!</v>
      </c>
      <c r="AW178" s="46" t="e">
        <f t="shared" si="318"/>
        <v>#REF!</v>
      </c>
      <c r="AX178" s="46" t="e">
        <f t="shared" si="319"/>
        <v>#REF!</v>
      </c>
      <c r="BA178" s="46" t="e">
        <f>LN(#REF!/#REF!)</f>
        <v>#REF!</v>
      </c>
      <c r="BB178" s="46" t="e">
        <f>LN(#REF!/#REF!)</f>
        <v>#REF!</v>
      </c>
      <c r="BC178" s="46" t="e">
        <f>LN(#REF!/#REF!)</f>
        <v>#REF!</v>
      </c>
      <c r="BD178" s="46" t="e">
        <f>LN(#REF!/#REF!)</f>
        <v>#REF!</v>
      </c>
      <c r="BF178" s="46" t="e">
        <f>F178/#REF!</f>
        <v>#REF!</v>
      </c>
      <c r="BG178" s="46" t="e">
        <f>#REF!/#REF!</f>
        <v>#REF!</v>
      </c>
      <c r="BH178" s="46" t="e">
        <f>#REF!/#REF!</f>
        <v>#REF!</v>
      </c>
      <c r="BI178" s="46" t="e">
        <f>#REF!/#REF!</f>
        <v>#REF!</v>
      </c>
      <c r="BJ178" s="46"/>
      <c r="BL178" s="46" t="e">
        <f t="shared" si="320"/>
        <v>#REF!</v>
      </c>
      <c r="BM178" s="46" t="e">
        <f t="shared" si="321"/>
        <v>#REF!</v>
      </c>
      <c r="BN178" s="46" t="e">
        <f t="shared" si="322"/>
        <v>#REF!</v>
      </c>
      <c r="BO178" s="46" t="e">
        <f t="shared" si="323"/>
        <v>#REF!</v>
      </c>
      <c r="BQ178" s="46" t="e">
        <f>LN(#REF!/#REF!)</f>
        <v>#REF!</v>
      </c>
      <c r="BR178" s="46" t="e">
        <f>LN(#REF!/#REF!)</f>
        <v>#REF!</v>
      </c>
      <c r="BS178" s="46" t="e">
        <f>LN(#REF!/#REF!)</f>
        <v>#REF!</v>
      </c>
      <c r="BT178" s="46" t="e">
        <f>LN(#REF!/#REF!)</f>
        <v>#REF!</v>
      </c>
      <c r="BV178" s="46" t="e">
        <f>LN(#REF!/#REF!)</f>
        <v>#REF!</v>
      </c>
      <c r="BW178" s="46" t="e">
        <f>LN(#REF!/#REF!)</f>
        <v>#REF!</v>
      </c>
      <c r="BX178" s="46" t="e">
        <f>LN(#REF!/#REF!)</f>
        <v>#REF!</v>
      </c>
      <c r="BY178" s="46" t="e">
        <f>LN(#REF!/#REF!)</f>
        <v>#REF!</v>
      </c>
      <c r="CA178" s="46" t="e">
        <f>LN(#REF!/#REF!)</f>
        <v>#REF!</v>
      </c>
      <c r="CB178" s="46" t="e">
        <f>LN(#REF!/#REF!)</f>
        <v>#REF!</v>
      </c>
      <c r="CC178" s="46" t="e">
        <f>LN(#REF!/#REF!)</f>
        <v>#REF!</v>
      </c>
      <c r="CD178" s="46" t="e">
        <f>LN(#REF!/#REF!)</f>
        <v>#REF!</v>
      </c>
      <c r="CG178" s="46" t="e">
        <f t="shared" si="324"/>
        <v>#REF!</v>
      </c>
      <c r="CH178" s="46">
        <f t="shared" si="325"/>
        <v>1</v>
      </c>
      <c r="CI178" s="46">
        <f t="shared" si="300"/>
        <v>1</v>
      </c>
      <c r="CJ178" s="46"/>
      <c r="CK178" s="46" t="e">
        <f t="shared" si="326"/>
        <v>#REF!</v>
      </c>
      <c r="CL178" s="46">
        <f t="shared" si="327"/>
        <v>1</v>
      </c>
      <c r="CM178" s="46">
        <f t="shared" si="301"/>
        <v>1</v>
      </c>
      <c r="CN178" s="46"/>
      <c r="CO178" s="46" t="e">
        <f t="shared" si="328"/>
        <v>#REF!</v>
      </c>
      <c r="CP178" s="46">
        <f t="shared" si="329"/>
        <v>1</v>
      </c>
      <c r="CQ178" s="46">
        <f t="shared" si="302"/>
        <v>1</v>
      </c>
      <c r="CR178" s="46"/>
      <c r="CS178" s="46" t="e">
        <f t="shared" si="330"/>
        <v>#REF!</v>
      </c>
      <c r="CT178" s="46">
        <f t="shared" si="331"/>
        <v>1</v>
      </c>
      <c r="CU178" s="46">
        <f t="shared" si="303"/>
        <v>1</v>
      </c>
      <c r="CW178" s="46" t="e">
        <f t="shared" si="332"/>
        <v>#REF!</v>
      </c>
      <c r="CX178" s="46">
        <f t="shared" si="333"/>
        <v>1</v>
      </c>
      <c r="CY178" s="46">
        <f t="shared" si="304"/>
        <v>1</v>
      </c>
      <c r="DD178" s="2">
        <f t="shared" si="289"/>
        <v>1975</v>
      </c>
      <c r="DE178" s="46">
        <f t="shared" si="290"/>
        <v>0.67690282212905317</v>
      </c>
      <c r="DF178" s="46">
        <f t="shared" si="291"/>
        <v>0.83336894434812103</v>
      </c>
      <c r="DG178" s="46">
        <f t="shared" si="292"/>
        <v>0.80360855920109708</v>
      </c>
      <c r="DH178" s="46">
        <f t="shared" si="293"/>
        <v>1.0107516492392734</v>
      </c>
    </row>
    <row r="179" spans="1:112" x14ac:dyDescent="0.2">
      <c r="A179" s="33" t="s">
        <v>64</v>
      </c>
      <c r="B179" s="1">
        <f t="shared" si="305"/>
        <v>1953</v>
      </c>
      <c r="D179" s="43">
        <f>Adjusted_Supplier_Data!D20</f>
        <v>296.928</v>
      </c>
      <c r="F179" s="49">
        <f t="shared" si="294"/>
        <v>29.253228242721686</v>
      </c>
      <c r="H179" s="115">
        <f t="shared" si="306"/>
        <v>10.150264358391857</v>
      </c>
      <c r="K179" s="50">
        <f t="shared" si="307"/>
        <v>297.05348677361121</v>
      </c>
      <c r="L179" s="115">
        <f t="shared" si="295"/>
        <v>10.154554031058751</v>
      </c>
      <c r="O179" s="46">
        <f>Weather_factors!HP12</f>
        <v>0.99957756168771428</v>
      </c>
      <c r="R179" s="46">
        <f t="shared" si="296"/>
        <v>0.24755123204957649</v>
      </c>
      <c r="S179" s="46"/>
      <c r="T179" s="46"/>
      <c r="V179" s="48">
        <f t="shared" si="297"/>
        <v>0.50287816207728697</v>
      </c>
      <c r="W179" s="48">
        <f t="shared" si="298"/>
        <v>0.2501411934697152</v>
      </c>
      <c r="X179" s="48">
        <f t="shared" si="299"/>
        <v>1.0104623249042042</v>
      </c>
      <c r="Y179" s="48">
        <f t="shared" si="308"/>
        <v>0.24755123204957649</v>
      </c>
      <c r="Z179" s="48">
        <f t="shared" si="309"/>
        <v>0.12579054363186942</v>
      </c>
      <c r="AA179" s="48">
        <f t="shared" si="310"/>
        <v>0.12579054363186942</v>
      </c>
      <c r="AB179" s="48"/>
      <c r="AC179" s="48"/>
      <c r="AH179" s="5"/>
      <c r="AJ179" s="46" t="e">
        <f>D179/#REF!</f>
        <v>#REF!</v>
      </c>
      <c r="AK179" s="46" t="e">
        <f>#REF!/#REF!</f>
        <v>#REF!</v>
      </c>
      <c r="AL179" s="46" t="e">
        <f>#REF!/#REF!</f>
        <v>#REF!</v>
      </c>
      <c r="AM179" s="46" t="e">
        <f>#REF!/#REF!</f>
        <v>#REF!</v>
      </c>
      <c r="AO179" s="46" t="e">
        <f t="shared" si="311"/>
        <v>#REF!</v>
      </c>
      <c r="AP179" s="46" t="e">
        <f t="shared" si="312"/>
        <v>#REF!</v>
      </c>
      <c r="AQ179" s="46" t="e">
        <f t="shared" si="313"/>
        <v>#REF!</v>
      </c>
      <c r="AR179" s="46" t="e">
        <f t="shared" si="314"/>
        <v>#REF!</v>
      </c>
      <c r="AS179" s="46" t="e">
        <f t="shared" si="315"/>
        <v>#REF!</v>
      </c>
      <c r="AT179" s="46"/>
      <c r="AU179" s="46" t="e">
        <f t="shared" si="316"/>
        <v>#REF!</v>
      </c>
      <c r="AV179" s="46" t="e">
        <f t="shared" si="317"/>
        <v>#REF!</v>
      </c>
      <c r="AW179" s="46" t="e">
        <f t="shared" si="318"/>
        <v>#REF!</v>
      </c>
      <c r="AX179" s="46" t="e">
        <f t="shared" si="319"/>
        <v>#REF!</v>
      </c>
      <c r="BA179" s="46" t="e">
        <f>LN(#REF!/#REF!)</f>
        <v>#REF!</v>
      </c>
      <c r="BB179" s="46" t="e">
        <f>LN(#REF!/#REF!)</f>
        <v>#REF!</v>
      </c>
      <c r="BC179" s="46" t="e">
        <f>LN(#REF!/#REF!)</f>
        <v>#REF!</v>
      </c>
      <c r="BD179" s="46" t="e">
        <f>LN(#REF!/#REF!)</f>
        <v>#REF!</v>
      </c>
      <c r="BF179" s="46" t="e">
        <f>F179/#REF!</f>
        <v>#REF!</v>
      </c>
      <c r="BG179" s="46" t="e">
        <f>#REF!/#REF!</f>
        <v>#REF!</v>
      </c>
      <c r="BH179" s="46" t="e">
        <f>#REF!/#REF!</f>
        <v>#REF!</v>
      </c>
      <c r="BI179" s="46" t="e">
        <f>#REF!/#REF!</f>
        <v>#REF!</v>
      </c>
      <c r="BJ179" s="46"/>
      <c r="BL179" s="46" t="e">
        <f t="shared" si="320"/>
        <v>#REF!</v>
      </c>
      <c r="BM179" s="46" t="e">
        <f t="shared" si="321"/>
        <v>#REF!</v>
      </c>
      <c r="BN179" s="46" t="e">
        <f t="shared" si="322"/>
        <v>#REF!</v>
      </c>
      <c r="BO179" s="46" t="e">
        <f t="shared" si="323"/>
        <v>#REF!</v>
      </c>
      <c r="BQ179" s="46" t="e">
        <f>LN(#REF!/#REF!)</f>
        <v>#REF!</v>
      </c>
      <c r="BR179" s="46" t="e">
        <f>LN(#REF!/#REF!)</f>
        <v>#REF!</v>
      </c>
      <c r="BS179" s="46" t="e">
        <f>LN(#REF!/#REF!)</f>
        <v>#REF!</v>
      </c>
      <c r="BT179" s="46" t="e">
        <f>LN(#REF!/#REF!)</f>
        <v>#REF!</v>
      </c>
      <c r="BV179" s="46" t="e">
        <f>LN(#REF!/#REF!)</f>
        <v>#REF!</v>
      </c>
      <c r="BW179" s="46" t="e">
        <f>LN(#REF!/#REF!)</f>
        <v>#REF!</v>
      </c>
      <c r="BX179" s="46" t="e">
        <f>LN(#REF!/#REF!)</f>
        <v>#REF!</v>
      </c>
      <c r="BY179" s="46" t="e">
        <f>LN(#REF!/#REF!)</f>
        <v>#REF!</v>
      </c>
      <c r="CA179" s="46" t="e">
        <f>LN(#REF!/#REF!)</f>
        <v>#REF!</v>
      </c>
      <c r="CB179" s="46" t="e">
        <f>LN(#REF!/#REF!)</f>
        <v>#REF!</v>
      </c>
      <c r="CC179" s="46" t="e">
        <f>LN(#REF!/#REF!)</f>
        <v>#REF!</v>
      </c>
      <c r="CD179" s="46" t="e">
        <f>LN(#REF!/#REF!)</f>
        <v>#REF!</v>
      </c>
      <c r="CG179" s="46" t="e">
        <f t="shared" si="324"/>
        <v>#REF!</v>
      </c>
      <c r="CH179" s="46">
        <f t="shared" si="325"/>
        <v>1</v>
      </c>
      <c r="CI179" s="46">
        <f t="shared" si="300"/>
        <v>1</v>
      </c>
      <c r="CJ179" s="46"/>
      <c r="CK179" s="46" t="e">
        <f t="shared" si="326"/>
        <v>#REF!</v>
      </c>
      <c r="CL179" s="46">
        <f t="shared" si="327"/>
        <v>1</v>
      </c>
      <c r="CM179" s="46">
        <f t="shared" si="301"/>
        <v>1</v>
      </c>
      <c r="CN179" s="46"/>
      <c r="CO179" s="46" t="e">
        <f t="shared" si="328"/>
        <v>#REF!</v>
      </c>
      <c r="CP179" s="46">
        <f t="shared" si="329"/>
        <v>1</v>
      </c>
      <c r="CQ179" s="46">
        <f t="shared" si="302"/>
        <v>1</v>
      </c>
      <c r="CR179" s="46"/>
      <c r="CS179" s="46" t="e">
        <f t="shared" si="330"/>
        <v>#REF!</v>
      </c>
      <c r="CT179" s="46">
        <f t="shared" si="331"/>
        <v>1</v>
      </c>
      <c r="CU179" s="46">
        <f t="shared" si="303"/>
        <v>1</v>
      </c>
      <c r="CW179" s="46" t="e">
        <f t="shared" si="332"/>
        <v>#REF!</v>
      </c>
      <c r="CX179" s="46">
        <f t="shared" si="333"/>
        <v>1</v>
      </c>
      <c r="CY179" s="46">
        <f t="shared" si="304"/>
        <v>1</v>
      </c>
      <c r="DD179" s="2">
        <f t="shared" si="289"/>
        <v>1976</v>
      </c>
      <c r="DE179" s="46">
        <f t="shared" si="290"/>
        <v>0.71084357875744275</v>
      </c>
      <c r="DF179" s="46">
        <f t="shared" si="291"/>
        <v>0.84609700270946586</v>
      </c>
      <c r="DG179" s="46">
        <f t="shared" si="292"/>
        <v>0.82563708227147514</v>
      </c>
      <c r="DH179" s="46">
        <f t="shared" si="293"/>
        <v>1.0175709443968066</v>
      </c>
    </row>
    <row r="180" spans="1:112" x14ac:dyDescent="0.2">
      <c r="A180" s="33" t="s">
        <v>64</v>
      </c>
      <c r="B180" s="1">
        <f t="shared" si="305"/>
        <v>1954</v>
      </c>
      <c r="D180" s="43">
        <f>Adjusted_Supplier_Data!D21</f>
        <v>319.346</v>
      </c>
      <c r="F180" s="49">
        <f t="shared" si="294"/>
        <v>29.913833099802616</v>
      </c>
      <c r="H180" s="115">
        <f t="shared" si="306"/>
        <v>10.675529242091919</v>
      </c>
      <c r="K180" s="50">
        <f t="shared" si="307"/>
        <v>319.94742980352214</v>
      </c>
      <c r="L180" s="115">
        <f t="shared" si="295"/>
        <v>10.695634649563958</v>
      </c>
      <c r="O180" s="46">
        <f>Weather_factors!HP13</f>
        <v>0.99812022305073222</v>
      </c>
      <c r="R180" s="46">
        <f t="shared" si="296"/>
        <v>0.26074188260295639</v>
      </c>
      <c r="S180" s="46"/>
      <c r="T180" s="46"/>
      <c r="V180" s="48">
        <f t="shared" si="297"/>
        <v>0.51423430211187759</v>
      </c>
      <c r="W180" s="48">
        <f t="shared" si="298"/>
        <v>0.26308572183442092</v>
      </c>
      <c r="X180" s="48">
        <f t="shared" si="299"/>
        <v>1.0089891167773519</v>
      </c>
      <c r="Y180" s="48">
        <f t="shared" si="308"/>
        <v>0.26074188260295639</v>
      </c>
      <c r="Z180" s="48">
        <f t="shared" si="309"/>
        <v>0.13528770256312303</v>
      </c>
      <c r="AA180" s="48">
        <f t="shared" si="310"/>
        <v>0.135287702563123</v>
      </c>
      <c r="AB180" s="48"/>
      <c r="AC180" s="48"/>
      <c r="AH180" s="5"/>
      <c r="AJ180" s="46" t="e">
        <f>D180/#REF!</f>
        <v>#REF!</v>
      </c>
      <c r="AK180" s="46" t="e">
        <f>#REF!/#REF!</f>
        <v>#REF!</v>
      </c>
      <c r="AL180" s="46" t="e">
        <f>#REF!/#REF!</f>
        <v>#REF!</v>
      </c>
      <c r="AM180" s="46" t="e">
        <f>#REF!/#REF!</f>
        <v>#REF!</v>
      </c>
      <c r="AO180" s="46" t="e">
        <f t="shared" si="311"/>
        <v>#REF!</v>
      </c>
      <c r="AP180" s="46" t="e">
        <f t="shared" si="312"/>
        <v>#REF!</v>
      </c>
      <c r="AQ180" s="46" t="e">
        <f t="shared" si="313"/>
        <v>#REF!</v>
      </c>
      <c r="AR180" s="46" t="e">
        <f t="shared" si="314"/>
        <v>#REF!</v>
      </c>
      <c r="AS180" s="46" t="e">
        <f t="shared" si="315"/>
        <v>#REF!</v>
      </c>
      <c r="AT180" s="46"/>
      <c r="AU180" s="46" t="e">
        <f t="shared" si="316"/>
        <v>#REF!</v>
      </c>
      <c r="AV180" s="46" t="e">
        <f t="shared" si="317"/>
        <v>#REF!</v>
      </c>
      <c r="AW180" s="46" t="e">
        <f t="shared" si="318"/>
        <v>#REF!</v>
      </c>
      <c r="AX180" s="46" t="e">
        <f t="shared" si="319"/>
        <v>#REF!</v>
      </c>
      <c r="BA180" s="46" t="e">
        <f>LN(#REF!/#REF!)</f>
        <v>#REF!</v>
      </c>
      <c r="BB180" s="46" t="e">
        <f>LN(#REF!/#REF!)</f>
        <v>#REF!</v>
      </c>
      <c r="BC180" s="46" t="e">
        <f>LN(#REF!/#REF!)</f>
        <v>#REF!</v>
      </c>
      <c r="BD180" s="46" t="e">
        <f>LN(#REF!/#REF!)</f>
        <v>#REF!</v>
      </c>
      <c r="BF180" s="46" t="e">
        <f>F180/#REF!</f>
        <v>#REF!</v>
      </c>
      <c r="BG180" s="46" t="e">
        <f>#REF!/#REF!</f>
        <v>#REF!</v>
      </c>
      <c r="BH180" s="46" t="e">
        <f>#REF!/#REF!</f>
        <v>#REF!</v>
      </c>
      <c r="BI180" s="46" t="e">
        <f>#REF!/#REF!</f>
        <v>#REF!</v>
      </c>
      <c r="BJ180" s="46"/>
      <c r="BL180" s="46" t="e">
        <f t="shared" si="320"/>
        <v>#REF!</v>
      </c>
      <c r="BM180" s="46" t="e">
        <f t="shared" si="321"/>
        <v>#REF!</v>
      </c>
      <c r="BN180" s="46" t="e">
        <f t="shared" si="322"/>
        <v>#REF!</v>
      </c>
      <c r="BO180" s="46" t="e">
        <f t="shared" si="323"/>
        <v>#REF!</v>
      </c>
      <c r="BQ180" s="46" t="e">
        <f>LN(#REF!/#REF!)</f>
        <v>#REF!</v>
      </c>
      <c r="BR180" s="46" t="e">
        <f>LN(#REF!/#REF!)</f>
        <v>#REF!</v>
      </c>
      <c r="BS180" s="46" t="e">
        <f>LN(#REF!/#REF!)</f>
        <v>#REF!</v>
      </c>
      <c r="BT180" s="46" t="e">
        <f>LN(#REF!/#REF!)</f>
        <v>#REF!</v>
      </c>
      <c r="BV180" s="46" t="e">
        <f>LN(#REF!/#REF!)</f>
        <v>#REF!</v>
      </c>
      <c r="BW180" s="46" t="e">
        <f>LN(#REF!/#REF!)</f>
        <v>#REF!</v>
      </c>
      <c r="BX180" s="46" t="e">
        <f>LN(#REF!/#REF!)</f>
        <v>#REF!</v>
      </c>
      <c r="BY180" s="46" t="e">
        <f>LN(#REF!/#REF!)</f>
        <v>#REF!</v>
      </c>
      <c r="CA180" s="46" t="e">
        <f>LN(#REF!/#REF!)</f>
        <v>#REF!</v>
      </c>
      <c r="CB180" s="46" t="e">
        <f>LN(#REF!/#REF!)</f>
        <v>#REF!</v>
      </c>
      <c r="CC180" s="46" t="e">
        <f>LN(#REF!/#REF!)</f>
        <v>#REF!</v>
      </c>
      <c r="CD180" s="46" t="e">
        <f>LN(#REF!/#REF!)</f>
        <v>#REF!</v>
      </c>
      <c r="CG180" s="46" t="e">
        <f t="shared" si="324"/>
        <v>#REF!</v>
      </c>
      <c r="CH180" s="46">
        <f t="shared" si="325"/>
        <v>1</v>
      </c>
      <c r="CI180" s="46">
        <f t="shared" si="300"/>
        <v>1</v>
      </c>
      <c r="CJ180" s="46"/>
      <c r="CK180" s="46" t="e">
        <f t="shared" si="326"/>
        <v>#REF!</v>
      </c>
      <c r="CL180" s="46">
        <f t="shared" si="327"/>
        <v>1</v>
      </c>
      <c r="CM180" s="46">
        <f t="shared" si="301"/>
        <v>1</v>
      </c>
      <c r="CN180" s="46"/>
      <c r="CO180" s="46" t="e">
        <f t="shared" si="328"/>
        <v>#REF!</v>
      </c>
      <c r="CP180" s="46">
        <f t="shared" si="329"/>
        <v>1</v>
      </c>
      <c r="CQ180" s="46">
        <f t="shared" si="302"/>
        <v>1</v>
      </c>
      <c r="CR180" s="46"/>
      <c r="CS180" s="46" t="e">
        <f t="shared" si="330"/>
        <v>#REF!</v>
      </c>
      <c r="CT180" s="46">
        <f t="shared" si="331"/>
        <v>1</v>
      </c>
      <c r="CU180" s="46">
        <f t="shared" si="303"/>
        <v>1</v>
      </c>
      <c r="CW180" s="46" t="e">
        <f t="shared" si="332"/>
        <v>#REF!</v>
      </c>
      <c r="CX180" s="46">
        <f t="shared" si="333"/>
        <v>1</v>
      </c>
      <c r="CY180" s="46">
        <f t="shared" si="304"/>
        <v>1</v>
      </c>
      <c r="DD180" s="2">
        <f t="shared" si="289"/>
        <v>1977</v>
      </c>
      <c r="DE180" s="46">
        <f t="shared" si="290"/>
        <v>0.74691075474735613</v>
      </c>
      <c r="DF180" s="46">
        <f t="shared" si="291"/>
        <v>0.85990494559524699</v>
      </c>
      <c r="DG180" s="46">
        <f t="shared" si="292"/>
        <v>0.84571319623737085</v>
      </c>
      <c r="DH180" s="46">
        <f t="shared" si="293"/>
        <v>1.0270584473339686</v>
      </c>
    </row>
    <row r="181" spans="1:112" x14ac:dyDescent="0.2">
      <c r="A181" s="33" t="s">
        <v>64</v>
      </c>
      <c r="B181" s="1">
        <f t="shared" si="305"/>
        <v>1955</v>
      </c>
      <c r="D181" s="43">
        <f>Adjusted_Supplier_Data!D22</f>
        <v>349.89100000000002</v>
      </c>
      <c r="F181" s="49">
        <f t="shared" si="294"/>
        <v>30.679715723217608</v>
      </c>
      <c r="H181" s="115">
        <f t="shared" si="306"/>
        <v>11.404636312689549</v>
      </c>
      <c r="K181" s="50">
        <f t="shared" si="307"/>
        <v>348.01104365009854</v>
      </c>
      <c r="L181" s="115">
        <f t="shared" si="295"/>
        <v>11.343359462315124</v>
      </c>
      <c r="O181" s="46">
        <f>Weather_factors!HP14</f>
        <v>1.0054020019887404</v>
      </c>
      <c r="R181" s="46">
        <f t="shared" si="296"/>
        <v>0.27653234222680595</v>
      </c>
      <c r="S181" s="46"/>
      <c r="T181" s="46"/>
      <c r="V181" s="48">
        <f t="shared" si="297"/>
        <v>0.52740022153910138</v>
      </c>
      <c r="W181" s="48">
        <f t="shared" si="298"/>
        <v>0.28105369846704076</v>
      </c>
      <c r="X181" s="48">
        <f t="shared" si="299"/>
        <v>1.0163501896516918</v>
      </c>
      <c r="Y181" s="48">
        <f t="shared" si="308"/>
        <v>0.27653234222680595</v>
      </c>
      <c r="Z181" s="48">
        <f t="shared" si="309"/>
        <v>0.14822778283590107</v>
      </c>
      <c r="AA181" s="48">
        <f t="shared" si="310"/>
        <v>0.1482277828359011</v>
      </c>
      <c r="AB181" s="48"/>
      <c r="AC181" s="48"/>
      <c r="AH181" s="5"/>
      <c r="AJ181" s="46" t="e">
        <f>D181/#REF!</f>
        <v>#REF!</v>
      </c>
      <c r="AK181" s="46" t="e">
        <f>#REF!/#REF!</f>
        <v>#REF!</v>
      </c>
      <c r="AL181" s="46" t="e">
        <f>#REF!/#REF!</f>
        <v>#REF!</v>
      </c>
      <c r="AM181" s="46" t="e">
        <f>#REF!/#REF!</f>
        <v>#REF!</v>
      </c>
      <c r="AO181" s="46" t="e">
        <f t="shared" si="311"/>
        <v>#REF!</v>
      </c>
      <c r="AP181" s="46" t="e">
        <f t="shared" si="312"/>
        <v>#REF!</v>
      </c>
      <c r="AQ181" s="46" t="e">
        <f t="shared" si="313"/>
        <v>#REF!</v>
      </c>
      <c r="AR181" s="46" t="e">
        <f t="shared" si="314"/>
        <v>#REF!</v>
      </c>
      <c r="AS181" s="46" t="e">
        <f t="shared" si="315"/>
        <v>#REF!</v>
      </c>
      <c r="AT181" s="46"/>
      <c r="AU181" s="46" t="e">
        <f t="shared" si="316"/>
        <v>#REF!</v>
      </c>
      <c r="AV181" s="46" t="e">
        <f t="shared" si="317"/>
        <v>#REF!</v>
      </c>
      <c r="AW181" s="46" t="e">
        <f t="shared" si="318"/>
        <v>#REF!</v>
      </c>
      <c r="AX181" s="46" t="e">
        <f t="shared" si="319"/>
        <v>#REF!</v>
      </c>
      <c r="BA181" s="46" t="e">
        <f>LN(#REF!/#REF!)</f>
        <v>#REF!</v>
      </c>
      <c r="BB181" s="46" t="e">
        <f>LN(#REF!/#REF!)</f>
        <v>#REF!</v>
      </c>
      <c r="BC181" s="46" t="e">
        <f>LN(#REF!/#REF!)</f>
        <v>#REF!</v>
      </c>
      <c r="BD181" s="46" t="e">
        <f>LN(#REF!/#REF!)</f>
        <v>#REF!</v>
      </c>
      <c r="BF181" s="46" t="e">
        <f>F181/#REF!</f>
        <v>#REF!</v>
      </c>
      <c r="BG181" s="46" t="e">
        <f>#REF!/#REF!</f>
        <v>#REF!</v>
      </c>
      <c r="BH181" s="46" t="e">
        <f>#REF!/#REF!</f>
        <v>#REF!</v>
      </c>
      <c r="BI181" s="46" t="e">
        <f>#REF!/#REF!</f>
        <v>#REF!</v>
      </c>
      <c r="BJ181" s="46"/>
      <c r="BL181" s="46" t="e">
        <f t="shared" si="320"/>
        <v>#REF!</v>
      </c>
      <c r="BM181" s="46" t="e">
        <f t="shared" si="321"/>
        <v>#REF!</v>
      </c>
      <c r="BN181" s="46" t="e">
        <f t="shared" si="322"/>
        <v>#REF!</v>
      </c>
      <c r="BO181" s="46" t="e">
        <f t="shared" si="323"/>
        <v>#REF!</v>
      </c>
      <c r="BQ181" s="46" t="e">
        <f>LN(#REF!/#REF!)</f>
        <v>#REF!</v>
      </c>
      <c r="BR181" s="46" t="e">
        <f>LN(#REF!/#REF!)</f>
        <v>#REF!</v>
      </c>
      <c r="BS181" s="46" t="e">
        <f>LN(#REF!/#REF!)</f>
        <v>#REF!</v>
      </c>
      <c r="BT181" s="46" t="e">
        <f>LN(#REF!/#REF!)</f>
        <v>#REF!</v>
      </c>
      <c r="BV181" s="46" t="e">
        <f>LN(#REF!/#REF!)</f>
        <v>#REF!</v>
      </c>
      <c r="BW181" s="46" t="e">
        <f>LN(#REF!/#REF!)</f>
        <v>#REF!</v>
      </c>
      <c r="BX181" s="46" t="e">
        <f>LN(#REF!/#REF!)</f>
        <v>#REF!</v>
      </c>
      <c r="BY181" s="46" t="e">
        <f>LN(#REF!/#REF!)</f>
        <v>#REF!</v>
      </c>
      <c r="CA181" s="46" t="e">
        <f>LN(#REF!/#REF!)</f>
        <v>#REF!</v>
      </c>
      <c r="CB181" s="46" t="e">
        <f>LN(#REF!/#REF!)</f>
        <v>#REF!</v>
      </c>
      <c r="CC181" s="46" t="e">
        <f>LN(#REF!/#REF!)</f>
        <v>#REF!</v>
      </c>
      <c r="CD181" s="46" t="e">
        <f>LN(#REF!/#REF!)</f>
        <v>#REF!</v>
      </c>
      <c r="CG181" s="46" t="e">
        <f t="shared" si="324"/>
        <v>#REF!</v>
      </c>
      <c r="CH181" s="46">
        <f t="shared" si="325"/>
        <v>1</v>
      </c>
      <c r="CI181" s="46">
        <f t="shared" si="300"/>
        <v>1</v>
      </c>
      <c r="CJ181" s="46"/>
      <c r="CK181" s="46" t="e">
        <f t="shared" si="326"/>
        <v>#REF!</v>
      </c>
      <c r="CL181" s="46">
        <f t="shared" si="327"/>
        <v>1</v>
      </c>
      <c r="CM181" s="46">
        <f t="shared" si="301"/>
        <v>1</v>
      </c>
      <c r="CN181" s="46"/>
      <c r="CO181" s="46" t="e">
        <f t="shared" si="328"/>
        <v>#REF!</v>
      </c>
      <c r="CP181" s="46">
        <f t="shared" si="329"/>
        <v>1</v>
      </c>
      <c r="CQ181" s="46">
        <f t="shared" si="302"/>
        <v>1</v>
      </c>
      <c r="CR181" s="46"/>
      <c r="CS181" s="46" t="e">
        <f t="shared" si="330"/>
        <v>#REF!</v>
      </c>
      <c r="CT181" s="46">
        <f t="shared" si="331"/>
        <v>1</v>
      </c>
      <c r="CU181" s="46">
        <f t="shared" si="303"/>
        <v>1</v>
      </c>
      <c r="CW181" s="46" t="e">
        <f t="shared" si="332"/>
        <v>#REF!</v>
      </c>
      <c r="CX181" s="46">
        <f t="shared" si="333"/>
        <v>1</v>
      </c>
      <c r="CY181" s="46">
        <f t="shared" si="304"/>
        <v>1</v>
      </c>
      <c r="DD181" s="2">
        <f t="shared" si="289"/>
        <v>1978</v>
      </c>
      <c r="DE181" s="46">
        <f t="shared" si="290"/>
        <v>0.77207665844760542</v>
      </c>
      <c r="DF181" s="46">
        <f t="shared" si="291"/>
        <v>0.87679393995089527</v>
      </c>
      <c r="DG181" s="46">
        <f t="shared" si="292"/>
        <v>0.85271982031204874</v>
      </c>
      <c r="DH181" s="46">
        <f t="shared" si="293"/>
        <v>1.0326580284283069</v>
      </c>
    </row>
    <row r="182" spans="1:112" x14ac:dyDescent="0.2">
      <c r="A182" s="33" t="s">
        <v>64</v>
      </c>
      <c r="B182" s="1">
        <f t="shared" si="305"/>
        <v>1956</v>
      </c>
      <c r="D182" s="43">
        <f>Adjusted_Supplier_Data!D23</f>
        <v>380.17700000000002</v>
      </c>
      <c r="F182" s="49">
        <f t="shared" si="294"/>
        <v>31.51261913231259</v>
      </c>
      <c r="H182" s="115">
        <f t="shared" si="306"/>
        <v>12.064278072341246</v>
      </c>
      <c r="K182" s="50">
        <f t="shared" si="307"/>
        <v>385.40108650967721</v>
      </c>
      <c r="L182" s="115">
        <f t="shared" si="295"/>
        <v>12.230055676790522</v>
      </c>
      <c r="O182" s="46">
        <f>Weather_factors!HP15</f>
        <v>0.98644506543303156</v>
      </c>
      <c r="R182" s="46">
        <f t="shared" si="296"/>
        <v>0.29814852937551861</v>
      </c>
      <c r="S182" s="46"/>
      <c r="T182" s="46"/>
      <c r="V182" s="48">
        <f t="shared" si="297"/>
        <v>0.54171826302424253</v>
      </c>
      <c r="W182" s="48">
        <f t="shared" si="298"/>
        <v>0.29730978512603695</v>
      </c>
      <c r="X182" s="48">
        <f t="shared" si="299"/>
        <v>0.99718682412675863</v>
      </c>
      <c r="Y182" s="48">
        <f t="shared" si="308"/>
        <v>0.29814852937551861</v>
      </c>
      <c r="Z182" s="48">
        <f t="shared" si="309"/>
        <v>0.16105814037858754</v>
      </c>
      <c r="AA182" s="48">
        <f t="shared" si="310"/>
        <v>0.16105814037858751</v>
      </c>
      <c r="AB182" s="48"/>
      <c r="AC182" s="48"/>
      <c r="AH182" s="5"/>
      <c r="AJ182" s="46" t="e">
        <f>D182/#REF!</f>
        <v>#REF!</v>
      </c>
      <c r="AK182" s="46" t="e">
        <f>#REF!/#REF!</f>
        <v>#REF!</v>
      </c>
      <c r="AL182" s="46" t="e">
        <f>#REF!/#REF!</f>
        <v>#REF!</v>
      </c>
      <c r="AM182" s="46" t="e">
        <f>#REF!/#REF!</f>
        <v>#REF!</v>
      </c>
      <c r="AO182" s="46" t="e">
        <f t="shared" si="311"/>
        <v>#REF!</v>
      </c>
      <c r="AP182" s="46" t="e">
        <f t="shared" si="312"/>
        <v>#REF!</v>
      </c>
      <c r="AQ182" s="46" t="e">
        <f t="shared" si="313"/>
        <v>#REF!</v>
      </c>
      <c r="AR182" s="46" t="e">
        <f t="shared" si="314"/>
        <v>#REF!</v>
      </c>
      <c r="AS182" s="46" t="e">
        <f t="shared" si="315"/>
        <v>#REF!</v>
      </c>
      <c r="AT182" s="46"/>
      <c r="AU182" s="46" t="e">
        <f t="shared" si="316"/>
        <v>#REF!</v>
      </c>
      <c r="AV182" s="46" t="e">
        <f t="shared" si="317"/>
        <v>#REF!</v>
      </c>
      <c r="AW182" s="46" t="e">
        <f t="shared" si="318"/>
        <v>#REF!</v>
      </c>
      <c r="AX182" s="46" t="e">
        <f t="shared" si="319"/>
        <v>#REF!</v>
      </c>
      <c r="BA182" s="46" t="e">
        <f>LN(#REF!/#REF!)</f>
        <v>#REF!</v>
      </c>
      <c r="BB182" s="46" t="e">
        <f>LN(#REF!/#REF!)</f>
        <v>#REF!</v>
      </c>
      <c r="BC182" s="46" t="e">
        <f>LN(#REF!/#REF!)</f>
        <v>#REF!</v>
      </c>
      <c r="BD182" s="46" t="e">
        <f>LN(#REF!/#REF!)</f>
        <v>#REF!</v>
      </c>
      <c r="BF182" s="46" t="e">
        <f>F182/#REF!</f>
        <v>#REF!</v>
      </c>
      <c r="BG182" s="46" t="e">
        <f>#REF!/#REF!</f>
        <v>#REF!</v>
      </c>
      <c r="BH182" s="46" t="e">
        <f>#REF!/#REF!</f>
        <v>#REF!</v>
      </c>
      <c r="BI182" s="46" t="e">
        <f>#REF!/#REF!</f>
        <v>#REF!</v>
      </c>
      <c r="BJ182" s="46"/>
      <c r="BL182" s="46" t="e">
        <f t="shared" si="320"/>
        <v>#REF!</v>
      </c>
      <c r="BM182" s="46" t="e">
        <f t="shared" si="321"/>
        <v>#REF!</v>
      </c>
      <c r="BN182" s="46" t="e">
        <f t="shared" si="322"/>
        <v>#REF!</v>
      </c>
      <c r="BO182" s="46" t="e">
        <f t="shared" si="323"/>
        <v>#REF!</v>
      </c>
      <c r="BQ182" s="46" t="e">
        <f>LN(#REF!/#REF!)</f>
        <v>#REF!</v>
      </c>
      <c r="BR182" s="46" t="e">
        <f>LN(#REF!/#REF!)</f>
        <v>#REF!</v>
      </c>
      <c r="BS182" s="46" t="e">
        <f>LN(#REF!/#REF!)</f>
        <v>#REF!</v>
      </c>
      <c r="BT182" s="46" t="e">
        <f>LN(#REF!/#REF!)</f>
        <v>#REF!</v>
      </c>
      <c r="BV182" s="46" t="e">
        <f>LN(#REF!/#REF!)</f>
        <v>#REF!</v>
      </c>
      <c r="BW182" s="46" t="e">
        <f>LN(#REF!/#REF!)</f>
        <v>#REF!</v>
      </c>
      <c r="BX182" s="46" t="e">
        <f>LN(#REF!/#REF!)</f>
        <v>#REF!</v>
      </c>
      <c r="BY182" s="46" t="e">
        <f>LN(#REF!/#REF!)</f>
        <v>#REF!</v>
      </c>
      <c r="CA182" s="46" t="e">
        <f>LN(#REF!/#REF!)</f>
        <v>#REF!</v>
      </c>
      <c r="CB182" s="46" t="e">
        <f>LN(#REF!/#REF!)</f>
        <v>#REF!</v>
      </c>
      <c r="CC182" s="46" t="e">
        <f>LN(#REF!/#REF!)</f>
        <v>#REF!</v>
      </c>
      <c r="CD182" s="46" t="e">
        <f>LN(#REF!/#REF!)</f>
        <v>#REF!</v>
      </c>
      <c r="CG182" s="46" t="e">
        <f t="shared" si="324"/>
        <v>#REF!</v>
      </c>
      <c r="CH182" s="46">
        <f t="shared" si="325"/>
        <v>1</v>
      </c>
      <c r="CI182" s="46">
        <f t="shared" si="300"/>
        <v>1</v>
      </c>
      <c r="CJ182" s="46"/>
      <c r="CK182" s="46" t="e">
        <f t="shared" si="326"/>
        <v>#REF!</v>
      </c>
      <c r="CL182" s="46">
        <f t="shared" si="327"/>
        <v>1</v>
      </c>
      <c r="CM182" s="46">
        <f t="shared" si="301"/>
        <v>1</v>
      </c>
      <c r="CN182" s="46"/>
      <c r="CO182" s="46" t="e">
        <f t="shared" si="328"/>
        <v>#REF!</v>
      </c>
      <c r="CP182" s="46">
        <f t="shared" si="329"/>
        <v>1</v>
      </c>
      <c r="CQ182" s="46">
        <f t="shared" si="302"/>
        <v>1</v>
      </c>
      <c r="CR182" s="46"/>
      <c r="CS182" s="46" t="e">
        <f t="shared" si="330"/>
        <v>#REF!</v>
      </c>
      <c r="CT182" s="46">
        <f t="shared" si="331"/>
        <v>1</v>
      </c>
      <c r="CU182" s="46">
        <f t="shared" si="303"/>
        <v>1</v>
      </c>
      <c r="CW182" s="46" t="e">
        <f t="shared" si="332"/>
        <v>#REF!</v>
      </c>
      <c r="CX182" s="46">
        <f t="shared" si="333"/>
        <v>1</v>
      </c>
      <c r="CY182" s="46">
        <f t="shared" si="304"/>
        <v>1</v>
      </c>
      <c r="DD182" s="2">
        <f t="shared" si="289"/>
        <v>1979</v>
      </c>
      <c r="DE182" s="46">
        <f t="shared" si="290"/>
        <v>0.78938277137028545</v>
      </c>
      <c r="DF182" s="46">
        <f t="shared" si="291"/>
        <v>0.89639821962233757</v>
      </c>
      <c r="DG182" s="46">
        <f t="shared" si="292"/>
        <v>0.87943565462996687</v>
      </c>
      <c r="DH182" s="46">
        <f t="shared" si="293"/>
        <v>1.0013423611896335</v>
      </c>
    </row>
    <row r="183" spans="1:112" x14ac:dyDescent="0.2">
      <c r="A183" s="33" t="s">
        <v>64</v>
      </c>
      <c r="B183" s="1">
        <f t="shared" si="305"/>
        <v>1957</v>
      </c>
      <c r="D183" s="43">
        <f>Adjusted_Supplier_Data!D24</f>
        <v>410.67900000000003</v>
      </c>
      <c r="F183" s="49">
        <f t="shared" si="294"/>
        <v>32.345382764320952</v>
      </c>
      <c r="H183" s="115">
        <f t="shared" si="306"/>
        <v>12.696680790341597</v>
      </c>
      <c r="K183" s="50">
        <f t="shared" si="307"/>
        <v>412.73941956440166</v>
      </c>
      <c r="L183" s="115">
        <f t="shared" si="295"/>
        <v>12.760381367929888</v>
      </c>
      <c r="O183" s="46">
        <f>Weather_factors!HP16</f>
        <v>0.99500794092656297</v>
      </c>
      <c r="R183" s="46">
        <f t="shared" si="296"/>
        <v>0.31107699258794047</v>
      </c>
      <c r="S183" s="46"/>
      <c r="T183" s="46"/>
      <c r="V183" s="48">
        <f t="shared" si="297"/>
        <v>0.55603390166878652</v>
      </c>
      <c r="W183" s="48">
        <f t="shared" si="298"/>
        <v>0.31289459799874941</v>
      </c>
      <c r="X183" s="48">
        <f t="shared" si="299"/>
        <v>1.0058429438824381</v>
      </c>
      <c r="Y183" s="48">
        <f t="shared" si="308"/>
        <v>0.31107699258794047</v>
      </c>
      <c r="Z183" s="48">
        <f t="shared" si="309"/>
        <v>0.17398000413633111</v>
      </c>
      <c r="AA183" s="48">
        <f t="shared" si="310"/>
        <v>0.17398000413633111</v>
      </c>
      <c r="AB183" s="48"/>
      <c r="AC183" s="48"/>
      <c r="AH183" s="5"/>
      <c r="AJ183" s="46" t="e">
        <f>D183/#REF!</f>
        <v>#REF!</v>
      </c>
      <c r="AK183" s="46" t="e">
        <f>#REF!/#REF!</f>
        <v>#REF!</v>
      </c>
      <c r="AL183" s="46" t="e">
        <f>#REF!/#REF!</f>
        <v>#REF!</v>
      </c>
      <c r="AM183" s="46" t="e">
        <f>#REF!/#REF!</f>
        <v>#REF!</v>
      </c>
      <c r="AO183" s="46" t="e">
        <f t="shared" si="311"/>
        <v>#REF!</v>
      </c>
      <c r="AP183" s="46" t="e">
        <f t="shared" si="312"/>
        <v>#REF!</v>
      </c>
      <c r="AQ183" s="46" t="e">
        <f t="shared" si="313"/>
        <v>#REF!</v>
      </c>
      <c r="AR183" s="46" t="e">
        <f t="shared" si="314"/>
        <v>#REF!</v>
      </c>
      <c r="AS183" s="46" t="e">
        <f t="shared" si="315"/>
        <v>#REF!</v>
      </c>
      <c r="AT183" s="46"/>
      <c r="AU183" s="46" t="e">
        <f t="shared" si="316"/>
        <v>#REF!</v>
      </c>
      <c r="AV183" s="46" t="e">
        <f t="shared" si="317"/>
        <v>#REF!</v>
      </c>
      <c r="AW183" s="46" t="e">
        <f t="shared" si="318"/>
        <v>#REF!</v>
      </c>
      <c r="AX183" s="46" t="e">
        <f t="shared" si="319"/>
        <v>#REF!</v>
      </c>
      <c r="BA183" s="46" t="e">
        <f>LN(#REF!/#REF!)</f>
        <v>#REF!</v>
      </c>
      <c r="BB183" s="46" t="e">
        <f>LN(#REF!/#REF!)</f>
        <v>#REF!</v>
      </c>
      <c r="BC183" s="46" t="e">
        <f>LN(#REF!/#REF!)</f>
        <v>#REF!</v>
      </c>
      <c r="BD183" s="46" t="e">
        <f>LN(#REF!/#REF!)</f>
        <v>#REF!</v>
      </c>
      <c r="BF183" s="46" t="e">
        <f>F183/#REF!</f>
        <v>#REF!</v>
      </c>
      <c r="BG183" s="46" t="e">
        <f>#REF!/#REF!</f>
        <v>#REF!</v>
      </c>
      <c r="BH183" s="46" t="e">
        <f>#REF!/#REF!</f>
        <v>#REF!</v>
      </c>
      <c r="BI183" s="46" t="e">
        <f>#REF!/#REF!</f>
        <v>#REF!</v>
      </c>
      <c r="BJ183" s="46"/>
      <c r="BL183" s="46" t="e">
        <f t="shared" si="320"/>
        <v>#REF!</v>
      </c>
      <c r="BM183" s="46" t="e">
        <f t="shared" si="321"/>
        <v>#REF!</v>
      </c>
      <c r="BN183" s="46" t="e">
        <f t="shared" si="322"/>
        <v>#REF!</v>
      </c>
      <c r="BO183" s="46" t="e">
        <f t="shared" si="323"/>
        <v>#REF!</v>
      </c>
      <c r="BQ183" s="46" t="e">
        <f>LN(#REF!/#REF!)</f>
        <v>#REF!</v>
      </c>
      <c r="BR183" s="46" t="e">
        <f>LN(#REF!/#REF!)</f>
        <v>#REF!</v>
      </c>
      <c r="BS183" s="46" t="e">
        <f>LN(#REF!/#REF!)</f>
        <v>#REF!</v>
      </c>
      <c r="BT183" s="46" t="e">
        <f>LN(#REF!/#REF!)</f>
        <v>#REF!</v>
      </c>
      <c r="BV183" s="46" t="e">
        <f>LN(#REF!/#REF!)</f>
        <v>#REF!</v>
      </c>
      <c r="BW183" s="46" t="e">
        <f>LN(#REF!/#REF!)</f>
        <v>#REF!</v>
      </c>
      <c r="BX183" s="46" t="e">
        <f>LN(#REF!/#REF!)</f>
        <v>#REF!</v>
      </c>
      <c r="BY183" s="46" t="e">
        <f>LN(#REF!/#REF!)</f>
        <v>#REF!</v>
      </c>
      <c r="CA183" s="46" t="e">
        <f>LN(#REF!/#REF!)</f>
        <v>#REF!</v>
      </c>
      <c r="CB183" s="46" t="e">
        <f>LN(#REF!/#REF!)</f>
        <v>#REF!</v>
      </c>
      <c r="CC183" s="46" t="e">
        <f>LN(#REF!/#REF!)</f>
        <v>#REF!</v>
      </c>
      <c r="CD183" s="46" t="e">
        <f>LN(#REF!/#REF!)</f>
        <v>#REF!</v>
      </c>
      <c r="CG183" s="46" t="e">
        <f t="shared" si="324"/>
        <v>#REF!</v>
      </c>
      <c r="CH183" s="46">
        <f t="shared" si="325"/>
        <v>1</v>
      </c>
      <c r="CI183" s="46">
        <f t="shared" si="300"/>
        <v>1</v>
      </c>
      <c r="CJ183" s="46"/>
      <c r="CK183" s="46" t="e">
        <f t="shared" si="326"/>
        <v>#REF!</v>
      </c>
      <c r="CL183" s="46">
        <f t="shared" si="327"/>
        <v>1</v>
      </c>
      <c r="CM183" s="46">
        <f t="shared" si="301"/>
        <v>1</v>
      </c>
      <c r="CN183" s="46"/>
      <c r="CO183" s="46" t="e">
        <f t="shared" si="328"/>
        <v>#REF!</v>
      </c>
      <c r="CP183" s="46">
        <f t="shared" si="329"/>
        <v>1</v>
      </c>
      <c r="CQ183" s="46">
        <f t="shared" si="302"/>
        <v>1</v>
      </c>
      <c r="CR183" s="46"/>
      <c r="CS183" s="46" t="e">
        <f t="shared" si="330"/>
        <v>#REF!</v>
      </c>
      <c r="CT183" s="46">
        <f t="shared" si="331"/>
        <v>1</v>
      </c>
      <c r="CU183" s="46">
        <f t="shared" si="303"/>
        <v>1</v>
      </c>
      <c r="CW183" s="46" t="e">
        <f t="shared" si="332"/>
        <v>#REF!</v>
      </c>
      <c r="CX183" s="46">
        <f t="shared" si="333"/>
        <v>1</v>
      </c>
      <c r="CY183" s="46">
        <f t="shared" si="304"/>
        <v>1</v>
      </c>
      <c r="DD183" s="2">
        <f t="shared" si="289"/>
        <v>1980</v>
      </c>
      <c r="DE183" s="46">
        <f t="shared" si="290"/>
        <v>0.81139848888921584</v>
      </c>
      <c r="DF183" s="46">
        <f t="shared" si="291"/>
        <v>0.91538749861220803</v>
      </c>
      <c r="DG183" s="46">
        <f t="shared" si="292"/>
        <v>0.84199925791274122</v>
      </c>
      <c r="DH183" s="46">
        <f t="shared" si="293"/>
        <v>1.0527312349639251</v>
      </c>
    </row>
    <row r="184" spans="1:112" x14ac:dyDescent="0.2">
      <c r="A184" s="33" t="s">
        <v>64</v>
      </c>
      <c r="B184" s="1">
        <f t="shared" si="305"/>
        <v>1958</v>
      </c>
      <c r="D184" s="43">
        <f>Adjusted_Supplier_Data!D25</f>
        <v>435.25600000000003</v>
      </c>
      <c r="F184" s="49">
        <f t="shared" si="294"/>
        <v>33.206848339272774</v>
      </c>
      <c r="H184" s="115">
        <f t="shared" si="306"/>
        <v>13.107416745877549</v>
      </c>
      <c r="K184" s="50">
        <f t="shared" si="307"/>
        <v>439.36839468985096</v>
      </c>
      <c r="L184" s="115">
        <f t="shared" si="295"/>
        <v>13.231258510318268</v>
      </c>
      <c r="O184" s="46">
        <f>Weather_factors!HP17</f>
        <v>0.99064021277007452</v>
      </c>
      <c r="R184" s="46">
        <f t="shared" si="296"/>
        <v>0.32255619850734346</v>
      </c>
      <c r="S184" s="46"/>
      <c r="T184" s="46"/>
      <c r="V184" s="48">
        <f t="shared" si="297"/>
        <v>0.57084294159525717</v>
      </c>
      <c r="W184" s="48">
        <f t="shared" si="298"/>
        <v>0.32301669713735398</v>
      </c>
      <c r="X184" s="48">
        <f t="shared" si="299"/>
        <v>1.0014276539472549</v>
      </c>
      <c r="Y184" s="48">
        <f t="shared" si="308"/>
        <v>0.32255619850734346</v>
      </c>
      <c r="Z184" s="48">
        <f t="shared" si="309"/>
        <v>0.18439180157827142</v>
      </c>
      <c r="AA184" s="48">
        <f t="shared" si="310"/>
        <v>0.18439180157827142</v>
      </c>
      <c r="AB184" s="48"/>
      <c r="AC184" s="48"/>
      <c r="AH184" s="5"/>
      <c r="AJ184" s="46" t="e">
        <f>D184/#REF!</f>
        <v>#REF!</v>
      </c>
      <c r="AK184" s="46" t="e">
        <f>#REF!/#REF!</f>
        <v>#REF!</v>
      </c>
      <c r="AL184" s="46" t="e">
        <f>#REF!/#REF!</f>
        <v>#REF!</v>
      </c>
      <c r="AM184" s="46" t="e">
        <f>#REF!/#REF!</f>
        <v>#REF!</v>
      </c>
      <c r="AO184" s="46" t="e">
        <f t="shared" si="311"/>
        <v>#REF!</v>
      </c>
      <c r="AP184" s="46" t="e">
        <f t="shared" si="312"/>
        <v>#REF!</v>
      </c>
      <c r="AQ184" s="46" t="e">
        <f t="shared" si="313"/>
        <v>#REF!</v>
      </c>
      <c r="AR184" s="46" t="e">
        <f t="shared" si="314"/>
        <v>#REF!</v>
      </c>
      <c r="AS184" s="46" t="e">
        <f t="shared" si="315"/>
        <v>#REF!</v>
      </c>
      <c r="AT184" s="46"/>
      <c r="AU184" s="46" t="e">
        <f t="shared" si="316"/>
        <v>#REF!</v>
      </c>
      <c r="AV184" s="46" t="e">
        <f t="shared" si="317"/>
        <v>#REF!</v>
      </c>
      <c r="AW184" s="46" t="e">
        <f t="shared" si="318"/>
        <v>#REF!</v>
      </c>
      <c r="AX184" s="46" t="e">
        <f t="shared" si="319"/>
        <v>#REF!</v>
      </c>
      <c r="BA184" s="46" t="e">
        <f>LN(#REF!/#REF!)</f>
        <v>#REF!</v>
      </c>
      <c r="BB184" s="46" t="e">
        <f>LN(#REF!/#REF!)</f>
        <v>#REF!</v>
      </c>
      <c r="BC184" s="46" t="e">
        <f>LN(#REF!/#REF!)</f>
        <v>#REF!</v>
      </c>
      <c r="BD184" s="46" t="e">
        <f>LN(#REF!/#REF!)</f>
        <v>#REF!</v>
      </c>
      <c r="BF184" s="46" t="e">
        <f>F184/#REF!</f>
        <v>#REF!</v>
      </c>
      <c r="BG184" s="46" t="e">
        <f>#REF!/#REF!</f>
        <v>#REF!</v>
      </c>
      <c r="BH184" s="46" t="e">
        <f>#REF!/#REF!</f>
        <v>#REF!</v>
      </c>
      <c r="BI184" s="46" t="e">
        <f>#REF!/#REF!</f>
        <v>#REF!</v>
      </c>
      <c r="BJ184" s="46"/>
      <c r="BL184" s="46" t="e">
        <f t="shared" si="320"/>
        <v>#REF!</v>
      </c>
      <c r="BM184" s="46" t="e">
        <f t="shared" si="321"/>
        <v>#REF!</v>
      </c>
      <c r="BN184" s="46" t="e">
        <f t="shared" si="322"/>
        <v>#REF!</v>
      </c>
      <c r="BO184" s="46" t="e">
        <f t="shared" si="323"/>
        <v>#REF!</v>
      </c>
      <c r="BQ184" s="46" t="e">
        <f>LN(#REF!/#REF!)</f>
        <v>#REF!</v>
      </c>
      <c r="BR184" s="46" t="e">
        <f>LN(#REF!/#REF!)</f>
        <v>#REF!</v>
      </c>
      <c r="BS184" s="46" t="e">
        <f>LN(#REF!/#REF!)</f>
        <v>#REF!</v>
      </c>
      <c r="BT184" s="46" t="e">
        <f>LN(#REF!/#REF!)</f>
        <v>#REF!</v>
      </c>
      <c r="BV184" s="46" t="e">
        <f>LN(#REF!/#REF!)</f>
        <v>#REF!</v>
      </c>
      <c r="BW184" s="46" t="e">
        <f>LN(#REF!/#REF!)</f>
        <v>#REF!</v>
      </c>
      <c r="BX184" s="46" t="e">
        <f>LN(#REF!/#REF!)</f>
        <v>#REF!</v>
      </c>
      <c r="BY184" s="46" t="e">
        <f>LN(#REF!/#REF!)</f>
        <v>#REF!</v>
      </c>
      <c r="CA184" s="46" t="e">
        <f>LN(#REF!/#REF!)</f>
        <v>#REF!</v>
      </c>
      <c r="CB184" s="46" t="e">
        <f>LN(#REF!/#REF!)</f>
        <v>#REF!</v>
      </c>
      <c r="CC184" s="46" t="e">
        <f>LN(#REF!/#REF!)</f>
        <v>#REF!</v>
      </c>
      <c r="CD184" s="46" t="e">
        <f>LN(#REF!/#REF!)</f>
        <v>#REF!</v>
      </c>
      <c r="CG184" s="46" t="e">
        <f t="shared" si="324"/>
        <v>#REF!</v>
      </c>
      <c r="CH184" s="46">
        <f t="shared" si="325"/>
        <v>1</v>
      </c>
      <c r="CI184" s="46">
        <f t="shared" si="300"/>
        <v>1</v>
      </c>
      <c r="CJ184" s="46"/>
      <c r="CK184" s="46" t="e">
        <f t="shared" si="326"/>
        <v>#REF!</v>
      </c>
      <c r="CL184" s="46">
        <f t="shared" si="327"/>
        <v>1</v>
      </c>
      <c r="CM184" s="46">
        <f t="shared" si="301"/>
        <v>1</v>
      </c>
      <c r="CN184" s="46"/>
      <c r="CO184" s="46" t="e">
        <f t="shared" si="328"/>
        <v>#REF!</v>
      </c>
      <c r="CP184" s="46">
        <f t="shared" si="329"/>
        <v>1</v>
      </c>
      <c r="CQ184" s="46">
        <f t="shared" si="302"/>
        <v>1</v>
      </c>
      <c r="CR184" s="46"/>
      <c r="CS184" s="46" t="e">
        <f t="shared" si="330"/>
        <v>#REF!</v>
      </c>
      <c r="CT184" s="46">
        <f t="shared" si="331"/>
        <v>1</v>
      </c>
      <c r="CU184" s="46">
        <f t="shared" si="303"/>
        <v>1</v>
      </c>
      <c r="CW184" s="46" t="e">
        <f t="shared" si="332"/>
        <v>#REF!</v>
      </c>
      <c r="CX184" s="46">
        <f t="shared" si="333"/>
        <v>1</v>
      </c>
      <c r="CY184" s="46">
        <f t="shared" si="304"/>
        <v>1</v>
      </c>
      <c r="DD184" s="2">
        <f t="shared" si="289"/>
        <v>1981</v>
      </c>
      <c r="DE184" s="46">
        <f t="shared" si="290"/>
        <v>0.86526430020641132</v>
      </c>
      <c r="DF184" s="46">
        <f t="shared" si="291"/>
        <v>0.93216199541187617</v>
      </c>
      <c r="DG184" s="46">
        <f t="shared" si="292"/>
        <v>0.89891214412064591</v>
      </c>
      <c r="DH184" s="46">
        <f t="shared" si="293"/>
        <v>1.0326190798183295</v>
      </c>
    </row>
    <row r="185" spans="1:112" x14ac:dyDescent="0.2">
      <c r="A185" s="33" t="s">
        <v>64</v>
      </c>
      <c r="B185" s="1">
        <f t="shared" si="305"/>
        <v>1959</v>
      </c>
      <c r="D185" s="43">
        <f>Adjusted_Supplier_Data!D26</f>
        <v>487.86</v>
      </c>
      <c r="F185" s="49">
        <f t="shared" si="294"/>
        <v>34.088664024781636</v>
      </c>
      <c r="H185" s="115">
        <f t="shared" si="306"/>
        <v>14.311502487904413</v>
      </c>
      <c r="K185" s="50">
        <f t="shared" si="307"/>
        <v>482.44108075153764</v>
      </c>
      <c r="L185" s="115">
        <f t="shared" si="295"/>
        <v>14.152537054570828</v>
      </c>
      <c r="O185" s="46">
        <f>Weather_factors!HP18</f>
        <v>1.011232292324735</v>
      </c>
      <c r="R185" s="46">
        <f t="shared" si="296"/>
        <v>0.34501544565822823</v>
      </c>
      <c r="S185" s="46"/>
      <c r="T185" s="46"/>
      <c r="V185" s="48">
        <f t="shared" si="297"/>
        <v>0.58600181047428257</v>
      </c>
      <c r="W185" s="48">
        <f t="shared" si="298"/>
        <v>0.35268995823832755</v>
      </c>
      <c r="X185" s="48">
        <f t="shared" si="299"/>
        <v>1.0222439681373037</v>
      </c>
      <c r="Y185" s="48">
        <f t="shared" si="308"/>
        <v>0.34501544565822823</v>
      </c>
      <c r="Z185" s="48">
        <f t="shared" si="309"/>
        <v>0.20667695406375902</v>
      </c>
      <c r="AA185" s="48">
        <f t="shared" si="310"/>
        <v>0.20667695406375905</v>
      </c>
      <c r="AB185" s="48"/>
      <c r="AC185" s="48"/>
      <c r="AH185" s="5"/>
      <c r="AJ185" s="46" t="e">
        <f>D185/#REF!</f>
        <v>#REF!</v>
      </c>
      <c r="AK185" s="46" t="e">
        <f>#REF!/#REF!</f>
        <v>#REF!</v>
      </c>
      <c r="AL185" s="46" t="e">
        <f>#REF!/#REF!</f>
        <v>#REF!</v>
      </c>
      <c r="AM185" s="46" t="e">
        <f>#REF!/#REF!</f>
        <v>#REF!</v>
      </c>
      <c r="AO185" s="46" t="e">
        <f t="shared" si="311"/>
        <v>#REF!</v>
      </c>
      <c r="AP185" s="46" t="e">
        <f t="shared" si="312"/>
        <v>#REF!</v>
      </c>
      <c r="AQ185" s="46" t="e">
        <f t="shared" si="313"/>
        <v>#REF!</v>
      </c>
      <c r="AR185" s="46" t="e">
        <f t="shared" si="314"/>
        <v>#REF!</v>
      </c>
      <c r="AS185" s="46" t="e">
        <f t="shared" si="315"/>
        <v>#REF!</v>
      </c>
      <c r="AT185" s="46"/>
      <c r="AU185" s="46" t="e">
        <f t="shared" si="316"/>
        <v>#REF!</v>
      </c>
      <c r="AV185" s="46" t="e">
        <f t="shared" si="317"/>
        <v>#REF!</v>
      </c>
      <c r="AW185" s="46" t="e">
        <f t="shared" si="318"/>
        <v>#REF!</v>
      </c>
      <c r="AX185" s="46" t="e">
        <f t="shared" si="319"/>
        <v>#REF!</v>
      </c>
      <c r="BA185" s="46" t="e">
        <f>LN(#REF!/#REF!)</f>
        <v>#REF!</v>
      </c>
      <c r="BB185" s="46" t="e">
        <f>LN(#REF!/#REF!)</f>
        <v>#REF!</v>
      </c>
      <c r="BC185" s="46" t="e">
        <f>LN(#REF!/#REF!)</f>
        <v>#REF!</v>
      </c>
      <c r="BD185" s="46" t="e">
        <f>LN(#REF!/#REF!)</f>
        <v>#REF!</v>
      </c>
      <c r="BF185" s="46" t="e">
        <f>F185/#REF!</f>
        <v>#REF!</v>
      </c>
      <c r="BG185" s="46" t="e">
        <f>#REF!/#REF!</f>
        <v>#REF!</v>
      </c>
      <c r="BH185" s="46" t="e">
        <f>#REF!/#REF!</f>
        <v>#REF!</v>
      </c>
      <c r="BI185" s="46" t="e">
        <f>#REF!/#REF!</f>
        <v>#REF!</v>
      </c>
      <c r="BJ185" s="46"/>
      <c r="BL185" s="46" t="e">
        <f t="shared" si="320"/>
        <v>#REF!</v>
      </c>
      <c r="BM185" s="46" t="e">
        <f t="shared" si="321"/>
        <v>#REF!</v>
      </c>
      <c r="BN185" s="46" t="e">
        <f t="shared" si="322"/>
        <v>#REF!</v>
      </c>
      <c r="BO185" s="46" t="e">
        <f t="shared" si="323"/>
        <v>#REF!</v>
      </c>
      <c r="BQ185" s="46" t="e">
        <f>LN(#REF!/#REF!)</f>
        <v>#REF!</v>
      </c>
      <c r="BR185" s="46" t="e">
        <f>LN(#REF!/#REF!)</f>
        <v>#REF!</v>
      </c>
      <c r="BS185" s="46" t="e">
        <f>LN(#REF!/#REF!)</f>
        <v>#REF!</v>
      </c>
      <c r="BT185" s="46" t="e">
        <f>LN(#REF!/#REF!)</f>
        <v>#REF!</v>
      </c>
      <c r="BV185" s="46" t="e">
        <f>LN(#REF!/#REF!)</f>
        <v>#REF!</v>
      </c>
      <c r="BW185" s="46" t="e">
        <f>LN(#REF!/#REF!)</f>
        <v>#REF!</v>
      </c>
      <c r="BX185" s="46" t="e">
        <f>LN(#REF!/#REF!)</f>
        <v>#REF!</v>
      </c>
      <c r="BY185" s="46" t="e">
        <f>LN(#REF!/#REF!)</f>
        <v>#REF!</v>
      </c>
      <c r="CA185" s="46" t="e">
        <f>LN(#REF!/#REF!)</f>
        <v>#REF!</v>
      </c>
      <c r="CB185" s="46" t="e">
        <f>LN(#REF!/#REF!)</f>
        <v>#REF!</v>
      </c>
      <c r="CC185" s="46" t="e">
        <f>LN(#REF!/#REF!)</f>
        <v>#REF!</v>
      </c>
      <c r="CD185" s="46" t="e">
        <f>LN(#REF!/#REF!)</f>
        <v>#REF!</v>
      </c>
      <c r="CG185" s="46" t="e">
        <f t="shared" si="324"/>
        <v>#REF!</v>
      </c>
      <c r="CH185" s="46">
        <f t="shared" si="325"/>
        <v>1</v>
      </c>
      <c r="CI185" s="46">
        <f t="shared" si="300"/>
        <v>1</v>
      </c>
      <c r="CJ185" s="46"/>
      <c r="CK185" s="46" t="e">
        <f t="shared" si="326"/>
        <v>#REF!</v>
      </c>
      <c r="CL185" s="46">
        <f t="shared" si="327"/>
        <v>1</v>
      </c>
      <c r="CM185" s="46">
        <f t="shared" si="301"/>
        <v>1</v>
      </c>
      <c r="CN185" s="46"/>
      <c r="CO185" s="46" t="e">
        <f t="shared" si="328"/>
        <v>#REF!</v>
      </c>
      <c r="CP185" s="46">
        <f t="shared" si="329"/>
        <v>1</v>
      </c>
      <c r="CQ185" s="46">
        <f t="shared" si="302"/>
        <v>1</v>
      </c>
      <c r="CR185" s="46"/>
      <c r="CS185" s="46" t="e">
        <f t="shared" si="330"/>
        <v>#REF!</v>
      </c>
      <c r="CT185" s="46">
        <f t="shared" si="331"/>
        <v>1</v>
      </c>
      <c r="CU185" s="46">
        <f t="shared" si="303"/>
        <v>1</v>
      </c>
      <c r="CW185" s="46" t="e">
        <f t="shared" si="332"/>
        <v>#REF!</v>
      </c>
      <c r="CX185" s="46">
        <f t="shared" si="333"/>
        <v>1</v>
      </c>
      <c r="CY185" s="46">
        <f t="shared" si="304"/>
        <v>1</v>
      </c>
      <c r="DD185" s="2">
        <f t="shared" si="289"/>
        <v>1982</v>
      </c>
      <c r="DE185" s="46">
        <f t="shared" si="290"/>
        <v>0.8838235399075125</v>
      </c>
      <c r="DF185" s="46">
        <f t="shared" si="291"/>
        <v>0.94761765331232584</v>
      </c>
      <c r="DG185" s="46">
        <f t="shared" si="292"/>
        <v>0.94566705948352048</v>
      </c>
      <c r="DH185" s="46">
        <f t="shared" si="293"/>
        <v>0.98626622383826168</v>
      </c>
    </row>
    <row r="186" spans="1:112" x14ac:dyDescent="0.2">
      <c r="A186" s="33" t="s">
        <v>64</v>
      </c>
      <c r="B186" s="1">
        <f t="shared" si="305"/>
        <v>1960</v>
      </c>
      <c r="D186" s="43">
        <f>Adjusted_Supplier_Data!D27</f>
        <v>542.99900000000002</v>
      </c>
      <c r="F186" s="49">
        <f t="shared" si="294"/>
        <v>34.69239659623949</v>
      </c>
      <c r="H186" s="115">
        <f t="shared" si="306"/>
        <v>15.651815765845903</v>
      </c>
      <c r="K186" s="50">
        <f t="shared" si="307"/>
        <v>544.70759146092109</v>
      </c>
      <c r="L186" s="115">
        <f t="shared" si="295"/>
        <v>15.701065504363715</v>
      </c>
      <c r="O186" s="46">
        <f>Weather_factors!HP19</f>
        <v>0.99686328685756231</v>
      </c>
      <c r="R186" s="46">
        <f t="shared" si="296"/>
        <v>0.38276600805984279</v>
      </c>
      <c r="S186" s="46"/>
      <c r="T186" s="46"/>
      <c r="V186" s="48">
        <f t="shared" si="297"/>
        <v>0.59638028642920415</v>
      </c>
      <c r="W186" s="48">
        <f t="shared" si="298"/>
        <v>0.38572038494740174</v>
      </c>
      <c r="X186" s="48">
        <f t="shared" si="299"/>
        <v>1.0077184933493286</v>
      </c>
      <c r="Y186" s="48">
        <f t="shared" si="308"/>
        <v>0.38276600805984279</v>
      </c>
      <c r="Z186" s="48">
        <f t="shared" si="309"/>
        <v>0.23003603365651432</v>
      </c>
      <c r="AA186" s="48">
        <f t="shared" si="310"/>
        <v>0.23003603365651434</v>
      </c>
      <c r="AB186" s="48"/>
      <c r="AC186" s="48"/>
      <c r="AH186" s="5"/>
      <c r="AJ186" s="46" t="e">
        <f>D186/#REF!</f>
        <v>#REF!</v>
      </c>
      <c r="AK186" s="46" t="e">
        <f>#REF!/#REF!</f>
        <v>#REF!</v>
      </c>
      <c r="AL186" s="46" t="e">
        <f>#REF!/#REF!</f>
        <v>#REF!</v>
      </c>
      <c r="AM186" s="46" t="e">
        <f>#REF!/#REF!</f>
        <v>#REF!</v>
      </c>
      <c r="AO186" s="46" t="e">
        <f t="shared" si="311"/>
        <v>#REF!</v>
      </c>
      <c r="AP186" s="46" t="e">
        <f t="shared" si="312"/>
        <v>#REF!</v>
      </c>
      <c r="AQ186" s="46" t="e">
        <f t="shared" si="313"/>
        <v>#REF!</v>
      </c>
      <c r="AR186" s="46" t="e">
        <f t="shared" si="314"/>
        <v>#REF!</v>
      </c>
      <c r="AS186" s="46" t="e">
        <f t="shared" si="315"/>
        <v>#REF!</v>
      </c>
      <c r="AT186" s="46"/>
      <c r="AU186" s="46" t="e">
        <f t="shared" si="316"/>
        <v>#REF!</v>
      </c>
      <c r="AV186" s="46" t="e">
        <f t="shared" si="317"/>
        <v>#REF!</v>
      </c>
      <c r="AW186" s="46" t="e">
        <f t="shared" si="318"/>
        <v>#REF!</v>
      </c>
      <c r="AX186" s="46" t="e">
        <f t="shared" si="319"/>
        <v>#REF!</v>
      </c>
      <c r="BA186" s="46" t="e">
        <f>LN(#REF!/#REF!)</f>
        <v>#REF!</v>
      </c>
      <c r="BB186" s="46" t="e">
        <f>LN(#REF!/#REF!)</f>
        <v>#REF!</v>
      </c>
      <c r="BC186" s="46" t="e">
        <f>LN(#REF!/#REF!)</f>
        <v>#REF!</v>
      </c>
      <c r="BD186" s="46" t="e">
        <f>LN(#REF!/#REF!)</f>
        <v>#REF!</v>
      </c>
      <c r="BF186" s="46" t="e">
        <f>F186/#REF!</f>
        <v>#REF!</v>
      </c>
      <c r="BG186" s="46" t="e">
        <f>#REF!/#REF!</f>
        <v>#REF!</v>
      </c>
      <c r="BH186" s="46" t="e">
        <f>#REF!/#REF!</f>
        <v>#REF!</v>
      </c>
      <c r="BI186" s="46" t="e">
        <f>#REF!/#REF!</f>
        <v>#REF!</v>
      </c>
      <c r="BJ186" s="46"/>
      <c r="BL186" s="46" t="e">
        <f t="shared" si="320"/>
        <v>#REF!</v>
      </c>
      <c r="BM186" s="46" t="e">
        <f t="shared" si="321"/>
        <v>#REF!</v>
      </c>
      <c r="BN186" s="46" t="e">
        <f t="shared" si="322"/>
        <v>#REF!</v>
      </c>
      <c r="BO186" s="46" t="e">
        <f t="shared" si="323"/>
        <v>#REF!</v>
      </c>
      <c r="BQ186" s="46" t="e">
        <f>LN(#REF!/#REF!)</f>
        <v>#REF!</v>
      </c>
      <c r="BR186" s="46" t="e">
        <f>LN(#REF!/#REF!)</f>
        <v>#REF!</v>
      </c>
      <c r="BS186" s="46" t="e">
        <f>LN(#REF!/#REF!)</f>
        <v>#REF!</v>
      </c>
      <c r="BT186" s="46" t="e">
        <f>LN(#REF!/#REF!)</f>
        <v>#REF!</v>
      </c>
      <c r="BV186" s="46" t="e">
        <f>LN(#REF!/#REF!)</f>
        <v>#REF!</v>
      </c>
      <c r="BW186" s="46" t="e">
        <f>LN(#REF!/#REF!)</f>
        <v>#REF!</v>
      </c>
      <c r="BX186" s="46" t="e">
        <f>LN(#REF!/#REF!)</f>
        <v>#REF!</v>
      </c>
      <c r="BY186" s="46" t="e">
        <f>LN(#REF!/#REF!)</f>
        <v>#REF!</v>
      </c>
      <c r="CA186" s="46" t="e">
        <f>LN(#REF!/#REF!)</f>
        <v>#REF!</v>
      </c>
      <c r="CB186" s="46" t="e">
        <f>LN(#REF!/#REF!)</f>
        <v>#REF!</v>
      </c>
      <c r="CC186" s="46" t="e">
        <f>LN(#REF!/#REF!)</f>
        <v>#REF!</v>
      </c>
      <c r="CD186" s="46" t="e">
        <f>LN(#REF!/#REF!)</f>
        <v>#REF!</v>
      </c>
      <c r="CG186" s="46" t="e">
        <f t="shared" si="324"/>
        <v>#REF!</v>
      </c>
      <c r="CH186" s="46">
        <f t="shared" si="325"/>
        <v>1</v>
      </c>
      <c r="CI186" s="46">
        <f t="shared" si="300"/>
        <v>1</v>
      </c>
      <c r="CJ186" s="46"/>
      <c r="CK186" s="46" t="e">
        <f t="shared" si="326"/>
        <v>#REF!</v>
      </c>
      <c r="CL186" s="46">
        <f t="shared" si="327"/>
        <v>1</v>
      </c>
      <c r="CM186" s="46">
        <f t="shared" si="301"/>
        <v>1</v>
      </c>
      <c r="CN186" s="46"/>
      <c r="CO186" s="46" t="e">
        <f t="shared" si="328"/>
        <v>#REF!</v>
      </c>
      <c r="CP186" s="46">
        <f t="shared" si="329"/>
        <v>1</v>
      </c>
      <c r="CQ186" s="46">
        <f t="shared" si="302"/>
        <v>1</v>
      </c>
      <c r="CR186" s="46"/>
      <c r="CS186" s="46" t="e">
        <f t="shared" si="330"/>
        <v>#REF!</v>
      </c>
      <c r="CT186" s="46">
        <f t="shared" si="331"/>
        <v>1</v>
      </c>
      <c r="CU186" s="46">
        <f t="shared" si="303"/>
        <v>1</v>
      </c>
      <c r="CW186" s="46" t="e">
        <f t="shared" si="332"/>
        <v>#REF!</v>
      </c>
      <c r="CX186" s="46">
        <f t="shared" si="333"/>
        <v>1</v>
      </c>
      <c r="CY186" s="46">
        <f t="shared" si="304"/>
        <v>1</v>
      </c>
      <c r="DD186" s="2">
        <f t="shared" si="289"/>
        <v>1983</v>
      </c>
      <c r="DE186" s="46">
        <f t="shared" si="290"/>
        <v>0.90051029131901861</v>
      </c>
      <c r="DF186" s="46">
        <f t="shared" si="291"/>
        <v>0.96179177749213429</v>
      </c>
      <c r="DG186" s="46">
        <f t="shared" si="292"/>
        <v>0.90207618855353011</v>
      </c>
      <c r="DH186" s="46">
        <f t="shared" si="293"/>
        <v>1.0379212445028081</v>
      </c>
    </row>
    <row r="187" spans="1:112" x14ac:dyDescent="0.2">
      <c r="A187" s="33" t="s">
        <v>64</v>
      </c>
      <c r="B187" s="1">
        <f t="shared" si="305"/>
        <v>1961</v>
      </c>
      <c r="D187" s="43">
        <f>Adjusted_Supplier_Data!D28</f>
        <v>572.04200000000003</v>
      </c>
      <c r="F187" s="49">
        <f t="shared" si="294"/>
        <v>35.344195837661651</v>
      </c>
      <c r="H187" s="115">
        <f t="shared" si="306"/>
        <v>16.184892213347524</v>
      </c>
      <c r="K187" s="50">
        <f t="shared" si="307"/>
        <v>576.06870400619027</v>
      </c>
      <c r="L187" s="115">
        <f t="shared" si="295"/>
        <v>16.298820509373417</v>
      </c>
      <c r="O187" s="46">
        <f>Weather_factors!HP20</f>
        <v>0.99301002818207773</v>
      </c>
      <c r="R187" s="46">
        <f t="shared" si="296"/>
        <v>0.39733828641902585</v>
      </c>
      <c r="S187" s="46"/>
      <c r="T187" s="46"/>
      <c r="V187" s="48">
        <f t="shared" si="297"/>
        <v>0.60758505336467206</v>
      </c>
      <c r="W187" s="48">
        <f t="shared" si="298"/>
        <v>0.39885742001175528</v>
      </c>
      <c r="X187" s="48">
        <f t="shared" si="299"/>
        <v>1.0038232751402349</v>
      </c>
      <c r="Y187" s="48">
        <f t="shared" si="308"/>
        <v>0.39733828641902585</v>
      </c>
      <c r="Z187" s="48">
        <f t="shared" si="309"/>
        <v>0.24233980682273776</v>
      </c>
      <c r="AA187" s="48">
        <f t="shared" si="310"/>
        <v>0.24233980682273776</v>
      </c>
      <c r="AB187" s="48"/>
      <c r="AC187" s="48"/>
      <c r="AH187" s="5"/>
      <c r="AJ187" s="46" t="e">
        <f>D187/#REF!</f>
        <v>#REF!</v>
      </c>
      <c r="AK187" s="46" t="e">
        <f>#REF!/#REF!</f>
        <v>#REF!</v>
      </c>
      <c r="AL187" s="46" t="e">
        <f>#REF!/#REF!</f>
        <v>#REF!</v>
      </c>
      <c r="AM187" s="46" t="e">
        <f>#REF!/#REF!</f>
        <v>#REF!</v>
      </c>
      <c r="AO187" s="46" t="e">
        <f t="shared" si="311"/>
        <v>#REF!</v>
      </c>
      <c r="AP187" s="46" t="e">
        <f t="shared" si="312"/>
        <v>#REF!</v>
      </c>
      <c r="AQ187" s="46" t="e">
        <f t="shared" si="313"/>
        <v>#REF!</v>
      </c>
      <c r="AR187" s="46" t="e">
        <f t="shared" si="314"/>
        <v>#REF!</v>
      </c>
      <c r="AS187" s="46" t="e">
        <f t="shared" si="315"/>
        <v>#REF!</v>
      </c>
      <c r="AT187" s="46"/>
      <c r="AU187" s="46" t="e">
        <f t="shared" si="316"/>
        <v>#REF!</v>
      </c>
      <c r="AV187" s="46" t="e">
        <f t="shared" si="317"/>
        <v>#REF!</v>
      </c>
      <c r="AW187" s="46" t="e">
        <f t="shared" si="318"/>
        <v>#REF!</v>
      </c>
      <c r="AX187" s="46" t="e">
        <f t="shared" si="319"/>
        <v>#REF!</v>
      </c>
      <c r="BA187" s="46" t="e">
        <f>LN(#REF!/#REF!)</f>
        <v>#REF!</v>
      </c>
      <c r="BB187" s="46" t="e">
        <f>LN(#REF!/#REF!)</f>
        <v>#REF!</v>
      </c>
      <c r="BC187" s="46" t="e">
        <f>LN(#REF!/#REF!)</f>
        <v>#REF!</v>
      </c>
      <c r="BD187" s="46" t="e">
        <f>LN(#REF!/#REF!)</f>
        <v>#REF!</v>
      </c>
      <c r="BF187" s="46" t="e">
        <f>F187/#REF!</f>
        <v>#REF!</v>
      </c>
      <c r="BG187" s="46" t="e">
        <f>#REF!/#REF!</f>
        <v>#REF!</v>
      </c>
      <c r="BH187" s="46" t="e">
        <f>#REF!/#REF!</f>
        <v>#REF!</v>
      </c>
      <c r="BI187" s="46" t="e">
        <f>#REF!/#REF!</f>
        <v>#REF!</v>
      </c>
      <c r="BJ187" s="46"/>
      <c r="BL187" s="46" t="e">
        <f t="shared" si="320"/>
        <v>#REF!</v>
      </c>
      <c r="BM187" s="46" t="e">
        <f t="shared" si="321"/>
        <v>#REF!</v>
      </c>
      <c r="BN187" s="46" t="e">
        <f t="shared" si="322"/>
        <v>#REF!</v>
      </c>
      <c r="BO187" s="46" t="e">
        <f t="shared" si="323"/>
        <v>#REF!</v>
      </c>
      <c r="BQ187" s="46" t="e">
        <f>LN(#REF!/#REF!)</f>
        <v>#REF!</v>
      </c>
      <c r="BR187" s="46" t="e">
        <f>LN(#REF!/#REF!)</f>
        <v>#REF!</v>
      </c>
      <c r="BS187" s="46" t="e">
        <f>LN(#REF!/#REF!)</f>
        <v>#REF!</v>
      </c>
      <c r="BT187" s="46" t="e">
        <f>LN(#REF!/#REF!)</f>
        <v>#REF!</v>
      </c>
      <c r="BV187" s="46" t="e">
        <f>LN(#REF!/#REF!)</f>
        <v>#REF!</v>
      </c>
      <c r="BW187" s="46" t="e">
        <f>LN(#REF!/#REF!)</f>
        <v>#REF!</v>
      </c>
      <c r="BX187" s="46" t="e">
        <f>LN(#REF!/#REF!)</f>
        <v>#REF!</v>
      </c>
      <c r="BY187" s="46" t="e">
        <f>LN(#REF!/#REF!)</f>
        <v>#REF!</v>
      </c>
      <c r="CA187" s="46" t="e">
        <f>LN(#REF!/#REF!)</f>
        <v>#REF!</v>
      </c>
      <c r="CB187" s="46" t="e">
        <f>LN(#REF!/#REF!)</f>
        <v>#REF!</v>
      </c>
      <c r="CC187" s="46" t="e">
        <f>LN(#REF!/#REF!)</f>
        <v>#REF!</v>
      </c>
      <c r="CD187" s="46" t="e">
        <f>LN(#REF!/#REF!)</f>
        <v>#REF!</v>
      </c>
      <c r="CG187" s="46" t="e">
        <f t="shared" si="324"/>
        <v>#REF!</v>
      </c>
      <c r="CH187" s="46">
        <f t="shared" si="325"/>
        <v>1</v>
      </c>
      <c r="CI187" s="46">
        <f t="shared" si="300"/>
        <v>1</v>
      </c>
      <c r="CJ187" s="46"/>
      <c r="CK187" s="46" t="e">
        <f t="shared" si="326"/>
        <v>#REF!</v>
      </c>
      <c r="CL187" s="46">
        <f t="shared" si="327"/>
        <v>1</v>
      </c>
      <c r="CM187" s="46">
        <f t="shared" si="301"/>
        <v>1</v>
      </c>
      <c r="CN187" s="46"/>
      <c r="CO187" s="46" t="e">
        <f t="shared" si="328"/>
        <v>#REF!</v>
      </c>
      <c r="CP187" s="46">
        <f t="shared" si="329"/>
        <v>1</v>
      </c>
      <c r="CQ187" s="46">
        <f t="shared" si="302"/>
        <v>1</v>
      </c>
      <c r="CR187" s="46"/>
      <c r="CS187" s="46" t="e">
        <f t="shared" si="330"/>
        <v>#REF!</v>
      </c>
      <c r="CT187" s="46">
        <f t="shared" si="331"/>
        <v>1</v>
      </c>
      <c r="CU187" s="46">
        <f t="shared" si="303"/>
        <v>1</v>
      </c>
      <c r="CW187" s="46" t="e">
        <f t="shared" si="332"/>
        <v>#REF!</v>
      </c>
      <c r="CX187" s="46">
        <f t="shared" si="333"/>
        <v>1</v>
      </c>
      <c r="CY187" s="46">
        <f t="shared" si="304"/>
        <v>1</v>
      </c>
      <c r="DD187" s="2">
        <f t="shared" si="289"/>
        <v>1984</v>
      </c>
      <c r="DE187" s="46">
        <f t="shared" si="290"/>
        <v>0.96322509254414623</v>
      </c>
      <c r="DF187" s="46">
        <f t="shared" si="291"/>
        <v>0.97892729113732491</v>
      </c>
      <c r="DG187" s="46">
        <f t="shared" si="292"/>
        <v>0.96205667364271819</v>
      </c>
      <c r="DH187" s="46">
        <f t="shared" si="293"/>
        <v>1.02276697174345</v>
      </c>
    </row>
    <row r="188" spans="1:112" x14ac:dyDescent="0.2">
      <c r="A188" s="33" t="s">
        <v>64</v>
      </c>
      <c r="B188" s="1">
        <f t="shared" si="305"/>
        <v>1962</v>
      </c>
      <c r="D188" s="43">
        <f>Adjusted_Supplier_Data!D29</f>
        <v>620.86300000000006</v>
      </c>
      <c r="F188" s="49">
        <f t="shared" si="294"/>
        <v>36.019174273443198</v>
      </c>
      <c r="H188" s="115">
        <f t="shared" si="306"/>
        <v>17.237013688505346</v>
      </c>
      <c r="K188" s="50">
        <f t="shared" si="307"/>
        <v>626.94803879246172</v>
      </c>
      <c r="L188" s="115">
        <f t="shared" si="295"/>
        <v>17.405952563846199</v>
      </c>
      <c r="O188" s="46">
        <f>Weather_factors!HP21</f>
        <v>0.99029418960432225</v>
      </c>
      <c r="R188" s="46">
        <f t="shared" si="296"/>
        <v>0.42432833475478127</v>
      </c>
      <c r="S188" s="46"/>
      <c r="T188" s="46"/>
      <c r="V188" s="48">
        <f t="shared" si="297"/>
        <v>0.61918828267021309</v>
      </c>
      <c r="W188" s="48">
        <f t="shared" si="298"/>
        <v>0.42478570248584752</v>
      </c>
      <c r="X188" s="48">
        <f t="shared" si="299"/>
        <v>1.0010778628095403</v>
      </c>
      <c r="Y188" s="48">
        <f t="shared" si="308"/>
        <v>0.42432833475478127</v>
      </c>
      <c r="Z188" s="48">
        <f t="shared" si="309"/>
        <v>0.26302232962507199</v>
      </c>
      <c r="AA188" s="48">
        <f t="shared" si="310"/>
        <v>0.26302232962507199</v>
      </c>
      <c r="AB188" s="48"/>
      <c r="AC188" s="48"/>
      <c r="AH188" s="5"/>
      <c r="AJ188" s="46" t="e">
        <f>D188/#REF!</f>
        <v>#REF!</v>
      </c>
      <c r="AK188" s="46" t="e">
        <f>#REF!/#REF!</f>
        <v>#REF!</v>
      </c>
      <c r="AL188" s="46" t="e">
        <f>#REF!/#REF!</f>
        <v>#REF!</v>
      </c>
      <c r="AM188" s="46" t="e">
        <f>#REF!/#REF!</f>
        <v>#REF!</v>
      </c>
      <c r="AO188" s="46" t="e">
        <f t="shared" si="311"/>
        <v>#REF!</v>
      </c>
      <c r="AP188" s="46" t="e">
        <f t="shared" si="312"/>
        <v>#REF!</v>
      </c>
      <c r="AQ188" s="46" t="e">
        <f t="shared" si="313"/>
        <v>#REF!</v>
      </c>
      <c r="AR188" s="46" t="e">
        <f t="shared" si="314"/>
        <v>#REF!</v>
      </c>
      <c r="AS188" s="46" t="e">
        <f t="shared" si="315"/>
        <v>#REF!</v>
      </c>
      <c r="AT188" s="46"/>
      <c r="AU188" s="46" t="e">
        <f t="shared" si="316"/>
        <v>#REF!</v>
      </c>
      <c r="AV188" s="46" t="e">
        <f t="shared" si="317"/>
        <v>#REF!</v>
      </c>
      <c r="AW188" s="46" t="e">
        <f t="shared" si="318"/>
        <v>#REF!</v>
      </c>
      <c r="AX188" s="46" t="e">
        <f t="shared" si="319"/>
        <v>#REF!</v>
      </c>
      <c r="BA188" s="46" t="e">
        <f>LN(#REF!/#REF!)</f>
        <v>#REF!</v>
      </c>
      <c r="BB188" s="46" t="e">
        <f>LN(#REF!/#REF!)</f>
        <v>#REF!</v>
      </c>
      <c r="BC188" s="46" t="e">
        <f>LN(#REF!/#REF!)</f>
        <v>#REF!</v>
      </c>
      <c r="BD188" s="46" t="e">
        <f>LN(#REF!/#REF!)</f>
        <v>#REF!</v>
      </c>
      <c r="BF188" s="46" t="e">
        <f>F188/#REF!</f>
        <v>#REF!</v>
      </c>
      <c r="BG188" s="46" t="e">
        <f>#REF!/#REF!</f>
        <v>#REF!</v>
      </c>
      <c r="BH188" s="46" t="e">
        <f>#REF!/#REF!</f>
        <v>#REF!</v>
      </c>
      <c r="BI188" s="46" t="e">
        <f>#REF!/#REF!</f>
        <v>#REF!</v>
      </c>
      <c r="BJ188" s="46"/>
      <c r="BL188" s="46" t="e">
        <f t="shared" si="320"/>
        <v>#REF!</v>
      </c>
      <c r="BM188" s="46" t="e">
        <f t="shared" si="321"/>
        <v>#REF!</v>
      </c>
      <c r="BN188" s="46" t="e">
        <f t="shared" si="322"/>
        <v>#REF!</v>
      </c>
      <c r="BO188" s="46" t="e">
        <f t="shared" si="323"/>
        <v>#REF!</v>
      </c>
      <c r="BQ188" s="46" t="e">
        <f>LN(#REF!/#REF!)</f>
        <v>#REF!</v>
      </c>
      <c r="BR188" s="46" t="e">
        <f>LN(#REF!/#REF!)</f>
        <v>#REF!</v>
      </c>
      <c r="BS188" s="46" t="e">
        <f>LN(#REF!/#REF!)</f>
        <v>#REF!</v>
      </c>
      <c r="BT188" s="46" t="e">
        <f>LN(#REF!/#REF!)</f>
        <v>#REF!</v>
      </c>
      <c r="BV188" s="46" t="e">
        <f>LN(#REF!/#REF!)</f>
        <v>#REF!</v>
      </c>
      <c r="BW188" s="46" t="e">
        <f>LN(#REF!/#REF!)</f>
        <v>#REF!</v>
      </c>
      <c r="BX188" s="46" t="e">
        <f>LN(#REF!/#REF!)</f>
        <v>#REF!</v>
      </c>
      <c r="BY188" s="46" t="e">
        <f>LN(#REF!/#REF!)</f>
        <v>#REF!</v>
      </c>
      <c r="CA188" s="46" t="e">
        <f>LN(#REF!/#REF!)</f>
        <v>#REF!</v>
      </c>
      <c r="CB188" s="46" t="e">
        <f>LN(#REF!/#REF!)</f>
        <v>#REF!</v>
      </c>
      <c r="CC188" s="46" t="e">
        <f>LN(#REF!/#REF!)</f>
        <v>#REF!</v>
      </c>
      <c r="CD188" s="46" t="e">
        <f>LN(#REF!/#REF!)</f>
        <v>#REF!</v>
      </c>
      <c r="CG188" s="46" t="e">
        <f t="shared" si="324"/>
        <v>#REF!</v>
      </c>
      <c r="CH188" s="46">
        <f t="shared" si="325"/>
        <v>1</v>
      </c>
      <c r="CI188" s="46">
        <f t="shared" si="300"/>
        <v>1</v>
      </c>
      <c r="CJ188" s="46"/>
      <c r="CK188" s="46" t="e">
        <f t="shared" si="326"/>
        <v>#REF!</v>
      </c>
      <c r="CL188" s="46">
        <f t="shared" si="327"/>
        <v>1</v>
      </c>
      <c r="CM188" s="46">
        <f t="shared" si="301"/>
        <v>1</v>
      </c>
      <c r="CN188" s="46"/>
      <c r="CO188" s="46" t="e">
        <f t="shared" si="328"/>
        <v>#REF!</v>
      </c>
      <c r="CP188" s="46">
        <f t="shared" si="329"/>
        <v>1</v>
      </c>
      <c r="CQ188" s="46">
        <f t="shared" si="302"/>
        <v>1</v>
      </c>
      <c r="CR188" s="46"/>
      <c r="CS188" s="46" t="e">
        <f t="shared" si="330"/>
        <v>#REF!</v>
      </c>
      <c r="CT188" s="46">
        <f t="shared" si="331"/>
        <v>1</v>
      </c>
      <c r="CU188" s="46">
        <f t="shared" si="303"/>
        <v>1</v>
      </c>
      <c r="CW188" s="46" t="e">
        <f t="shared" si="332"/>
        <v>#REF!</v>
      </c>
      <c r="CX188" s="46">
        <f t="shared" si="333"/>
        <v>1</v>
      </c>
      <c r="CY188" s="46">
        <f t="shared" si="304"/>
        <v>1</v>
      </c>
      <c r="DD188" s="2">
        <f>1985</f>
        <v>1985</v>
      </c>
      <c r="DE188" s="46">
        <f t="shared" si="290"/>
        <v>1</v>
      </c>
      <c r="DF188" s="46">
        <f t="shared" si="291"/>
        <v>1</v>
      </c>
      <c r="DG188" s="46">
        <f t="shared" si="292"/>
        <v>1</v>
      </c>
      <c r="DH188" s="46">
        <f t="shared" si="293"/>
        <v>1</v>
      </c>
    </row>
    <row r="189" spans="1:112" x14ac:dyDescent="0.2">
      <c r="A189" s="33" t="s">
        <v>64</v>
      </c>
      <c r="B189" s="1">
        <f t="shared" si="305"/>
        <v>1963</v>
      </c>
      <c r="D189" s="43">
        <f>Adjusted_Supplier_Data!D30</f>
        <v>687.56299999999999</v>
      </c>
      <c r="F189" s="49">
        <f t="shared" si="294"/>
        <v>36.743103932126672</v>
      </c>
      <c r="H189" s="115">
        <f t="shared" si="306"/>
        <v>18.712708683242816</v>
      </c>
      <c r="K189" s="50">
        <f t="shared" si="307"/>
        <v>694.07615726142456</v>
      </c>
      <c r="L189" s="115">
        <f t="shared" si="295"/>
        <v>18.889970715145616</v>
      </c>
      <c r="O189" s="46">
        <f>Weather_factors!HP22</f>
        <v>0.99061607693437692</v>
      </c>
      <c r="R189" s="46">
        <f t="shared" si="296"/>
        <v>0.46050624277658753</v>
      </c>
      <c r="S189" s="46"/>
      <c r="T189" s="46"/>
      <c r="V189" s="48">
        <f t="shared" si="297"/>
        <v>0.63163300887996254</v>
      </c>
      <c r="W189" s="48">
        <f t="shared" si="298"/>
        <v>0.46115245059677051</v>
      </c>
      <c r="X189" s="48">
        <f t="shared" si="299"/>
        <v>1.0014032552876737</v>
      </c>
      <c r="Y189" s="48">
        <f t="shared" si="308"/>
        <v>0.46050624277658753</v>
      </c>
      <c r="Z189" s="48">
        <f t="shared" si="309"/>
        <v>0.29127910992280642</v>
      </c>
      <c r="AA189" s="48">
        <f t="shared" si="310"/>
        <v>0.29127910992280642</v>
      </c>
      <c r="AB189" s="48"/>
      <c r="AC189" s="48"/>
      <c r="AH189" s="5"/>
      <c r="AJ189" s="46" t="e">
        <f>D189/#REF!</f>
        <v>#REF!</v>
      </c>
      <c r="AK189" s="46" t="e">
        <f>#REF!/#REF!</f>
        <v>#REF!</v>
      </c>
      <c r="AL189" s="46" t="e">
        <f>#REF!/#REF!</f>
        <v>#REF!</v>
      </c>
      <c r="AM189" s="46" t="e">
        <f>#REF!/#REF!</f>
        <v>#REF!</v>
      </c>
      <c r="AO189" s="46" t="e">
        <f t="shared" si="311"/>
        <v>#REF!</v>
      </c>
      <c r="AP189" s="46" t="e">
        <f t="shared" si="312"/>
        <v>#REF!</v>
      </c>
      <c r="AQ189" s="46" t="e">
        <f t="shared" si="313"/>
        <v>#REF!</v>
      </c>
      <c r="AR189" s="46" t="e">
        <f t="shared" si="314"/>
        <v>#REF!</v>
      </c>
      <c r="AS189" s="46" t="e">
        <f t="shared" si="315"/>
        <v>#REF!</v>
      </c>
      <c r="AT189" s="46"/>
      <c r="AU189" s="46" t="e">
        <f t="shared" si="316"/>
        <v>#REF!</v>
      </c>
      <c r="AV189" s="46" t="e">
        <f t="shared" si="317"/>
        <v>#REF!</v>
      </c>
      <c r="AW189" s="46" t="e">
        <f t="shared" si="318"/>
        <v>#REF!</v>
      </c>
      <c r="AX189" s="46" t="e">
        <f t="shared" si="319"/>
        <v>#REF!</v>
      </c>
      <c r="BA189" s="46" t="e">
        <f>LN(#REF!/#REF!)</f>
        <v>#REF!</v>
      </c>
      <c r="BB189" s="46" t="e">
        <f>LN(#REF!/#REF!)</f>
        <v>#REF!</v>
      </c>
      <c r="BC189" s="46" t="e">
        <f>LN(#REF!/#REF!)</f>
        <v>#REF!</v>
      </c>
      <c r="BD189" s="46" t="e">
        <f>LN(#REF!/#REF!)</f>
        <v>#REF!</v>
      </c>
      <c r="BF189" s="46" t="e">
        <f>F189/#REF!</f>
        <v>#REF!</v>
      </c>
      <c r="BG189" s="46" t="e">
        <f>#REF!/#REF!</f>
        <v>#REF!</v>
      </c>
      <c r="BH189" s="46" t="e">
        <f>#REF!/#REF!</f>
        <v>#REF!</v>
      </c>
      <c r="BI189" s="46" t="e">
        <f>#REF!/#REF!</f>
        <v>#REF!</v>
      </c>
      <c r="BJ189" s="46"/>
      <c r="BL189" s="46" t="e">
        <f t="shared" si="320"/>
        <v>#REF!</v>
      </c>
      <c r="BM189" s="46" t="e">
        <f t="shared" si="321"/>
        <v>#REF!</v>
      </c>
      <c r="BN189" s="46" t="e">
        <f t="shared" si="322"/>
        <v>#REF!</v>
      </c>
      <c r="BO189" s="46" t="e">
        <f t="shared" si="323"/>
        <v>#REF!</v>
      </c>
      <c r="BQ189" s="46" t="e">
        <f>LN(#REF!/#REF!)</f>
        <v>#REF!</v>
      </c>
      <c r="BR189" s="46" t="e">
        <f>LN(#REF!/#REF!)</f>
        <v>#REF!</v>
      </c>
      <c r="BS189" s="46" t="e">
        <f>LN(#REF!/#REF!)</f>
        <v>#REF!</v>
      </c>
      <c r="BT189" s="46" t="e">
        <f>LN(#REF!/#REF!)</f>
        <v>#REF!</v>
      </c>
      <c r="BV189" s="46" t="e">
        <f>LN(#REF!/#REF!)</f>
        <v>#REF!</v>
      </c>
      <c r="BW189" s="46" t="e">
        <f>LN(#REF!/#REF!)</f>
        <v>#REF!</v>
      </c>
      <c r="BX189" s="46" t="e">
        <f>LN(#REF!/#REF!)</f>
        <v>#REF!</v>
      </c>
      <c r="BY189" s="46" t="e">
        <f>LN(#REF!/#REF!)</f>
        <v>#REF!</v>
      </c>
      <c r="CA189" s="46" t="e">
        <f>LN(#REF!/#REF!)</f>
        <v>#REF!</v>
      </c>
      <c r="CB189" s="46" t="e">
        <f>LN(#REF!/#REF!)</f>
        <v>#REF!</v>
      </c>
      <c r="CC189" s="46" t="e">
        <f>LN(#REF!/#REF!)</f>
        <v>#REF!</v>
      </c>
      <c r="CD189" s="46" t="e">
        <f>LN(#REF!/#REF!)</f>
        <v>#REF!</v>
      </c>
      <c r="CG189" s="46" t="e">
        <f t="shared" si="324"/>
        <v>#REF!</v>
      </c>
      <c r="CH189" s="46">
        <f t="shared" si="325"/>
        <v>1</v>
      </c>
      <c r="CI189" s="46">
        <f t="shared" si="300"/>
        <v>1</v>
      </c>
      <c r="CJ189" s="46"/>
      <c r="CK189" s="46" t="e">
        <f t="shared" si="326"/>
        <v>#REF!</v>
      </c>
      <c r="CL189" s="46">
        <f t="shared" si="327"/>
        <v>1</v>
      </c>
      <c r="CM189" s="46">
        <f t="shared" si="301"/>
        <v>1</v>
      </c>
      <c r="CN189" s="46"/>
      <c r="CO189" s="46" t="e">
        <f t="shared" si="328"/>
        <v>#REF!</v>
      </c>
      <c r="CP189" s="46">
        <f t="shared" si="329"/>
        <v>1</v>
      </c>
      <c r="CQ189" s="46">
        <f t="shared" si="302"/>
        <v>1</v>
      </c>
      <c r="CR189" s="46"/>
      <c r="CS189" s="46" t="e">
        <f t="shared" si="330"/>
        <v>#REF!</v>
      </c>
      <c r="CT189" s="46">
        <f t="shared" si="331"/>
        <v>1</v>
      </c>
      <c r="CU189" s="46">
        <f t="shared" si="303"/>
        <v>1</v>
      </c>
      <c r="CW189" s="46" t="e">
        <f t="shared" si="332"/>
        <v>#REF!</v>
      </c>
      <c r="CX189" s="46">
        <f t="shared" si="333"/>
        <v>1</v>
      </c>
      <c r="CY189" s="46">
        <f t="shared" si="304"/>
        <v>1</v>
      </c>
      <c r="DD189" s="2">
        <f>DD188+1</f>
        <v>1986</v>
      </c>
      <c r="DE189" s="46">
        <f t="shared" si="290"/>
        <v>1.0370036729934959</v>
      </c>
      <c r="DF189" s="46">
        <f t="shared" si="291"/>
        <v>1.0227054921100727</v>
      </c>
      <c r="DG189" s="46">
        <f t="shared" si="292"/>
        <v>1.0059760081586817</v>
      </c>
      <c r="DH189" s="46">
        <f t="shared" si="293"/>
        <v>1.0079571809358869</v>
      </c>
    </row>
    <row r="190" spans="1:112" x14ac:dyDescent="0.2">
      <c r="A190" s="33" t="s">
        <v>64</v>
      </c>
      <c r="B190" s="1">
        <f t="shared" si="305"/>
        <v>1964</v>
      </c>
      <c r="D190" s="43">
        <f>Adjusted_Supplier_Data!D31</f>
        <v>737.79</v>
      </c>
      <c r="F190" s="49">
        <f t="shared" si="294"/>
        <v>37.509906313800414</v>
      </c>
      <c r="H190" s="115">
        <f t="shared" si="306"/>
        <v>19.669204018474364</v>
      </c>
      <c r="K190" s="50">
        <f t="shared" si="307"/>
        <v>743.6483029461366</v>
      </c>
      <c r="L190" s="115">
        <f t="shared" si="295"/>
        <v>19.825384172514934</v>
      </c>
      <c r="O190" s="46">
        <f>Weather_factors!HP23</f>
        <v>0.9921222129830356</v>
      </c>
      <c r="R190" s="46">
        <f t="shared" si="296"/>
        <v>0.48331007573067591</v>
      </c>
      <c r="S190" s="46"/>
      <c r="T190" s="46"/>
      <c r="V190" s="48">
        <f t="shared" si="297"/>
        <v>0.6448147394285737</v>
      </c>
      <c r="W190" s="48">
        <f t="shared" si="298"/>
        <v>0.48472414057992097</v>
      </c>
      <c r="X190" s="48">
        <f t="shared" si="299"/>
        <v>1.0029257921989465</v>
      </c>
      <c r="Y190" s="48">
        <f t="shared" si="308"/>
        <v>0.48331007573067591</v>
      </c>
      <c r="Z190" s="48">
        <f t="shared" si="309"/>
        <v>0.31255727040278108</v>
      </c>
      <c r="AA190" s="48">
        <f t="shared" si="310"/>
        <v>0.31255727040278108</v>
      </c>
      <c r="AB190" s="48"/>
      <c r="AC190" s="48"/>
      <c r="AH190" s="5"/>
      <c r="AJ190" s="46" t="e">
        <f>D190/#REF!</f>
        <v>#REF!</v>
      </c>
      <c r="AK190" s="46" t="e">
        <f>#REF!/#REF!</f>
        <v>#REF!</v>
      </c>
      <c r="AL190" s="46" t="e">
        <f>#REF!/#REF!</f>
        <v>#REF!</v>
      </c>
      <c r="AM190" s="46" t="e">
        <f>#REF!/#REF!</f>
        <v>#REF!</v>
      </c>
      <c r="AO190" s="46" t="e">
        <f t="shared" si="311"/>
        <v>#REF!</v>
      </c>
      <c r="AP190" s="46" t="e">
        <f t="shared" si="312"/>
        <v>#REF!</v>
      </c>
      <c r="AQ190" s="46" t="e">
        <f t="shared" si="313"/>
        <v>#REF!</v>
      </c>
      <c r="AR190" s="46" t="e">
        <f t="shared" si="314"/>
        <v>#REF!</v>
      </c>
      <c r="AS190" s="46" t="e">
        <f t="shared" si="315"/>
        <v>#REF!</v>
      </c>
      <c r="AT190" s="46"/>
      <c r="AU190" s="46" t="e">
        <f t="shared" si="316"/>
        <v>#REF!</v>
      </c>
      <c r="AV190" s="46" t="e">
        <f t="shared" si="317"/>
        <v>#REF!</v>
      </c>
      <c r="AW190" s="46" t="e">
        <f t="shared" si="318"/>
        <v>#REF!</v>
      </c>
      <c r="AX190" s="46" t="e">
        <f t="shared" si="319"/>
        <v>#REF!</v>
      </c>
      <c r="BA190" s="46" t="e">
        <f>LN(#REF!/#REF!)</f>
        <v>#REF!</v>
      </c>
      <c r="BB190" s="46" t="e">
        <f>LN(#REF!/#REF!)</f>
        <v>#REF!</v>
      </c>
      <c r="BC190" s="46" t="e">
        <f>LN(#REF!/#REF!)</f>
        <v>#REF!</v>
      </c>
      <c r="BD190" s="46" t="e">
        <f>LN(#REF!/#REF!)</f>
        <v>#REF!</v>
      </c>
      <c r="BF190" s="46" t="e">
        <f>F190/#REF!</f>
        <v>#REF!</v>
      </c>
      <c r="BG190" s="46" t="e">
        <f>#REF!/#REF!</f>
        <v>#REF!</v>
      </c>
      <c r="BH190" s="46" t="e">
        <f>#REF!/#REF!</f>
        <v>#REF!</v>
      </c>
      <c r="BI190" s="46" t="e">
        <f>#REF!/#REF!</f>
        <v>#REF!</v>
      </c>
      <c r="BJ190" s="46"/>
      <c r="BL190" s="46" t="e">
        <f t="shared" si="320"/>
        <v>#REF!</v>
      </c>
      <c r="BM190" s="46" t="e">
        <f t="shared" si="321"/>
        <v>#REF!</v>
      </c>
      <c r="BN190" s="46" t="e">
        <f t="shared" si="322"/>
        <v>#REF!</v>
      </c>
      <c r="BO190" s="46" t="e">
        <f t="shared" si="323"/>
        <v>#REF!</v>
      </c>
      <c r="BQ190" s="46" t="e">
        <f>LN(#REF!/#REF!)</f>
        <v>#REF!</v>
      </c>
      <c r="BR190" s="46" t="e">
        <f>LN(#REF!/#REF!)</f>
        <v>#REF!</v>
      </c>
      <c r="BS190" s="46" t="e">
        <f>LN(#REF!/#REF!)</f>
        <v>#REF!</v>
      </c>
      <c r="BT190" s="46" t="e">
        <f>LN(#REF!/#REF!)</f>
        <v>#REF!</v>
      </c>
      <c r="BV190" s="46" t="e">
        <f>LN(#REF!/#REF!)</f>
        <v>#REF!</v>
      </c>
      <c r="BW190" s="46" t="e">
        <f>LN(#REF!/#REF!)</f>
        <v>#REF!</v>
      </c>
      <c r="BX190" s="46" t="e">
        <f>LN(#REF!/#REF!)</f>
        <v>#REF!</v>
      </c>
      <c r="BY190" s="46" t="e">
        <f>LN(#REF!/#REF!)</f>
        <v>#REF!</v>
      </c>
      <c r="CA190" s="46" t="e">
        <f>LN(#REF!/#REF!)</f>
        <v>#REF!</v>
      </c>
      <c r="CB190" s="46" t="e">
        <f>LN(#REF!/#REF!)</f>
        <v>#REF!</v>
      </c>
      <c r="CC190" s="46" t="e">
        <f>LN(#REF!/#REF!)</f>
        <v>#REF!</v>
      </c>
      <c r="CD190" s="46" t="e">
        <f>LN(#REF!/#REF!)</f>
        <v>#REF!</v>
      </c>
      <c r="CG190" s="46" t="e">
        <f t="shared" si="324"/>
        <v>#REF!</v>
      </c>
      <c r="CH190" s="46">
        <f t="shared" si="325"/>
        <v>1</v>
      </c>
      <c r="CI190" s="46">
        <f t="shared" si="300"/>
        <v>1</v>
      </c>
      <c r="CJ190" s="46"/>
      <c r="CK190" s="46" t="e">
        <f t="shared" si="326"/>
        <v>#REF!</v>
      </c>
      <c r="CL190" s="46">
        <f t="shared" si="327"/>
        <v>1</v>
      </c>
      <c r="CM190" s="46">
        <f t="shared" si="301"/>
        <v>1</v>
      </c>
      <c r="CN190" s="46"/>
      <c r="CO190" s="46" t="e">
        <f t="shared" si="328"/>
        <v>#REF!</v>
      </c>
      <c r="CP190" s="46">
        <f t="shared" si="329"/>
        <v>1</v>
      </c>
      <c r="CQ190" s="46">
        <f t="shared" si="302"/>
        <v>1</v>
      </c>
      <c r="CR190" s="46"/>
      <c r="CS190" s="46" t="e">
        <f t="shared" si="330"/>
        <v>#REF!</v>
      </c>
      <c r="CT190" s="46">
        <f t="shared" si="331"/>
        <v>1</v>
      </c>
      <c r="CU190" s="46">
        <f t="shared" si="303"/>
        <v>1</v>
      </c>
      <c r="CW190" s="46" t="e">
        <f t="shared" si="332"/>
        <v>#REF!</v>
      </c>
      <c r="CX190" s="46">
        <f t="shared" si="333"/>
        <v>1</v>
      </c>
      <c r="CY190" s="46">
        <f t="shared" si="304"/>
        <v>1</v>
      </c>
      <c r="DD190" s="2">
        <f t="shared" ref="DD190:DD211" si="334">DD189+1</f>
        <v>1987</v>
      </c>
      <c r="DE190" s="46">
        <f t="shared" si="290"/>
        <v>1.0794214637112063</v>
      </c>
      <c r="DF190" s="46">
        <f t="shared" si="291"/>
        <v>1.0445556731731047</v>
      </c>
      <c r="DG190" s="46">
        <f t="shared" si="292"/>
        <v>1.0241098552746581</v>
      </c>
      <c r="DH190" s="46">
        <f t="shared" si="293"/>
        <v>1.0090505231273208</v>
      </c>
    </row>
    <row r="191" spans="1:112" x14ac:dyDescent="0.2">
      <c r="A191" s="33" t="s">
        <v>64</v>
      </c>
      <c r="B191" s="1">
        <f t="shared" si="305"/>
        <v>1965</v>
      </c>
      <c r="D191" s="43">
        <f>Adjusted_Supplier_Data!D32</f>
        <v>788.60300000000007</v>
      </c>
      <c r="F191" s="49">
        <f t="shared" si="294"/>
        <v>38.329005933125394</v>
      </c>
      <c r="H191" s="115">
        <f t="shared" si="306"/>
        <v>20.574574810938657</v>
      </c>
      <c r="K191" s="50">
        <f t="shared" si="307"/>
        <v>798.48107062852898</v>
      </c>
      <c r="L191" s="115">
        <f t="shared" si="295"/>
        <v>20.832292703381881</v>
      </c>
      <c r="O191" s="46">
        <f>Weather_factors!HP24</f>
        <v>0.98762892322450002</v>
      </c>
      <c r="R191" s="46">
        <f t="shared" si="296"/>
        <v>0.50785684032663458</v>
      </c>
      <c r="S191" s="46"/>
      <c r="T191" s="46"/>
      <c r="V191" s="48">
        <f t="shared" si="297"/>
        <v>0.65889548660993258</v>
      </c>
      <c r="W191" s="48">
        <f t="shared" si="298"/>
        <v>0.50703592700865596</v>
      </c>
      <c r="X191" s="48">
        <f t="shared" si="299"/>
        <v>0.99838357337581474</v>
      </c>
      <c r="Y191" s="48">
        <f t="shared" si="308"/>
        <v>0.50785684032663458</v>
      </c>
      <c r="Z191" s="48">
        <f t="shared" si="309"/>
        <v>0.33408368385508663</v>
      </c>
      <c r="AA191" s="48">
        <f t="shared" si="310"/>
        <v>0.33408368385508663</v>
      </c>
      <c r="AB191" s="48"/>
      <c r="AC191" s="48"/>
      <c r="AH191" s="5"/>
      <c r="AJ191" s="46" t="e">
        <f>D191/#REF!</f>
        <v>#REF!</v>
      </c>
      <c r="AK191" s="46" t="e">
        <f>#REF!/#REF!</f>
        <v>#REF!</v>
      </c>
      <c r="AL191" s="46" t="e">
        <f>#REF!/#REF!</f>
        <v>#REF!</v>
      </c>
      <c r="AM191" s="46" t="e">
        <f>#REF!/#REF!</f>
        <v>#REF!</v>
      </c>
      <c r="AO191" s="46" t="e">
        <f t="shared" si="311"/>
        <v>#REF!</v>
      </c>
      <c r="AP191" s="46" t="e">
        <f t="shared" si="312"/>
        <v>#REF!</v>
      </c>
      <c r="AQ191" s="46" t="e">
        <f t="shared" si="313"/>
        <v>#REF!</v>
      </c>
      <c r="AR191" s="46" t="e">
        <f t="shared" si="314"/>
        <v>#REF!</v>
      </c>
      <c r="AS191" s="46" t="e">
        <f t="shared" si="315"/>
        <v>#REF!</v>
      </c>
      <c r="AT191" s="46"/>
      <c r="AU191" s="46" t="e">
        <f t="shared" si="316"/>
        <v>#REF!</v>
      </c>
      <c r="AV191" s="46" t="e">
        <f t="shared" si="317"/>
        <v>#REF!</v>
      </c>
      <c r="AW191" s="46" t="e">
        <f t="shared" si="318"/>
        <v>#REF!</v>
      </c>
      <c r="AX191" s="46" t="e">
        <f t="shared" si="319"/>
        <v>#REF!</v>
      </c>
      <c r="BA191" s="46" t="e">
        <f>LN(#REF!/#REF!)</f>
        <v>#REF!</v>
      </c>
      <c r="BB191" s="46" t="e">
        <f>LN(#REF!/#REF!)</f>
        <v>#REF!</v>
      </c>
      <c r="BC191" s="46" t="e">
        <f>LN(#REF!/#REF!)</f>
        <v>#REF!</v>
      </c>
      <c r="BD191" s="46" t="e">
        <f>LN(#REF!/#REF!)</f>
        <v>#REF!</v>
      </c>
      <c r="BF191" s="46" t="e">
        <f>F191/#REF!</f>
        <v>#REF!</v>
      </c>
      <c r="BG191" s="46" t="e">
        <f>#REF!/#REF!</f>
        <v>#REF!</v>
      </c>
      <c r="BH191" s="46" t="e">
        <f>#REF!/#REF!</f>
        <v>#REF!</v>
      </c>
      <c r="BI191" s="46" t="e">
        <f>#REF!/#REF!</f>
        <v>#REF!</v>
      </c>
      <c r="BJ191" s="46"/>
      <c r="BL191" s="46" t="e">
        <f t="shared" si="320"/>
        <v>#REF!</v>
      </c>
      <c r="BM191" s="46" t="e">
        <f t="shared" si="321"/>
        <v>#REF!</v>
      </c>
      <c r="BN191" s="46" t="e">
        <f t="shared" si="322"/>
        <v>#REF!</v>
      </c>
      <c r="BO191" s="46" t="e">
        <f t="shared" si="323"/>
        <v>#REF!</v>
      </c>
      <c r="BQ191" s="46" t="e">
        <f>LN(#REF!/#REF!)</f>
        <v>#REF!</v>
      </c>
      <c r="BR191" s="46" t="e">
        <f>LN(#REF!/#REF!)</f>
        <v>#REF!</v>
      </c>
      <c r="BS191" s="46" t="e">
        <f>LN(#REF!/#REF!)</f>
        <v>#REF!</v>
      </c>
      <c r="BT191" s="46" t="e">
        <f>LN(#REF!/#REF!)</f>
        <v>#REF!</v>
      </c>
      <c r="BV191" s="46" t="e">
        <f>LN(#REF!/#REF!)</f>
        <v>#REF!</v>
      </c>
      <c r="BW191" s="46" t="e">
        <f>LN(#REF!/#REF!)</f>
        <v>#REF!</v>
      </c>
      <c r="BX191" s="46" t="e">
        <f>LN(#REF!/#REF!)</f>
        <v>#REF!</v>
      </c>
      <c r="BY191" s="46" t="e">
        <f>LN(#REF!/#REF!)</f>
        <v>#REF!</v>
      </c>
      <c r="CA191" s="46" t="e">
        <f>LN(#REF!/#REF!)</f>
        <v>#REF!</v>
      </c>
      <c r="CB191" s="46" t="e">
        <f>LN(#REF!/#REF!)</f>
        <v>#REF!</v>
      </c>
      <c r="CC191" s="46" t="e">
        <f>LN(#REF!/#REF!)</f>
        <v>#REF!</v>
      </c>
      <c r="CD191" s="46" t="e">
        <f>LN(#REF!/#REF!)</f>
        <v>#REF!</v>
      </c>
      <c r="CG191" s="46" t="e">
        <f t="shared" si="324"/>
        <v>#REF!</v>
      </c>
      <c r="CH191" s="46">
        <f t="shared" si="325"/>
        <v>1</v>
      </c>
      <c r="CI191" s="46">
        <f t="shared" si="300"/>
        <v>1</v>
      </c>
      <c r="CJ191" s="46"/>
      <c r="CK191" s="46" t="e">
        <f t="shared" si="326"/>
        <v>#REF!</v>
      </c>
      <c r="CL191" s="46">
        <f t="shared" si="327"/>
        <v>1</v>
      </c>
      <c r="CM191" s="46">
        <f t="shared" si="301"/>
        <v>1</v>
      </c>
      <c r="CN191" s="46"/>
      <c r="CO191" s="46" t="e">
        <f t="shared" si="328"/>
        <v>#REF!</v>
      </c>
      <c r="CP191" s="46">
        <f t="shared" si="329"/>
        <v>1</v>
      </c>
      <c r="CQ191" s="46">
        <f t="shared" si="302"/>
        <v>1</v>
      </c>
      <c r="CR191" s="46"/>
      <c r="CS191" s="46" t="e">
        <f t="shared" si="330"/>
        <v>#REF!</v>
      </c>
      <c r="CT191" s="46">
        <f t="shared" si="331"/>
        <v>1</v>
      </c>
      <c r="CU191" s="46">
        <f t="shared" si="303"/>
        <v>1</v>
      </c>
      <c r="CW191" s="46" t="e">
        <f t="shared" si="332"/>
        <v>#REF!</v>
      </c>
      <c r="CX191" s="46">
        <f t="shared" si="333"/>
        <v>1</v>
      </c>
      <c r="CY191" s="46">
        <f t="shared" si="304"/>
        <v>1</v>
      </c>
      <c r="DD191" s="2">
        <f t="shared" si="334"/>
        <v>1988</v>
      </c>
      <c r="DE191" s="46">
        <f t="shared" si="290"/>
        <v>1.1371856092457895</v>
      </c>
      <c r="DF191" s="46">
        <f t="shared" si="291"/>
        <v>1.065822440562912</v>
      </c>
      <c r="DG191" s="46">
        <f t="shared" si="292"/>
        <v>1.0618347553885719</v>
      </c>
      <c r="DH191" s="46">
        <f t="shared" si="293"/>
        <v>1.0048229805294591</v>
      </c>
    </row>
    <row r="192" spans="1:112" x14ac:dyDescent="0.2">
      <c r="A192" s="33" t="s">
        <v>64</v>
      </c>
      <c r="B192" s="1">
        <f t="shared" si="305"/>
        <v>1966</v>
      </c>
      <c r="D192" s="43">
        <f>Adjusted_Supplier_Data!D33</f>
        <v>859.23300000000006</v>
      </c>
      <c r="F192" s="49">
        <f t="shared" si="294"/>
        <v>39.236168078555281</v>
      </c>
      <c r="H192" s="115">
        <f t="shared" si="306"/>
        <v>21.899003956750253</v>
      </c>
      <c r="K192" s="50">
        <f t="shared" si="307"/>
        <v>864.90113090627676</v>
      </c>
      <c r="L192" s="115">
        <f t="shared" si="295"/>
        <v>22.04346584443838</v>
      </c>
      <c r="O192" s="46">
        <f>Weather_factors!HP25</f>
        <v>0.99344649844504485</v>
      </c>
      <c r="R192" s="46">
        <f t="shared" si="296"/>
        <v>0.53738323827349055</v>
      </c>
      <c r="S192" s="46"/>
      <c r="T192" s="46"/>
      <c r="V192" s="48">
        <f t="shared" si="297"/>
        <v>0.67449007427782093</v>
      </c>
      <c r="W192" s="48">
        <f t="shared" si="298"/>
        <v>0.53967490817228314</v>
      </c>
      <c r="X192" s="48">
        <f t="shared" si="299"/>
        <v>1.0042644982864655</v>
      </c>
      <c r="Y192" s="48">
        <f t="shared" si="308"/>
        <v>0.53738323827349055</v>
      </c>
      <c r="Z192" s="48">
        <f t="shared" si="309"/>
        <v>0.36400536889899943</v>
      </c>
      <c r="AA192" s="48">
        <f t="shared" si="310"/>
        <v>0.36400536889899943</v>
      </c>
      <c r="AB192" s="48"/>
      <c r="AC192" s="48"/>
      <c r="AH192" s="5"/>
      <c r="AJ192" s="46" t="e">
        <f>D192/#REF!</f>
        <v>#REF!</v>
      </c>
      <c r="AK192" s="46" t="e">
        <f>#REF!/#REF!</f>
        <v>#REF!</v>
      </c>
      <c r="AL192" s="46" t="e">
        <f>#REF!/#REF!</f>
        <v>#REF!</v>
      </c>
      <c r="AM192" s="46" t="e">
        <f>#REF!/#REF!</f>
        <v>#REF!</v>
      </c>
      <c r="AO192" s="46" t="e">
        <f t="shared" si="311"/>
        <v>#REF!</v>
      </c>
      <c r="AP192" s="46" t="e">
        <f t="shared" si="312"/>
        <v>#REF!</v>
      </c>
      <c r="AQ192" s="46" t="e">
        <f t="shared" si="313"/>
        <v>#REF!</v>
      </c>
      <c r="AR192" s="46" t="e">
        <f t="shared" si="314"/>
        <v>#REF!</v>
      </c>
      <c r="AS192" s="46" t="e">
        <f t="shared" si="315"/>
        <v>#REF!</v>
      </c>
      <c r="AT192" s="46"/>
      <c r="AU192" s="46" t="e">
        <f t="shared" si="316"/>
        <v>#REF!</v>
      </c>
      <c r="AV192" s="46" t="e">
        <f t="shared" si="317"/>
        <v>#REF!</v>
      </c>
      <c r="AW192" s="46" t="e">
        <f t="shared" si="318"/>
        <v>#REF!</v>
      </c>
      <c r="AX192" s="46" t="e">
        <f t="shared" si="319"/>
        <v>#REF!</v>
      </c>
      <c r="BA192" s="46" t="e">
        <f>LN(#REF!/#REF!)</f>
        <v>#REF!</v>
      </c>
      <c r="BB192" s="46" t="e">
        <f>LN(#REF!/#REF!)</f>
        <v>#REF!</v>
      </c>
      <c r="BC192" s="46" t="e">
        <f>LN(#REF!/#REF!)</f>
        <v>#REF!</v>
      </c>
      <c r="BD192" s="46" t="e">
        <f>LN(#REF!/#REF!)</f>
        <v>#REF!</v>
      </c>
      <c r="BF192" s="46" t="e">
        <f>F192/#REF!</f>
        <v>#REF!</v>
      </c>
      <c r="BG192" s="46" t="e">
        <f>#REF!/#REF!</f>
        <v>#REF!</v>
      </c>
      <c r="BH192" s="46" t="e">
        <f>#REF!/#REF!</f>
        <v>#REF!</v>
      </c>
      <c r="BI192" s="46" t="e">
        <f>#REF!/#REF!</f>
        <v>#REF!</v>
      </c>
      <c r="BJ192" s="46"/>
      <c r="BL192" s="46" t="e">
        <f t="shared" si="320"/>
        <v>#REF!</v>
      </c>
      <c r="BM192" s="46" t="e">
        <f t="shared" si="321"/>
        <v>#REF!</v>
      </c>
      <c r="BN192" s="46" t="e">
        <f t="shared" si="322"/>
        <v>#REF!</v>
      </c>
      <c r="BO192" s="46" t="e">
        <f t="shared" si="323"/>
        <v>#REF!</v>
      </c>
      <c r="BQ192" s="46" t="e">
        <f>LN(#REF!/#REF!)</f>
        <v>#REF!</v>
      </c>
      <c r="BR192" s="46" t="e">
        <f>LN(#REF!/#REF!)</f>
        <v>#REF!</v>
      </c>
      <c r="BS192" s="46" t="e">
        <f>LN(#REF!/#REF!)</f>
        <v>#REF!</v>
      </c>
      <c r="BT192" s="46" t="e">
        <f>LN(#REF!/#REF!)</f>
        <v>#REF!</v>
      </c>
      <c r="BV192" s="46" t="e">
        <f>LN(#REF!/#REF!)</f>
        <v>#REF!</v>
      </c>
      <c r="BW192" s="46" t="e">
        <f>LN(#REF!/#REF!)</f>
        <v>#REF!</v>
      </c>
      <c r="BX192" s="46" t="e">
        <f>LN(#REF!/#REF!)</f>
        <v>#REF!</v>
      </c>
      <c r="BY192" s="46" t="e">
        <f>LN(#REF!/#REF!)</f>
        <v>#REF!</v>
      </c>
      <c r="CA192" s="46" t="e">
        <f>LN(#REF!/#REF!)</f>
        <v>#REF!</v>
      </c>
      <c r="CB192" s="46" t="e">
        <f>LN(#REF!/#REF!)</f>
        <v>#REF!</v>
      </c>
      <c r="CC192" s="46" t="e">
        <f>LN(#REF!/#REF!)</f>
        <v>#REF!</v>
      </c>
      <c r="CD192" s="46" t="e">
        <f>LN(#REF!/#REF!)</f>
        <v>#REF!</v>
      </c>
      <c r="CG192" s="46" t="e">
        <f t="shared" si="324"/>
        <v>#REF!</v>
      </c>
      <c r="CH192" s="46">
        <f t="shared" si="325"/>
        <v>1</v>
      </c>
      <c r="CI192" s="46">
        <f t="shared" si="300"/>
        <v>1</v>
      </c>
      <c r="CJ192" s="46"/>
      <c r="CK192" s="46" t="e">
        <f t="shared" si="326"/>
        <v>#REF!</v>
      </c>
      <c r="CL192" s="46">
        <f t="shared" si="327"/>
        <v>1</v>
      </c>
      <c r="CM192" s="46">
        <f t="shared" si="301"/>
        <v>1</v>
      </c>
      <c r="CN192" s="46"/>
      <c r="CO192" s="46" t="e">
        <f t="shared" si="328"/>
        <v>#REF!</v>
      </c>
      <c r="CP192" s="46">
        <f t="shared" si="329"/>
        <v>1</v>
      </c>
      <c r="CQ192" s="46">
        <f t="shared" si="302"/>
        <v>1</v>
      </c>
      <c r="CR192" s="46"/>
      <c r="CS192" s="46" t="e">
        <f t="shared" si="330"/>
        <v>#REF!</v>
      </c>
      <c r="CT192" s="46">
        <f t="shared" si="331"/>
        <v>1</v>
      </c>
      <c r="CU192" s="46">
        <f t="shared" si="303"/>
        <v>1</v>
      </c>
      <c r="CW192" s="46" t="e">
        <f t="shared" si="332"/>
        <v>#REF!</v>
      </c>
      <c r="CX192" s="46">
        <f t="shared" si="333"/>
        <v>1</v>
      </c>
      <c r="CY192" s="46">
        <f t="shared" si="304"/>
        <v>1</v>
      </c>
      <c r="DD192" s="2">
        <f t="shared" si="334"/>
        <v>1989</v>
      </c>
      <c r="DE192" s="46">
        <f t="shared" si="290"/>
        <v>1.1759622151560174</v>
      </c>
      <c r="DF192" s="46">
        <f t="shared" si="291"/>
        <v>1.0861485320832773</v>
      </c>
      <c r="DG192" s="46">
        <f t="shared" si="292"/>
        <v>1.0863462101371462</v>
      </c>
      <c r="DH192" s="46">
        <f t="shared" si="293"/>
        <v>0.99663444859205996</v>
      </c>
    </row>
    <row r="193" spans="1:112" x14ac:dyDescent="0.2">
      <c r="A193" s="33" t="s">
        <v>64</v>
      </c>
      <c r="B193" s="1">
        <f t="shared" si="305"/>
        <v>1967</v>
      </c>
      <c r="D193" s="43">
        <f>Adjusted_Supplier_Data!D34</f>
        <v>925.178</v>
      </c>
      <c r="F193" s="49">
        <f t="shared" si="294"/>
        <v>40.166885890644082</v>
      </c>
      <c r="H193" s="115">
        <f t="shared" si="306"/>
        <v>23.033351465653407</v>
      </c>
      <c r="K193" s="50">
        <f t="shared" si="307"/>
        <v>948.39314920879031</v>
      </c>
      <c r="L193" s="115">
        <f t="shared" si="295"/>
        <v>23.61131883091031</v>
      </c>
      <c r="O193" s="46">
        <f>Weather_factors!HP26</f>
        <v>0.97552159752718814</v>
      </c>
      <c r="R193" s="46">
        <f t="shared" si="296"/>
        <v>0.57560490091732675</v>
      </c>
      <c r="S193" s="46"/>
      <c r="T193" s="46"/>
      <c r="V193" s="48">
        <f t="shared" si="297"/>
        <v>0.69048959606982208</v>
      </c>
      <c r="W193" s="48">
        <f t="shared" si="298"/>
        <v>0.56762955345714627</v>
      </c>
      <c r="X193" s="48">
        <f t="shared" si="299"/>
        <v>0.98614440661038438</v>
      </c>
      <c r="Y193" s="48">
        <f t="shared" si="308"/>
        <v>0.57560490091732675</v>
      </c>
      <c r="Z193" s="48">
        <f t="shared" si="309"/>
        <v>0.39194230108391842</v>
      </c>
      <c r="AA193" s="48">
        <f t="shared" si="310"/>
        <v>0.39194230108391842</v>
      </c>
      <c r="AB193" s="48"/>
      <c r="AC193" s="48"/>
      <c r="AH193" s="5"/>
      <c r="AJ193" s="46" t="e">
        <f>D193/#REF!</f>
        <v>#REF!</v>
      </c>
      <c r="AK193" s="46" t="e">
        <f>#REF!/#REF!</f>
        <v>#REF!</v>
      </c>
      <c r="AL193" s="46" t="e">
        <f>#REF!/#REF!</f>
        <v>#REF!</v>
      </c>
      <c r="AM193" s="46" t="e">
        <f>#REF!/#REF!</f>
        <v>#REF!</v>
      </c>
      <c r="AO193" s="46" t="e">
        <f t="shared" si="311"/>
        <v>#REF!</v>
      </c>
      <c r="AP193" s="46" t="e">
        <f t="shared" si="312"/>
        <v>#REF!</v>
      </c>
      <c r="AQ193" s="46" t="e">
        <f t="shared" si="313"/>
        <v>#REF!</v>
      </c>
      <c r="AR193" s="46" t="e">
        <f t="shared" si="314"/>
        <v>#REF!</v>
      </c>
      <c r="AS193" s="46" t="e">
        <f t="shared" si="315"/>
        <v>#REF!</v>
      </c>
      <c r="AT193" s="46"/>
      <c r="AU193" s="46" t="e">
        <f t="shared" si="316"/>
        <v>#REF!</v>
      </c>
      <c r="AV193" s="46" t="e">
        <f t="shared" si="317"/>
        <v>#REF!</v>
      </c>
      <c r="AW193" s="46" t="e">
        <f t="shared" si="318"/>
        <v>#REF!</v>
      </c>
      <c r="AX193" s="46" t="e">
        <f t="shared" si="319"/>
        <v>#REF!</v>
      </c>
      <c r="BA193" s="46" t="e">
        <f>LN(#REF!/#REF!)</f>
        <v>#REF!</v>
      </c>
      <c r="BB193" s="46" t="e">
        <f>LN(#REF!/#REF!)</f>
        <v>#REF!</v>
      </c>
      <c r="BC193" s="46" t="e">
        <f>LN(#REF!/#REF!)</f>
        <v>#REF!</v>
      </c>
      <c r="BD193" s="46" t="e">
        <f>LN(#REF!/#REF!)</f>
        <v>#REF!</v>
      </c>
      <c r="BF193" s="46" t="e">
        <f>F193/#REF!</f>
        <v>#REF!</v>
      </c>
      <c r="BG193" s="46" t="e">
        <f>#REF!/#REF!</f>
        <v>#REF!</v>
      </c>
      <c r="BH193" s="46" t="e">
        <f>#REF!/#REF!</f>
        <v>#REF!</v>
      </c>
      <c r="BI193" s="46" t="e">
        <f>#REF!/#REF!</f>
        <v>#REF!</v>
      </c>
      <c r="BJ193" s="46"/>
      <c r="BL193" s="46" t="e">
        <f t="shared" si="320"/>
        <v>#REF!</v>
      </c>
      <c r="BM193" s="46" t="e">
        <f t="shared" si="321"/>
        <v>#REF!</v>
      </c>
      <c r="BN193" s="46" t="e">
        <f t="shared" si="322"/>
        <v>#REF!</v>
      </c>
      <c r="BO193" s="46" t="e">
        <f t="shared" si="323"/>
        <v>#REF!</v>
      </c>
      <c r="BQ193" s="46" t="e">
        <f>LN(#REF!/#REF!)</f>
        <v>#REF!</v>
      </c>
      <c r="BR193" s="46" t="e">
        <f>LN(#REF!/#REF!)</f>
        <v>#REF!</v>
      </c>
      <c r="BS193" s="46" t="e">
        <f>LN(#REF!/#REF!)</f>
        <v>#REF!</v>
      </c>
      <c r="BT193" s="46" t="e">
        <f>LN(#REF!/#REF!)</f>
        <v>#REF!</v>
      </c>
      <c r="BV193" s="46" t="e">
        <f>LN(#REF!/#REF!)</f>
        <v>#REF!</v>
      </c>
      <c r="BW193" s="46" t="e">
        <f>LN(#REF!/#REF!)</f>
        <v>#REF!</v>
      </c>
      <c r="BX193" s="46" t="e">
        <f>LN(#REF!/#REF!)</f>
        <v>#REF!</v>
      </c>
      <c r="BY193" s="46" t="e">
        <f>LN(#REF!/#REF!)</f>
        <v>#REF!</v>
      </c>
      <c r="CA193" s="46" t="e">
        <f>LN(#REF!/#REF!)</f>
        <v>#REF!</v>
      </c>
      <c r="CB193" s="46" t="e">
        <f>LN(#REF!/#REF!)</f>
        <v>#REF!</v>
      </c>
      <c r="CC193" s="46" t="e">
        <f>LN(#REF!/#REF!)</f>
        <v>#REF!</v>
      </c>
      <c r="CD193" s="46" t="e">
        <f>LN(#REF!/#REF!)</f>
        <v>#REF!</v>
      </c>
      <c r="CG193" s="46" t="e">
        <f t="shared" si="324"/>
        <v>#REF!</v>
      </c>
      <c r="CH193" s="46">
        <f t="shared" si="325"/>
        <v>1</v>
      </c>
      <c r="CI193" s="46">
        <f t="shared" si="300"/>
        <v>1</v>
      </c>
      <c r="CJ193" s="46"/>
      <c r="CK193" s="46" t="e">
        <f t="shared" si="326"/>
        <v>#REF!</v>
      </c>
      <c r="CL193" s="46">
        <f t="shared" si="327"/>
        <v>1</v>
      </c>
      <c r="CM193" s="46">
        <f t="shared" si="301"/>
        <v>1</v>
      </c>
      <c r="CN193" s="46"/>
      <c r="CO193" s="46" t="e">
        <f t="shared" si="328"/>
        <v>#REF!</v>
      </c>
      <c r="CP193" s="46">
        <f t="shared" si="329"/>
        <v>1</v>
      </c>
      <c r="CQ193" s="46">
        <f t="shared" si="302"/>
        <v>1</v>
      </c>
      <c r="CR193" s="46"/>
      <c r="CS193" s="46" t="e">
        <f t="shared" si="330"/>
        <v>#REF!</v>
      </c>
      <c r="CT193" s="46">
        <f t="shared" si="331"/>
        <v>1</v>
      </c>
      <c r="CU193" s="46">
        <f t="shared" si="303"/>
        <v>1</v>
      </c>
      <c r="CW193" s="46" t="e">
        <f t="shared" si="332"/>
        <v>#REF!</v>
      </c>
      <c r="CX193" s="46">
        <f t="shared" si="333"/>
        <v>1</v>
      </c>
      <c r="CY193" s="46">
        <f t="shared" si="304"/>
        <v>1</v>
      </c>
      <c r="DD193" s="2">
        <f t="shared" si="334"/>
        <v>1990</v>
      </c>
      <c r="DE193" s="46">
        <f t="shared" si="290"/>
        <v>1.215578475317372</v>
      </c>
      <c r="DF193" s="46">
        <f t="shared" si="291"/>
        <v>1.1032794543745068</v>
      </c>
      <c r="DG193" s="46">
        <f t="shared" si="292"/>
        <v>1.0932390801324356</v>
      </c>
      <c r="DH193" s="46">
        <f t="shared" si="293"/>
        <v>1.0078184914293356</v>
      </c>
    </row>
    <row r="194" spans="1:112" x14ac:dyDescent="0.2">
      <c r="A194" s="33" t="s">
        <v>64</v>
      </c>
      <c r="B194" s="1">
        <f t="shared" si="305"/>
        <v>1968</v>
      </c>
      <c r="D194" s="43">
        <f>Adjusted_Supplier_Data!D35</f>
        <v>1013.9590000000001</v>
      </c>
      <c r="F194" s="49">
        <f t="shared" si="294"/>
        <v>41.119338763690571</v>
      </c>
      <c r="H194" s="115">
        <f t="shared" si="306"/>
        <v>24.658932523870053</v>
      </c>
      <c r="K194" s="50">
        <f t="shared" si="307"/>
        <v>1020.6317004339791</v>
      </c>
      <c r="L194" s="115">
        <f t="shared" si="295"/>
        <v>24.821208976619609</v>
      </c>
      <c r="O194" s="46">
        <f>Weather_factors!HP27</f>
        <v>0.99346218579028878</v>
      </c>
      <c r="R194" s="46">
        <f t="shared" si="296"/>
        <v>0.60510002155964115</v>
      </c>
      <c r="S194" s="46"/>
      <c r="T194" s="46"/>
      <c r="V194" s="48">
        <f t="shared" si="297"/>
        <v>0.70686275482989902</v>
      </c>
      <c r="W194" s="48">
        <f t="shared" si="298"/>
        <v>0.60769006534400105</v>
      </c>
      <c r="X194" s="48">
        <f t="shared" si="299"/>
        <v>1.0042803564569109</v>
      </c>
      <c r="Y194" s="48">
        <f t="shared" si="308"/>
        <v>0.60510002155964115</v>
      </c>
      <c r="Z194" s="48">
        <f t="shared" si="309"/>
        <v>0.42955347367182184</v>
      </c>
      <c r="AA194" s="48">
        <f t="shared" si="310"/>
        <v>0.42955347367182195</v>
      </c>
      <c r="AB194" s="48"/>
      <c r="AC194" s="48"/>
      <c r="AH194" s="5"/>
      <c r="AJ194" s="46" t="e">
        <f>D194/#REF!</f>
        <v>#REF!</v>
      </c>
      <c r="AK194" s="46" t="e">
        <f>#REF!/#REF!</f>
        <v>#REF!</v>
      </c>
      <c r="AL194" s="46" t="e">
        <f>#REF!/#REF!</f>
        <v>#REF!</v>
      </c>
      <c r="AM194" s="46" t="e">
        <f>#REF!/#REF!</f>
        <v>#REF!</v>
      </c>
      <c r="AO194" s="46" t="e">
        <f t="shared" si="311"/>
        <v>#REF!</v>
      </c>
      <c r="AP194" s="46" t="e">
        <f t="shared" si="312"/>
        <v>#REF!</v>
      </c>
      <c r="AQ194" s="46" t="e">
        <f t="shared" si="313"/>
        <v>#REF!</v>
      </c>
      <c r="AR194" s="46" t="e">
        <f t="shared" si="314"/>
        <v>#REF!</v>
      </c>
      <c r="AS194" s="46" t="e">
        <f t="shared" si="315"/>
        <v>#REF!</v>
      </c>
      <c r="AT194" s="46"/>
      <c r="AU194" s="46" t="e">
        <f t="shared" si="316"/>
        <v>#REF!</v>
      </c>
      <c r="AV194" s="46" t="e">
        <f t="shared" si="317"/>
        <v>#REF!</v>
      </c>
      <c r="AW194" s="46" t="e">
        <f t="shared" si="318"/>
        <v>#REF!</v>
      </c>
      <c r="AX194" s="46" t="e">
        <f t="shared" si="319"/>
        <v>#REF!</v>
      </c>
      <c r="BA194" s="46" t="e">
        <f>LN(#REF!/#REF!)</f>
        <v>#REF!</v>
      </c>
      <c r="BB194" s="46" t="e">
        <f>LN(#REF!/#REF!)</f>
        <v>#REF!</v>
      </c>
      <c r="BC194" s="46" t="e">
        <f>LN(#REF!/#REF!)</f>
        <v>#REF!</v>
      </c>
      <c r="BD194" s="46" t="e">
        <f>LN(#REF!/#REF!)</f>
        <v>#REF!</v>
      </c>
      <c r="BF194" s="46" t="e">
        <f>F194/#REF!</f>
        <v>#REF!</v>
      </c>
      <c r="BG194" s="46" t="e">
        <f>#REF!/#REF!</f>
        <v>#REF!</v>
      </c>
      <c r="BH194" s="46" t="e">
        <f>#REF!/#REF!</f>
        <v>#REF!</v>
      </c>
      <c r="BI194" s="46" t="e">
        <f>#REF!/#REF!</f>
        <v>#REF!</v>
      </c>
      <c r="BJ194" s="46"/>
      <c r="BL194" s="46" t="e">
        <f t="shared" si="320"/>
        <v>#REF!</v>
      </c>
      <c r="BM194" s="46" t="e">
        <f t="shared" si="321"/>
        <v>#REF!</v>
      </c>
      <c r="BN194" s="46" t="e">
        <f t="shared" si="322"/>
        <v>#REF!</v>
      </c>
      <c r="BO194" s="46" t="e">
        <f t="shared" si="323"/>
        <v>#REF!</v>
      </c>
      <c r="BQ194" s="46" t="e">
        <f>LN(#REF!/#REF!)</f>
        <v>#REF!</v>
      </c>
      <c r="BR194" s="46" t="e">
        <f>LN(#REF!/#REF!)</f>
        <v>#REF!</v>
      </c>
      <c r="BS194" s="46" t="e">
        <f>LN(#REF!/#REF!)</f>
        <v>#REF!</v>
      </c>
      <c r="BT194" s="46" t="e">
        <f>LN(#REF!/#REF!)</f>
        <v>#REF!</v>
      </c>
      <c r="BV194" s="46" t="e">
        <f>LN(#REF!/#REF!)</f>
        <v>#REF!</v>
      </c>
      <c r="BW194" s="46" t="e">
        <f>LN(#REF!/#REF!)</f>
        <v>#REF!</v>
      </c>
      <c r="BX194" s="46" t="e">
        <f>LN(#REF!/#REF!)</f>
        <v>#REF!</v>
      </c>
      <c r="BY194" s="46" t="e">
        <f>LN(#REF!/#REF!)</f>
        <v>#REF!</v>
      </c>
      <c r="CA194" s="46" t="e">
        <f>LN(#REF!/#REF!)</f>
        <v>#REF!</v>
      </c>
      <c r="CB194" s="46" t="e">
        <f>LN(#REF!/#REF!)</f>
        <v>#REF!</v>
      </c>
      <c r="CC194" s="46" t="e">
        <f>LN(#REF!/#REF!)</f>
        <v>#REF!</v>
      </c>
      <c r="CD194" s="46" t="e">
        <f>LN(#REF!/#REF!)</f>
        <v>#REF!</v>
      </c>
      <c r="CG194" s="46" t="e">
        <f t="shared" si="324"/>
        <v>#REF!</v>
      </c>
      <c r="CH194" s="46">
        <f t="shared" si="325"/>
        <v>1</v>
      </c>
      <c r="CI194" s="46">
        <f t="shared" si="300"/>
        <v>1</v>
      </c>
      <c r="CJ194" s="46"/>
      <c r="CK194" s="46" t="e">
        <f t="shared" si="326"/>
        <v>#REF!</v>
      </c>
      <c r="CL194" s="46">
        <f t="shared" si="327"/>
        <v>1</v>
      </c>
      <c r="CM194" s="46">
        <f t="shared" si="301"/>
        <v>1</v>
      </c>
      <c r="CN194" s="46"/>
      <c r="CO194" s="46" t="e">
        <f t="shared" si="328"/>
        <v>#REF!</v>
      </c>
      <c r="CP194" s="46">
        <f t="shared" si="329"/>
        <v>1</v>
      </c>
      <c r="CQ194" s="46">
        <f t="shared" si="302"/>
        <v>1</v>
      </c>
      <c r="CR194" s="46"/>
      <c r="CS194" s="46" t="e">
        <f t="shared" si="330"/>
        <v>#REF!</v>
      </c>
      <c r="CT194" s="46">
        <f t="shared" si="331"/>
        <v>1</v>
      </c>
      <c r="CU194" s="46">
        <f t="shared" si="303"/>
        <v>1</v>
      </c>
      <c r="CW194" s="46" t="e">
        <f t="shared" si="332"/>
        <v>#REF!</v>
      </c>
      <c r="CX194" s="46">
        <f t="shared" si="333"/>
        <v>1</v>
      </c>
      <c r="CY194" s="46">
        <f t="shared" si="304"/>
        <v>1</v>
      </c>
      <c r="DD194" s="2">
        <f t="shared" si="334"/>
        <v>1991</v>
      </c>
      <c r="DE194" s="46">
        <f t="shared" si="290"/>
        <v>1.2401233243923688</v>
      </c>
      <c r="DF194" s="46">
        <f t="shared" si="291"/>
        <v>1.1166411184885634</v>
      </c>
      <c r="DG194" s="46">
        <f t="shared" si="292"/>
        <v>1.0946050120577711</v>
      </c>
      <c r="DH194" s="46">
        <f t="shared" si="293"/>
        <v>1.0145975924819119</v>
      </c>
    </row>
    <row r="195" spans="1:112" x14ac:dyDescent="0.2">
      <c r="A195" s="33" t="s">
        <v>64</v>
      </c>
      <c r="B195" s="1">
        <f t="shared" si="305"/>
        <v>1969</v>
      </c>
      <c r="D195" s="43">
        <f>Adjusted_Supplier_Data!D36</f>
        <v>1107.7329999999999</v>
      </c>
      <c r="F195" s="49">
        <f t="shared" si="294"/>
        <v>42.169102376586245</v>
      </c>
      <c r="H195" s="115">
        <f t="shared" si="306"/>
        <v>26.268830436738249</v>
      </c>
      <c r="K195" s="50">
        <f t="shared" si="307"/>
        <v>1109.4396002883693</v>
      </c>
      <c r="L195" s="115">
        <f t="shared" si="295"/>
        <v>26.309300833122997</v>
      </c>
      <c r="O195" s="469">
        <f>Weather_factors!HP28</f>
        <v>0.99846174565255663</v>
      </c>
      <c r="R195" s="46">
        <f t="shared" si="296"/>
        <v>0.64137723977657424</v>
      </c>
      <c r="S195" s="46"/>
      <c r="T195" s="46"/>
      <c r="V195" s="48">
        <f t="shared" si="297"/>
        <v>0.72490873566621694</v>
      </c>
      <c r="W195" s="48">
        <f t="shared" si="298"/>
        <v>0.64736408476560503</v>
      </c>
      <c r="X195" s="48">
        <f t="shared" si="299"/>
        <v>1.0093343583428629</v>
      </c>
      <c r="Y195" s="48">
        <f t="shared" si="308"/>
        <v>0.64137723977657424</v>
      </c>
      <c r="Z195" s="48">
        <f t="shared" si="309"/>
        <v>0.46927988020315248</v>
      </c>
      <c r="AA195" s="48">
        <f t="shared" si="310"/>
        <v>0.46927988020315242</v>
      </c>
      <c r="AB195" s="48"/>
      <c r="AC195" s="48"/>
      <c r="AH195" s="5"/>
      <c r="AJ195" s="46" t="e">
        <f>D195/#REF!</f>
        <v>#REF!</v>
      </c>
      <c r="AK195" s="46" t="e">
        <f>#REF!/#REF!</f>
        <v>#REF!</v>
      </c>
      <c r="AL195" s="46" t="e">
        <f>#REF!/#REF!</f>
        <v>#REF!</v>
      </c>
      <c r="AM195" s="46" t="e">
        <f>#REF!/#REF!</f>
        <v>#REF!</v>
      </c>
      <c r="AO195" s="46" t="e">
        <f t="shared" si="311"/>
        <v>#REF!</v>
      </c>
      <c r="AP195" s="46" t="e">
        <f t="shared" si="312"/>
        <v>#REF!</v>
      </c>
      <c r="AQ195" s="46" t="e">
        <f t="shared" si="313"/>
        <v>#REF!</v>
      </c>
      <c r="AR195" s="46" t="e">
        <f t="shared" si="314"/>
        <v>#REF!</v>
      </c>
      <c r="AS195" s="46" t="e">
        <f t="shared" si="315"/>
        <v>#REF!</v>
      </c>
      <c r="AT195" s="46"/>
      <c r="AU195" s="46" t="e">
        <f t="shared" si="316"/>
        <v>#REF!</v>
      </c>
      <c r="AV195" s="46" t="e">
        <f t="shared" si="317"/>
        <v>#REF!</v>
      </c>
      <c r="AW195" s="46" t="e">
        <f t="shared" si="318"/>
        <v>#REF!</v>
      </c>
      <c r="AX195" s="46" t="e">
        <f t="shared" si="319"/>
        <v>#REF!</v>
      </c>
      <c r="BA195" s="46" t="e">
        <f>LN(#REF!/#REF!)</f>
        <v>#REF!</v>
      </c>
      <c r="BB195" s="46" t="e">
        <f>LN(#REF!/#REF!)</f>
        <v>#REF!</v>
      </c>
      <c r="BC195" s="46" t="e">
        <f>LN(#REF!/#REF!)</f>
        <v>#REF!</v>
      </c>
      <c r="BD195" s="46" t="e">
        <f>LN(#REF!/#REF!)</f>
        <v>#REF!</v>
      </c>
      <c r="BF195" s="46" t="e">
        <f>F195/#REF!</f>
        <v>#REF!</v>
      </c>
      <c r="BG195" s="46" t="e">
        <f>#REF!/#REF!</f>
        <v>#REF!</v>
      </c>
      <c r="BH195" s="46" t="e">
        <f>#REF!/#REF!</f>
        <v>#REF!</v>
      </c>
      <c r="BI195" s="46" t="e">
        <f>#REF!/#REF!</f>
        <v>#REF!</v>
      </c>
      <c r="BJ195" s="46"/>
      <c r="BL195" s="46" t="e">
        <f t="shared" si="320"/>
        <v>#REF!</v>
      </c>
      <c r="BM195" s="46" t="e">
        <f t="shared" si="321"/>
        <v>#REF!</v>
      </c>
      <c r="BN195" s="46" t="e">
        <f t="shared" si="322"/>
        <v>#REF!</v>
      </c>
      <c r="BO195" s="46" t="e">
        <f t="shared" si="323"/>
        <v>#REF!</v>
      </c>
      <c r="BQ195" s="46" t="e">
        <f>LN(#REF!/#REF!)</f>
        <v>#REF!</v>
      </c>
      <c r="BR195" s="46" t="e">
        <f>LN(#REF!/#REF!)</f>
        <v>#REF!</v>
      </c>
      <c r="BS195" s="46" t="e">
        <f>LN(#REF!/#REF!)</f>
        <v>#REF!</v>
      </c>
      <c r="BT195" s="46" t="e">
        <f>LN(#REF!/#REF!)</f>
        <v>#REF!</v>
      </c>
      <c r="BV195" s="46" t="e">
        <f>LN(#REF!/#REF!)</f>
        <v>#REF!</v>
      </c>
      <c r="BW195" s="46" t="e">
        <f>LN(#REF!/#REF!)</f>
        <v>#REF!</v>
      </c>
      <c r="BX195" s="46" t="e">
        <f>LN(#REF!/#REF!)</f>
        <v>#REF!</v>
      </c>
      <c r="BY195" s="46" t="e">
        <f>LN(#REF!/#REF!)</f>
        <v>#REF!</v>
      </c>
      <c r="CA195" s="46" t="e">
        <f>LN(#REF!/#REF!)</f>
        <v>#REF!</v>
      </c>
      <c r="CB195" s="46" t="e">
        <f>LN(#REF!/#REF!)</f>
        <v>#REF!</v>
      </c>
      <c r="CC195" s="46" t="e">
        <f>LN(#REF!/#REF!)</f>
        <v>#REF!</v>
      </c>
      <c r="CD195" s="46" t="e">
        <f>LN(#REF!/#REF!)</f>
        <v>#REF!</v>
      </c>
      <c r="CG195" s="46" t="e">
        <f t="shared" si="324"/>
        <v>#REF!</v>
      </c>
      <c r="CH195" s="46">
        <f t="shared" si="325"/>
        <v>1</v>
      </c>
      <c r="CI195" s="46">
        <f t="shared" si="300"/>
        <v>1</v>
      </c>
      <c r="CJ195" s="46"/>
      <c r="CK195" s="46" t="e">
        <f t="shared" si="326"/>
        <v>#REF!</v>
      </c>
      <c r="CL195" s="46">
        <f t="shared" si="327"/>
        <v>1</v>
      </c>
      <c r="CM195" s="46">
        <f t="shared" si="301"/>
        <v>1</v>
      </c>
      <c r="CN195" s="46"/>
      <c r="CO195" s="46" t="e">
        <f t="shared" si="328"/>
        <v>#REF!</v>
      </c>
      <c r="CP195" s="46">
        <f t="shared" si="329"/>
        <v>1</v>
      </c>
      <c r="CQ195" s="46">
        <f t="shared" si="302"/>
        <v>1</v>
      </c>
      <c r="CR195" s="46"/>
      <c r="CS195" s="46" t="e">
        <f t="shared" si="330"/>
        <v>#REF!</v>
      </c>
      <c r="CT195" s="46">
        <f t="shared" si="331"/>
        <v>1</v>
      </c>
      <c r="CU195" s="46">
        <f t="shared" si="303"/>
        <v>1</v>
      </c>
      <c r="CW195" s="46" t="e">
        <f t="shared" si="332"/>
        <v>#REF!</v>
      </c>
      <c r="CX195" s="46">
        <f t="shared" si="333"/>
        <v>1</v>
      </c>
      <c r="CY195" s="46">
        <f t="shared" si="304"/>
        <v>1</v>
      </c>
      <c r="DD195" s="2">
        <f t="shared" si="334"/>
        <v>1992</v>
      </c>
      <c r="DE195" s="46">
        <f t="shared" si="290"/>
        <v>1.241266211100144</v>
      </c>
      <c r="DF195" s="46">
        <f t="shared" si="291"/>
        <v>1.1271570613201707</v>
      </c>
      <c r="DG195" s="46">
        <f t="shared" si="292"/>
        <v>1.1166452250597554</v>
      </c>
      <c r="DH195" s="46">
        <f t="shared" si="293"/>
        <v>0.98620064949776254</v>
      </c>
    </row>
    <row r="196" spans="1:112" x14ac:dyDescent="0.2">
      <c r="A196" s="33" t="s">
        <v>64</v>
      </c>
      <c r="B196" s="1">
        <f t="shared" si="305"/>
        <v>1970</v>
      </c>
      <c r="D196" s="43">
        <f>Adjusted_Supplier_Data!D37</f>
        <v>1201.163</v>
      </c>
      <c r="F196" s="49">
        <f t="shared" si="294"/>
        <v>43.217587378911084</v>
      </c>
      <c r="H196" s="115">
        <f t="shared" si="306"/>
        <v>27.793383963541942</v>
      </c>
      <c r="K196" s="50">
        <f t="shared" si="307"/>
        <v>1183.0592962245828</v>
      </c>
      <c r="L196" s="115">
        <f t="shared" si="295"/>
        <v>27.374487285745179</v>
      </c>
      <c r="O196" s="46">
        <f>Weather_factors!JB29</f>
        <v>1.0153024483499604</v>
      </c>
      <c r="R196" s="46">
        <f t="shared" si="296"/>
        <v>0.66734472371556564</v>
      </c>
      <c r="S196" s="46"/>
      <c r="T196" s="46"/>
      <c r="V196" s="48">
        <f t="shared" si="297"/>
        <v>0.7429327365238283</v>
      </c>
      <c r="W196" s="48">
        <f t="shared" si="298"/>
        <v>0.68493489329216828</v>
      </c>
      <c r="X196" s="48">
        <f t="shared" si="299"/>
        <v>1.0263584455701786</v>
      </c>
      <c r="Y196" s="48">
        <f t="shared" si="308"/>
        <v>0.66734472371556564</v>
      </c>
      <c r="Z196" s="48">
        <f t="shared" si="309"/>
        <v>0.50886055461420687</v>
      </c>
      <c r="AA196" s="48">
        <f t="shared" si="310"/>
        <v>0.50886055461420687</v>
      </c>
      <c r="AB196" s="48"/>
      <c r="AC196" s="48" t="e">
        <f>#REF!*#REF!*X196</f>
        <v>#REF!</v>
      </c>
      <c r="AH196" s="5"/>
      <c r="AJ196" s="46" t="e">
        <f>D196/#REF!</f>
        <v>#REF!</v>
      </c>
      <c r="AK196" s="46" t="e">
        <f>#REF!/#REF!</f>
        <v>#REF!</v>
      </c>
      <c r="AL196" s="46" t="e">
        <f>#REF!/#REF!</f>
        <v>#REF!</v>
      </c>
      <c r="AM196" s="46" t="e">
        <f>#REF!/#REF!</f>
        <v>#REF!</v>
      </c>
      <c r="AO196" s="46" t="e">
        <f t="shared" si="311"/>
        <v>#REF!</v>
      </c>
      <c r="AP196" s="46" t="e">
        <f t="shared" si="312"/>
        <v>#REF!</v>
      </c>
      <c r="AQ196" s="46" t="e">
        <f t="shared" si="313"/>
        <v>#REF!</v>
      </c>
      <c r="AR196" s="46" t="e">
        <f t="shared" si="314"/>
        <v>#REF!</v>
      </c>
      <c r="AS196" s="46" t="e">
        <f t="shared" si="315"/>
        <v>#REF!</v>
      </c>
      <c r="AT196" s="46"/>
      <c r="AU196" s="46" t="e">
        <f t="shared" si="316"/>
        <v>#REF!</v>
      </c>
      <c r="AV196" s="46" t="e">
        <f t="shared" si="317"/>
        <v>#REF!</v>
      </c>
      <c r="AW196" s="46" t="e">
        <f t="shared" si="318"/>
        <v>#REF!</v>
      </c>
      <c r="AX196" s="46" t="e">
        <f t="shared" si="319"/>
        <v>#REF!</v>
      </c>
      <c r="BA196" s="46" t="e">
        <f>LN(#REF!/#REF!)</f>
        <v>#REF!</v>
      </c>
      <c r="BB196" s="46" t="e">
        <f>LN(#REF!/#REF!)</f>
        <v>#REF!</v>
      </c>
      <c r="BC196" s="46" t="e">
        <f>LN(#REF!/#REF!)</f>
        <v>#REF!</v>
      </c>
      <c r="BD196" s="46" t="e">
        <f>LN(#REF!/#REF!)</f>
        <v>#REF!</v>
      </c>
      <c r="BF196" s="46" t="e">
        <f>F196/#REF!</f>
        <v>#REF!</v>
      </c>
      <c r="BG196" s="46" t="e">
        <f>#REF!/#REF!</f>
        <v>#REF!</v>
      </c>
      <c r="BH196" s="46" t="e">
        <f>#REF!/#REF!</f>
        <v>#REF!</v>
      </c>
      <c r="BI196" s="46" t="e">
        <f>#REF!/#REF!</f>
        <v>#REF!</v>
      </c>
      <c r="BJ196" s="46"/>
      <c r="BL196" s="46" t="e">
        <f t="shared" si="320"/>
        <v>#REF!</v>
      </c>
      <c r="BM196" s="46" t="e">
        <f t="shared" si="321"/>
        <v>#REF!</v>
      </c>
      <c r="BN196" s="46" t="e">
        <f t="shared" si="322"/>
        <v>#REF!</v>
      </c>
      <c r="BO196" s="46" t="e">
        <f t="shared" si="323"/>
        <v>#REF!</v>
      </c>
      <c r="BQ196" s="46" t="e">
        <f>LN(#REF!/#REF!)</f>
        <v>#REF!</v>
      </c>
      <c r="BR196" s="46" t="e">
        <f>LN(#REF!/#REF!)</f>
        <v>#REF!</v>
      </c>
      <c r="BS196" s="46" t="e">
        <f>LN(#REF!/#REF!)</f>
        <v>#REF!</v>
      </c>
      <c r="BT196" s="46" t="e">
        <f>LN(#REF!/#REF!)</f>
        <v>#REF!</v>
      </c>
      <c r="BV196" s="46" t="e">
        <f>LN(#REF!/#REF!)</f>
        <v>#REF!</v>
      </c>
      <c r="BW196" s="46" t="e">
        <f>LN(#REF!/#REF!)</f>
        <v>#REF!</v>
      </c>
      <c r="BX196" s="46" t="e">
        <f>LN(#REF!/#REF!)</f>
        <v>#REF!</v>
      </c>
      <c r="BY196" s="46" t="e">
        <f>LN(#REF!/#REF!)</f>
        <v>#REF!</v>
      </c>
      <c r="CA196" s="46" t="e">
        <f>LN(#REF!/#REF!)</f>
        <v>#REF!</v>
      </c>
      <c r="CB196" s="46" t="e">
        <f>LN(#REF!/#REF!)</f>
        <v>#REF!</v>
      </c>
      <c r="CC196" s="46" t="e">
        <f>LN(#REF!/#REF!)</f>
        <v>#REF!</v>
      </c>
      <c r="CD196" s="46" t="e">
        <f>LN(#REF!/#REF!)</f>
        <v>#REF!</v>
      </c>
      <c r="CG196" s="46" t="e">
        <f t="shared" si="324"/>
        <v>#REF!</v>
      </c>
      <c r="CH196" s="46">
        <f t="shared" si="325"/>
        <v>1</v>
      </c>
      <c r="CI196" s="46">
        <f t="shared" si="300"/>
        <v>1</v>
      </c>
      <c r="CJ196" s="46"/>
      <c r="CK196" s="46" t="e">
        <f t="shared" si="326"/>
        <v>#REF!</v>
      </c>
      <c r="CL196" s="46">
        <f t="shared" si="327"/>
        <v>1</v>
      </c>
      <c r="CM196" s="46">
        <f t="shared" si="301"/>
        <v>1</v>
      </c>
      <c r="CN196" s="46"/>
      <c r="CO196" s="46" t="e">
        <f t="shared" si="328"/>
        <v>#REF!</v>
      </c>
      <c r="CP196" s="46">
        <f t="shared" si="329"/>
        <v>1</v>
      </c>
      <c r="CQ196" s="46">
        <f t="shared" si="302"/>
        <v>1</v>
      </c>
      <c r="CR196" s="46"/>
      <c r="CS196" s="46" t="e">
        <f t="shared" si="330"/>
        <v>#REF!</v>
      </c>
      <c r="CT196" s="46">
        <f t="shared" si="331"/>
        <v>1</v>
      </c>
      <c r="CU196" s="46">
        <f t="shared" si="303"/>
        <v>1</v>
      </c>
      <c r="CW196" s="46" t="e">
        <f t="shared" si="332"/>
        <v>#REF!</v>
      </c>
      <c r="CX196" s="46">
        <f t="shared" si="333"/>
        <v>1</v>
      </c>
      <c r="CY196" s="46">
        <f t="shared" si="304"/>
        <v>1</v>
      </c>
      <c r="DD196" s="2">
        <f t="shared" si="334"/>
        <v>1993</v>
      </c>
      <c r="DE196" s="46">
        <f t="shared" si="290"/>
        <v>1.2831904365457267</v>
      </c>
      <c r="DF196" s="46">
        <f t="shared" si="291"/>
        <v>1.137198393024756</v>
      </c>
      <c r="DG196" s="46">
        <f t="shared" si="292"/>
        <v>1.1251922557305998</v>
      </c>
      <c r="DH196" s="46">
        <f t="shared" si="293"/>
        <v>1.0028319048399965</v>
      </c>
    </row>
    <row r="197" spans="1:112" x14ac:dyDescent="0.2">
      <c r="A197" s="33" t="s">
        <v>64</v>
      </c>
      <c r="B197" s="1">
        <f t="shared" si="305"/>
        <v>1971</v>
      </c>
      <c r="D197" s="43">
        <f>Adjusted_Supplier_Data!D38</f>
        <v>1288.009</v>
      </c>
      <c r="F197" s="49">
        <f t="shared" si="294"/>
        <v>44.196531411053328</v>
      </c>
      <c r="H197" s="115">
        <f t="shared" si="306"/>
        <v>29.142762087385787</v>
      </c>
      <c r="K197" s="50">
        <f t="shared" si="307"/>
        <v>1284.5789119868118</v>
      </c>
      <c r="L197" s="115">
        <f t="shared" si="295"/>
        <v>29.065152195756816</v>
      </c>
      <c r="O197" s="46">
        <f>Weather_factors!JB30</f>
        <v>1.0026702042055813</v>
      </c>
      <c r="R197" s="46">
        <f t="shared" si="296"/>
        <v>0.70856033792927331</v>
      </c>
      <c r="S197" s="46"/>
      <c r="T197" s="46"/>
      <c r="V197" s="48">
        <f t="shared" si="297"/>
        <v>0.75976129204513909</v>
      </c>
      <c r="W197" s="48">
        <f t="shared" si="298"/>
        <v>0.71818871234774417</v>
      </c>
      <c r="X197" s="48">
        <f t="shared" si="299"/>
        <v>1.0135886443300075</v>
      </c>
      <c r="Y197" s="48">
        <f t="shared" si="308"/>
        <v>0.70856033792927331</v>
      </c>
      <c r="Z197" s="48">
        <f t="shared" si="309"/>
        <v>0.54565198402555681</v>
      </c>
      <c r="AA197" s="48">
        <f t="shared" si="310"/>
        <v>0.54565198402555681</v>
      </c>
      <c r="AB197" s="48"/>
      <c r="AC197" s="48" t="e">
        <f>#REF!*#REF!*X197</f>
        <v>#REF!</v>
      </c>
      <c r="AH197" s="5"/>
      <c r="AJ197" s="46" t="e">
        <f>D197/#REF!</f>
        <v>#REF!</v>
      </c>
      <c r="AK197" s="46" t="e">
        <f>#REF!/#REF!</f>
        <v>#REF!</v>
      </c>
      <c r="AL197" s="46" t="e">
        <f>#REF!/#REF!</f>
        <v>#REF!</v>
      </c>
      <c r="AM197" s="46" t="e">
        <f>#REF!/#REF!</f>
        <v>#REF!</v>
      </c>
      <c r="AO197" s="46" t="e">
        <f t="shared" si="311"/>
        <v>#REF!</v>
      </c>
      <c r="AP197" s="46" t="e">
        <f t="shared" si="312"/>
        <v>#REF!</v>
      </c>
      <c r="AQ197" s="46" t="e">
        <f t="shared" si="313"/>
        <v>#REF!</v>
      </c>
      <c r="AR197" s="46" t="e">
        <f t="shared" si="314"/>
        <v>#REF!</v>
      </c>
      <c r="AS197" s="46" t="e">
        <f t="shared" si="315"/>
        <v>#REF!</v>
      </c>
      <c r="AT197" s="46"/>
      <c r="AU197" s="46" t="e">
        <f t="shared" si="316"/>
        <v>#REF!</v>
      </c>
      <c r="AV197" s="46" t="e">
        <f t="shared" si="317"/>
        <v>#REF!</v>
      </c>
      <c r="AW197" s="46" t="e">
        <f t="shared" si="318"/>
        <v>#REF!</v>
      </c>
      <c r="AX197" s="46" t="e">
        <f t="shared" si="319"/>
        <v>#REF!</v>
      </c>
      <c r="BA197" s="46" t="e">
        <f>LN(#REF!/#REF!)</f>
        <v>#REF!</v>
      </c>
      <c r="BB197" s="46" t="e">
        <f>LN(#REF!/#REF!)</f>
        <v>#REF!</v>
      </c>
      <c r="BC197" s="46" t="e">
        <f>LN(#REF!/#REF!)</f>
        <v>#REF!</v>
      </c>
      <c r="BD197" s="46" t="e">
        <f>LN(#REF!/#REF!)</f>
        <v>#REF!</v>
      </c>
      <c r="BF197" s="46" t="e">
        <f>F197/#REF!</f>
        <v>#REF!</v>
      </c>
      <c r="BG197" s="46" t="e">
        <f>#REF!/#REF!</f>
        <v>#REF!</v>
      </c>
      <c r="BH197" s="46" t="e">
        <f>#REF!/#REF!</f>
        <v>#REF!</v>
      </c>
      <c r="BI197" s="46" t="e">
        <f>#REF!/#REF!</f>
        <v>#REF!</v>
      </c>
      <c r="BJ197" s="46"/>
      <c r="BL197" s="46" t="e">
        <f t="shared" si="320"/>
        <v>#REF!</v>
      </c>
      <c r="BM197" s="46" t="e">
        <f t="shared" si="321"/>
        <v>#REF!</v>
      </c>
      <c r="BN197" s="46" t="e">
        <f t="shared" si="322"/>
        <v>#REF!</v>
      </c>
      <c r="BO197" s="46" t="e">
        <f t="shared" si="323"/>
        <v>#REF!</v>
      </c>
      <c r="BQ197" s="46" t="e">
        <f>LN(#REF!/#REF!)</f>
        <v>#REF!</v>
      </c>
      <c r="BR197" s="46" t="e">
        <f>LN(#REF!/#REF!)</f>
        <v>#REF!</v>
      </c>
      <c r="BS197" s="46" t="e">
        <f>LN(#REF!/#REF!)</f>
        <v>#REF!</v>
      </c>
      <c r="BT197" s="46" t="e">
        <f>LN(#REF!/#REF!)</f>
        <v>#REF!</v>
      </c>
      <c r="BV197" s="46" t="e">
        <f>LN(#REF!/#REF!)</f>
        <v>#REF!</v>
      </c>
      <c r="BW197" s="46" t="e">
        <f>LN(#REF!/#REF!)</f>
        <v>#REF!</v>
      </c>
      <c r="BX197" s="46" t="e">
        <f>LN(#REF!/#REF!)</f>
        <v>#REF!</v>
      </c>
      <c r="BY197" s="46" t="e">
        <f>LN(#REF!/#REF!)</f>
        <v>#REF!</v>
      </c>
      <c r="CA197" s="46" t="e">
        <f>LN(#REF!/#REF!)</f>
        <v>#REF!</v>
      </c>
      <c r="CB197" s="46" t="e">
        <f>LN(#REF!/#REF!)</f>
        <v>#REF!</v>
      </c>
      <c r="CC197" s="46" t="e">
        <f>LN(#REF!/#REF!)</f>
        <v>#REF!</v>
      </c>
      <c r="CD197" s="46" t="e">
        <f>LN(#REF!/#REF!)</f>
        <v>#REF!</v>
      </c>
      <c r="CG197" s="46" t="e">
        <f t="shared" si="324"/>
        <v>#REF!</v>
      </c>
      <c r="CH197" s="46">
        <f t="shared" si="325"/>
        <v>1</v>
      </c>
      <c r="CI197" s="46">
        <f t="shared" si="300"/>
        <v>1</v>
      </c>
      <c r="CJ197" s="46"/>
      <c r="CK197" s="46" t="e">
        <f t="shared" si="326"/>
        <v>#REF!</v>
      </c>
      <c r="CL197" s="46">
        <f t="shared" si="327"/>
        <v>1</v>
      </c>
      <c r="CM197" s="46">
        <f t="shared" si="301"/>
        <v>1</v>
      </c>
      <c r="CN197" s="46"/>
      <c r="CO197" s="46" t="e">
        <f t="shared" si="328"/>
        <v>#REF!</v>
      </c>
      <c r="CP197" s="46">
        <f t="shared" si="329"/>
        <v>1</v>
      </c>
      <c r="CQ197" s="46">
        <f t="shared" si="302"/>
        <v>1</v>
      </c>
      <c r="CR197" s="46"/>
      <c r="CS197" s="46" t="e">
        <f t="shared" si="330"/>
        <v>#REF!</v>
      </c>
      <c r="CT197" s="46">
        <f t="shared" si="331"/>
        <v>1</v>
      </c>
      <c r="CU197" s="46">
        <f t="shared" si="303"/>
        <v>1</v>
      </c>
      <c r="CW197" s="46" t="e">
        <f t="shared" si="332"/>
        <v>#REF!</v>
      </c>
      <c r="CX197" s="46">
        <f t="shared" si="333"/>
        <v>1</v>
      </c>
      <c r="CY197" s="46">
        <f t="shared" si="304"/>
        <v>1</v>
      </c>
      <c r="DD197" s="2">
        <f t="shared" si="334"/>
        <v>1994</v>
      </c>
      <c r="DE197" s="46">
        <f t="shared" si="290"/>
        <v>1.3205785650864772</v>
      </c>
      <c r="DF197" s="46">
        <f t="shared" si="291"/>
        <v>1.1485207898365286</v>
      </c>
      <c r="DG197" s="46">
        <f t="shared" si="292"/>
        <v>1.1468113111693305</v>
      </c>
      <c r="DH197" s="46">
        <f t="shared" si="293"/>
        <v>1.0026131929693889</v>
      </c>
    </row>
    <row r="198" spans="1:112" x14ac:dyDescent="0.2">
      <c r="A198" s="33" t="s">
        <v>64</v>
      </c>
      <c r="B198" s="1">
        <f t="shared" si="305"/>
        <v>1972</v>
      </c>
      <c r="D198" s="43">
        <f>Adjusted_Supplier_Data!D39</f>
        <v>1407.566</v>
      </c>
      <c r="F198" s="49">
        <f t="shared" si="294"/>
        <v>45.23715809396959</v>
      </c>
      <c r="H198" s="115">
        <f t="shared" si="306"/>
        <v>31.115261420182755</v>
      </c>
      <c r="K198" s="50">
        <f t="shared" si="307"/>
        <v>1411.8967210209876</v>
      </c>
      <c r="L198" s="115">
        <f t="shared" si="295"/>
        <v>31.210995131217196</v>
      </c>
      <c r="O198" s="46">
        <f>Weather_factors!JB31</f>
        <v>0.99693269276958463</v>
      </c>
      <c r="R198" s="46">
        <f t="shared" si="296"/>
        <v>0.76087243955710926</v>
      </c>
      <c r="S198" s="46"/>
      <c r="T198" s="46"/>
      <c r="V198" s="48">
        <f t="shared" si="297"/>
        <v>0.7776502043173672</v>
      </c>
      <c r="W198" s="48">
        <f t="shared" si="298"/>
        <v>0.7667986125240015</v>
      </c>
      <c r="X198" s="48">
        <f t="shared" si="299"/>
        <v>1.0077886550475421</v>
      </c>
      <c r="Y198" s="48">
        <f t="shared" si="308"/>
        <v>0.76087243955710926</v>
      </c>
      <c r="Z198" s="48">
        <f t="shared" si="309"/>
        <v>0.59630109769956341</v>
      </c>
      <c r="AA198" s="48">
        <f t="shared" si="310"/>
        <v>0.59630109769956341</v>
      </c>
      <c r="AB198" s="48"/>
      <c r="AC198" s="48" t="e">
        <f>#REF!*#REF!*X198</f>
        <v>#REF!</v>
      </c>
      <c r="AH198" s="5"/>
      <c r="AJ198" s="46" t="e">
        <f>D198/#REF!</f>
        <v>#REF!</v>
      </c>
      <c r="AK198" s="46" t="e">
        <f>#REF!/#REF!</f>
        <v>#REF!</v>
      </c>
      <c r="AL198" s="46" t="e">
        <f>#REF!/#REF!</f>
        <v>#REF!</v>
      </c>
      <c r="AM198" s="46" t="e">
        <f>#REF!/#REF!</f>
        <v>#REF!</v>
      </c>
      <c r="AO198" s="46" t="e">
        <f t="shared" si="311"/>
        <v>#REF!</v>
      </c>
      <c r="AP198" s="46" t="e">
        <f t="shared" si="312"/>
        <v>#REF!</v>
      </c>
      <c r="AQ198" s="46" t="e">
        <f t="shared" si="313"/>
        <v>#REF!</v>
      </c>
      <c r="AR198" s="46" t="e">
        <f t="shared" si="314"/>
        <v>#REF!</v>
      </c>
      <c r="AS198" s="46" t="e">
        <f t="shared" si="315"/>
        <v>#REF!</v>
      </c>
      <c r="AT198" s="46"/>
      <c r="AU198" s="46" t="e">
        <f t="shared" si="316"/>
        <v>#REF!</v>
      </c>
      <c r="AV198" s="46" t="e">
        <f t="shared" si="317"/>
        <v>#REF!</v>
      </c>
      <c r="AW198" s="46" t="e">
        <f t="shared" si="318"/>
        <v>#REF!</v>
      </c>
      <c r="AX198" s="46" t="e">
        <f t="shared" si="319"/>
        <v>#REF!</v>
      </c>
      <c r="BA198" s="46" t="e">
        <f>LN(#REF!/#REF!)</f>
        <v>#REF!</v>
      </c>
      <c r="BB198" s="46" t="e">
        <f>LN(#REF!/#REF!)</f>
        <v>#REF!</v>
      </c>
      <c r="BC198" s="46" t="e">
        <f>LN(#REF!/#REF!)</f>
        <v>#REF!</v>
      </c>
      <c r="BD198" s="46" t="e">
        <f>LN(#REF!/#REF!)</f>
        <v>#REF!</v>
      </c>
      <c r="BF198" s="46" t="e">
        <f>F198/#REF!</f>
        <v>#REF!</v>
      </c>
      <c r="BG198" s="46" t="e">
        <f>#REF!/#REF!</f>
        <v>#REF!</v>
      </c>
      <c r="BH198" s="46" t="e">
        <f>#REF!/#REF!</f>
        <v>#REF!</v>
      </c>
      <c r="BI198" s="46" t="e">
        <f>#REF!/#REF!</f>
        <v>#REF!</v>
      </c>
      <c r="BJ198" s="46"/>
      <c r="BL198" s="46" t="e">
        <f t="shared" si="320"/>
        <v>#REF!</v>
      </c>
      <c r="BM198" s="46" t="e">
        <f t="shared" si="321"/>
        <v>#REF!</v>
      </c>
      <c r="BN198" s="46" t="e">
        <f t="shared" si="322"/>
        <v>#REF!</v>
      </c>
      <c r="BO198" s="46" t="e">
        <f t="shared" si="323"/>
        <v>#REF!</v>
      </c>
      <c r="BQ198" s="46" t="e">
        <f>LN(#REF!/#REF!)</f>
        <v>#REF!</v>
      </c>
      <c r="BR198" s="46" t="e">
        <f>LN(#REF!/#REF!)</f>
        <v>#REF!</v>
      </c>
      <c r="BS198" s="46" t="e">
        <f>LN(#REF!/#REF!)</f>
        <v>#REF!</v>
      </c>
      <c r="BT198" s="46" t="e">
        <f>LN(#REF!/#REF!)</f>
        <v>#REF!</v>
      </c>
      <c r="BV198" s="46" t="e">
        <f>LN(#REF!/#REF!)</f>
        <v>#REF!</v>
      </c>
      <c r="BW198" s="46" t="e">
        <f>LN(#REF!/#REF!)</f>
        <v>#REF!</v>
      </c>
      <c r="BX198" s="46" t="e">
        <f>LN(#REF!/#REF!)</f>
        <v>#REF!</v>
      </c>
      <c r="BY198" s="46" t="e">
        <f>LN(#REF!/#REF!)</f>
        <v>#REF!</v>
      </c>
      <c r="CA198" s="46" t="e">
        <f>LN(#REF!/#REF!)</f>
        <v>#REF!</v>
      </c>
      <c r="CB198" s="46" t="e">
        <f>LN(#REF!/#REF!)</f>
        <v>#REF!</v>
      </c>
      <c r="CC198" s="46" t="e">
        <f>LN(#REF!/#REF!)</f>
        <v>#REF!</v>
      </c>
      <c r="CD198" s="46" t="e">
        <f>LN(#REF!/#REF!)</f>
        <v>#REF!</v>
      </c>
      <c r="CG198" s="46" t="e">
        <f t="shared" si="324"/>
        <v>#REF!</v>
      </c>
      <c r="CH198" s="46">
        <f t="shared" si="325"/>
        <v>1</v>
      </c>
      <c r="CI198" s="46">
        <f t="shared" si="300"/>
        <v>1</v>
      </c>
      <c r="CJ198" s="46"/>
      <c r="CK198" s="46" t="e">
        <f t="shared" si="326"/>
        <v>#REF!</v>
      </c>
      <c r="CL198" s="46">
        <f t="shared" si="327"/>
        <v>1</v>
      </c>
      <c r="CM198" s="46">
        <f t="shared" si="301"/>
        <v>1</v>
      </c>
      <c r="CN198" s="46"/>
      <c r="CO198" s="46" t="e">
        <f t="shared" si="328"/>
        <v>#REF!</v>
      </c>
      <c r="CP198" s="46">
        <f t="shared" si="329"/>
        <v>1</v>
      </c>
      <c r="CQ198" s="46">
        <f t="shared" si="302"/>
        <v>1</v>
      </c>
      <c r="CR198" s="46"/>
      <c r="CS198" s="46" t="e">
        <f t="shared" si="330"/>
        <v>#REF!</v>
      </c>
      <c r="CT198" s="46">
        <f t="shared" si="331"/>
        <v>1</v>
      </c>
      <c r="CU198" s="46">
        <f t="shared" si="303"/>
        <v>1</v>
      </c>
      <c r="CW198" s="46" t="e">
        <f t="shared" si="332"/>
        <v>#REF!</v>
      </c>
      <c r="CX198" s="46">
        <f t="shared" si="333"/>
        <v>1</v>
      </c>
      <c r="CY198" s="46">
        <f t="shared" si="304"/>
        <v>1</v>
      </c>
      <c r="DD198" s="2">
        <f t="shared" si="334"/>
        <v>1995</v>
      </c>
      <c r="DE198" s="46">
        <f t="shared" si="290"/>
        <v>1.3604759982266563</v>
      </c>
      <c r="DF198" s="46">
        <f t="shared" si="291"/>
        <v>1.1624022877522788</v>
      </c>
      <c r="DG198" s="46">
        <f t="shared" si="292"/>
        <v>1.1629762176876952</v>
      </c>
      <c r="DH198" s="46">
        <f t="shared" si="293"/>
        <v>1.0063837011063699</v>
      </c>
    </row>
    <row r="199" spans="1:112" x14ac:dyDescent="0.2">
      <c r="A199" s="33" t="s">
        <v>64</v>
      </c>
      <c r="B199" s="1">
        <f t="shared" si="305"/>
        <v>1973</v>
      </c>
      <c r="D199" s="43">
        <f>Adjusted_Supplier_Data!D40</f>
        <v>1516.653</v>
      </c>
      <c r="F199" s="49">
        <f t="shared" si="294"/>
        <v>46.382587898653007</v>
      </c>
      <c r="H199" s="115">
        <f t="shared" si="306"/>
        <v>32.698757631073128</v>
      </c>
      <c r="K199" s="50">
        <f t="shared" si="307"/>
        <v>1510.7166725685686</v>
      </c>
      <c r="L199" s="115">
        <f t="shared" si="295"/>
        <v>32.570771511704315</v>
      </c>
      <c r="O199" s="46">
        <f>Weather_factors!JB32</f>
        <v>1.0039294776705803</v>
      </c>
      <c r="R199" s="46">
        <f t="shared" si="296"/>
        <v>0.79402153869744874</v>
      </c>
      <c r="S199" s="46"/>
      <c r="T199" s="46"/>
      <c r="V199" s="48">
        <f t="shared" si="297"/>
        <v>0.79734073659600746</v>
      </c>
      <c r="W199" s="48">
        <f t="shared" si="298"/>
        <v>0.80582199339973326</v>
      </c>
      <c r="X199" s="48">
        <f t="shared" si="299"/>
        <v>1.0148616304812619</v>
      </c>
      <c r="Y199" s="48">
        <f t="shared" si="308"/>
        <v>0.79402153869744874</v>
      </c>
      <c r="Z199" s="48">
        <f t="shared" si="309"/>
        <v>0.64251470178260628</v>
      </c>
      <c r="AA199" s="48">
        <f t="shared" si="310"/>
        <v>0.64251470178260639</v>
      </c>
      <c r="AB199" s="48"/>
      <c r="AC199" s="48" t="e">
        <f>#REF!*#REF!*X199</f>
        <v>#REF!</v>
      </c>
      <c r="AH199" s="5"/>
      <c r="AJ199" s="46" t="e">
        <f>D199/#REF!</f>
        <v>#REF!</v>
      </c>
      <c r="AK199" s="46" t="e">
        <f>#REF!/#REF!</f>
        <v>#REF!</v>
      </c>
      <c r="AL199" s="46" t="e">
        <f>#REF!/#REF!</f>
        <v>#REF!</v>
      </c>
      <c r="AM199" s="46" t="e">
        <f>#REF!/#REF!</f>
        <v>#REF!</v>
      </c>
      <c r="AO199" s="46" t="e">
        <f t="shared" si="311"/>
        <v>#REF!</v>
      </c>
      <c r="AP199" s="46" t="e">
        <f t="shared" si="312"/>
        <v>#REF!</v>
      </c>
      <c r="AQ199" s="46" t="e">
        <f t="shared" si="313"/>
        <v>#REF!</v>
      </c>
      <c r="AR199" s="46" t="e">
        <f t="shared" si="314"/>
        <v>#REF!</v>
      </c>
      <c r="AS199" s="46" t="e">
        <f t="shared" si="315"/>
        <v>#REF!</v>
      </c>
      <c r="AT199" s="46"/>
      <c r="AU199" s="46" t="e">
        <f t="shared" si="316"/>
        <v>#REF!</v>
      </c>
      <c r="AV199" s="46" t="e">
        <f t="shared" si="317"/>
        <v>#REF!</v>
      </c>
      <c r="AW199" s="46" t="e">
        <f t="shared" si="318"/>
        <v>#REF!</v>
      </c>
      <c r="AX199" s="46" t="e">
        <f t="shared" si="319"/>
        <v>#REF!</v>
      </c>
      <c r="BA199" s="46" t="e">
        <f>LN(#REF!/#REF!)</f>
        <v>#REF!</v>
      </c>
      <c r="BB199" s="46" t="e">
        <f>LN(#REF!/#REF!)</f>
        <v>#REF!</v>
      </c>
      <c r="BC199" s="46" t="e">
        <f>LN(#REF!/#REF!)</f>
        <v>#REF!</v>
      </c>
      <c r="BD199" s="46" t="e">
        <f>LN(#REF!/#REF!)</f>
        <v>#REF!</v>
      </c>
      <c r="BF199" s="46" t="e">
        <f>F199/#REF!</f>
        <v>#REF!</v>
      </c>
      <c r="BG199" s="46" t="e">
        <f>#REF!/#REF!</f>
        <v>#REF!</v>
      </c>
      <c r="BH199" s="46" t="e">
        <f>#REF!/#REF!</f>
        <v>#REF!</v>
      </c>
      <c r="BI199" s="46" t="e">
        <f>#REF!/#REF!</f>
        <v>#REF!</v>
      </c>
      <c r="BJ199" s="46"/>
      <c r="BL199" s="46" t="e">
        <f t="shared" si="320"/>
        <v>#REF!</v>
      </c>
      <c r="BM199" s="46" t="e">
        <f t="shared" si="321"/>
        <v>#REF!</v>
      </c>
      <c r="BN199" s="46" t="e">
        <f t="shared" si="322"/>
        <v>#REF!</v>
      </c>
      <c r="BO199" s="46" t="e">
        <f t="shared" si="323"/>
        <v>#REF!</v>
      </c>
      <c r="BQ199" s="46" t="e">
        <f>LN(#REF!/#REF!)</f>
        <v>#REF!</v>
      </c>
      <c r="BR199" s="46" t="e">
        <f>LN(#REF!/#REF!)</f>
        <v>#REF!</v>
      </c>
      <c r="BS199" s="46" t="e">
        <f>LN(#REF!/#REF!)</f>
        <v>#REF!</v>
      </c>
      <c r="BT199" s="46" t="e">
        <f>LN(#REF!/#REF!)</f>
        <v>#REF!</v>
      </c>
      <c r="BV199" s="46" t="e">
        <f>LN(#REF!/#REF!)</f>
        <v>#REF!</v>
      </c>
      <c r="BW199" s="46" t="e">
        <f>LN(#REF!/#REF!)</f>
        <v>#REF!</v>
      </c>
      <c r="BX199" s="46" t="e">
        <f>LN(#REF!/#REF!)</f>
        <v>#REF!</v>
      </c>
      <c r="BY199" s="46" t="e">
        <f>LN(#REF!/#REF!)</f>
        <v>#REF!</v>
      </c>
      <c r="CA199" s="46" t="e">
        <f>LN(#REF!/#REF!)</f>
        <v>#REF!</v>
      </c>
      <c r="CB199" s="46" t="e">
        <f>LN(#REF!/#REF!)</f>
        <v>#REF!</v>
      </c>
      <c r="CC199" s="46" t="e">
        <f>LN(#REF!/#REF!)</f>
        <v>#REF!</v>
      </c>
      <c r="CD199" s="46" t="e">
        <f>LN(#REF!/#REF!)</f>
        <v>#REF!</v>
      </c>
      <c r="CG199" s="46" t="e">
        <f t="shared" si="324"/>
        <v>#REF!</v>
      </c>
      <c r="CH199" s="46">
        <f t="shared" si="325"/>
        <v>1</v>
      </c>
      <c r="CI199" s="46">
        <f t="shared" si="300"/>
        <v>1</v>
      </c>
      <c r="CJ199" s="46"/>
      <c r="CK199" s="46" t="e">
        <f t="shared" si="326"/>
        <v>#REF!</v>
      </c>
      <c r="CL199" s="46">
        <f t="shared" si="327"/>
        <v>1</v>
      </c>
      <c r="CM199" s="46">
        <f t="shared" si="301"/>
        <v>1</v>
      </c>
      <c r="CN199" s="46"/>
      <c r="CO199" s="46" t="e">
        <f t="shared" si="328"/>
        <v>#REF!</v>
      </c>
      <c r="CP199" s="46">
        <f t="shared" si="329"/>
        <v>1</v>
      </c>
      <c r="CQ199" s="46">
        <f t="shared" si="302"/>
        <v>1</v>
      </c>
      <c r="CR199" s="46"/>
      <c r="CS199" s="46" t="e">
        <f t="shared" si="330"/>
        <v>#REF!</v>
      </c>
      <c r="CT199" s="46">
        <f t="shared" si="331"/>
        <v>1</v>
      </c>
      <c r="CU199" s="46">
        <f t="shared" si="303"/>
        <v>1</v>
      </c>
      <c r="CW199" s="46" t="e">
        <f t="shared" si="332"/>
        <v>#REF!</v>
      </c>
      <c r="CX199" s="46">
        <f t="shared" si="333"/>
        <v>1</v>
      </c>
      <c r="CY199" s="46">
        <f t="shared" si="304"/>
        <v>1</v>
      </c>
      <c r="DD199" s="2">
        <f t="shared" si="334"/>
        <v>1996</v>
      </c>
      <c r="DE199" s="46">
        <f t="shared" si="290"/>
        <v>1.3994224851760382</v>
      </c>
      <c r="DF199" s="46">
        <f t="shared" si="291"/>
        <v>1.1777938855467078</v>
      </c>
      <c r="DG199" s="46">
        <f t="shared" si="292"/>
        <v>1.1931678044189229</v>
      </c>
      <c r="DH199" s="46">
        <f t="shared" si="293"/>
        <v>0.99581353785616666</v>
      </c>
    </row>
    <row r="200" spans="1:112" x14ac:dyDescent="0.2">
      <c r="A200" s="33" t="s">
        <v>64</v>
      </c>
      <c r="B200" s="1">
        <f t="shared" si="305"/>
        <v>1974</v>
      </c>
      <c r="D200" s="43">
        <f>Adjusted_Supplier_Data!D41</f>
        <v>1501.3340000000001</v>
      </c>
      <c r="F200" s="49">
        <f t="shared" si="294"/>
        <v>47.542368755172326</v>
      </c>
      <c r="H200" s="115">
        <f t="shared" si="306"/>
        <v>31.578864059790117</v>
      </c>
      <c r="K200" s="50">
        <f t="shared" si="307"/>
        <v>1543.6510721399982</v>
      </c>
      <c r="L200" s="115">
        <f t="shared" si="295"/>
        <v>32.468955850502468</v>
      </c>
      <c r="O200" s="46">
        <f>Weather_factors!JB33</f>
        <v>0.97258637466475306</v>
      </c>
      <c r="R200" s="46">
        <f t="shared" si="296"/>
        <v>0.7915394412763932</v>
      </c>
      <c r="S200" s="46"/>
      <c r="T200" s="46"/>
      <c r="V200" s="48">
        <f t="shared" si="297"/>
        <v>0.81727797089711285</v>
      </c>
      <c r="W200" s="48">
        <f t="shared" si="298"/>
        <v>0.77822354821754525</v>
      </c>
      <c r="X200" s="48">
        <f t="shared" si="299"/>
        <v>0.98317722103983163</v>
      </c>
      <c r="Y200" s="48">
        <f t="shared" si="308"/>
        <v>0.7915394412763932</v>
      </c>
      <c r="Z200" s="48">
        <f t="shared" si="309"/>
        <v>0.6360249623915869</v>
      </c>
      <c r="AA200" s="48">
        <f t="shared" si="310"/>
        <v>0.63602496239158679</v>
      </c>
      <c r="AB200" s="48"/>
      <c r="AC200" s="48" t="e">
        <f>#REF!*#REF!*X200</f>
        <v>#REF!</v>
      </c>
      <c r="AH200" s="5"/>
      <c r="AJ200" s="46" t="e">
        <f>D200/#REF!</f>
        <v>#REF!</v>
      </c>
      <c r="AK200" s="46" t="e">
        <f>#REF!/#REF!</f>
        <v>#REF!</v>
      </c>
      <c r="AL200" s="46" t="e">
        <f>#REF!/#REF!</f>
        <v>#REF!</v>
      </c>
      <c r="AM200" s="46" t="e">
        <f>#REF!/#REF!</f>
        <v>#REF!</v>
      </c>
      <c r="AO200" s="46" t="e">
        <f t="shared" si="311"/>
        <v>#REF!</v>
      </c>
      <c r="AP200" s="46" t="e">
        <f t="shared" si="312"/>
        <v>#REF!</v>
      </c>
      <c r="AQ200" s="46" t="e">
        <f t="shared" si="313"/>
        <v>#REF!</v>
      </c>
      <c r="AR200" s="46" t="e">
        <f t="shared" si="314"/>
        <v>#REF!</v>
      </c>
      <c r="AS200" s="46" t="e">
        <f t="shared" si="315"/>
        <v>#REF!</v>
      </c>
      <c r="AT200" s="46"/>
      <c r="AU200" s="46" t="e">
        <f t="shared" si="316"/>
        <v>#REF!</v>
      </c>
      <c r="AV200" s="46" t="e">
        <f t="shared" si="317"/>
        <v>#REF!</v>
      </c>
      <c r="AW200" s="46" t="e">
        <f t="shared" si="318"/>
        <v>#REF!</v>
      </c>
      <c r="AX200" s="46" t="e">
        <f t="shared" si="319"/>
        <v>#REF!</v>
      </c>
      <c r="BA200" s="46" t="e">
        <f>LN(#REF!/#REF!)</f>
        <v>#REF!</v>
      </c>
      <c r="BB200" s="46" t="e">
        <f>LN(#REF!/#REF!)</f>
        <v>#REF!</v>
      </c>
      <c r="BC200" s="46" t="e">
        <f>LN(#REF!/#REF!)</f>
        <v>#REF!</v>
      </c>
      <c r="BD200" s="46" t="e">
        <f>LN(#REF!/#REF!)</f>
        <v>#REF!</v>
      </c>
      <c r="BF200" s="46" t="e">
        <f>F200/#REF!</f>
        <v>#REF!</v>
      </c>
      <c r="BG200" s="46" t="e">
        <f>#REF!/#REF!</f>
        <v>#REF!</v>
      </c>
      <c r="BH200" s="46" t="e">
        <f>#REF!/#REF!</f>
        <v>#REF!</v>
      </c>
      <c r="BI200" s="46" t="e">
        <f>#REF!/#REF!</f>
        <v>#REF!</v>
      </c>
      <c r="BJ200" s="46"/>
      <c r="BL200" s="46" t="e">
        <f t="shared" si="320"/>
        <v>#REF!</v>
      </c>
      <c r="BM200" s="46" t="e">
        <f t="shared" si="321"/>
        <v>#REF!</v>
      </c>
      <c r="BN200" s="46" t="e">
        <f t="shared" si="322"/>
        <v>#REF!</v>
      </c>
      <c r="BO200" s="46" t="e">
        <f t="shared" si="323"/>
        <v>#REF!</v>
      </c>
      <c r="BQ200" s="46" t="e">
        <f>LN(#REF!/#REF!)</f>
        <v>#REF!</v>
      </c>
      <c r="BR200" s="46" t="e">
        <f>LN(#REF!/#REF!)</f>
        <v>#REF!</v>
      </c>
      <c r="BS200" s="46" t="e">
        <f>LN(#REF!/#REF!)</f>
        <v>#REF!</v>
      </c>
      <c r="BT200" s="46" t="e">
        <f>LN(#REF!/#REF!)</f>
        <v>#REF!</v>
      </c>
      <c r="BV200" s="46" t="e">
        <f>LN(#REF!/#REF!)</f>
        <v>#REF!</v>
      </c>
      <c r="BW200" s="46" t="e">
        <f>LN(#REF!/#REF!)</f>
        <v>#REF!</v>
      </c>
      <c r="BX200" s="46" t="e">
        <f>LN(#REF!/#REF!)</f>
        <v>#REF!</v>
      </c>
      <c r="BY200" s="46" t="e">
        <f>LN(#REF!/#REF!)</f>
        <v>#REF!</v>
      </c>
      <c r="CA200" s="46" t="e">
        <f>LN(#REF!/#REF!)</f>
        <v>#REF!</v>
      </c>
      <c r="CB200" s="46" t="e">
        <f>LN(#REF!/#REF!)</f>
        <v>#REF!</v>
      </c>
      <c r="CC200" s="46" t="e">
        <f>LN(#REF!/#REF!)</f>
        <v>#REF!</v>
      </c>
      <c r="CD200" s="46" t="e">
        <f>LN(#REF!/#REF!)</f>
        <v>#REF!</v>
      </c>
      <c r="CG200" s="46" t="e">
        <f t="shared" si="324"/>
        <v>#REF!</v>
      </c>
      <c r="CH200" s="46">
        <f t="shared" si="325"/>
        <v>1</v>
      </c>
      <c r="CI200" s="46">
        <f t="shared" si="300"/>
        <v>1</v>
      </c>
      <c r="CJ200" s="46"/>
      <c r="CK200" s="46" t="e">
        <f t="shared" si="326"/>
        <v>#REF!</v>
      </c>
      <c r="CL200" s="46">
        <f t="shared" si="327"/>
        <v>1</v>
      </c>
      <c r="CM200" s="46">
        <f t="shared" si="301"/>
        <v>1</v>
      </c>
      <c r="CN200" s="46"/>
      <c r="CO200" s="46" t="e">
        <f t="shared" si="328"/>
        <v>#REF!</v>
      </c>
      <c r="CP200" s="46">
        <f t="shared" si="329"/>
        <v>1</v>
      </c>
      <c r="CQ200" s="46">
        <f t="shared" si="302"/>
        <v>1</v>
      </c>
      <c r="CR200" s="46"/>
      <c r="CS200" s="46" t="e">
        <f t="shared" si="330"/>
        <v>#REF!</v>
      </c>
      <c r="CT200" s="46">
        <f t="shared" si="331"/>
        <v>1</v>
      </c>
      <c r="CU200" s="46">
        <f t="shared" si="303"/>
        <v>1</v>
      </c>
      <c r="CW200" s="46" t="e">
        <f t="shared" si="332"/>
        <v>#REF!</v>
      </c>
      <c r="CX200" s="46">
        <f t="shared" si="333"/>
        <v>1</v>
      </c>
      <c r="CY200" s="46">
        <f t="shared" si="304"/>
        <v>1</v>
      </c>
      <c r="DD200" s="2">
        <f t="shared" si="334"/>
        <v>1997</v>
      </c>
      <c r="DE200" s="46">
        <f t="shared" si="290"/>
        <v>1.4340749220753464</v>
      </c>
      <c r="DF200" s="46">
        <f t="shared" si="291"/>
        <v>1.1950535636486832</v>
      </c>
      <c r="DG200" s="46">
        <f t="shared" si="292"/>
        <v>1.2054126961740241</v>
      </c>
      <c r="DH200" s="46">
        <f t="shared" si="293"/>
        <v>0.99551706394210593</v>
      </c>
    </row>
    <row r="201" spans="1:112" x14ac:dyDescent="0.2">
      <c r="A201" s="33" t="s">
        <v>64</v>
      </c>
      <c r="B201" s="1">
        <f t="shared" si="305"/>
        <v>1975</v>
      </c>
      <c r="D201" s="43">
        <f>Adjusted_Supplier_Data!D42</f>
        <v>1597.8260000000002</v>
      </c>
      <c r="F201" s="49">
        <f t="shared" si="294"/>
        <v>48.478406456760915</v>
      </c>
      <c r="H201" s="115">
        <f t="shared" si="306"/>
        <v>32.959540479638925</v>
      </c>
      <c r="K201" s="50">
        <f t="shared" si="307"/>
        <v>1598.0437024476289</v>
      </c>
      <c r="L201" s="115">
        <f t="shared" si="295"/>
        <v>32.964031189287617</v>
      </c>
      <c r="O201" s="46">
        <f>Weather_factors!JB34</f>
        <v>0.99986376940299238</v>
      </c>
      <c r="R201" s="46">
        <f t="shared" si="296"/>
        <v>0.80360855920109708</v>
      </c>
      <c r="S201" s="46"/>
      <c r="T201" s="46"/>
      <c r="V201" s="48">
        <f t="shared" si="297"/>
        <v>0.83336894434812103</v>
      </c>
      <c r="W201" s="48">
        <f t="shared" si="298"/>
        <v>0.8122486765553053</v>
      </c>
      <c r="X201" s="48">
        <f t="shared" si="299"/>
        <v>1.0107516492392734</v>
      </c>
      <c r="Y201" s="48">
        <f t="shared" si="308"/>
        <v>0.80360855920109708</v>
      </c>
      <c r="Z201" s="48">
        <f t="shared" si="309"/>
        <v>0.67690282212905306</v>
      </c>
      <c r="AA201" s="48">
        <f t="shared" si="310"/>
        <v>0.67690282212905317</v>
      </c>
      <c r="AB201" s="48"/>
      <c r="AC201" s="48" t="e">
        <f>#REF!*#REF!*X201</f>
        <v>#REF!</v>
      </c>
      <c r="AH201" s="5"/>
      <c r="AJ201" s="46" t="e">
        <f>D201/#REF!</f>
        <v>#REF!</v>
      </c>
      <c r="AK201" s="46" t="e">
        <f>#REF!/#REF!</f>
        <v>#REF!</v>
      </c>
      <c r="AL201" s="46" t="e">
        <f>#REF!/#REF!</f>
        <v>#REF!</v>
      </c>
      <c r="AM201" s="46" t="e">
        <f>#REF!/#REF!</f>
        <v>#REF!</v>
      </c>
      <c r="AO201" s="46" t="e">
        <f t="shared" si="311"/>
        <v>#REF!</v>
      </c>
      <c r="AP201" s="46" t="e">
        <f t="shared" si="312"/>
        <v>#REF!</v>
      </c>
      <c r="AQ201" s="46" t="e">
        <f t="shared" si="313"/>
        <v>#REF!</v>
      </c>
      <c r="AR201" s="46" t="e">
        <f t="shared" si="314"/>
        <v>#REF!</v>
      </c>
      <c r="AS201" s="46" t="e">
        <f t="shared" si="315"/>
        <v>#REF!</v>
      </c>
      <c r="AT201" s="46"/>
      <c r="AU201" s="46" t="e">
        <f t="shared" si="316"/>
        <v>#REF!</v>
      </c>
      <c r="AV201" s="46" t="e">
        <f t="shared" si="317"/>
        <v>#REF!</v>
      </c>
      <c r="AW201" s="46" t="e">
        <f t="shared" si="318"/>
        <v>#REF!</v>
      </c>
      <c r="AX201" s="46" t="e">
        <f t="shared" si="319"/>
        <v>#REF!</v>
      </c>
      <c r="BA201" s="46" t="e">
        <f>LN(#REF!/#REF!)</f>
        <v>#REF!</v>
      </c>
      <c r="BB201" s="46" t="e">
        <f>LN(#REF!/#REF!)</f>
        <v>#REF!</v>
      </c>
      <c r="BC201" s="46" t="e">
        <f>LN(#REF!/#REF!)</f>
        <v>#REF!</v>
      </c>
      <c r="BD201" s="46" t="e">
        <f>LN(#REF!/#REF!)</f>
        <v>#REF!</v>
      </c>
      <c r="BF201" s="46" t="e">
        <f>F201/#REF!</f>
        <v>#REF!</v>
      </c>
      <c r="BG201" s="46" t="e">
        <f>#REF!/#REF!</f>
        <v>#REF!</v>
      </c>
      <c r="BH201" s="46" t="e">
        <f>#REF!/#REF!</f>
        <v>#REF!</v>
      </c>
      <c r="BI201" s="46" t="e">
        <f>#REF!/#REF!</f>
        <v>#REF!</v>
      </c>
      <c r="BJ201" s="46"/>
      <c r="BL201" s="46" t="e">
        <f t="shared" si="320"/>
        <v>#REF!</v>
      </c>
      <c r="BM201" s="46" t="e">
        <f t="shared" si="321"/>
        <v>#REF!</v>
      </c>
      <c r="BN201" s="46" t="e">
        <f t="shared" si="322"/>
        <v>#REF!</v>
      </c>
      <c r="BO201" s="46" t="e">
        <f t="shared" si="323"/>
        <v>#REF!</v>
      </c>
      <c r="BQ201" s="46" t="e">
        <f>LN(#REF!/#REF!)</f>
        <v>#REF!</v>
      </c>
      <c r="BR201" s="46" t="e">
        <f>LN(#REF!/#REF!)</f>
        <v>#REF!</v>
      </c>
      <c r="BS201" s="46" t="e">
        <f>LN(#REF!/#REF!)</f>
        <v>#REF!</v>
      </c>
      <c r="BT201" s="46" t="e">
        <f>LN(#REF!/#REF!)</f>
        <v>#REF!</v>
      </c>
      <c r="BV201" s="46" t="e">
        <f>LN(#REF!/#REF!)</f>
        <v>#REF!</v>
      </c>
      <c r="BW201" s="46" t="e">
        <f>LN(#REF!/#REF!)</f>
        <v>#REF!</v>
      </c>
      <c r="BX201" s="46" t="e">
        <f>LN(#REF!/#REF!)</f>
        <v>#REF!</v>
      </c>
      <c r="BY201" s="46" t="e">
        <f>LN(#REF!/#REF!)</f>
        <v>#REF!</v>
      </c>
      <c r="CA201" s="46" t="e">
        <f>LN(#REF!/#REF!)</f>
        <v>#REF!</v>
      </c>
      <c r="CB201" s="46" t="e">
        <f>LN(#REF!/#REF!)</f>
        <v>#REF!</v>
      </c>
      <c r="CC201" s="46" t="e">
        <f>LN(#REF!/#REF!)</f>
        <v>#REF!</v>
      </c>
      <c r="CD201" s="46" t="e">
        <f>LN(#REF!/#REF!)</f>
        <v>#REF!</v>
      </c>
      <c r="CG201" s="46" t="e">
        <f t="shared" si="324"/>
        <v>#REF!</v>
      </c>
      <c r="CH201" s="46">
        <f t="shared" si="325"/>
        <v>1</v>
      </c>
      <c r="CI201" s="46">
        <f t="shared" si="300"/>
        <v>1</v>
      </c>
      <c r="CJ201" s="46"/>
      <c r="CK201" s="46" t="e">
        <f t="shared" si="326"/>
        <v>#REF!</v>
      </c>
      <c r="CL201" s="46">
        <f t="shared" si="327"/>
        <v>1</v>
      </c>
      <c r="CM201" s="46">
        <f t="shared" si="301"/>
        <v>1</v>
      </c>
      <c r="CN201" s="46"/>
      <c r="CO201" s="46" t="e">
        <f t="shared" si="328"/>
        <v>#REF!</v>
      </c>
      <c r="CP201" s="46">
        <f t="shared" si="329"/>
        <v>1</v>
      </c>
      <c r="CQ201" s="46">
        <f t="shared" si="302"/>
        <v>1</v>
      </c>
      <c r="CR201" s="46"/>
      <c r="CS201" s="46" t="e">
        <f t="shared" si="330"/>
        <v>#REF!</v>
      </c>
      <c r="CT201" s="46">
        <f t="shared" si="331"/>
        <v>1</v>
      </c>
      <c r="CU201" s="46">
        <f t="shared" si="303"/>
        <v>1</v>
      </c>
      <c r="CW201" s="46" t="e">
        <f t="shared" si="332"/>
        <v>#REF!</v>
      </c>
      <c r="CX201" s="46">
        <f t="shared" si="333"/>
        <v>1</v>
      </c>
      <c r="CY201" s="46">
        <f t="shared" si="304"/>
        <v>1</v>
      </c>
      <c r="DD201" s="2">
        <f t="shared" si="334"/>
        <v>1998</v>
      </c>
      <c r="DE201" s="46">
        <f t="shared" si="290"/>
        <v>1.5082716365361806</v>
      </c>
      <c r="DF201" s="46">
        <f t="shared" si="291"/>
        <v>1.2170318063299685</v>
      </c>
      <c r="DG201" s="46">
        <f t="shared" si="292"/>
        <v>1.2210440720002609</v>
      </c>
      <c r="DH201" s="46">
        <f t="shared" si="293"/>
        <v>1.0149538520699424</v>
      </c>
    </row>
    <row r="202" spans="1:112" x14ac:dyDescent="0.2">
      <c r="A202" s="33" t="s">
        <v>64</v>
      </c>
      <c r="B202" s="1">
        <f t="shared" si="305"/>
        <v>1976</v>
      </c>
      <c r="D202" s="43">
        <f>Adjusted_Supplier_Data!D43</f>
        <v>1677.943</v>
      </c>
      <c r="F202" s="49">
        <f t="shared" si="294"/>
        <v>49.218818000569165</v>
      </c>
      <c r="H202" s="115">
        <f t="shared" si="306"/>
        <v>34.091493216691966</v>
      </c>
      <c r="K202" s="50">
        <f t="shared" si="307"/>
        <v>1666.9252795247801</v>
      </c>
      <c r="L202" s="115">
        <f t="shared" si="295"/>
        <v>33.867641427421191</v>
      </c>
      <c r="O202" s="46">
        <f>Weather_factors!JB35</f>
        <v>1.006609606687566</v>
      </c>
      <c r="R202" s="46">
        <f t="shared" si="296"/>
        <v>0.82563708227147514</v>
      </c>
      <c r="S202" s="46"/>
      <c r="T202" s="46"/>
      <c r="V202" s="48">
        <f t="shared" si="297"/>
        <v>0.84609700270946586</v>
      </c>
      <c r="W202" s="48">
        <f t="shared" si="298"/>
        <v>0.84014430553600883</v>
      </c>
      <c r="X202" s="48">
        <f t="shared" si="299"/>
        <v>1.0175709443968066</v>
      </c>
      <c r="Y202" s="48">
        <f t="shared" si="308"/>
        <v>0.82563708227147514</v>
      </c>
      <c r="Z202" s="48">
        <f t="shared" si="309"/>
        <v>0.71084357875744286</v>
      </c>
      <c r="AA202" s="48">
        <f t="shared" si="310"/>
        <v>0.71084357875744275</v>
      </c>
      <c r="AB202" s="48"/>
      <c r="AC202" s="48" t="e">
        <f>#REF!*#REF!*X202</f>
        <v>#REF!</v>
      </c>
      <c r="AH202" s="5"/>
      <c r="AJ202" s="46" t="e">
        <f>D202/#REF!</f>
        <v>#REF!</v>
      </c>
      <c r="AK202" s="46" t="e">
        <f>#REF!/#REF!</f>
        <v>#REF!</v>
      </c>
      <c r="AL202" s="46" t="e">
        <f>#REF!/#REF!</f>
        <v>#REF!</v>
      </c>
      <c r="AM202" s="46" t="e">
        <f>#REF!/#REF!</f>
        <v>#REF!</v>
      </c>
      <c r="AO202" s="46" t="e">
        <f t="shared" si="311"/>
        <v>#REF!</v>
      </c>
      <c r="AP202" s="46" t="e">
        <f t="shared" si="312"/>
        <v>#REF!</v>
      </c>
      <c r="AQ202" s="46" t="e">
        <f t="shared" si="313"/>
        <v>#REF!</v>
      </c>
      <c r="AR202" s="46" t="e">
        <f t="shared" si="314"/>
        <v>#REF!</v>
      </c>
      <c r="AS202" s="46" t="e">
        <f t="shared" si="315"/>
        <v>#REF!</v>
      </c>
      <c r="AT202" s="46"/>
      <c r="AU202" s="46" t="e">
        <f t="shared" si="316"/>
        <v>#REF!</v>
      </c>
      <c r="AV202" s="46" t="e">
        <f t="shared" si="317"/>
        <v>#REF!</v>
      </c>
      <c r="AW202" s="46" t="e">
        <f t="shared" si="318"/>
        <v>#REF!</v>
      </c>
      <c r="AX202" s="46" t="e">
        <f t="shared" si="319"/>
        <v>#REF!</v>
      </c>
      <c r="BA202" s="46" t="e">
        <f>LN(#REF!/#REF!)</f>
        <v>#REF!</v>
      </c>
      <c r="BB202" s="46" t="e">
        <f>LN(#REF!/#REF!)</f>
        <v>#REF!</v>
      </c>
      <c r="BC202" s="46" t="e">
        <f>LN(#REF!/#REF!)</f>
        <v>#REF!</v>
      </c>
      <c r="BD202" s="46" t="e">
        <f>LN(#REF!/#REF!)</f>
        <v>#REF!</v>
      </c>
      <c r="BF202" s="46" t="e">
        <f>F202/#REF!</f>
        <v>#REF!</v>
      </c>
      <c r="BG202" s="46" t="e">
        <f>#REF!/#REF!</f>
        <v>#REF!</v>
      </c>
      <c r="BH202" s="46" t="e">
        <f>#REF!/#REF!</f>
        <v>#REF!</v>
      </c>
      <c r="BI202" s="46" t="e">
        <f>#REF!/#REF!</f>
        <v>#REF!</v>
      </c>
      <c r="BJ202" s="46"/>
      <c r="BL202" s="46" t="e">
        <f t="shared" si="320"/>
        <v>#REF!</v>
      </c>
      <c r="BM202" s="46" t="e">
        <f t="shared" si="321"/>
        <v>#REF!</v>
      </c>
      <c r="BN202" s="46" t="e">
        <f t="shared" si="322"/>
        <v>#REF!</v>
      </c>
      <c r="BO202" s="46" t="e">
        <f t="shared" si="323"/>
        <v>#REF!</v>
      </c>
      <c r="BQ202" s="46" t="e">
        <f>LN(#REF!/#REF!)</f>
        <v>#REF!</v>
      </c>
      <c r="BR202" s="46" t="e">
        <f>LN(#REF!/#REF!)</f>
        <v>#REF!</v>
      </c>
      <c r="BS202" s="46" t="e">
        <f>LN(#REF!/#REF!)</f>
        <v>#REF!</v>
      </c>
      <c r="BT202" s="46" t="e">
        <f>LN(#REF!/#REF!)</f>
        <v>#REF!</v>
      </c>
      <c r="BV202" s="46" t="e">
        <f>LN(#REF!/#REF!)</f>
        <v>#REF!</v>
      </c>
      <c r="BW202" s="46" t="e">
        <f>LN(#REF!/#REF!)</f>
        <v>#REF!</v>
      </c>
      <c r="BX202" s="46" t="e">
        <f>LN(#REF!/#REF!)</f>
        <v>#REF!</v>
      </c>
      <c r="BY202" s="46" t="e">
        <f>LN(#REF!/#REF!)</f>
        <v>#REF!</v>
      </c>
      <c r="CA202" s="46" t="e">
        <f>LN(#REF!/#REF!)</f>
        <v>#REF!</v>
      </c>
      <c r="CB202" s="46" t="e">
        <f>LN(#REF!/#REF!)</f>
        <v>#REF!</v>
      </c>
      <c r="CC202" s="46" t="e">
        <f>LN(#REF!/#REF!)</f>
        <v>#REF!</v>
      </c>
      <c r="CD202" s="46" t="e">
        <f>LN(#REF!/#REF!)</f>
        <v>#REF!</v>
      </c>
      <c r="CG202" s="46" t="e">
        <f t="shared" si="324"/>
        <v>#REF!</v>
      </c>
      <c r="CH202" s="46">
        <f t="shared" si="325"/>
        <v>1</v>
      </c>
      <c r="CI202" s="46">
        <f t="shared" si="300"/>
        <v>1</v>
      </c>
      <c r="CJ202" s="46"/>
      <c r="CK202" s="46" t="e">
        <f t="shared" si="326"/>
        <v>#REF!</v>
      </c>
      <c r="CL202" s="46">
        <f t="shared" si="327"/>
        <v>1</v>
      </c>
      <c r="CM202" s="46">
        <f t="shared" si="301"/>
        <v>1</v>
      </c>
      <c r="CN202" s="46"/>
      <c r="CO202" s="46" t="e">
        <f t="shared" si="328"/>
        <v>#REF!</v>
      </c>
      <c r="CP202" s="46">
        <f t="shared" si="329"/>
        <v>1</v>
      </c>
      <c r="CQ202" s="46">
        <f t="shared" si="302"/>
        <v>1</v>
      </c>
      <c r="CR202" s="46"/>
      <c r="CS202" s="46" t="e">
        <f t="shared" si="330"/>
        <v>#REF!</v>
      </c>
      <c r="CT202" s="46">
        <f t="shared" si="331"/>
        <v>1</v>
      </c>
      <c r="CU202" s="46">
        <f t="shared" si="303"/>
        <v>1</v>
      </c>
      <c r="CW202" s="46" t="e">
        <f t="shared" si="332"/>
        <v>#REF!</v>
      </c>
      <c r="CX202" s="46">
        <f t="shared" si="333"/>
        <v>1</v>
      </c>
      <c r="CY202" s="46">
        <f t="shared" si="304"/>
        <v>1</v>
      </c>
      <c r="DD202" s="2">
        <f t="shared" si="334"/>
        <v>1999</v>
      </c>
      <c r="DE202" s="46">
        <f t="shared" si="290"/>
        <v>1.5456574341509768</v>
      </c>
      <c r="DF202" s="46">
        <f t="shared" si="291"/>
        <v>1.242869781413823</v>
      </c>
      <c r="DG202" s="46">
        <f t="shared" si="292"/>
        <v>1.2352819978416036</v>
      </c>
      <c r="DH202" s="46">
        <f t="shared" si="293"/>
        <v>1.0067496928989006</v>
      </c>
    </row>
    <row r="203" spans="1:112" x14ac:dyDescent="0.2">
      <c r="A203" s="33" t="s">
        <v>64</v>
      </c>
      <c r="B203" s="1">
        <f t="shared" si="305"/>
        <v>1977</v>
      </c>
      <c r="D203" s="43">
        <f>Adjusted_Supplier_Data!D44</f>
        <v>1763.0794031279995</v>
      </c>
      <c r="F203" s="49">
        <f t="shared" si="294"/>
        <v>50.022048157018361</v>
      </c>
      <c r="H203" s="115">
        <f t="shared" si="306"/>
        <v>35.246045855494025</v>
      </c>
      <c r="K203" s="50">
        <f t="shared" si="307"/>
        <v>1735.3230674487377</v>
      </c>
      <c r="L203" s="115">
        <f t="shared" si="295"/>
        <v>34.69116382443174</v>
      </c>
      <c r="O203" s="46">
        <f>Weather_factors!JB36</f>
        <v>1.015994909651071</v>
      </c>
      <c r="R203" s="46">
        <f t="shared" si="296"/>
        <v>0.84571319623737085</v>
      </c>
      <c r="S203" s="46"/>
      <c r="T203" s="46"/>
      <c r="V203" s="48">
        <f t="shared" si="297"/>
        <v>0.85990494559524699</v>
      </c>
      <c r="W203" s="48">
        <f t="shared" si="298"/>
        <v>0.86859688221740194</v>
      </c>
      <c r="X203" s="48">
        <f t="shared" si="299"/>
        <v>1.0270584473339686</v>
      </c>
      <c r="Y203" s="48">
        <f t="shared" si="308"/>
        <v>0.84571319623737085</v>
      </c>
      <c r="Z203" s="48">
        <f t="shared" si="309"/>
        <v>0.74691075474735624</v>
      </c>
      <c r="AA203" s="48">
        <f t="shared" si="310"/>
        <v>0.74691075474735613</v>
      </c>
      <c r="AB203" s="48"/>
      <c r="AC203" s="48" t="e">
        <f>#REF!*#REF!*X203</f>
        <v>#REF!</v>
      </c>
      <c r="AH203" s="5"/>
      <c r="AJ203" s="46" t="e">
        <f>D203/#REF!</f>
        <v>#REF!</v>
      </c>
      <c r="AK203" s="46" t="e">
        <f>#REF!/#REF!</f>
        <v>#REF!</v>
      </c>
      <c r="AL203" s="46" t="e">
        <f>#REF!/#REF!</f>
        <v>#REF!</v>
      </c>
      <c r="AM203" s="46" t="e">
        <f>#REF!/#REF!</f>
        <v>#REF!</v>
      </c>
      <c r="AO203" s="46" t="e">
        <f t="shared" si="311"/>
        <v>#REF!</v>
      </c>
      <c r="AP203" s="46" t="e">
        <f t="shared" si="312"/>
        <v>#REF!</v>
      </c>
      <c r="AQ203" s="46" t="e">
        <f t="shared" si="313"/>
        <v>#REF!</v>
      </c>
      <c r="AR203" s="46" t="e">
        <f t="shared" si="314"/>
        <v>#REF!</v>
      </c>
      <c r="AS203" s="46" t="e">
        <f t="shared" si="315"/>
        <v>#REF!</v>
      </c>
      <c r="AT203" s="46"/>
      <c r="AU203" s="46" t="e">
        <f t="shared" si="316"/>
        <v>#REF!</v>
      </c>
      <c r="AV203" s="46" t="e">
        <f t="shared" si="317"/>
        <v>#REF!</v>
      </c>
      <c r="AW203" s="46" t="e">
        <f t="shared" si="318"/>
        <v>#REF!</v>
      </c>
      <c r="AX203" s="46" t="e">
        <f t="shared" si="319"/>
        <v>#REF!</v>
      </c>
      <c r="BA203" s="46" t="e">
        <f>LN(#REF!/#REF!)</f>
        <v>#REF!</v>
      </c>
      <c r="BB203" s="46" t="e">
        <f>LN(#REF!/#REF!)</f>
        <v>#REF!</v>
      </c>
      <c r="BC203" s="46" t="e">
        <f>LN(#REF!/#REF!)</f>
        <v>#REF!</v>
      </c>
      <c r="BD203" s="46" t="e">
        <f>LN(#REF!/#REF!)</f>
        <v>#REF!</v>
      </c>
      <c r="BF203" s="46" t="e">
        <f>F203/#REF!</f>
        <v>#REF!</v>
      </c>
      <c r="BG203" s="46" t="e">
        <f>#REF!/#REF!</f>
        <v>#REF!</v>
      </c>
      <c r="BH203" s="46" t="e">
        <f>#REF!/#REF!</f>
        <v>#REF!</v>
      </c>
      <c r="BI203" s="46" t="e">
        <f>#REF!/#REF!</f>
        <v>#REF!</v>
      </c>
      <c r="BJ203" s="46"/>
      <c r="BL203" s="46" t="e">
        <f t="shared" si="320"/>
        <v>#REF!</v>
      </c>
      <c r="BM203" s="46" t="e">
        <f t="shared" si="321"/>
        <v>#REF!</v>
      </c>
      <c r="BN203" s="46" t="e">
        <f t="shared" si="322"/>
        <v>#REF!</v>
      </c>
      <c r="BO203" s="46" t="e">
        <f t="shared" si="323"/>
        <v>#REF!</v>
      </c>
      <c r="BQ203" s="46" t="e">
        <f>LN(#REF!/#REF!)</f>
        <v>#REF!</v>
      </c>
      <c r="BR203" s="46" t="e">
        <f>LN(#REF!/#REF!)</f>
        <v>#REF!</v>
      </c>
      <c r="BS203" s="46" t="e">
        <f>LN(#REF!/#REF!)</f>
        <v>#REF!</v>
      </c>
      <c r="BT203" s="46" t="e">
        <f>LN(#REF!/#REF!)</f>
        <v>#REF!</v>
      </c>
      <c r="BV203" s="46" t="e">
        <f>LN(#REF!/#REF!)</f>
        <v>#REF!</v>
      </c>
      <c r="BW203" s="46" t="e">
        <f>LN(#REF!/#REF!)</f>
        <v>#REF!</v>
      </c>
      <c r="BX203" s="46" t="e">
        <f>LN(#REF!/#REF!)</f>
        <v>#REF!</v>
      </c>
      <c r="BY203" s="46" t="e">
        <f>LN(#REF!/#REF!)</f>
        <v>#REF!</v>
      </c>
      <c r="CA203" s="46" t="e">
        <f>LN(#REF!/#REF!)</f>
        <v>#REF!</v>
      </c>
      <c r="CB203" s="46" t="e">
        <f>LN(#REF!/#REF!)</f>
        <v>#REF!</v>
      </c>
      <c r="CC203" s="46" t="e">
        <f>LN(#REF!/#REF!)</f>
        <v>#REF!</v>
      </c>
      <c r="CD203" s="46" t="e">
        <f>LN(#REF!/#REF!)</f>
        <v>#REF!</v>
      </c>
      <c r="CG203" s="46" t="e">
        <f t="shared" si="324"/>
        <v>#REF!</v>
      </c>
      <c r="CH203" s="46">
        <f t="shared" si="325"/>
        <v>1</v>
      </c>
      <c r="CI203" s="46">
        <f t="shared" si="300"/>
        <v>1</v>
      </c>
      <c r="CJ203" s="46"/>
      <c r="CK203" s="46" t="e">
        <f t="shared" si="326"/>
        <v>#REF!</v>
      </c>
      <c r="CL203" s="46">
        <f t="shared" si="327"/>
        <v>1</v>
      </c>
      <c r="CM203" s="46">
        <f t="shared" si="301"/>
        <v>1</v>
      </c>
      <c r="CN203" s="46"/>
      <c r="CO203" s="46" t="e">
        <f t="shared" si="328"/>
        <v>#REF!</v>
      </c>
      <c r="CP203" s="46">
        <f t="shared" si="329"/>
        <v>1</v>
      </c>
      <c r="CQ203" s="46">
        <f t="shared" si="302"/>
        <v>1</v>
      </c>
      <c r="CR203" s="46"/>
      <c r="CS203" s="46" t="e">
        <f t="shared" si="330"/>
        <v>#REF!</v>
      </c>
      <c r="CT203" s="46">
        <f t="shared" si="331"/>
        <v>1</v>
      </c>
      <c r="CU203" s="46">
        <f t="shared" si="303"/>
        <v>1</v>
      </c>
      <c r="CW203" s="46" t="e">
        <f t="shared" si="332"/>
        <v>#REF!</v>
      </c>
      <c r="CX203" s="46">
        <f t="shared" si="333"/>
        <v>1</v>
      </c>
      <c r="CY203" s="46">
        <f t="shared" si="304"/>
        <v>1</v>
      </c>
      <c r="DD203" s="2">
        <f t="shared" si="334"/>
        <v>2000</v>
      </c>
      <c r="DE203" s="46">
        <f t="shared" si="290"/>
        <v>1.6259172826391146</v>
      </c>
      <c r="DF203" s="46">
        <f t="shared" si="291"/>
        <v>1.2698678823650202</v>
      </c>
      <c r="DG203" s="46">
        <f t="shared" si="292"/>
        <v>1.2791667481621951</v>
      </c>
      <c r="DH203" s="46">
        <f t="shared" si="293"/>
        <v>1.0009508365243913</v>
      </c>
    </row>
    <row r="204" spans="1:112" x14ac:dyDescent="0.2">
      <c r="A204" s="33" t="s">
        <v>64</v>
      </c>
      <c r="B204" s="1">
        <f t="shared" si="305"/>
        <v>1978</v>
      </c>
      <c r="D204" s="43">
        <f>Adjusted_Supplier_Data!D45</f>
        <v>1822.4834031279997</v>
      </c>
      <c r="F204" s="49">
        <f t="shared" si="294"/>
        <v>51.004508012970277</v>
      </c>
      <c r="H204" s="115">
        <f t="shared" si="306"/>
        <v>35.731810267918831</v>
      </c>
      <c r="K204" s="50">
        <f t="shared" si="307"/>
        <v>1784.0650402130127</v>
      </c>
      <c r="L204" s="115">
        <f t="shared" si="295"/>
        <v>34.978575614518832</v>
      </c>
      <c r="O204" s="46">
        <f>Weather_factors!JB37</f>
        <v>1.0215341717084485</v>
      </c>
      <c r="R204" s="46">
        <f t="shared" si="296"/>
        <v>0.85271982031204874</v>
      </c>
      <c r="S204" s="46"/>
      <c r="T204" s="46"/>
      <c r="V204" s="48">
        <f t="shared" si="297"/>
        <v>0.87679393995089527</v>
      </c>
      <c r="W204" s="48">
        <f t="shared" si="298"/>
        <v>0.88056796844518048</v>
      </c>
      <c r="X204" s="48">
        <f t="shared" si="299"/>
        <v>1.0326580284283069</v>
      </c>
      <c r="Y204" s="48">
        <f t="shared" si="308"/>
        <v>0.85271982031204874</v>
      </c>
      <c r="Z204" s="48">
        <f t="shared" si="309"/>
        <v>0.77207665844760531</v>
      </c>
      <c r="AA204" s="48">
        <f t="shared" si="310"/>
        <v>0.77207665844760542</v>
      </c>
      <c r="AB204" s="48"/>
      <c r="AC204" s="48" t="e">
        <f>#REF!*#REF!*X204</f>
        <v>#REF!</v>
      </c>
      <c r="AH204" s="5"/>
      <c r="AJ204" s="46" t="e">
        <f>D204/#REF!</f>
        <v>#REF!</v>
      </c>
      <c r="AK204" s="46" t="e">
        <f>#REF!/#REF!</f>
        <v>#REF!</v>
      </c>
      <c r="AL204" s="46" t="e">
        <f>#REF!/#REF!</f>
        <v>#REF!</v>
      </c>
      <c r="AM204" s="46" t="e">
        <f>#REF!/#REF!</f>
        <v>#REF!</v>
      </c>
      <c r="AO204" s="46" t="e">
        <f t="shared" si="311"/>
        <v>#REF!</v>
      </c>
      <c r="AP204" s="46" t="e">
        <f t="shared" si="312"/>
        <v>#REF!</v>
      </c>
      <c r="AQ204" s="46" t="e">
        <f t="shared" si="313"/>
        <v>#REF!</v>
      </c>
      <c r="AR204" s="46" t="e">
        <f t="shared" si="314"/>
        <v>#REF!</v>
      </c>
      <c r="AS204" s="46" t="e">
        <f t="shared" si="315"/>
        <v>#REF!</v>
      </c>
      <c r="AT204" s="46"/>
      <c r="AU204" s="46" t="e">
        <f t="shared" si="316"/>
        <v>#REF!</v>
      </c>
      <c r="AV204" s="46" t="e">
        <f t="shared" si="317"/>
        <v>#REF!</v>
      </c>
      <c r="AW204" s="46" t="e">
        <f t="shared" si="318"/>
        <v>#REF!</v>
      </c>
      <c r="AX204" s="46" t="e">
        <f t="shared" si="319"/>
        <v>#REF!</v>
      </c>
      <c r="BA204" s="46" t="e">
        <f>LN(#REF!/#REF!)</f>
        <v>#REF!</v>
      </c>
      <c r="BB204" s="46" t="e">
        <f>LN(#REF!/#REF!)</f>
        <v>#REF!</v>
      </c>
      <c r="BC204" s="46" t="e">
        <f>LN(#REF!/#REF!)</f>
        <v>#REF!</v>
      </c>
      <c r="BD204" s="46" t="e">
        <f>LN(#REF!/#REF!)</f>
        <v>#REF!</v>
      </c>
      <c r="BF204" s="46" t="e">
        <f>F204/#REF!</f>
        <v>#REF!</v>
      </c>
      <c r="BG204" s="46" t="e">
        <f>#REF!/#REF!</f>
        <v>#REF!</v>
      </c>
      <c r="BH204" s="46" t="e">
        <f>#REF!/#REF!</f>
        <v>#REF!</v>
      </c>
      <c r="BI204" s="46" t="e">
        <f>#REF!/#REF!</f>
        <v>#REF!</v>
      </c>
      <c r="BJ204" s="46"/>
      <c r="BL204" s="46" t="e">
        <f t="shared" si="320"/>
        <v>#REF!</v>
      </c>
      <c r="BM204" s="46" t="e">
        <f t="shared" si="321"/>
        <v>#REF!</v>
      </c>
      <c r="BN204" s="46" t="e">
        <f t="shared" si="322"/>
        <v>#REF!</v>
      </c>
      <c r="BO204" s="46" t="e">
        <f t="shared" si="323"/>
        <v>#REF!</v>
      </c>
      <c r="BQ204" s="46" t="e">
        <f>LN(#REF!/#REF!)</f>
        <v>#REF!</v>
      </c>
      <c r="BR204" s="46" t="e">
        <f>LN(#REF!/#REF!)</f>
        <v>#REF!</v>
      </c>
      <c r="BS204" s="46" t="e">
        <f>LN(#REF!/#REF!)</f>
        <v>#REF!</v>
      </c>
      <c r="BT204" s="46" t="e">
        <f>LN(#REF!/#REF!)</f>
        <v>#REF!</v>
      </c>
      <c r="BV204" s="46" t="e">
        <f>LN(#REF!/#REF!)</f>
        <v>#REF!</v>
      </c>
      <c r="BW204" s="46" t="e">
        <f>LN(#REF!/#REF!)</f>
        <v>#REF!</v>
      </c>
      <c r="BX204" s="46" t="e">
        <f>LN(#REF!/#REF!)</f>
        <v>#REF!</v>
      </c>
      <c r="BY204" s="46" t="e">
        <f>LN(#REF!/#REF!)</f>
        <v>#REF!</v>
      </c>
      <c r="CA204" s="46" t="e">
        <f>LN(#REF!/#REF!)</f>
        <v>#REF!</v>
      </c>
      <c r="CB204" s="46" t="e">
        <f>LN(#REF!/#REF!)</f>
        <v>#REF!</v>
      </c>
      <c r="CC204" s="46" t="e">
        <f>LN(#REF!/#REF!)</f>
        <v>#REF!</v>
      </c>
      <c r="CD204" s="46" t="e">
        <f>LN(#REF!/#REF!)</f>
        <v>#REF!</v>
      </c>
      <c r="CG204" s="46" t="e">
        <f t="shared" si="324"/>
        <v>#REF!</v>
      </c>
      <c r="CH204" s="46">
        <f t="shared" si="325"/>
        <v>1</v>
      </c>
      <c r="CI204" s="46">
        <f t="shared" si="300"/>
        <v>1</v>
      </c>
      <c r="CJ204" s="46"/>
      <c r="CK204" s="46" t="e">
        <f t="shared" si="326"/>
        <v>#REF!</v>
      </c>
      <c r="CL204" s="46">
        <f t="shared" si="327"/>
        <v>1</v>
      </c>
      <c r="CM204" s="46">
        <f t="shared" si="301"/>
        <v>1</v>
      </c>
      <c r="CN204" s="46"/>
      <c r="CO204" s="46" t="e">
        <f t="shared" si="328"/>
        <v>#REF!</v>
      </c>
      <c r="CP204" s="46">
        <f t="shared" si="329"/>
        <v>1</v>
      </c>
      <c r="CQ204" s="46">
        <f t="shared" si="302"/>
        <v>1</v>
      </c>
      <c r="CR204" s="46"/>
      <c r="CS204" s="46" t="e">
        <f t="shared" si="330"/>
        <v>#REF!</v>
      </c>
      <c r="CT204" s="46">
        <f t="shared" si="331"/>
        <v>1</v>
      </c>
      <c r="CU204" s="46">
        <f t="shared" si="303"/>
        <v>1</v>
      </c>
      <c r="CW204" s="46" t="e">
        <f t="shared" si="332"/>
        <v>#REF!</v>
      </c>
      <c r="CX204" s="46">
        <f t="shared" si="333"/>
        <v>1</v>
      </c>
      <c r="CY204" s="46">
        <f t="shared" si="304"/>
        <v>1</v>
      </c>
      <c r="DD204" s="2">
        <f t="shared" si="334"/>
        <v>2001</v>
      </c>
      <c r="DE204" s="46">
        <f t="shared" si="290"/>
        <v>1.6519551221869291</v>
      </c>
      <c r="DF204" s="46">
        <f t="shared" si="291"/>
        <v>1.2959542332713276</v>
      </c>
      <c r="DG204" s="46">
        <f t="shared" si="292"/>
        <v>1.269843927532017</v>
      </c>
      <c r="DH204" s="46">
        <f t="shared" si="293"/>
        <v>1.0038255230038813</v>
      </c>
    </row>
    <row r="205" spans="1:112" x14ac:dyDescent="0.2">
      <c r="A205" s="33" t="s">
        <v>64</v>
      </c>
      <c r="B205" s="1">
        <f t="shared" si="305"/>
        <v>1979</v>
      </c>
      <c r="D205" s="43">
        <f>Adjusted_Supplier_Data!D46</f>
        <v>1863.3344031279998</v>
      </c>
      <c r="F205" s="49">
        <f t="shared" si="294"/>
        <v>52.144920365325937</v>
      </c>
      <c r="H205" s="115">
        <f t="shared" si="306"/>
        <v>35.733766397062801</v>
      </c>
      <c r="K205" s="50">
        <f t="shared" si="307"/>
        <v>1881.0998130116229</v>
      </c>
      <c r="L205" s="115">
        <f t="shared" si="295"/>
        <v>36.074459407219095</v>
      </c>
      <c r="O205" s="46">
        <f>Weather_factors!JB38</f>
        <v>0.99055583879136067</v>
      </c>
      <c r="R205" s="46">
        <f t="shared" si="296"/>
        <v>0.87943565462996687</v>
      </c>
      <c r="S205" s="46"/>
      <c r="T205" s="46"/>
      <c r="V205" s="48">
        <f t="shared" si="297"/>
        <v>0.89639821962233757</v>
      </c>
      <c r="W205" s="48">
        <f t="shared" si="298"/>
        <v>0.88061617492152211</v>
      </c>
      <c r="X205" s="48">
        <f t="shared" si="299"/>
        <v>1.0013423611896335</v>
      </c>
      <c r="Y205" s="48">
        <f t="shared" si="308"/>
        <v>0.87943565462996687</v>
      </c>
      <c r="Z205" s="48">
        <f t="shared" si="309"/>
        <v>0.78938277137028534</v>
      </c>
      <c r="AA205" s="48">
        <f t="shared" si="310"/>
        <v>0.78938277137028545</v>
      </c>
      <c r="AB205" s="48"/>
      <c r="AC205" s="48" t="e">
        <f>#REF!*#REF!*X205</f>
        <v>#REF!</v>
      </c>
      <c r="AH205" s="5"/>
      <c r="AJ205" s="46" t="e">
        <f>D205/#REF!</f>
        <v>#REF!</v>
      </c>
      <c r="AK205" s="46" t="e">
        <f>#REF!/#REF!</f>
        <v>#REF!</v>
      </c>
      <c r="AL205" s="46" t="e">
        <f>#REF!/#REF!</f>
        <v>#REF!</v>
      </c>
      <c r="AM205" s="46" t="e">
        <f>#REF!/#REF!</f>
        <v>#REF!</v>
      </c>
      <c r="AO205" s="46" t="e">
        <f t="shared" si="311"/>
        <v>#REF!</v>
      </c>
      <c r="AP205" s="46" t="e">
        <f t="shared" si="312"/>
        <v>#REF!</v>
      </c>
      <c r="AQ205" s="46" t="e">
        <f t="shared" si="313"/>
        <v>#REF!</v>
      </c>
      <c r="AR205" s="46" t="e">
        <f t="shared" si="314"/>
        <v>#REF!</v>
      </c>
      <c r="AS205" s="46" t="e">
        <f t="shared" si="315"/>
        <v>#REF!</v>
      </c>
      <c r="AT205" s="46"/>
      <c r="AU205" s="46" t="e">
        <f t="shared" si="316"/>
        <v>#REF!</v>
      </c>
      <c r="AV205" s="46" t="e">
        <f t="shared" si="317"/>
        <v>#REF!</v>
      </c>
      <c r="AW205" s="46" t="e">
        <f t="shared" si="318"/>
        <v>#REF!</v>
      </c>
      <c r="AX205" s="46" t="e">
        <f t="shared" si="319"/>
        <v>#REF!</v>
      </c>
      <c r="BA205" s="46" t="e">
        <f>LN(#REF!/#REF!)</f>
        <v>#REF!</v>
      </c>
      <c r="BB205" s="46" t="e">
        <f>LN(#REF!/#REF!)</f>
        <v>#REF!</v>
      </c>
      <c r="BC205" s="46" t="e">
        <f>LN(#REF!/#REF!)</f>
        <v>#REF!</v>
      </c>
      <c r="BD205" s="46" t="e">
        <f>LN(#REF!/#REF!)</f>
        <v>#REF!</v>
      </c>
      <c r="BF205" s="46" t="e">
        <f>F205/#REF!</f>
        <v>#REF!</v>
      </c>
      <c r="BG205" s="46" t="e">
        <f>#REF!/#REF!</f>
        <v>#REF!</v>
      </c>
      <c r="BH205" s="46" t="e">
        <f>#REF!/#REF!</f>
        <v>#REF!</v>
      </c>
      <c r="BI205" s="46" t="e">
        <f>#REF!/#REF!</f>
        <v>#REF!</v>
      </c>
      <c r="BJ205" s="46"/>
      <c r="BL205" s="46" t="e">
        <f t="shared" si="320"/>
        <v>#REF!</v>
      </c>
      <c r="BM205" s="46" t="e">
        <f t="shared" si="321"/>
        <v>#REF!</v>
      </c>
      <c r="BN205" s="46" t="e">
        <f t="shared" si="322"/>
        <v>#REF!</v>
      </c>
      <c r="BO205" s="46" t="e">
        <f t="shared" si="323"/>
        <v>#REF!</v>
      </c>
      <c r="BQ205" s="46" t="e">
        <f>LN(#REF!/#REF!)</f>
        <v>#REF!</v>
      </c>
      <c r="BR205" s="46" t="e">
        <f>LN(#REF!/#REF!)</f>
        <v>#REF!</v>
      </c>
      <c r="BS205" s="46" t="e">
        <f>LN(#REF!/#REF!)</f>
        <v>#REF!</v>
      </c>
      <c r="BT205" s="46" t="e">
        <f>LN(#REF!/#REF!)</f>
        <v>#REF!</v>
      </c>
      <c r="BV205" s="46" t="e">
        <f>LN(#REF!/#REF!)</f>
        <v>#REF!</v>
      </c>
      <c r="BW205" s="46" t="e">
        <f>LN(#REF!/#REF!)</f>
        <v>#REF!</v>
      </c>
      <c r="BX205" s="46" t="e">
        <f>LN(#REF!/#REF!)</f>
        <v>#REF!</v>
      </c>
      <c r="BY205" s="46" t="e">
        <f>LN(#REF!/#REF!)</f>
        <v>#REF!</v>
      </c>
      <c r="CA205" s="46" t="e">
        <f>LN(#REF!/#REF!)</f>
        <v>#REF!</v>
      </c>
      <c r="CB205" s="46" t="e">
        <f>LN(#REF!/#REF!)</f>
        <v>#REF!</v>
      </c>
      <c r="CC205" s="46" t="e">
        <f>LN(#REF!/#REF!)</f>
        <v>#REF!</v>
      </c>
      <c r="CD205" s="46" t="e">
        <f>LN(#REF!/#REF!)</f>
        <v>#REF!</v>
      </c>
      <c r="CG205" s="46" t="e">
        <f t="shared" si="324"/>
        <v>#REF!</v>
      </c>
      <c r="CH205" s="46">
        <f t="shared" si="325"/>
        <v>1</v>
      </c>
      <c r="CI205" s="46">
        <f t="shared" si="300"/>
        <v>1</v>
      </c>
      <c r="CJ205" s="46"/>
      <c r="CK205" s="46" t="e">
        <f t="shared" si="326"/>
        <v>#REF!</v>
      </c>
      <c r="CL205" s="46">
        <f t="shared" si="327"/>
        <v>1</v>
      </c>
      <c r="CM205" s="46">
        <f t="shared" si="301"/>
        <v>1</v>
      </c>
      <c r="CN205" s="46"/>
      <c r="CO205" s="46" t="e">
        <f t="shared" si="328"/>
        <v>#REF!</v>
      </c>
      <c r="CP205" s="46">
        <f t="shared" si="329"/>
        <v>1</v>
      </c>
      <c r="CQ205" s="46">
        <f t="shared" si="302"/>
        <v>1</v>
      </c>
      <c r="CR205" s="46"/>
      <c r="CS205" s="46" t="e">
        <f t="shared" si="330"/>
        <v>#REF!</v>
      </c>
      <c r="CT205" s="46">
        <f t="shared" si="331"/>
        <v>1</v>
      </c>
      <c r="CU205" s="46">
        <f t="shared" si="303"/>
        <v>1</v>
      </c>
      <c r="CW205" s="46" t="e">
        <f t="shared" si="332"/>
        <v>#REF!</v>
      </c>
      <c r="CX205" s="46">
        <f t="shared" si="333"/>
        <v>1</v>
      </c>
      <c r="CY205" s="46">
        <f t="shared" si="304"/>
        <v>1</v>
      </c>
      <c r="DD205" s="2">
        <f t="shared" si="334"/>
        <v>2002</v>
      </c>
      <c r="DE205" s="46">
        <f t="shared" si="290"/>
        <v>1.6833790815887164</v>
      </c>
      <c r="DF205" s="46">
        <f t="shared" si="291"/>
        <v>1.3179306558420987</v>
      </c>
      <c r="DG205" s="46">
        <f t="shared" si="292"/>
        <v>1.2633791660544336</v>
      </c>
      <c r="DH205" s="46">
        <f t="shared" si="293"/>
        <v>1.0110104749238831</v>
      </c>
    </row>
    <row r="206" spans="1:112" x14ac:dyDescent="0.2">
      <c r="A206" s="33" t="s">
        <v>64</v>
      </c>
      <c r="B206" s="1">
        <f t="shared" si="305"/>
        <v>1980</v>
      </c>
      <c r="D206" s="43">
        <f>Adjusted_Supplier_Data!D47</f>
        <v>1915.3024031279997</v>
      </c>
      <c r="F206" s="49">
        <f t="shared" ref="F206:F237" si="335">F46</f>
        <v>53.249557142872121</v>
      </c>
      <c r="H206" s="115">
        <f t="shared" si="306"/>
        <v>35.968419380261047</v>
      </c>
      <c r="K206" s="50">
        <f t="shared" si="307"/>
        <v>1839.1767647065187</v>
      </c>
      <c r="L206" s="115">
        <f t="shared" si="295"/>
        <v>34.538818036962908</v>
      </c>
      <c r="O206" s="46">
        <f>Weather_factors!JB39</f>
        <v>1.0413911484107012</v>
      </c>
      <c r="R206" s="46">
        <f t="shared" si="296"/>
        <v>0.84199925791274122</v>
      </c>
      <c r="S206" s="46"/>
      <c r="T206" s="46"/>
      <c r="V206" s="48">
        <f t="shared" si="297"/>
        <v>0.91538749861220803</v>
      </c>
      <c r="W206" s="48">
        <f t="shared" si="298"/>
        <v>0.88639891862118847</v>
      </c>
      <c r="X206" s="48">
        <f t="shared" si="299"/>
        <v>1.0527312349639251</v>
      </c>
      <c r="Y206" s="48">
        <f t="shared" si="308"/>
        <v>0.84199925791274122</v>
      </c>
      <c r="Z206" s="48">
        <f t="shared" si="309"/>
        <v>0.81139848888921584</v>
      </c>
      <c r="AA206" s="48">
        <f t="shared" si="310"/>
        <v>0.81139848888921584</v>
      </c>
      <c r="AB206" s="48"/>
      <c r="AC206" s="48" t="e">
        <f>#REF!*#REF!*X206</f>
        <v>#REF!</v>
      </c>
      <c r="AH206" s="5"/>
      <c r="AJ206" s="46" t="e">
        <f>D206/#REF!</f>
        <v>#REF!</v>
      </c>
      <c r="AK206" s="46" t="e">
        <f>#REF!/#REF!</f>
        <v>#REF!</v>
      </c>
      <c r="AL206" s="46" t="e">
        <f>#REF!/#REF!</f>
        <v>#REF!</v>
      </c>
      <c r="AM206" s="46" t="e">
        <f>#REF!/#REF!</f>
        <v>#REF!</v>
      </c>
      <c r="AO206" s="46" t="e">
        <f t="shared" si="311"/>
        <v>#REF!</v>
      </c>
      <c r="AP206" s="46" t="e">
        <f t="shared" si="312"/>
        <v>#REF!</v>
      </c>
      <c r="AQ206" s="46" t="e">
        <f t="shared" si="313"/>
        <v>#REF!</v>
      </c>
      <c r="AR206" s="46" t="e">
        <f t="shared" si="314"/>
        <v>#REF!</v>
      </c>
      <c r="AS206" s="46" t="e">
        <f t="shared" si="315"/>
        <v>#REF!</v>
      </c>
      <c r="AT206" s="46"/>
      <c r="AU206" s="46" t="e">
        <f t="shared" si="316"/>
        <v>#REF!</v>
      </c>
      <c r="AV206" s="46" t="e">
        <f t="shared" si="317"/>
        <v>#REF!</v>
      </c>
      <c r="AW206" s="46" t="e">
        <f t="shared" si="318"/>
        <v>#REF!</v>
      </c>
      <c r="AX206" s="46" t="e">
        <f t="shared" si="319"/>
        <v>#REF!</v>
      </c>
      <c r="BA206" s="46" t="e">
        <f>LN(#REF!/#REF!)</f>
        <v>#REF!</v>
      </c>
      <c r="BB206" s="46" t="e">
        <f>LN(#REF!/#REF!)</f>
        <v>#REF!</v>
      </c>
      <c r="BC206" s="46" t="e">
        <f>LN(#REF!/#REF!)</f>
        <v>#REF!</v>
      </c>
      <c r="BD206" s="46" t="e">
        <f>LN(#REF!/#REF!)</f>
        <v>#REF!</v>
      </c>
      <c r="BF206" s="46" t="e">
        <f>F206/#REF!</f>
        <v>#REF!</v>
      </c>
      <c r="BG206" s="46" t="e">
        <f>#REF!/#REF!</f>
        <v>#REF!</v>
      </c>
      <c r="BH206" s="46" t="e">
        <f>#REF!/#REF!</f>
        <v>#REF!</v>
      </c>
      <c r="BI206" s="46" t="e">
        <f>#REF!/#REF!</f>
        <v>#REF!</v>
      </c>
      <c r="BJ206" s="46"/>
      <c r="BL206" s="46" t="e">
        <f t="shared" si="320"/>
        <v>#REF!</v>
      </c>
      <c r="BM206" s="46" t="e">
        <f t="shared" si="321"/>
        <v>#REF!</v>
      </c>
      <c r="BN206" s="46" t="e">
        <f t="shared" si="322"/>
        <v>#REF!</v>
      </c>
      <c r="BO206" s="46" t="e">
        <f t="shared" si="323"/>
        <v>#REF!</v>
      </c>
      <c r="BQ206" s="46" t="e">
        <f>LN(#REF!/#REF!)</f>
        <v>#REF!</v>
      </c>
      <c r="BR206" s="46" t="e">
        <f>LN(#REF!/#REF!)</f>
        <v>#REF!</v>
      </c>
      <c r="BS206" s="46" t="e">
        <f>LN(#REF!/#REF!)</f>
        <v>#REF!</v>
      </c>
      <c r="BT206" s="46" t="e">
        <f>LN(#REF!/#REF!)</f>
        <v>#REF!</v>
      </c>
      <c r="BV206" s="46" t="e">
        <f>LN(#REF!/#REF!)</f>
        <v>#REF!</v>
      </c>
      <c r="BW206" s="46" t="e">
        <f>LN(#REF!/#REF!)</f>
        <v>#REF!</v>
      </c>
      <c r="BX206" s="46" t="e">
        <f>LN(#REF!/#REF!)</f>
        <v>#REF!</v>
      </c>
      <c r="BY206" s="46" t="e">
        <f>LN(#REF!/#REF!)</f>
        <v>#REF!</v>
      </c>
      <c r="CA206" s="46" t="e">
        <f>LN(#REF!/#REF!)</f>
        <v>#REF!</v>
      </c>
      <c r="CB206" s="46" t="e">
        <f>LN(#REF!/#REF!)</f>
        <v>#REF!</v>
      </c>
      <c r="CC206" s="46" t="e">
        <f>LN(#REF!/#REF!)</f>
        <v>#REF!</v>
      </c>
      <c r="CD206" s="46" t="e">
        <f>LN(#REF!/#REF!)</f>
        <v>#REF!</v>
      </c>
      <c r="CG206" s="46" t="e">
        <f t="shared" si="324"/>
        <v>#REF!</v>
      </c>
      <c r="CH206" s="46">
        <f t="shared" si="325"/>
        <v>1</v>
      </c>
      <c r="CI206" s="46">
        <f t="shared" si="300"/>
        <v>1</v>
      </c>
      <c r="CJ206" s="46"/>
      <c r="CK206" s="46" t="e">
        <f t="shared" si="326"/>
        <v>#REF!</v>
      </c>
      <c r="CL206" s="46">
        <f t="shared" si="327"/>
        <v>1</v>
      </c>
      <c r="CM206" s="46">
        <f t="shared" si="301"/>
        <v>1</v>
      </c>
      <c r="CN206" s="46"/>
      <c r="CO206" s="46" t="e">
        <f t="shared" si="328"/>
        <v>#REF!</v>
      </c>
      <c r="CP206" s="46">
        <f t="shared" si="329"/>
        <v>1</v>
      </c>
      <c r="CQ206" s="46">
        <f t="shared" si="302"/>
        <v>1</v>
      </c>
      <c r="CR206" s="46"/>
      <c r="CS206" s="46" t="e">
        <f t="shared" si="330"/>
        <v>#REF!</v>
      </c>
      <c r="CT206" s="46">
        <f t="shared" si="331"/>
        <v>1</v>
      </c>
      <c r="CU206" s="46">
        <f t="shared" si="303"/>
        <v>1</v>
      </c>
      <c r="CW206" s="46" t="e">
        <f t="shared" si="332"/>
        <v>#REF!</v>
      </c>
      <c r="CX206" s="46">
        <f t="shared" si="333"/>
        <v>1</v>
      </c>
      <c r="CY206" s="46">
        <f t="shared" si="304"/>
        <v>1</v>
      </c>
      <c r="DD206" s="2">
        <f t="shared" si="334"/>
        <v>2003</v>
      </c>
      <c r="DE206" s="46">
        <f t="shared" si="290"/>
        <v>1.6865709834759288</v>
      </c>
      <c r="DF206" s="46">
        <f t="shared" si="291"/>
        <v>1.3368289042191999</v>
      </c>
      <c r="DG206" s="46">
        <f t="shared" si="292"/>
        <v>1.25726381201742</v>
      </c>
      <c r="DH206" s="46">
        <f t="shared" si="293"/>
        <v>1.0034653524379595</v>
      </c>
    </row>
    <row r="207" spans="1:112" x14ac:dyDescent="0.2">
      <c r="A207" s="33" t="s">
        <v>64</v>
      </c>
      <c r="B207" s="1">
        <f t="shared" si="305"/>
        <v>1981</v>
      </c>
      <c r="D207" s="43">
        <f>Adjusted_Supplier_Data!D48</f>
        <v>2042.4524031279998</v>
      </c>
      <c r="F207" s="49">
        <f t="shared" si="335"/>
        <v>54.225356492580367</v>
      </c>
      <c r="H207" s="115">
        <f t="shared" si="306"/>
        <v>37.666002314018307</v>
      </c>
      <c r="K207" s="50">
        <f t="shared" si="307"/>
        <v>1999.4724576785707</v>
      </c>
      <c r="L207" s="115">
        <f t="shared" ref="L207:L227" si="336">H207/O207</f>
        <v>36.87338520221914</v>
      </c>
      <c r="O207" s="46">
        <f>Weather_factors!JB40</f>
        <v>1.0214956426553281</v>
      </c>
      <c r="R207" s="46">
        <f t="shared" ref="R207:R237" si="337">L207/L$246</f>
        <v>0.89891214412064591</v>
      </c>
      <c r="S207" s="46"/>
      <c r="T207" s="46"/>
      <c r="V207" s="48">
        <f t="shared" ref="V207:V237" si="338">F207/F$246</f>
        <v>0.93216199541187617</v>
      </c>
      <c r="W207" s="48">
        <f t="shared" ref="W207:W237" si="339">H207/H$246</f>
        <v>0.92823383109938307</v>
      </c>
      <c r="X207" s="48">
        <f t="shared" ref="X207:X237" si="340">O207/O$246</f>
        <v>1.0326190798183295</v>
      </c>
      <c r="Y207" s="48">
        <f t="shared" si="308"/>
        <v>0.89891214412064591</v>
      </c>
      <c r="Z207" s="48">
        <f t="shared" si="309"/>
        <v>0.86526430020641121</v>
      </c>
      <c r="AA207" s="48">
        <f t="shared" si="310"/>
        <v>0.86526430020641132</v>
      </c>
      <c r="AB207" s="48"/>
      <c r="AC207" s="48" t="e">
        <f>#REF!*#REF!*X207</f>
        <v>#REF!</v>
      </c>
      <c r="AH207" s="5"/>
      <c r="AJ207" s="46" t="e">
        <f>D207/#REF!</f>
        <v>#REF!</v>
      </c>
      <c r="AK207" s="46" t="e">
        <f>#REF!/#REF!</f>
        <v>#REF!</v>
      </c>
      <c r="AL207" s="46" t="e">
        <f>#REF!/#REF!</f>
        <v>#REF!</v>
      </c>
      <c r="AM207" s="46" t="e">
        <f>#REF!/#REF!</f>
        <v>#REF!</v>
      </c>
      <c r="AO207" s="46" t="e">
        <f t="shared" si="311"/>
        <v>#REF!</v>
      </c>
      <c r="AP207" s="46" t="e">
        <f t="shared" si="312"/>
        <v>#REF!</v>
      </c>
      <c r="AQ207" s="46" t="e">
        <f t="shared" si="313"/>
        <v>#REF!</v>
      </c>
      <c r="AR207" s="46" t="e">
        <f t="shared" si="314"/>
        <v>#REF!</v>
      </c>
      <c r="AS207" s="46" t="e">
        <f t="shared" si="315"/>
        <v>#REF!</v>
      </c>
      <c r="AT207" s="46"/>
      <c r="AU207" s="46" t="e">
        <f t="shared" si="316"/>
        <v>#REF!</v>
      </c>
      <c r="AV207" s="46" t="e">
        <f t="shared" si="317"/>
        <v>#REF!</v>
      </c>
      <c r="AW207" s="46" t="e">
        <f t="shared" si="318"/>
        <v>#REF!</v>
      </c>
      <c r="AX207" s="46" t="e">
        <f t="shared" si="319"/>
        <v>#REF!</v>
      </c>
      <c r="BA207" s="46" t="e">
        <f>LN(#REF!/#REF!)</f>
        <v>#REF!</v>
      </c>
      <c r="BB207" s="46" t="e">
        <f>LN(#REF!/#REF!)</f>
        <v>#REF!</v>
      </c>
      <c r="BC207" s="46" t="e">
        <f>LN(#REF!/#REF!)</f>
        <v>#REF!</v>
      </c>
      <c r="BD207" s="46" t="e">
        <f>LN(#REF!/#REF!)</f>
        <v>#REF!</v>
      </c>
      <c r="BF207" s="46" t="e">
        <f>F207/#REF!</f>
        <v>#REF!</v>
      </c>
      <c r="BG207" s="46" t="e">
        <f>#REF!/#REF!</f>
        <v>#REF!</v>
      </c>
      <c r="BH207" s="46" t="e">
        <f>#REF!/#REF!</f>
        <v>#REF!</v>
      </c>
      <c r="BI207" s="46" t="e">
        <f>#REF!/#REF!</f>
        <v>#REF!</v>
      </c>
      <c r="BJ207" s="46"/>
      <c r="BL207" s="46" t="e">
        <f t="shared" si="320"/>
        <v>#REF!</v>
      </c>
      <c r="BM207" s="46" t="e">
        <f t="shared" si="321"/>
        <v>#REF!</v>
      </c>
      <c r="BN207" s="46" t="e">
        <f t="shared" si="322"/>
        <v>#REF!</v>
      </c>
      <c r="BO207" s="46" t="e">
        <f t="shared" si="323"/>
        <v>#REF!</v>
      </c>
      <c r="BQ207" s="46" t="e">
        <f>LN(#REF!/#REF!)</f>
        <v>#REF!</v>
      </c>
      <c r="BR207" s="46" t="e">
        <f>LN(#REF!/#REF!)</f>
        <v>#REF!</v>
      </c>
      <c r="BS207" s="46" t="e">
        <f>LN(#REF!/#REF!)</f>
        <v>#REF!</v>
      </c>
      <c r="BT207" s="46" t="e">
        <f>LN(#REF!/#REF!)</f>
        <v>#REF!</v>
      </c>
      <c r="BV207" s="46" t="e">
        <f>LN(#REF!/#REF!)</f>
        <v>#REF!</v>
      </c>
      <c r="BW207" s="46" t="e">
        <f>LN(#REF!/#REF!)</f>
        <v>#REF!</v>
      </c>
      <c r="BX207" s="46" t="e">
        <f>LN(#REF!/#REF!)</f>
        <v>#REF!</v>
      </c>
      <c r="BY207" s="46" t="e">
        <f>LN(#REF!/#REF!)</f>
        <v>#REF!</v>
      </c>
      <c r="CA207" s="46" t="e">
        <f>LN(#REF!/#REF!)</f>
        <v>#REF!</v>
      </c>
      <c r="CB207" s="46" t="e">
        <f>LN(#REF!/#REF!)</f>
        <v>#REF!</v>
      </c>
      <c r="CC207" s="46" t="e">
        <f>LN(#REF!/#REF!)</f>
        <v>#REF!</v>
      </c>
      <c r="CD207" s="46" t="e">
        <f>LN(#REF!/#REF!)</f>
        <v>#REF!</v>
      </c>
      <c r="CG207" s="46" t="e">
        <f t="shared" si="324"/>
        <v>#REF!</v>
      </c>
      <c r="CH207" s="46">
        <f t="shared" si="325"/>
        <v>1</v>
      </c>
      <c r="CI207" s="46">
        <f t="shared" ref="CI207:CI227" si="341">CH207/CH$246</f>
        <v>1</v>
      </c>
      <c r="CJ207" s="46"/>
      <c r="CK207" s="46" t="e">
        <f t="shared" si="326"/>
        <v>#REF!</v>
      </c>
      <c r="CL207" s="46">
        <f t="shared" si="327"/>
        <v>1</v>
      </c>
      <c r="CM207" s="46">
        <f t="shared" ref="CM207:CM227" si="342">CL207/CL$246</f>
        <v>1</v>
      </c>
      <c r="CN207" s="46"/>
      <c r="CO207" s="46" t="e">
        <f t="shared" si="328"/>
        <v>#REF!</v>
      </c>
      <c r="CP207" s="46">
        <f t="shared" si="329"/>
        <v>1</v>
      </c>
      <c r="CQ207" s="46">
        <f t="shared" ref="CQ207:CQ227" si="343">CP207/CP$246</f>
        <v>1</v>
      </c>
      <c r="CR207" s="46"/>
      <c r="CS207" s="46" t="e">
        <f t="shared" si="330"/>
        <v>#REF!</v>
      </c>
      <c r="CT207" s="46">
        <f t="shared" si="331"/>
        <v>1</v>
      </c>
      <c r="CU207" s="46">
        <f t="shared" ref="CU207:CU227" si="344">CT207/CT$246</f>
        <v>1</v>
      </c>
      <c r="CW207" s="46" t="e">
        <f t="shared" si="332"/>
        <v>#REF!</v>
      </c>
      <c r="CX207" s="46">
        <f t="shared" si="333"/>
        <v>1</v>
      </c>
      <c r="CY207" s="46">
        <f t="shared" ref="CY207:CY227" si="345">CX207/CX$246</f>
        <v>1</v>
      </c>
      <c r="DD207" s="2">
        <f t="shared" si="334"/>
        <v>2004</v>
      </c>
      <c r="DE207" s="46">
        <f t="shared" si="290"/>
        <v>1.7251603420026571</v>
      </c>
      <c r="DF207" s="46">
        <f t="shared" si="291"/>
        <v>1.3553934946810937</v>
      </c>
      <c r="DG207" s="46">
        <f t="shared" si="292"/>
        <v>1.2722083906597375</v>
      </c>
      <c r="DH207" s="46">
        <f t="shared" si="293"/>
        <v>1.0004740155727991</v>
      </c>
    </row>
    <row r="208" spans="1:112" x14ac:dyDescent="0.2">
      <c r="A208" s="33" t="s">
        <v>64</v>
      </c>
      <c r="B208" s="1">
        <f t="shared" ref="B208:B238" si="346">B207+1</f>
        <v>1982</v>
      </c>
      <c r="D208" s="43">
        <f>Adjusted_Supplier_Data!D49</f>
        <v>2086.2614031279995</v>
      </c>
      <c r="F208" s="49">
        <f t="shared" si="335"/>
        <v>55.124436870888367</v>
      </c>
      <c r="H208" s="115">
        <f t="shared" si="306"/>
        <v>37.846398467786798</v>
      </c>
      <c r="K208" s="50">
        <f t="shared" si="307"/>
        <v>2138.3470411056419</v>
      </c>
      <c r="L208" s="115">
        <f t="shared" si="336"/>
        <v>38.791272301140168</v>
      </c>
      <c r="O208" s="46">
        <f>Weather_factors!JB41</f>
        <v>0.97564210253228534</v>
      </c>
      <c r="R208" s="46">
        <f t="shared" si="337"/>
        <v>0.94566705948352048</v>
      </c>
      <c r="S208" s="46"/>
      <c r="T208" s="46"/>
      <c r="V208" s="48">
        <f t="shared" si="338"/>
        <v>0.94761765331232584</v>
      </c>
      <c r="W208" s="48">
        <f t="shared" si="339"/>
        <v>0.93267947976504462</v>
      </c>
      <c r="X208" s="48">
        <f t="shared" si="340"/>
        <v>0.98626622383826168</v>
      </c>
      <c r="Y208" s="48">
        <f t="shared" si="308"/>
        <v>0.94566705948352048</v>
      </c>
      <c r="Z208" s="48">
        <f t="shared" si="309"/>
        <v>0.88382353990751239</v>
      </c>
      <c r="AA208" s="48">
        <f t="shared" si="310"/>
        <v>0.8838235399075125</v>
      </c>
      <c r="AB208" s="48"/>
      <c r="AC208" s="48" t="e">
        <f>#REF!*#REF!*X208</f>
        <v>#REF!</v>
      </c>
      <c r="AH208" s="5"/>
      <c r="AJ208" s="46" t="e">
        <f>D208/#REF!</f>
        <v>#REF!</v>
      </c>
      <c r="AK208" s="46" t="e">
        <f>#REF!/#REF!</f>
        <v>#REF!</v>
      </c>
      <c r="AL208" s="46" t="e">
        <f>#REF!/#REF!</f>
        <v>#REF!</v>
      </c>
      <c r="AM208" s="46" t="e">
        <f>#REF!/#REF!</f>
        <v>#REF!</v>
      </c>
      <c r="AO208" s="46" t="e">
        <f t="shared" ref="AO208:AO227" si="347">(AJ208-AJ207)/LN(AJ208/AJ207)</f>
        <v>#REF!</v>
      </c>
      <c r="AP208" s="46" t="e">
        <f t="shared" ref="AP208:AP227" si="348">(AK208-AK207)/LN(AK208/AK207)</f>
        <v>#REF!</v>
      </c>
      <c r="AQ208" s="46" t="e">
        <f t="shared" ref="AQ208:AQ227" si="349">(AL208-AL207)/LN(AL208/AL207)</f>
        <v>#REF!</v>
      </c>
      <c r="AR208" s="46" t="e">
        <f t="shared" ref="AR208:AR227" si="350">(AM208-AM207)/LN(AM208/AM207)</f>
        <v>#REF!</v>
      </c>
      <c r="AS208" s="46" t="e">
        <f t="shared" ref="AS208:AS227" si="351">SUM(AO208:AR208)</f>
        <v>#REF!</v>
      </c>
      <c r="AT208" s="46"/>
      <c r="AU208" s="46" t="e">
        <f t="shared" ref="AU208:AU227" si="352">AO208/$AS208</f>
        <v>#REF!</v>
      </c>
      <c r="AV208" s="46" t="e">
        <f t="shared" ref="AV208:AV227" si="353">AP208/$AS208</f>
        <v>#REF!</v>
      </c>
      <c r="AW208" s="46" t="e">
        <f t="shared" ref="AW208:AW227" si="354">AQ208/$AS208</f>
        <v>#REF!</v>
      </c>
      <c r="AX208" s="46" t="e">
        <f t="shared" ref="AX208:AX227" si="355">AR208/$AS208</f>
        <v>#REF!</v>
      </c>
      <c r="BA208" s="46" t="e">
        <f>LN(#REF!/#REF!)</f>
        <v>#REF!</v>
      </c>
      <c r="BB208" s="46" t="e">
        <f>LN(#REF!/#REF!)</f>
        <v>#REF!</v>
      </c>
      <c r="BC208" s="46" t="e">
        <f>LN(#REF!/#REF!)</f>
        <v>#REF!</v>
      </c>
      <c r="BD208" s="46" t="e">
        <f>LN(#REF!/#REF!)</f>
        <v>#REF!</v>
      </c>
      <c r="BF208" s="46" t="e">
        <f>F208/#REF!</f>
        <v>#REF!</v>
      </c>
      <c r="BG208" s="46" t="e">
        <f>#REF!/#REF!</f>
        <v>#REF!</v>
      </c>
      <c r="BH208" s="46" t="e">
        <f>#REF!/#REF!</f>
        <v>#REF!</v>
      </c>
      <c r="BI208" s="46" t="e">
        <f>#REF!/#REF!</f>
        <v>#REF!</v>
      </c>
      <c r="BJ208" s="46"/>
      <c r="BL208" s="46" t="e">
        <f t="shared" ref="BL208:BL227" si="356">LN(BF208/BF207)</f>
        <v>#REF!</v>
      </c>
      <c r="BM208" s="46" t="e">
        <f t="shared" ref="BM208:BM227" si="357">LN(BG208/BG207)</f>
        <v>#REF!</v>
      </c>
      <c r="BN208" s="46" t="e">
        <f t="shared" ref="BN208:BN227" si="358">LN(BH208/BH207)</f>
        <v>#REF!</v>
      </c>
      <c r="BO208" s="46" t="e">
        <f t="shared" ref="BO208:BO227" si="359">LN(BI208/BI207)</f>
        <v>#REF!</v>
      </c>
      <c r="BQ208" s="46" t="e">
        <f>LN(#REF!/#REF!)</f>
        <v>#REF!</v>
      </c>
      <c r="BR208" s="46" t="e">
        <f>LN(#REF!/#REF!)</f>
        <v>#REF!</v>
      </c>
      <c r="BS208" s="46" t="e">
        <f>LN(#REF!/#REF!)</f>
        <v>#REF!</v>
      </c>
      <c r="BT208" s="46" t="e">
        <f>LN(#REF!/#REF!)</f>
        <v>#REF!</v>
      </c>
      <c r="BV208" s="46" t="e">
        <f>LN(#REF!/#REF!)</f>
        <v>#REF!</v>
      </c>
      <c r="BW208" s="46" t="e">
        <f>LN(#REF!/#REF!)</f>
        <v>#REF!</v>
      </c>
      <c r="BX208" s="46" t="e">
        <f>LN(#REF!/#REF!)</f>
        <v>#REF!</v>
      </c>
      <c r="BY208" s="46" t="e">
        <f>LN(#REF!/#REF!)</f>
        <v>#REF!</v>
      </c>
      <c r="CA208" s="46" t="e">
        <f>LN(#REF!/#REF!)</f>
        <v>#REF!</v>
      </c>
      <c r="CB208" s="46" t="e">
        <f>LN(#REF!/#REF!)</f>
        <v>#REF!</v>
      </c>
      <c r="CC208" s="46" t="e">
        <f>LN(#REF!/#REF!)</f>
        <v>#REF!</v>
      </c>
      <c r="CD208" s="46" t="e">
        <f>LN(#REF!/#REF!)</f>
        <v>#REF!</v>
      </c>
      <c r="CG208" s="46" t="e">
        <f t="shared" ref="CG208:CG227" si="360">EXP(SUMPRODUCT($AU208:$AX208,BA208:BD208))</f>
        <v>#REF!</v>
      </c>
      <c r="CH208" s="46">
        <f t="shared" ref="CH208:CH227" si="361">IF(ISERR(CG208),CH207,CG208*CH207)</f>
        <v>1</v>
      </c>
      <c r="CI208" s="46">
        <f t="shared" si="341"/>
        <v>1</v>
      </c>
      <c r="CJ208" s="46"/>
      <c r="CK208" s="46" t="e">
        <f t="shared" ref="CK208:CK227" si="362">EXP(SUMPRODUCT($AU208:$AX208,BL208:BO208))</f>
        <v>#REF!</v>
      </c>
      <c r="CL208" s="46">
        <f t="shared" ref="CL208:CL227" si="363">IF(ISERR(CK208),CL207,CK208*CL207)</f>
        <v>1</v>
      </c>
      <c r="CM208" s="46">
        <f t="shared" si="342"/>
        <v>1</v>
      </c>
      <c r="CN208" s="46"/>
      <c r="CO208" s="46" t="e">
        <f t="shared" ref="CO208:CO227" si="364">EXP(SUMPRODUCT($AU208:$AX208,BQ208:BT208))</f>
        <v>#REF!</v>
      </c>
      <c r="CP208" s="46">
        <f t="shared" ref="CP208:CP227" si="365">IF(ISERR(CO208),CP207,CO208*CP207)</f>
        <v>1</v>
      </c>
      <c r="CQ208" s="46">
        <f t="shared" si="343"/>
        <v>1</v>
      </c>
      <c r="CR208" s="46"/>
      <c r="CS208" s="46" t="e">
        <f t="shared" ref="CS208:CS227" si="366">EXP(SUMPRODUCT($AU208:$AX208,BV208:BY208))</f>
        <v>#REF!</v>
      </c>
      <c r="CT208" s="46">
        <f t="shared" ref="CT208:CT227" si="367">IF(ISERR(CS208),CT207,CS208*CT207)</f>
        <v>1</v>
      </c>
      <c r="CU208" s="46">
        <f t="shared" si="344"/>
        <v>1</v>
      </c>
      <c r="CW208" s="46" t="e">
        <f t="shared" ref="CW208:CW227" si="368">EXP(SUMPRODUCT($AU208:$AX208,CA208:CD208))</f>
        <v>#REF!</v>
      </c>
      <c r="CX208" s="46">
        <f t="shared" ref="CX208:CX227" si="369">IF(ISERR(CW208),CX207,CW208*CX207)</f>
        <v>1</v>
      </c>
      <c r="CY208" s="46">
        <f t="shared" si="345"/>
        <v>1</v>
      </c>
      <c r="DD208" s="2">
        <f t="shared" si="334"/>
        <v>2005</v>
      </c>
      <c r="DE208" s="46">
        <f t="shared" si="290"/>
        <v>1.7897065398940397</v>
      </c>
      <c r="DF208" s="46">
        <f t="shared" si="291"/>
        <v>1.3749235017534167</v>
      </c>
      <c r="DG208" s="46">
        <f t="shared" si="292"/>
        <v>1.2901193283411749</v>
      </c>
      <c r="DH208" s="46">
        <f t="shared" si="293"/>
        <v>1.0089587425102784</v>
      </c>
    </row>
    <row r="209" spans="1:112" x14ac:dyDescent="0.2">
      <c r="A209" s="33" t="s">
        <v>64</v>
      </c>
      <c r="B209" s="1">
        <f t="shared" si="346"/>
        <v>1983</v>
      </c>
      <c r="D209" s="43">
        <f>Adjusted_Supplier_Data!D50</f>
        <v>2125.6504031279997</v>
      </c>
      <c r="F209" s="49">
        <f t="shared" si="335"/>
        <v>55.948968379792689</v>
      </c>
      <c r="H209" s="115">
        <f t="shared" si="306"/>
        <v>37.992664828038713</v>
      </c>
      <c r="K209" s="50">
        <f t="shared" si="307"/>
        <v>2070.2894309166641</v>
      </c>
      <c r="L209" s="115">
        <f t="shared" si="336"/>
        <v>37.003174336712149</v>
      </c>
      <c r="O209" s="46">
        <f>Weather_factors!JB42</f>
        <v>1.0267406920909716</v>
      </c>
      <c r="R209" s="46">
        <f t="shared" si="337"/>
        <v>0.90207618855353011</v>
      </c>
      <c r="S209" s="46"/>
      <c r="T209" s="46"/>
      <c r="V209" s="48">
        <f t="shared" si="338"/>
        <v>0.96179177749213429</v>
      </c>
      <c r="W209" s="48">
        <f t="shared" si="339"/>
        <v>0.9362840402598297</v>
      </c>
      <c r="X209" s="48">
        <f t="shared" si="340"/>
        <v>1.0379212445028081</v>
      </c>
      <c r="Y209" s="48">
        <f t="shared" si="308"/>
        <v>0.90207618855353011</v>
      </c>
      <c r="Z209" s="48">
        <f t="shared" si="309"/>
        <v>0.90051029131901861</v>
      </c>
      <c r="AA209" s="48">
        <f t="shared" si="310"/>
        <v>0.90051029131901861</v>
      </c>
      <c r="AB209" s="48"/>
      <c r="AC209" s="48" t="e">
        <f>#REF!*#REF!*X209</f>
        <v>#REF!</v>
      </c>
      <c r="AH209" s="5"/>
      <c r="AJ209" s="46" t="e">
        <f>D209/#REF!</f>
        <v>#REF!</v>
      </c>
      <c r="AK209" s="46" t="e">
        <f>#REF!/#REF!</f>
        <v>#REF!</v>
      </c>
      <c r="AL209" s="46" t="e">
        <f>#REF!/#REF!</f>
        <v>#REF!</v>
      </c>
      <c r="AM209" s="46" t="e">
        <f>#REF!/#REF!</f>
        <v>#REF!</v>
      </c>
      <c r="AO209" s="46" t="e">
        <f t="shared" si="347"/>
        <v>#REF!</v>
      </c>
      <c r="AP209" s="46" t="e">
        <f t="shared" si="348"/>
        <v>#REF!</v>
      </c>
      <c r="AQ209" s="46" t="e">
        <f t="shared" si="349"/>
        <v>#REF!</v>
      </c>
      <c r="AR209" s="46" t="e">
        <f t="shared" si="350"/>
        <v>#REF!</v>
      </c>
      <c r="AS209" s="46" t="e">
        <f t="shared" si="351"/>
        <v>#REF!</v>
      </c>
      <c r="AT209" s="46"/>
      <c r="AU209" s="46" t="e">
        <f t="shared" si="352"/>
        <v>#REF!</v>
      </c>
      <c r="AV209" s="46" t="e">
        <f t="shared" si="353"/>
        <v>#REF!</v>
      </c>
      <c r="AW209" s="46" t="e">
        <f t="shared" si="354"/>
        <v>#REF!</v>
      </c>
      <c r="AX209" s="46" t="e">
        <f t="shared" si="355"/>
        <v>#REF!</v>
      </c>
      <c r="BA209" s="46" t="e">
        <f>LN(#REF!/#REF!)</f>
        <v>#REF!</v>
      </c>
      <c r="BB209" s="46" t="e">
        <f>LN(#REF!/#REF!)</f>
        <v>#REF!</v>
      </c>
      <c r="BC209" s="46" t="e">
        <f>LN(#REF!/#REF!)</f>
        <v>#REF!</v>
      </c>
      <c r="BD209" s="46" t="e">
        <f>LN(#REF!/#REF!)</f>
        <v>#REF!</v>
      </c>
      <c r="BF209" s="46" t="e">
        <f>F209/#REF!</f>
        <v>#REF!</v>
      </c>
      <c r="BG209" s="46" t="e">
        <f>#REF!/#REF!</f>
        <v>#REF!</v>
      </c>
      <c r="BH209" s="46" t="e">
        <f>#REF!/#REF!</f>
        <v>#REF!</v>
      </c>
      <c r="BI209" s="46" t="e">
        <f>#REF!/#REF!</f>
        <v>#REF!</v>
      </c>
      <c r="BJ209" s="46"/>
      <c r="BL209" s="46" t="e">
        <f t="shared" si="356"/>
        <v>#REF!</v>
      </c>
      <c r="BM209" s="46" t="e">
        <f t="shared" si="357"/>
        <v>#REF!</v>
      </c>
      <c r="BN209" s="46" t="e">
        <f t="shared" si="358"/>
        <v>#REF!</v>
      </c>
      <c r="BO209" s="46" t="e">
        <f t="shared" si="359"/>
        <v>#REF!</v>
      </c>
      <c r="BQ209" s="46" t="e">
        <f>LN(#REF!/#REF!)</f>
        <v>#REF!</v>
      </c>
      <c r="BR209" s="46" t="e">
        <f>LN(#REF!/#REF!)</f>
        <v>#REF!</v>
      </c>
      <c r="BS209" s="46" t="e">
        <f>LN(#REF!/#REF!)</f>
        <v>#REF!</v>
      </c>
      <c r="BT209" s="46" t="e">
        <f>LN(#REF!/#REF!)</f>
        <v>#REF!</v>
      </c>
      <c r="BV209" s="46" t="e">
        <f>LN(#REF!/#REF!)</f>
        <v>#REF!</v>
      </c>
      <c r="BW209" s="46" t="e">
        <f>LN(#REF!/#REF!)</f>
        <v>#REF!</v>
      </c>
      <c r="BX209" s="46" t="e">
        <f>LN(#REF!/#REF!)</f>
        <v>#REF!</v>
      </c>
      <c r="BY209" s="46" t="e">
        <f>LN(#REF!/#REF!)</f>
        <v>#REF!</v>
      </c>
      <c r="CA209" s="46" t="e">
        <f>LN(#REF!/#REF!)</f>
        <v>#REF!</v>
      </c>
      <c r="CB209" s="46" t="e">
        <f>LN(#REF!/#REF!)</f>
        <v>#REF!</v>
      </c>
      <c r="CC209" s="46" t="e">
        <f>LN(#REF!/#REF!)</f>
        <v>#REF!</v>
      </c>
      <c r="CD209" s="46" t="e">
        <f>LN(#REF!/#REF!)</f>
        <v>#REF!</v>
      </c>
      <c r="CG209" s="46" t="e">
        <f t="shared" si="360"/>
        <v>#REF!</v>
      </c>
      <c r="CH209" s="46">
        <f t="shared" si="361"/>
        <v>1</v>
      </c>
      <c r="CI209" s="46">
        <f t="shared" si="341"/>
        <v>1</v>
      </c>
      <c r="CJ209" s="46"/>
      <c r="CK209" s="46" t="e">
        <f t="shared" si="362"/>
        <v>#REF!</v>
      </c>
      <c r="CL209" s="46">
        <f t="shared" si="363"/>
        <v>1</v>
      </c>
      <c r="CM209" s="46">
        <f t="shared" si="342"/>
        <v>1</v>
      </c>
      <c r="CN209" s="46"/>
      <c r="CO209" s="46" t="e">
        <f t="shared" si="364"/>
        <v>#REF!</v>
      </c>
      <c r="CP209" s="46">
        <f t="shared" si="365"/>
        <v>1</v>
      </c>
      <c r="CQ209" s="46">
        <f t="shared" si="343"/>
        <v>1</v>
      </c>
      <c r="CR209" s="46"/>
      <c r="CS209" s="46" t="e">
        <f t="shared" si="366"/>
        <v>#REF!</v>
      </c>
      <c r="CT209" s="46">
        <f t="shared" si="367"/>
        <v>1</v>
      </c>
      <c r="CU209" s="46">
        <f t="shared" si="344"/>
        <v>1</v>
      </c>
      <c r="CW209" s="46" t="e">
        <f t="shared" si="368"/>
        <v>#REF!</v>
      </c>
      <c r="CX209" s="46">
        <f t="shared" si="369"/>
        <v>1</v>
      </c>
      <c r="CY209" s="46">
        <f t="shared" si="345"/>
        <v>1</v>
      </c>
      <c r="DD209" s="2">
        <f t="shared" si="334"/>
        <v>2006</v>
      </c>
      <c r="DE209" s="46">
        <f t="shared" si="290"/>
        <v>1.8092705389066219</v>
      </c>
      <c r="DF209" s="46">
        <f t="shared" si="291"/>
        <v>1.3960662383122981</v>
      </c>
      <c r="DG209" s="46">
        <f t="shared" si="292"/>
        <v>1.286626393136731</v>
      </c>
      <c r="DH209" s="46">
        <f t="shared" si="293"/>
        <v>1.0072679858848881</v>
      </c>
    </row>
    <row r="210" spans="1:112" x14ac:dyDescent="0.2">
      <c r="A210" s="33" t="s">
        <v>64</v>
      </c>
      <c r="B210" s="1">
        <f t="shared" si="346"/>
        <v>1984</v>
      </c>
      <c r="D210" s="43">
        <f>Adjusted_Supplier_Data!D51</f>
        <v>2273.6884031279997</v>
      </c>
      <c r="F210" s="49">
        <f t="shared" si="335"/>
        <v>56.945768657713671</v>
      </c>
      <c r="H210" s="115">
        <f t="shared" si="306"/>
        <v>39.927258104013916</v>
      </c>
      <c r="K210" s="50">
        <f t="shared" si="307"/>
        <v>2247.283580407689</v>
      </c>
      <c r="L210" s="115">
        <f t="shared" si="336"/>
        <v>39.463574438963697</v>
      </c>
      <c r="O210" s="46">
        <f>Weather_factors!JB43</f>
        <v>1.0117496621034006</v>
      </c>
      <c r="R210" s="46">
        <f t="shared" si="337"/>
        <v>0.96205667364271819</v>
      </c>
      <c r="S210" s="46"/>
      <c r="T210" s="46"/>
      <c r="V210" s="48">
        <f t="shared" si="338"/>
        <v>0.97892729113732491</v>
      </c>
      <c r="W210" s="48">
        <f t="shared" si="339"/>
        <v>0.98395979074713946</v>
      </c>
      <c r="X210" s="48">
        <f t="shared" si="340"/>
        <v>1.02276697174345</v>
      </c>
      <c r="Y210" s="48">
        <f t="shared" si="308"/>
        <v>0.96205667364271819</v>
      </c>
      <c r="Z210" s="48">
        <f t="shared" si="309"/>
        <v>0.96322509254414634</v>
      </c>
      <c r="AA210" s="48">
        <f t="shared" si="310"/>
        <v>0.96322509254414623</v>
      </c>
      <c r="AB210" s="48"/>
      <c r="AC210" s="48" t="e">
        <f>#REF!*#REF!*X210</f>
        <v>#REF!</v>
      </c>
      <c r="AH210" s="5"/>
      <c r="AJ210" s="46" t="e">
        <f>D210/#REF!</f>
        <v>#REF!</v>
      </c>
      <c r="AK210" s="46" t="e">
        <f>#REF!/#REF!</f>
        <v>#REF!</v>
      </c>
      <c r="AL210" s="46" t="e">
        <f>#REF!/#REF!</f>
        <v>#REF!</v>
      </c>
      <c r="AM210" s="46" t="e">
        <f>#REF!/#REF!</f>
        <v>#REF!</v>
      </c>
      <c r="AO210" s="46" t="e">
        <f t="shared" si="347"/>
        <v>#REF!</v>
      </c>
      <c r="AP210" s="46" t="e">
        <f t="shared" si="348"/>
        <v>#REF!</v>
      </c>
      <c r="AQ210" s="46" t="e">
        <f t="shared" si="349"/>
        <v>#REF!</v>
      </c>
      <c r="AR210" s="46" t="e">
        <f t="shared" si="350"/>
        <v>#REF!</v>
      </c>
      <c r="AS210" s="46" t="e">
        <f t="shared" si="351"/>
        <v>#REF!</v>
      </c>
      <c r="AT210" s="46"/>
      <c r="AU210" s="46" t="e">
        <f t="shared" si="352"/>
        <v>#REF!</v>
      </c>
      <c r="AV210" s="46" t="e">
        <f t="shared" si="353"/>
        <v>#REF!</v>
      </c>
      <c r="AW210" s="46" t="e">
        <f t="shared" si="354"/>
        <v>#REF!</v>
      </c>
      <c r="AX210" s="46" t="e">
        <f t="shared" si="355"/>
        <v>#REF!</v>
      </c>
      <c r="BA210" s="46" t="e">
        <f>LN(#REF!/#REF!)</f>
        <v>#REF!</v>
      </c>
      <c r="BB210" s="46" t="e">
        <f>LN(#REF!/#REF!)</f>
        <v>#REF!</v>
      </c>
      <c r="BC210" s="46" t="e">
        <f>LN(#REF!/#REF!)</f>
        <v>#REF!</v>
      </c>
      <c r="BD210" s="46" t="e">
        <f>LN(#REF!/#REF!)</f>
        <v>#REF!</v>
      </c>
      <c r="BF210" s="46" t="e">
        <f>F210/#REF!</f>
        <v>#REF!</v>
      </c>
      <c r="BG210" s="46" t="e">
        <f>#REF!/#REF!</f>
        <v>#REF!</v>
      </c>
      <c r="BH210" s="46" t="e">
        <f>#REF!/#REF!</f>
        <v>#REF!</v>
      </c>
      <c r="BI210" s="46" t="e">
        <f>#REF!/#REF!</f>
        <v>#REF!</v>
      </c>
      <c r="BJ210" s="46"/>
      <c r="BL210" s="46" t="e">
        <f t="shared" si="356"/>
        <v>#REF!</v>
      </c>
      <c r="BM210" s="46" t="e">
        <f t="shared" si="357"/>
        <v>#REF!</v>
      </c>
      <c r="BN210" s="46" t="e">
        <f t="shared" si="358"/>
        <v>#REF!</v>
      </c>
      <c r="BO210" s="46" t="e">
        <f t="shared" si="359"/>
        <v>#REF!</v>
      </c>
      <c r="BQ210" s="46" t="e">
        <f>LN(#REF!/#REF!)</f>
        <v>#REF!</v>
      </c>
      <c r="BR210" s="46" t="e">
        <f>LN(#REF!/#REF!)</f>
        <v>#REF!</v>
      </c>
      <c r="BS210" s="46" t="e">
        <f>LN(#REF!/#REF!)</f>
        <v>#REF!</v>
      </c>
      <c r="BT210" s="46" t="e">
        <f>LN(#REF!/#REF!)</f>
        <v>#REF!</v>
      </c>
      <c r="BV210" s="46" t="e">
        <f>LN(#REF!/#REF!)</f>
        <v>#REF!</v>
      </c>
      <c r="BW210" s="46" t="e">
        <f>LN(#REF!/#REF!)</f>
        <v>#REF!</v>
      </c>
      <c r="BX210" s="46" t="e">
        <f>LN(#REF!/#REF!)</f>
        <v>#REF!</v>
      </c>
      <c r="BY210" s="46" t="e">
        <f>LN(#REF!/#REF!)</f>
        <v>#REF!</v>
      </c>
      <c r="CA210" s="46" t="e">
        <f>LN(#REF!/#REF!)</f>
        <v>#REF!</v>
      </c>
      <c r="CB210" s="46" t="e">
        <f>LN(#REF!/#REF!)</f>
        <v>#REF!</v>
      </c>
      <c r="CC210" s="46" t="e">
        <f>LN(#REF!/#REF!)</f>
        <v>#REF!</v>
      </c>
      <c r="CD210" s="46" t="e">
        <f>LN(#REF!/#REF!)</f>
        <v>#REF!</v>
      </c>
      <c r="CG210" s="46" t="e">
        <f t="shared" si="360"/>
        <v>#REF!</v>
      </c>
      <c r="CH210" s="46">
        <f t="shared" si="361"/>
        <v>1</v>
      </c>
      <c r="CI210" s="46">
        <f t="shared" si="341"/>
        <v>1</v>
      </c>
      <c r="CJ210" s="46"/>
      <c r="CK210" s="46" t="e">
        <f t="shared" si="362"/>
        <v>#REF!</v>
      </c>
      <c r="CL210" s="46">
        <f t="shared" si="363"/>
        <v>1</v>
      </c>
      <c r="CM210" s="46">
        <f t="shared" si="342"/>
        <v>1</v>
      </c>
      <c r="CN210" s="46"/>
      <c r="CO210" s="46" t="e">
        <f t="shared" si="364"/>
        <v>#REF!</v>
      </c>
      <c r="CP210" s="46">
        <f t="shared" si="365"/>
        <v>1</v>
      </c>
      <c r="CQ210" s="46">
        <f t="shared" si="343"/>
        <v>1</v>
      </c>
      <c r="CR210" s="46"/>
      <c r="CS210" s="46" t="e">
        <f t="shared" si="366"/>
        <v>#REF!</v>
      </c>
      <c r="CT210" s="46">
        <f t="shared" si="367"/>
        <v>1</v>
      </c>
      <c r="CU210" s="46">
        <f t="shared" si="344"/>
        <v>1</v>
      </c>
      <c r="CW210" s="46" t="e">
        <f t="shared" si="368"/>
        <v>#REF!</v>
      </c>
      <c r="CX210" s="46">
        <f t="shared" si="369"/>
        <v>1</v>
      </c>
      <c r="CY210" s="46">
        <f t="shared" si="345"/>
        <v>1</v>
      </c>
      <c r="DD210" s="2">
        <f t="shared" si="334"/>
        <v>2007</v>
      </c>
      <c r="DE210" s="46">
        <f t="shared" si="290"/>
        <v>1.8621331724227241</v>
      </c>
      <c r="DF210" s="46">
        <f t="shared" si="291"/>
        <v>1.4185241770420669</v>
      </c>
      <c r="DG210" s="46">
        <f t="shared" si="292"/>
        <v>1.2974244023675101</v>
      </c>
      <c r="DH210" s="46">
        <f t="shared" si="293"/>
        <v>1.0117936105971672</v>
      </c>
    </row>
    <row r="211" spans="1:112" x14ac:dyDescent="0.2">
      <c r="A211" s="33" t="s">
        <v>64</v>
      </c>
      <c r="B211" s="1">
        <f t="shared" si="346"/>
        <v>1985</v>
      </c>
      <c r="D211" s="43">
        <f>Adjusted_Supplier_Data!D52</f>
        <v>2360.4954031279999</v>
      </c>
      <c r="F211" s="49">
        <f t="shared" si="335"/>
        <v>58.171601888383009</v>
      </c>
      <c r="H211" s="115">
        <f t="shared" si="306"/>
        <v>40.578139960065222</v>
      </c>
      <c r="K211" s="50">
        <f t="shared" si="307"/>
        <v>2386.199695142398</v>
      </c>
      <c r="L211" s="115">
        <f t="shared" si="336"/>
        <v>41.020010068158832</v>
      </c>
      <c r="O211" s="46">
        <f>Weather_factors!JB44</f>
        <v>0.98922793760022487</v>
      </c>
      <c r="R211" s="46">
        <f t="shared" si="337"/>
        <v>1</v>
      </c>
      <c r="S211" s="46"/>
      <c r="T211" s="46"/>
      <c r="V211" s="48">
        <f t="shared" si="338"/>
        <v>1</v>
      </c>
      <c r="W211" s="48">
        <f t="shared" si="339"/>
        <v>1</v>
      </c>
      <c r="X211" s="48">
        <f t="shared" si="340"/>
        <v>1</v>
      </c>
      <c r="Y211" s="48">
        <f t="shared" si="308"/>
        <v>1</v>
      </c>
      <c r="Z211" s="48">
        <f t="shared" si="309"/>
        <v>1</v>
      </c>
      <c r="AA211" s="48">
        <f t="shared" si="310"/>
        <v>1</v>
      </c>
      <c r="AB211" s="48"/>
      <c r="AC211" s="48" t="e">
        <f>#REF!*#REF!*X211</f>
        <v>#REF!</v>
      </c>
      <c r="AH211" s="5"/>
      <c r="AJ211" s="46" t="e">
        <f>D211/#REF!</f>
        <v>#REF!</v>
      </c>
      <c r="AK211" s="46" t="e">
        <f>#REF!/#REF!</f>
        <v>#REF!</v>
      </c>
      <c r="AL211" s="46" t="e">
        <f>#REF!/#REF!</f>
        <v>#REF!</v>
      </c>
      <c r="AM211" s="46" t="e">
        <f>#REF!/#REF!</f>
        <v>#REF!</v>
      </c>
      <c r="AO211" s="46" t="e">
        <f t="shared" si="347"/>
        <v>#REF!</v>
      </c>
      <c r="AP211" s="46" t="e">
        <f t="shared" si="348"/>
        <v>#REF!</v>
      </c>
      <c r="AQ211" s="46" t="e">
        <f t="shared" si="349"/>
        <v>#REF!</v>
      </c>
      <c r="AR211" s="46" t="e">
        <f t="shared" si="350"/>
        <v>#REF!</v>
      </c>
      <c r="AS211" s="46" t="e">
        <f t="shared" si="351"/>
        <v>#REF!</v>
      </c>
      <c r="AT211" s="46"/>
      <c r="AU211" s="46" t="e">
        <f t="shared" si="352"/>
        <v>#REF!</v>
      </c>
      <c r="AV211" s="46" t="e">
        <f t="shared" si="353"/>
        <v>#REF!</v>
      </c>
      <c r="AW211" s="46" t="e">
        <f t="shared" si="354"/>
        <v>#REF!</v>
      </c>
      <c r="AX211" s="46" t="e">
        <f t="shared" si="355"/>
        <v>#REF!</v>
      </c>
      <c r="BA211" s="46" t="e">
        <f>LN(#REF!/#REF!)</f>
        <v>#REF!</v>
      </c>
      <c r="BB211" s="46" t="e">
        <f>LN(#REF!/#REF!)</f>
        <v>#REF!</v>
      </c>
      <c r="BC211" s="46" t="e">
        <f>LN(#REF!/#REF!)</f>
        <v>#REF!</v>
      </c>
      <c r="BD211" s="46" t="e">
        <f>LN(#REF!/#REF!)</f>
        <v>#REF!</v>
      </c>
      <c r="BF211" s="46" t="e">
        <f>F211/#REF!</f>
        <v>#REF!</v>
      </c>
      <c r="BG211" s="46" t="e">
        <f>#REF!/#REF!</f>
        <v>#REF!</v>
      </c>
      <c r="BH211" s="46" t="e">
        <f>#REF!/#REF!</f>
        <v>#REF!</v>
      </c>
      <c r="BI211" s="46" t="e">
        <f>#REF!/#REF!</f>
        <v>#REF!</v>
      </c>
      <c r="BJ211" s="46"/>
      <c r="BL211" s="46" t="e">
        <f t="shared" si="356"/>
        <v>#REF!</v>
      </c>
      <c r="BM211" s="46" t="e">
        <f t="shared" si="357"/>
        <v>#REF!</v>
      </c>
      <c r="BN211" s="46" t="e">
        <f t="shared" si="358"/>
        <v>#REF!</v>
      </c>
      <c r="BO211" s="46" t="e">
        <f t="shared" si="359"/>
        <v>#REF!</v>
      </c>
      <c r="BQ211" s="46" t="e">
        <f>LN(#REF!/#REF!)</f>
        <v>#REF!</v>
      </c>
      <c r="BR211" s="46" t="e">
        <f>LN(#REF!/#REF!)</f>
        <v>#REF!</v>
      </c>
      <c r="BS211" s="46" t="e">
        <f>LN(#REF!/#REF!)</f>
        <v>#REF!</v>
      </c>
      <c r="BT211" s="46" t="e">
        <f>LN(#REF!/#REF!)</f>
        <v>#REF!</v>
      </c>
      <c r="BV211" s="46" t="e">
        <f>LN(#REF!/#REF!)</f>
        <v>#REF!</v>
      </c>
      <c r="BW211" s="46" t="e">
        <f>LN(#REF!/#REF!)</f>
        <v>#REF!</v>
      </c>
      <c r="BX211" s="46" t="e">
        <f>LN(#REF!/#REF!)</f>
        <v>#REF!</v>
      </c>
      <c r="BY211" s="46" t="e">
        <f>LN(#REF!/#REF!)</f>
        <v>#REF!</v>
      </c>
      <c r="CA211" s="46" t="e">
        <f>LN(#REF!/#REF!)</f>
        <v>#REF!</v>
      </c>
      <c r="CB211" s="46" t="e">
        <f>LN(#REF!/#REF!)</f>
        <v>#REF!</v>
      </c>
      <c r="CC211" s="46" t="e">
        <f>LN(#REF!/#REF!)</f>
        <v>#REF!</v>
      </c>
      <c r="CD211" s="46" t="e">
        <f>LN(#REF!/#REF!)</f>
        <v>#REF!</v>
      </c>
      <c r="CG211" s="46" t="e">
        <f t="shared" si="360"/>
        <v>#REF!</v>
      </c>
      <c r="CH211" s="46">
        <f t="shared" si="361"/>
        <v>1</v>
      </c>
      <c r="CI211" s="46">
        <f t="shared" si="341"/>
        <v>1</v>
      </c>
      <c r="CJ211" s="46"/>
      <c r="CK211" s="46" t="e">
        <f t="shared" si="362"/>
        <v>#REF!</v>
      </c>
      <c r="CL211" s="46">
        <f t="shared" si="363"/>
        <v>1</v>
      </c>
      <c r="CM211" s="46">
        <f t="shared" si="342"/>
        <v>1</v>
      </c>
      <c r="CN211" s="46"/>
      <c r="CO211" s="46" t="e">
        <f t="shared" si="364"/>
        <v>#REF!</v>
      </c>
      <c r="CP211" s="46">
        <f t="shared" si="365"/>
        <v>1</v>
      </c>
      <c r="CQ211" s="46">
        <f t="shared" si="343"/>
        <v>1</v>
      </c>
      <c r="CR211" s="46"/>
      <c r="CS211" s="46" t="e">
        <f t="shared" si="366"/>
        <v>#REF!</v>
      </c>
      <c r="CT211" s="46">
        <f t="shared" si="367"/>
        <v>1</v>
      </c>
      <c r="CU211" s="46">
        <f t="shared" si="344"/>
        <v>1</v>
      </c>
      <c r="CW211" s="46" t="e">
        <f t="shared" si="368"/>
        <v>#REF!</v>
      </c>
      <c r="CX211" s="46">
        <f t="shared" si="369"/>
        <v>1</v>
      </c>
      <c r="CY211" s="46">
        <f t="shared" si="345"/>
        <v>1</v>
      </c>
      <c r="DD211" s="2">
        <f t="shared" si="334"/>
        <v>2008</v>
      </c>
      <c r="DE211" s="46">
        <f t="shared" si="290"/>
        <v>1.8618705171397787</v>
      </c>
      <c r="DF211" s="46">
        <f t="shared" si="291"/>
        <v>1.438777216912849</v>
      </c>
      <c r="DG211" s="46">
        <f t="shared" si="292"/>
        <v>1.2899885348644404</v>
      </c>
      <c r="DH211" s="46">
        <f t="shared" si="293"/>
        <v>1.0031596895364019</v>
      </c>
    </row>
    <row r="212" spans="1:112" x14ac:dyDescent="0.2">
      <c r="A212" s="33" t="s">
        <v>64</v>
      </c>
      <c r="B212" s="1">
        <f t="shared" si="346"/>
        <v>1986</v>
      </c>
      <c r="D212" s="43">
        <f>Adjusted_Supplier_Data!D53</f>
        <v>2447.8424031279992</v>
      </c>
      <c r="F212" s="49">
        <f t="shared" si="335"/>
        <v>59.492416736089979</v>
      </c>
      <c r="H212" s="115">
        <f t="shared" si="306"/>
        <v>41.145452436176804</v>
      </c>
      <c r="K212" s="50">
        <f t="shared" si="307"/>
        <v>2454.9632614959492</v>
      </c>
      <c r="L212" s="115">
        <f t="shared" si="336"/>
        <v>41.265145982995357</v>
      </c>
      <c r="O212" s="46">
        <f>Weather_factors!JB45</f>
        <v>0.99709940328654412</v>
      </c>
      <c r="R212" s="46">
        <f t="shared" si="337"/>
        <v>1.0059760081586817</v>
      </c>
      <c r="S212" s="46"/>
      <c r="T212" s="46"/>
      <c r="V212" s="48">
        <f t="shared" si="338"/>
        <v>1.0227054921100727</v>
      </c>
      <c r="W212" s="48">
        <f t="shared" si="339"/>
        <v>1.0139807412727617</v>
      </c>
      <c r="X212" s="48">
        <f t="shared" si="340"/>
        <v>1.0079571809358869</v>
      </c>
      <c r="Y212" s="48">
        <f t="shared" si="308"/>
        <v>1.0059760081586817</v>
      </c>
      <c r="Z212" s="48">
        <f t="shared" si="309"/>
        <v>1.0370036729934959</v>
      </c>
      <c r="AA212" s="48">
        <f t="shared" si="310"/>
        <v>1.0370036729934959</v>
      </c>
      <c r="AB212" s="48"/>
      <c r="AC212" s="48" t="e">
        <f>#REF!*#REF!*X212</f>
        <v>#REF!</v>
      </c>
      <c r="AH212" s="5"/>
      <c r="AJ212" s="46" t="e">
        <f>D212/#REF!</f>
        <v>#REF!</v>
      </c>
      <c r="AK212" s="46" t="e">
        <f>#REF!/#REF!</f>
        <v>#REF!</v>
      </c>
      <c r="AL212" s="46" t="e">
        <f>#REF!/#REF!</f>
        <v>#REF!</v>
      </c>
      <c r="AM212" s="46" t="e">
        <f>#REF!/#REF!</f>
        <v>#REF!</v>
      </c>
      <c r="AO212" s="46" t="e">
        <f t="shared" si="347"/>
        <v>#REF!</v>
      </c>
      <c r="AP212" s="46" t="e">
        <f t="shared" si="348"/>
        <v>#REF!</v>
      </c>
      <c r="AQ212" s="46" t="e">
        <f t="shared" si="349"/>
        <v>#REF!</v>
      </c>
      <c r="AR212" s="46" t="e">
        <f t="shared" si="350"/>
        <v>#REF!</v>
      </c>
      <c r="AS212" s="46" t="e">
        <f t="shared" si="351"/>
        <v>#REF!</v>
      </c>
      <c r="AT212" s="46"/>
      <c r="AU212" s="46" t="e">
        <f t="shared" si="352"/>
        <v>#REF!</v>
      </c>
      <c r="AV212" s="46" t="e">
        <f t="shared" si="353"/>
        <v>#REF!</v>
      </c>
      <c r="AW212" s="46" t="e">
        <f t="shared" si="354"/>
        <v>#REF!</v>
      </c>
      <c r="AX212" s="46" t="e">
        <f t="shared" si="355"/>
        <v>#REF!</v>
      </c>
      <c r="BA212" s="46" t="e">
        <f>LN(#REF!/#REF!)</f>
        <v>#REF!</v>
      </c>
      <c r="BB212" s="46" t="e">
        <f>LN(#REF!/#REF!)</f>
        <v>#REF!</v>
      </c>
      <c r="BC212" s="46" t="e">
        <f>LN(#REF!/#REF!)</f>
        <v>#REF!</v>
      </c>
      <c r="BD212" s="46" t="e">
        <f>LN(#REF!/#REF!)</f>
        <v>#REF!</v>
      </c>
      <c r="BF212" s="46" t="e">
        <f>F212/#REF!</f>
        <v>#REF!</v>
      </c>
      <c r="BG212" s="46" t="e">
        <f>#REF!/#REF!</f>
        <v>#REF!</v>
      </c>
      <c r="BH212" s="46" t="e">
        <f>#REF!/#REF!</f>
        <v>#REF!</v>
      </c>
      <c r="BI212" s="46" t="e">
        <f>#REF!/#REF!</f>
        <v>#REF!</v>
      </c>
      <c r="BJ212" s="46"/>
      <c r="BL212" s="46" t="e">
        <f t="shared" si="356"/>
        <v>#REF!</v>
      </c>
      <c r="BM212" s="46" t="e">
        <f t="shared" si="357"/>
        <v>#REF!</v>
      </c>
      <c r="BN212" s="46" t="e">
        <f t="shared" si="358"/>
        <v>#REF!</v>
      </c>
      <c r="BO212" s="46" t="e">
        <f t="shared" si="359"/>
        <v>#REF!</v>
      </c>
      <c r="BQ212" s="46" t="e">
        <f>LN(#REF!/#REF!)</f>
        <v>#REF!</v>
      </c>
      <c r="BR212" s="46" t="e">
        <f>LN(#REF!/#REF!)</f>
        <v>#REF!</v>
      </c>
      <c r="BS212" s="46" t="e">
        <f>LN(#REF!/#REF!)</f>
        <v>#REF!</v>
      </c>
      <c r="BT212" s="46" t="e">
        <f>LN(#REF!/#REF!)</f>
        <v>#REF!</v>
      </c>
      <c r="BV212" s="46" t="e">
        <f>LN(#REF!/#REF!)</f>
        <v>#REF!</v>
      </c>
      <c r="BW212" s="46" t="e">
        <f>LN(#REF!/#REF!)</f>
        <v>#REF!</v>
      </c>
      <c r="BX212" s="46" t="e">
        <f>LN(#REF!/#REF!)</f>
        <v>#REF!</v>
      </c>
      <c r="BY212" s="46" t="e">
        <f>LN(#REF!/#REF!)</f>
        <v>#REF!</v>
      </c>
      <c r="CA212" s="46" t="e">
        <f>LN(#REF!/#REF!)</f>
        <v>#REF!</v>
      </c>
      <c r="CB212" s="46" t="e">
        <f>LN(#REF!/#REF!)</f>
        <v>#REF!</v>
      </c>
      <c r="CC212" s="46" t="e">
        <f>LN(#REF!/#REF!)</f>
        <v>#REF!</v>
      </c>
      <c r="CD212" s="46" t="e">
        <f>LN(#REF!/#REF!)</f>
        <v>#REF!</v>
      </c>
      <c r="CG212" s="46" t="e">
        <f t="shared" si="360"/>
        <v>#REF!</v>
      </c>
      <c r="CH212" s="46">
        <f t="shared" si="361"/>
        <v>1</v>
      </c>
      <c r="CI212" s="46">
        <f t="shared" si="341"/>
        <v>1</v>
      </c>
      <c r="CJ212" s="46"/>
      <c r="CK212" s="46" t="e">
        <f t="shared" si="362"/>
        <v>#REF!</v>
      </c>
      <c r="CL212" s="46">
        <f t="shared" si="363"/>
        <v>1</v>
      </c>
      <c r="CM212" s="46">
        <f t="shared" si="342"/>
        <v>1</v>
      </c>
      <c r="CN212" s="46"/>
      <c r="CO212" s="46" t="e">
        <f t="shared" si="364"/>
        <v>#REF!</v>
      </c>
      <c r="CP212" s="46">
        <f t="shared" si="365"/>
        <v>1</v>
      </c>
      <c r="CQ212" s="46">
        <f t="shared" si="343"/>
        <v>1</v>
      </c>
      <c r="CR212" s="46"/>
      <c r="CS212" s="46" t="e">
        <f t="shared" si="366"/>
        <v>#REF!</v>
      </c>
      <c r="CT212" s="46">
        <f t="shared" si="367"/>
        <v>1</v>
      </c>
      <c r="CU212" s="46">
        <f t="shared" si="344"/>
        <v>1</v>
      </c>
      <c r="CW212" s="46" t="e">
        <f t="shared" si="368"/>
        <v>#REF!</v>
      </c>
      <c r="CX212" s="46">
        <f t="shared" si="369"/>
        <v>1</v>
      </c>
      <c r="CY212" s="46">
        <f t="shared" si="345"/>
        <v>1</v>
      </c>
      <c r="DD212" s="2">
        <f>DD211+1</f>
        <v>2009</v>
      </c>
      <c r="DE212" s="46">
        <f t="shared" si="290"/>
        <v>1.8305453634793667</v>
      </c>
      <c r="DF212" s="46">
        <f t="shared" si="291"/>
        <v>1.4538224551380647</v>
      </c>
      <c r="DG212" s="46">
        <f t="shared" si="292"/>
        <v>1.260087475916454</v>
      </c>
      <c r="DH212" s="46">
        <f t="shared" si="293"/>
        <v>0.99923681900086014</v>
      </c>
    </row>
    <row r="213" spans="1:112" x14ac:dyDescent="0.2">
      <c r="A213" s="33" t="s">
        <v>64</v>
      </c>
      <c r="B213" s="1">
        <f t="shared" si="346"/>
        <v>1987</v>
      </c>
      <c r="D213" s="43">
        <f>Adjusted_Supplier_Data!D54</f>
        <v>2547.9694031279996</v>
      </c>
      <c r="F213" s="49">
        <f t="shared" si="335"/>
        <v>60.763476770077759</v>
      </c>
      <c r="H213" s="115">
        <f t="shared" si="306"/>
        <v>41.932580862172067</v>
      </c>
      <c r="K213" s="50">
        <f t="shared" si="307"/>
        <v>2552.6126874747588</v>
      </c>
      <c r="L213" s="115">
        <f t="shared" si="336"/>
        <v>42.008996574267165</v>
      </c>
      <c r="O213" s="46">
        <f>Weather_factors!JB46</f>
        <v>0.99818096792766753</v>
      </c>
      <c r="R213" s="46">
        <f t="shared" si="337"/>
        <v>1.0241098552746581</v>
      </c>
      <c r="S213" s="46"/>
      <c r="T213" s="46"/>
      <c r="V213" s="48">
        <f t="shared" si="338"/>
        <v>1.0445556731731047</v>
      </c>
      <c r="W213" s="48">
        <f t="shared" si="339"/>
        <v>1.0333785852047386</v>
      </c>
      <c r="X213" s="48">
        <f t="shared" si="340"/>
        <v>1.0090505231273208</v>
      </c>
      <c r="Y213" s="48">
        <f t="shared" si="308"/>
        <v>1.0241098552746581</v>
      </c>
      <c r="Z213" s="48">
        <f t="shared" si="309"/>
        <v>1.0794214637112063</v>
      </c>
      <c r="AA213" s="48">
        <f t="shared" si="310"/>
        <v>1.0794214637112063</v>
      </c>
      <c r="AB213" s="48"/>
      <c r="AC213" s="48" t="e">
        <f>#REF!*#REF!*X213</f>
        <v>#REF!</v>
      </c>
      <c r="AH213" s="5"/>
      <c r="AJ213" s="46" t="e">
        <f>D213/#REF!</f>
        <v>#REF!</v>
      </c>
      <c r="AK213" s="46" t="e">
        <f>#REF!/#REF!</f>
        <v>#REF!</v>
      </c>
      <c r="AL213" s="46" t="e">
        <f>#REF!/#REF!</f>
        <v>#REF!</v>
      </c>
      <c r="AM213" s="46" t="e">
        <f>#REF!/#REF!</f>
        <v>#REF!</v>
      </c>
      <c r="AO213" s="46" t="e">
        <f t="shared" si="347"/>
        <v>#REF!</v>
      </c>
      <c r="AP213" s="46" t="e">
        <f t="shared" si="348"/>
        <v>#REF!</v>
      </c>
      <c r="AQ213" s="46" t="e">
        <f t="shared" si="349"/>
        <v>#REF!</v>
      </c>
      <c r="AR213" s="46" t="e">
        <f t="shared" si="350"/>
        <v>#REF!</v>
      </c>
      <c r="AS213" s="46" t="e">
        <f t="shared" si="351"/>
        <v>#REF!</v>
      </c>
      <c r="AT213" s="46"/>
      <c r="AU213" s="46" t="e">
        <f t="shared" si="352"/>
        <v>#REF!</v>
      </c>
      <c r="AV213" s="46" t="e">
        <f t="shared" si="353"/>
        <v>#REF!</v>
      </c>
      <c r="AW213" s="46" t="e">
        <f t="shared" si="354"/>
        <v>#REF!</v>
      </c>
      <c r="AX213" s="46" t="e">
        <f t="shared" si="355"/>
        <v>#REF!</v>
      </c>
      <c r="BA213" s="46" t="e">
        <f>LN(#REF!/#REF!)</f>
        <v>#REF!</v>
      </c>
      <c r="BB213" s="46" t="e">
        <f>LN(#REF!/#REF!)</f>
        <v>#REF!</v>
      </c>
      <c r="BC213" s="46" t="e">
        <f>LN(#REF!/#REF!)</f>
        <v>#REF!</v>
      </c>
      <c r="BD213" s="46" t="e">
        <f>LN(#REF!/#REF!)</f>
        <v>#REF!</v>
      </c>
      <c r="BF213" s="46" t="e">
        <f>F213/#REF!</f>
        <v>#REF!</v>
      </c>
      <c r="BG213" s="46" t="e">
        <f>#REF!/#REF!</f>
        <v>#REF!</v>
      </c>
      <c r="BH213" s="46" t="e">
        <f>#REF!/#REF!</f>
        <v>#REF!</v>
      </c>
      <c r="BI213" s="46" t="e">
        <f>#REF!/#REF!</f>
        <v>#REF!</v>
      </c>
      <c r="BJ213" s="46"/>
      <c r="BL213" s="46" t="e">
        <f t="shared" si="356"/>
        <v>#REF!</v>
      </c>
      <c r="BM213" s="46" t="e">
        <f t="shared" si="357"/>
        <v>#REF!</v>
      </c>
      <c r="BN213" s="46" t="e">
        <f t="shared" si="358"/>
        <v>#REF!</v>
      </c>
      <c r="BO213" s="46" t="e">
        <f t="shared" si="359"/>
        <v>#REF!</v>
      </c>
      <c r="BQ213" s="46" t="e">
        <f>LN(#REF!/#REF!)</f>
        <v>#REF!</v>
      </c>
      <c r="BR213" s="46" t="e">
        <f>LN(#REF!/#REF!)</f>
        <v>#REF!</v>
      </c>
      <c r="BS213" s="46" t="e">
        <f>LN(#REF!/#REF!)</f>
        <v>#REF!</v>
      </c>
      <c r="BT213" s="46" t="e">
        <f>LN(#REF!/#REF!)</f>
        <v>#REF!</v>
      </c>
      <c r="BV213" s="46" t="e">
        <f>LN(#REF!/#REF!)</f>
        <v>#REF!</v>
      </c>
      <c r="BW213" s="46" t="e">
        <f>LN(#REF!/#REF!)</f>
        <v>#REF!</v>
      </c>
      <c r="BX213" s="46" t="e">
        <f>LN(#REF!/#REF!)</f>
        <v>#REF!</v>
      </c>
      <c r="BY213" s="46" t="e">
        <f>LN(#REF!/#REF!)</f>
        <v>#REF!</v>
      </c>
      <c r="CA213" s="46" t="e">
        <f>LN(#REF!/#REF!)</f>
        <v>#REF!</v>
      </c>
      <c r="CB213" s="46" t="e">
        <f>LN(#REF!/#REF!)</f>
        <v>#REF!</v>
      </c>
      <c r="CC213" s="46" t="e">
        <f>LN(#REF!/#REF!)</f>
        <v>#REF!</v>
      </c>
      <c r="CD213" s="46" t="e">
        <f>LN(#REF!/#REF!)</f>
        <v>#REF!</v>
      </c>
      <c r="CG213" s="46" t="e">
        <f t="shared" si="360"/>
        <v>#REF!</v>
      </c>
      <c r="CH213" s="46">
        <f t="shared" si="361"/>
        <v>1</v>
      </c>
      <c r="CI213" s="46">
        <f t="shared" si="341"/>
        <v>1</v>
      </c>
      <c r="CJ213" s="46"/>
      <c r="CK213" s="46" t="e">
        <f t="shared" si="362"/>
        <v>#REF!</v>
      </c>
      <c r="CL213" s="46">
        <f t="shared" si="363"/>
        <v>1</v>
      </c>
      <c r="CM213" s="46">
        <f t="shared" si="342"/>
        <v>1</v>
      </c>
      <c r="CN213" s="46"/>
      <c r="CO213" s="46" t="e">
        <f t="shared" si="364"/>
        <v>#REF!</v>
      </c>
      <c r="CP213" s="46">
        <f t="shared" si="365"/>
        <v>1</v>
      </c>
      <c r="CQ213" s="46">
        <f t="shared" si="343"/>
        <v>1</v>
      </c>
      <c r="CR213" s="46"/>
      <c r="CS213" s="46" t="e">
        <f t="shared" si="366"/>
        <v>#REF!</v>
      </c>
      <c r="CT213" s="46">
        <f t="shared" si="367"/>
        <v>1</v>
      </c>
      <c r="CU213" s="46">
        <f t="shared" si="344"/>
        <v>1</v>
      </c>
      <c r="CW213" s="46" t="e">
        <f t="shared" si="368"/>
        <v>#REF!</v>
      </c>
      <c r="CX213" s="46">
        <f t="shared" si="369"/>
        <v>1</v>
      </c>
      <c r="CY213" s="46">
        <f t="shared" si="345"/>
        <v>1</v>
      </c>
      <c r="DD213" s="2">
        <f>DD212+1</f>
        <v>2010</v>
      </c>
      <c r="DE213" s="46">
        <f t="shared" si="290"/>
        <v>1.8642930270097078</v>
      </c>
      <c r="DF213" s="46">
        <f t="shared" si="291"/>
        <v>1.4619713657029179</v>
      </c>
      <c r="DG213" s="46">
        <f t="shared" si="292"/>
        <v>1.2709551531467094</v>
      </c>
      <c r="DH213" s="46">
        <f t="shared" si="293"/>
        <v>1.0033329669447413</v>
      </c>
    </row>
    <row r="214" spans="1:112" x14ac:dyDescent="0.2">
      <c r="A214" s="33" t="s">
        <v>64</v>
      </c>
      <c r="B214" s="1">
        <f t="shared" si="346"/>
        <v>1988</v>
      </c>
      <c r="D214" s="43">
        <f>Adjusted_Supplier_Data!D55</f>
        <v>2684.3214031279999</v>
      </c>
      <c r="F214" s="49">
        <f t="shared" si="335"/>
        <v>62.000598696130474</v>
      </c>
      <c r="H214" s="115">
        <f t="shared" si="306"/>
        <v>43.295088427840156</v>
      </c>
      <c r="K214" s="50">
        <f t="shared" si="307"/>
        <v>2700.5273632105891</v>
      </c>
      <c r="L214" s="115">
        <f t="shared" si="336"/>
        <v>43.556472356760189</v>
      </c>
      <c r="O214" s="46">
        <f>Weather_factors!JB47</f>
        <v>0.99399896468246773</v>
      </c>
      <c r="R214" s="46">
        <f t="shared" si="337"/>
        <v>1.0618347553885719</v>
      </c>
      <c r="S214" s="46"/>
      <c r="T214" s="46"/>
      <c r="V214" s="48">
        <f t="shared" si="338"/>
        <v>1.065822440562912</v>
      </c>
      <c r="W214" s="48">
        <f t="shared" si="339"/>
        <v>1.066955963739314</v>
      </c>
      <c r="X214" s="48">
        <f t="shared" si="340"/>
        <v>1.0048229805294591</v>
      </c>
      <c r="Y214" s="48">
        <f t="shared" si="308"/>
        <v>1.0618347553885719</v>
      </c>
      <c r="Z214" s="48">
        <f t="shared" si="309"/>
        <v>1.1371856092457893</v>
      </c>
      <c r="AA214" s="48">
        <f t="shared" si="310"/>
        <v>1.1371856092457895</v>
      </c>
      <c r="AB214" s="48"/>
      <c r="AC214" s="48" t="e">
        <f>#REF!*#REF!*X214</f>
        <v>#REF!</v>
      </c>
      <c r="AH214" s="5"/>
      <c r="AJ214" s="46" t="e">
        <f>D214/#REF!</f>
        <v>#REF!</v>
      </c>
      <c r="AK214" s="46" t="e">
        <f>#REF!/#REF!</f>
        <v>#REF!</v>
      </c>
      <c r="AL214" s="46" t="e">
        <f>#REF!/#REF!</f>
        <v>#REF!</v>
      </c>
      <c r="AM214" s="46" t="e">
        <f>#REF!/#REF!</f>
        <v>#REF!</v>
      </c>
      <c r="AO214" s="46" t="e">
        <f t="shared" si="347"/>
        <v>#REF!</v>
      </c>
      <c r="AP214" s="46" t="e">
        <f t="shared" si="348"/>
        <v>#REF!</v>
      </c>
      <c r="AQ214" s="46" t="e">
        <f t="shared" si="349"/>
        <v>#REF!</v>
      </c>
      <c r="AR214" s="46" t="e">
        <f t="shared" si="350"/>
        <v>#REF!</v>
      </c>
      <c r="AS214" s="46" t="e">
        <f t="shared" si="351"/>
        <v>#REF!</v>
      </c>
      <c r="AT214" s="46"/>
      <c r="AU214" s="46" t="e">
        <f t="shared" si="352"/>
        <v>#REF!</v>
      </c>
      <c r="AV214" s="46" t="e">
        <f t="shared" si="353"/>
        <v>#REF!</v>
      </c>
      <c r="AW214" s="46" t="e">
        <f t="shared" si="354"/>
        <v>#REF!</v>
      </c>
      <c r="AX214" s="46" t="e">
        <f t="shared" si="355"/>
        <v>#REF!</v>
      </c>
      <c r="BA214" s="46" t="e">
        <f>LN(#REF!/#REF!)</f>
        <v>#REF!</v>
      </c>
      <c r="BB214" s="46" t="e">
        <f>LN(#REF!/#REF!)</f>
        <v>#REF!</v>
      </c>
      <c r="BC214" s="46" t="e">
        <f>LN(#REF!/#REF!)</f>
        <v>#REF!</v>
      </c>
      <c r="BD214" s="46" t="e">
        <f>LN(#REF!/#REF!)</f>
        <v>#REF!</v>
      </c>
      <c r="BF214" s="46" t="e">
        <f>F214/#REF!</f>
        <v>#REF!</v>
      </c>
      <c r="BG214" s="46" t="e">
        <f>#REF!/#REF!</f>
        <v>#REF!</v>
      </c>
      <c r="BH214" s="46" t="e">
        <f>#REF!/#REF!</f>
        <v>#REF!</v>
      </c>
      <c r="BI214" s="46" t="e">
        <f>#REF!/#REF!</f>
        <v>#REF!</v>
      </c>
      <c r="BJ214" s="46"/>
      <c r="BL214" s="46" t="e">
        <f t="shared" si="356"/>
        <v>#REF!</v>
      </c>
      <c r="BM214" s="46" t="e">
        <f t="shared" si="357"/>
        <v>#REF!</v>
      </c>
      <c r="BN214" s="46" t="e">
        <f t="shared" si="358"/>
        <v>#REF!</v>
      </c>
      <c r="BO214" s="46" t="e">
        <f t="shared" si="359"/>
        <v>#REF!</v>
      </c>
      <c r="BQ214" s="46" t="e">
        <f>LN(#REF!/#REF!)</f>
        <v>#REF!</v>
      </c>
      <c r="BR214" s="46" t="e">
        <f>LN(#REF!/#REF!)</f>
        <v>#REF!</v>
      </c>
      <c r="BS214" s="46" t="e">
        <f>LN(#REF!/#REF!)</f>
        <v>#REF!</v>
      </c>
      <c r="BT214" s="46" t="e">
        <f>LN(#REF!/#REF!)</f>
        <v>#REF!</v>
      </c>
      <c r="BV214" s="46" t="e">
        <f>LN(#REF!/#REF!)</f>
        <v>#REF!</v>
      </c>
      <c r="BW214" s="46" t="e">
        <f>LN(#REF!/#REF!)</f>
        <v>#REF!</v>
      </c>
      <c r="BX214" s="46" t="e">
        <f>LN(#REF!/#REF!)</f>
        <v>#REF!</v>
      </c>
      <c r="BY214" s="46" t="e">
        <f>LN(#REF!/#REF!)</f>
        <v>#REF!</v>
      </c>
      <c r="CA214" s="46" t="e">
        <f>LN(#REF!/#REF!)</f>
        <v>#REF!</v>
      </c>
      <c r="CB214" s="46" t="e">
        <f>LN(#REF!/#REF!)</f>
        <v>#REF!</v>
      </c>
      <c r="CC214" s="46" t="e">
        <f>LN(#REF!/#REF!)</f>
        <v>#REF!</v>
      </c>
      <c r="CD214" s="46" t="e">
        <f>LN(#REF!/#REF!)</f>
        <v>#REF!</v>
      </c>
      <c r="CG214" s="46" t="e">
        <f t="shared" si="360"/>
        <v>#REF!</v>
      </c>
      <c r="CH214" s="46">
        <f t="shared" si="361"/>
        <v>1</v>
      </c>
      <c r="CI214" s="46">
        <f t="shared" si="341"/>
        <v>1</v>
      </c>
      <c r="CJ214" s="46"/>
      <c r="CK214" s="46" t="e">
        <f t="shared" si="362"/>
        <v>#REF!</v>
      </c>
      <c r="CL214" s="46">
        <f t="shared" si="363"/>
        <v>1</v>
      </c>
      <c r="CM214" s="46">
        <f t="shared" si="342"/>
        <v>1</v>
      </c>
      <c r="CN214" s="46"/>
      <c r="CO214" s="46" t="e">
        <f t="shared" si="364"/>
        <v>#REF!</v>
      </c>
      <c r="CP214" s="46">
        <f t="shared" si="365"/>
        <v>1</v>
      </c>
      <c r="CQ214" s="46">
        <f t="shared" si="343"/>
        <v>1</v>
      </c>
      <c r="CR214" s="46"/>
      <c r="CS214" s="46" t="e">
        <f t="shared" si="366"/>
        <v>#REF!</v>
      </c>
      <c r="CT214" s="46">
        <f t="shared" si="367"/>
        <v>1</v>
      </c>
      <c r="CU214" s="46">
        <f t="shared" si="344"/>
        <v>1</v>
      </c>
      <c r="CW214" s="46" t="e">
        <f t="shared" si="368"/>
        <v>#REF!</v>
      </c>
      <c r="CX214" s="46">
        <f t="shared" si="369"/>
        <v>1</v>
      </c>
      <c r="CY214" s="46">
        <f t="shared" si="345"/>
        <v>1</v>
      </c>
      <c r="DD214" s="2">
        <f>DD213+1</f>
        <v>2011</v>
      </c>
      <c r="DE214" s="46">
        <f t="shared" ref="DE214" si="370">AA237</f>
        <v>1.8611970667336082</v>
      </c>
      <c r="DF214" s="46">
        <f t="shared" ref="DF214" si="371">V237</f>
        <v>1.4688086217810172</v>
      </c>
      <c r="DG214" s="46">
        <f t="shared" ref="DG214" si="372">Y237</f>
        <v>1.2569169823606006</v>
      </c>
      <c r="DH214" s="46">
        <f t="shared" ref="DH214" si="373">X237</f>
        <v>1.0081393165879686</v>
      </c>
    </row>
    <row r="215" spans="1:112" x14ac:dyDescent="0.2">
      <c r="A215" s="33" t="s">
        <v>64</v>
      </c>
      <c r="B215" s="1">
        <f t="shared" si="346"/>
        <v>1989</v>
      </c>
      <c r="D215" s="43">
        <f>Adjusted_Supplier_Data!D56</f>
        <v>2775.8534031279996</v>
      </c>
      <c r="F215" s="49">
        <f t="shared" si="335"/>
        <v>63.183000000000014</v>
      </c>
      <c r="H215" s="115">
        <f t="shared" si="306"/>
        <v>43.933548630612648</v>
      </c>
      <c r="K215" s="50">
        <f t="shared" si="307"/>
        <v>2815.556579715264</v>
      </c>
      <c r="L215" s="115">
        <f t="shared" si="336"/>
        <v>44.561932477331929</v>
      </c>
      <c r="O215" s="46">
        <f>Weather_factors!JB48</f>
        <v>0.98589864012206085</v>
      </c>
      <c r="R215" s="46">
        <f t="shared" si="337"/>
        <v>1.0863462101371462</v>
      </c>
      <c r="S215" s="46"/>
      <c r="T215" s="46"/>
      <c r="V215" s="48">
        <f t="shared" si="338"/>
        <v>1.0861485320832773</v>
      </c>
      <c r="W215" s="48">
        <f t="shared" si="339"/>
        <v>1.0826900561201089</v>
      </c>
      <c r="X215" s="48">
        <f t="shared" si="340"/>
        <v>0.99663444859205996</v>
      </c>
      <c r="Y215" s="48">
        <f t="shared" si="308"/>
        <v>1.0863462101371462</v>
      </c>
      <c r="Z215" s="48">
        <f t="shared" si="309"/>
        <v>1.1759622151560172</v>
      </c>
      <c r="AA215" s="48">
        <f t="shared" si="310"/>
        <v>1.1759622151560174</v>
      </c>
      <c r="AB215" s="48"/>
      <c r="AC215" s="48" t="e">
        <f>#REF!*#REF!*X215</f>
        <v>#REF!</v>
      </c>
      <c r="AH215" s="5"/>
      <c r="AJ215" s="46" t="e">
        <f>D215/#REF!</f>
        <v>#REF!</v>
      </c>
      <c r="AK215" s="46" t="e">
        <f>#REF!/#REF!</f>
        <v>#REF!</v>
      </c>
      <c r="AL215" s="46" t="e">
        <f>#REF!/#REF!</f>
        <v>#REF!</v>
      </c>
      <c r="AM215" s="46" t="e">
        <f>#REF!/#REF!</f>
        <v>#REF!</v>
      </c>
      <c r="AO215" s="46" t="e">
        <f t="shared" si="347"/>
        <v>#REF!</v>
      </c>
      <c r="AP215" s="46" t="e">
        <f t="shared" si="348"/>
        <v>#REF!</v>
      </c>
      <c r="AQ215" s="46" t="e">
        <f t="shared" si="349"/>
        <v>#REF!</v>
      </c>
      <c r="AR215" s="46" t="e">
        <f t="shared" si="350"/>
        <v>#REF!</v>
      </c>
      <c r="AS215" s="46" t="e">
        <f t="shared" si="351"/>
        <v>#REF!</v>
      </c>
      <c r="AT215" s="46"/>
      <c r="AU215" s="46" t="e">
        <f t="shared" si="352"/>
        <v>#REF!</v>
      </c>
      <c r="AV215" s="46" t="e">
        <f t="shared" si="353"/>
        <v>#REF!</v>
      </c>
      <c r="AW215" s="46" t="e">
        <f t="shared" si="354"/>
        <v>#REF!</v>
      </c>
      <c r="AX215" s="46" t="e">
        <f t="shared" si="355"/>
        <v>#REF!</v>
      </c>
      <c r="BA215" s="46" t="e">
        <f>LN(#REF!/#REF!)</f>
        <v>#REF!</v>
      </c>
      <c r="BB215" s="46" t="e">
        <f>LN(#REF!/#REF!)</f>
        <v>#REF!</v>
      </c>
      <c r="BC215" s="46" t="e">
        <f>LN(#REF!/#REF!)</f>
        <v>#REF!</v>
      </c>
      <c r="BD215" s="46" t="e">
        <f>LN(#REF!/#REF!)</f>
        <v>#REF!</v>
      </c>
      <c r="BF215" s="46" t="e">
        <f>F215/#REF!</f>
        <v>#REF!</v>
      </c>
      <c r="BG215" s="46" t="e">
        <f>#REF!/#REF!</f>
        <v>#REF!</v>
      </c>
      <c r="BH215" s="46" t="e">
        <f>#REF!/#REF!</f>
        <v>#REF!</v>
      </c>
      <c r="BI215" s="46" t="e">
        <f>#REF!/#REF!</f>
        <v>#REF!</v>
      </c>
      <c r="BJ215" s="46"/>
      <c r="BL215" s="46" t="e">
        <f t="shared" si="356"/>
        <v>#REF!</v>
      </c>
      <c r="BM215" s="46" t="e">
        <f t="shared" si="357"/>
        <v>#REF!</v>
      </c>
      <c r="BN215" s="46" t="e">
        <f t="shared" si="358"/>
        <v>#REF!</v>
      </c>
      <c r="BO215" s="46" t="e">
        <f t="shared" si="359"/>
        <v>#REF!</v>
      </c>
      <c r="BQ215" s="46" t="e">
        <f>LN(#REF!/#REF!)</f>
        <v>#REF!</v>
      </c>
      <c r="BR215" s="46" t="e">
        <f>LN(#REF!/#REF!)</f>
        <v>#REF!</v>
      </c>
      <c r="BS215" s="46" t="e">
        <f>LN(#REF!/#REF!)</f>
        <v>#REF!</v>
      </c>
      <c r="BT215" s="46" t="e">
        <f>LN(#REF!/#REF!)</f>
        <v>#REF!</v>
      </c>
      <c r="BV215" s="46" t="e">
        <f>LN(#REF!/#REF!)</f>
        <v>#REF!</v>
      </c>
      <c r="BW215" s="46" t="e">
        <f>LN(#REF!/#REF!)</f>
        <v>#REF!</v>
      </c>
      <c r="BX215" s="46" t="e">
        <f>LN(#REF!/#REF!)</f>
        <v>#REF!</v>
      </c>
      <c r="BY215" s="46" t="e">
        <f>LN(#REF!/#REF!)</f>
        <v>#REF!</v>
      </c>
      <c r="CA215" s="46" t="e">
        <f>LN(#REF!/#REF!)</f>
        <v>#REF!</v>
      </c>
      <c r="CB215" s="46" t="e">
        <f>LN(#REF!/#REF!)</f>
        <v>#REF!</v>
      </c>
      <c r="CC215" s="46" t="e">
        <f>LN(#REF!/#REF!)</f>
        <v>#REF!</v>
      </c>
      <c r="CD215" s="46" t="e">
        <f>LN(#REF!/#REF!)</f>
        <v>#REF!</v>
      </c>
      <c r="CG215" s="46" t="e">
        <f t="shared" si="360"/>
        <v>#REF!</v>
      </c>
      <c r="CH215" s="46">
        <f t="shared" si="361"/>
        <v>1</v>
      </c>
      <c r="CI215" s="46">
        <f t="shared" si="341"/>
        <v>1</v>
      </c>
      <c r="CJ215" s="46"/>
      <c r="CK215" s="46" t="e">
        <f t="shared" si="362"/>
        <v>#REF!</v>
      </c>
      <c r="CL215" s="46">
        <f t="shared" si="363"/>
        <v>1</v>
      </c>
      <c r="CM215" s="46">
        <f t="shared" si="342"/>
        <v>1</v>
      </c>
      <c r="CN215" s="46"/>
      <c r="CO215" s="46" t="e">
        <f t="shared" si="364"/>
        <v>#REF!</v>
      </c>
      <c r="CP215" s="46">
        <f t="shared" si="365"/>
        <v>1</v>
      </c>
      <c r="CQ215" s="46">
        <f t="shared" si="343"/>
        <v>1</v>
      </c>
      <c r="CR215" s="46"/>
      <c r="CS215" s="46" t="e">
        <f t="shared" si="366"/>
        <v>#REF!</v>
      </c>
      <c r="CT215" s="46">
        <f t="shared" si="367"/>
        <v>1</v>
      </c>
      <c r="CU215" s="46">
        <f t="shared" si="344"/>
        <v>1</v>
      </c>
      <c r="CW215" s="46" t="e">
        <f t="shared" si="368"/>
        <v>#REF!</v>
      </c>
      <c r="CX215" s="46">
        <f t="shared" si="369"/>
        <v>1</v>
      </c>
      <c r="CY215" s="46">
        <f t="shared" si="345"/>
        <v>1</v>
      </c>
      <c r="DD215" s="2">
        <f t="shared" ref="DD215:DD220" si="374">DD214+1</f>
        <v>2012</v>
      </c>
      <c r="DE215" s="46">
        <f t="shared" ref="DE215:DE216" si="375">AA238</f>
        <v>1.8598147297904071</v>
      </c>
      <c r="DF215" s="46">
        <f t="shared" ref="DF215:DF216" si="376">V238</f>
        <v>1.4757547180945805</v>
      </c>
      <c r="DG215" s="46">
        <f t="shared" ref="DG215:DG216" si="377">Y238</f>
        <v>1.2457391803551112</v>
      </c>
      <c r="DH215" s="46">
        <f t="shared" ref="DH215:DH216" si="378">X238</f>
        <v>1.0116455576212036</v>
      </c>
    </row>
    <row r="216" spans="1:112" x14ac:dyDescent="0.2">
      <c r="A216" s="33" t="s">
        <v>64</v>
      </c>
      <c r="B216" s="1">
        <f t="shared" si="346"/>
        <v>1990</v>
      </c>
      <c r="D216" s="43">
        <f>Adjusted_Supplier_Data!D57</f>
        <v>2869.3674031279998</v>
      </c>
      <c r="F216" s="49">
        <f t="shared" si="335"/>
        <v>64.179533191506238</v>
      </c>
      <c r="H216" s="115">
        <f t="shared" si="306"/>
        <v>44.708449258520666</v>
      </c>
      <c r="K216" s="50">
        <f t="shared" si="307"/>
        <v>2878.1105049086655</v>
      </c>
      <c r="L216" s="115">
        <f t="shared" si="336"/>
        <v>44.84467807393721</v>
      </c>
      <c r="O216" s="46">
        <f>Weather_factors!JB49</f>
        <v>0.99696220775201161</v>
      </c>
      <c r="R216" s="46">
        <f t="shared" si="337"/>
        <v>1.0932390801324356</v>
      </c>
      <c r="S216" s="46"/>
      <c r="T216" s="46"/>
      <c r="V216" s="48">
        <f t="shared" si="338"/>
        <v>1.1032794543745068</v>
      </c>
      <c r="W216" s="48">
        <f t="shared" si="339"/>
        <v>1.1017865605106658</v>
      </c>
      <c r="X216" s="48">
        <f t="shared" si="340"/>
        <v>1.0078184914293356</v>
      </c>
      <c r="Y216" s="48">
        <f t="shared" si="308"/>
        <v>1.0932390801324356</v>
      </c>
      <c r="Z216" s="48">
        <f t="shared" si="309"/>
        <v>1.2155784753173717</v>
      </c>
      <c r="AA216" s="48">
        <f t="shared" si="310"/>
        <v>1.215578475317372</v>
      </c>
      <c r="AB216" s="48"/>
      <c r="AC216" s="48" t="e">
        <f>#REF!*#REF!*X216</f>
        <v>#REF!</v>
      </c>
      <c r="AH216" s="5"/>
      <c r="AJ216" s="46" t="e">
        <f>D216/#REF!</f>
        <v>#REF!</v>
      </c>
      <c r="AK216" s="46" t="e">
        <f>#REF!/#REF!</f>
        <v>#REF!</v>
      </c>
      <c r="AL216" s="46" t="e">
        <f>#REF!/#REF!</f>
        <v>#REF!</v>
      </c>
      <c r="AM216" s="46" t="e">
        <f>#REF!/#REF!</f>
        <v>#REF!</v>
      </c>
      <c r="AO216" s="46" t="e">
        <f t="shared" si="347"/>
        <v>#REF!</v>
      </c>
      <c r="AP216" s="46" t="e">
        <f t="shared" si="348"/>
        <v>#REF!</v>
      </c>
      <c r="AQ216" s="46" t="e">
        <f t="shared" si="349"/>
        <v>#REF!</v>
      </c>
      <c r="AR216" s="46" t="e">
        <f t="shared" si="350"/>
        <v>#REF!</v>
      </c>
      <c r="AS216" s="46" t="e">
        <f t="shared" si="351"/>
        <v>#REF!</v>
      </c>
      <c r="AT216" s="46"/>
      <c r="AU216" s="46" t="e">
        <f t="shared" si="352"/>
        <v>#REF!</v>
      </c>
      <c r="AV216" s="46" t="e">
        <f t="shared" si="353"/>
        <v>#REF!</v>
      </c>
      <c r="AW216" s="46" t="e">
        <f t="shared" si="354"/>
        <v>#REF!</v>
      </c>
      <c r="AX216" s="46" t="e">
        <f t="shared" si="355"/>
        <v>#REF!</v>
      </c>
      <c r="BA216" s="46" t="e">
        <f>LN(#REF!/#REF!)</f>
        <v>#REF!</v>
      </c>
      <c r="BB216" s="46" t="e">
        <f>LN(#REF!/#REF!)</f>
        <v>#REF!</v>
      </c>
      <c r="BC216" s="46" t="e">
        <f>LN(#REF!/#REF!)</f>
        <v>#REF!</v>
      </c>
      <c r="BD216" s="46" t="e">
        <f>LN(#REF!/#REF!)</f>
        <v>#REF!</v>
      </c>
      <c r="BF216" s="46" t="e">
        <f>F216/#REF!</f>
        <v>#REF!</v>
      </c>
      <c r="BG216" s="46" t="e">
        <f>#REF!/#REF!</f>
        <v>#REF!</v>
      </c>
      <c r="BH216" s="46" t="e">
        <f>#REF!/#REF!</f>
        <v>#REF!</v>
      </c>
      <c r="BI216" s="46" t="e">
        <f>#REF!/#REF!</f>
        <v>#REF!</v>
      </c>
      <c r="BJ216" s="46"/>
      <c r="BL216" s="46" t="e">
        <f t="shared" si="356"/>
        <v>#REF!</v>
      </c>
      <c r="BM216" s="46" t="e">
        <f t="shared" si="357"/>
        <v>#REF!</v>
      </c>
      <c r="BN216" s="46" t="e">
        <f t="shared" si="358"/>
        <v>#REF!</v>
      </c>
      <c r="BO216" s="46" t="e">
        <f t="shared" si="359"/>
        <v>#REF!</v>
      </c>
      <c r="BQ216" s="46" t="e">
        <f>LN(#REF!/#REF!)</f>
        <v>#REF!</v>
      </c>
      <c r="BR216" s="46" t="e">
        <f>LN(#REF!/#REF!)</f>
        <v>#REF!</v>
      </c>
      <c r="BS216" s="46" t="e">
        <f>LN(#REF!/#REF!)</f>
        <v>#REF!</v>
      </c>
      <c r="BT216" s="46" t="e">
        <f>LN(#REF!/#REF!)</f>
        <v>#REF!</v>
      </c>
      <c r="BV216" s="46" t="e">
        <f>LN(#REF!/#REF!)</f>
        <v>#REF!</v>
      </c>
      <c r="BW216" s="46" t="e">
        <f>LN(#REF!/#REF!)</f>
        <v>#REF!</v>
      </c>
      <c r="BX216" s="46" t="e">
        <f>LN(#REF!/#REF!)</f>
        <v>#REF!</v>
      </c>
      <c r="BY216" s="46" t="e">
        <f>LN(#REF!/#REF!)</f>
        <v>#REF!</v>
      </c>
      <c r="CA216" s="46" t="e">
        <f>LN(#REF!/#REF!)</f>
        <v>#REF!</v>
      </c>
      <c r="CB216" s="46" t="e">
        <f>LN(#REF!/#REF!)</f>
        <v>#REF!</v>
      </c>
      <c r="CC216" s="46" t="e">
        <f>LN(#REF!/#REF!)</f>
        <v>#REF!</v>
      </c>
      <c r="CD216" s="46" t="e">
        <f>LN(#REF!/#REF!)</f>
        <v>#REF!</v>
      </c>
      <c r="CG216" s="46" t="e">
        <f t="shared" si="360"/>
        <v>#REF!</v>
      </c>
      <c r="CH216" s="46">
        <f t="shared" si="361"/>
        <v>1</v>
      </c>
      <c r="CI216" s="46">
        <f t="shared" si="341"/>
        <v>1</v>
      </c>
      <c r="CJ216" s="46"/>
      <c r="CK216" s="46" t="e">
        <f t="shared" si="362"/>
        <v>#REF!</v>
      </c>
      <c r="CL216" s="46">
        <f t="shared" si="363"/>
        <v>1</v>
      </c>
      <c r="CM216" s="46">
        <f t="shared" si="342"/>
        <v>1</v>
      </c>
      <c r="CN216" s="46"/>
      <c r="CO216" s="46" t="e">
        <f t="shared" si="364"/>
        <v>#REF!</v>
      </c>
      <c r="CP216" s="46">
        <f t="shared" si="365"/>
        <v>1</v>
      </c>
      <c r="CQ216" s="46">
        <f t="shared" si="343"/>
        <v>1</v>
      </c>
      <c r="CR216" s="46"/>
      <c r="CS216" s="46" t="e">
        <f t="shared" si="366"/>
        <v>#REF!</v>
      </c>
      <c r="CT216" s="46">
        <f t="shared" si="367"/>
        <v>1</v>
      </c>
      <c r="CU216" s="46">
        <f t="shared" si="344"/>
        <v>1</v>
      </c>
      <c r="CW216" s="46" t="e">
        <f t="shared" si="368"/>
        <v>#REF!</v>
      </c>
      <c r="CX216" s="46">
        <f t="shared" si="369"/>
        <v>1</v>
      </c>
      <c r="CY216" s="46">
        <f t="shared" si="345"/>
        <v>1</v>
      </c>
      <c r="DD216" s="2">
        <f t="shared" si="374"/>
        <v>2013</v>
      </c>
      <c r="DE216" s="46">
        <f t="shared" si="375"/>
        <v>1.8742371260191339</v>
      </c>
      <c r="DF216" s="46">
        <f t="shared" si="376"/>
        <v>1.4842537533473537</v>
      </c>
      <c r="DG216" s="46">
        <f t="shared" si="377"/>
        <v>1.2607570831460067</v>
      </c>
      <c r="DH216" s="46">
        <f t="shared" si="378"/>
        <v>1.0015784318125025</v>
      </c>
    </row>
    <row r="217" spans="1:112" x14ac:dyDescent="0.2">
      <c r="A217" s="33" t="s">
        <v>64</v>
      </c>
      <c r="B217" s="1">
        <f t="shared" si="346"/>
        <v>1991</v>
      </c>
      <c r="D217" s="43">
        <f>Adjusted_Supplier_Data!D58</f>
        <v>2927.3054065400001</v>
      </c>
      <c r="F217" s="49">
        <f t="shared" si="335"/>
        <v>64.956802596915423</v>
      </c>
      <c r="H217" s="115">
        <f t="shared" si="306"/>
        <v>45.065417162004955</v>
      </c>
      <c r="K217" s="50">
        <f t="shared" si="307"/>
        <v>2916.606465983511</v>
      </c>
      <c r="L217" s="115">
        <f t="shared" si="336"/>
        <v>44.900708615266893</v>
      </c>
      <c r="O217" s="46">
        <f>Weather_factors!JB50</f>
        <v>1.0036682839050353</v>
      </c>
      <c r="R217" s="46">
        <f t="shared" si="337"/>
        <v>1.0946050120577711</v>
      </c>
      <c r="S217" s="46"/>
      <c r="T217" s="46"/>
      <c r="V217" s="48">
        <f t="shared" si="338"/>
        <v>1.1166411184885634</v>
      </c>
      <c r="W217" s="48">
        <f t="shared" si="339"/>
        <v>1.1105836099524489</v>
      </c>
      <c r="X217" s="48">
        <f t="shared" si="340"/>
        <v>1.0145975924819119</v>
      </c>
      <c r="Y217" s="48">
        <f t="shared" si="308"/>
        <v>1.0946050120577711</v>
      </c>
      <c r="Z217" s="48">
        <f t="shared" si="309"/>
        <v>1.2401233243923688</v>
      </c>
      <c r="AA217" s="48">
        <f t="shared" si="310"/>
        <v>1.2401233243923688</v>
      </c>
      <c r="AB217" s="48"/>
      <c r="AC217" s="48" t="e">
        <f>#REF!*#REF!*X217</f>
        <v>#REF!</v>
      </c>
      <c r="AH217" s="5"/>
      <c r="AJ217" s="46" t="e">
        <f>D217/#REF!</f>
        <v>#REF!</v>
      </c>
      <c r="AK217" s="46" t="e">
        <f>#REF!/#REF!</f>
        <v>#REF!</v>
      </c>
      <c r="AL217" s="46" t="e">
        <f>#REF!/#REF!</f>
        <v>#REF!</v>
      </c>
      <c r="AM217" s="46" t="e">
        <f>#REF!/#REF!</f>
        <v>#REF!</v>
      </c>
      <c r="AO217" s="46" t="e">
        <f t="shared" si="347"/>
        <v>#REF!</v>
      </c>
      <c r="AP217" s="46" t="e">
        <f t="shared" si="348"/>
        <v>#REF!</v>
      </c>
      <c r="AQ217" s="46" t="e">
        <f t="shared" si="349"/>
        <v>#REF!</v>
      </c>
      <c r="AR217" s="46" t="e">
        <f t="shared" si="350"/>
        <v>#REF!</v>
      </c>
      <c r="AS217" s="46" t="e">
        <f t="shared" si="351"/>
        <v>#REF!</v>
      </c>
      <c r="AT217" s="46"/>
      <c r="AU217" s="46" t="e">
        <f t="shared" si="352"/>
        <v>#REF!</v>
      </c>
      <c r="AV217" s="46" t="e">
        <f t="shared" si="353"/>
        <v>#REF!</v>
      </c>
      <c r="AW217" s="46" t="e">
        <f t="shared" si="354"/>
        <v>#REF!</v>
      </c>
      <c r="AX217" s="46" t="e">
        <f t="shared" si="355"/>
        <v>#REF!</v>
      </c>
      <c r="BA217" s="46" t="e">
        <f>LN(#REF!/#REF!)</f>
        <v>#REF!</v>
      </c>
      <c r="BB217" s="46" t="e">
        <f>LN(#REF!/#REF!)</f>
        <v>#REF!</v>
      </c>
      <c r="BC217" s="46" t="e">
        <f>LN(#REF!/#REF!)</f>
        <v>#REF!</v>
      </c>
      <c r="BD217" s="46" t="e">
        <f>LN(#REF!/#REF!)</f>
        <v>#REF!</v>
      </c>
      <c r="BF217" s="46" t="e">
        <f>F217/#REF!</f>
        <v>#REF!</v>
      </c>
      <c r="BG217" s="46" t="e">
        <f>#REF!/#REF!</f>
        <v>#REF!</v>
      </c>
      <c r="BH217" s="46" t="e">
        <f>#REF!/#REF!</f>
        <v>#REF!</v>
      </c>
      <c r="BI217" s="46" t="e">
        <f>#REF!/#REF!</f>
        <v>#REF!</v>
      </c>
      <c r="BJ217" s="46"/>
      <c r="BL217" s="46" t="e">
        <f t="shared" si="356"/>
        <v>#REF!</v>
      </c>
      <c r="BM217" s="46" t="e">
        <f t="shared" si="357"/>
        <v>#REF!</v>
      </c>
      <c r="BN217" s="46" t="e">
        <f t="shared" si="358"/>
        <v>#REF!</v>
      </c>
      <c r="BO217" s="46" t="e">
        <f t="shared" si="359"/>
        <v>#REF!</v>
      </c>
      <c r="BQ217" s="46" t="e">
        <f>LN(#REF!/#REF!)</f>
        <v>#REF!</v>
      </c>
      <c r="BR217" s="46" t="e">
        <f>LN(#REF!/#REF!)</f>
        <v>#REF!</v>
      </c>
      <c r="BS217" s="46" t="e">
        <f>LN(#REF!/#REF!)</f>
        <v>#REF!</v>
      </c>
      <c r="BT217" s="46" t="e">
        <f>LN(#REF!/#REF!)</f>
        <v>#REF!</v>
      </c>
      <c r="BV217" s="46" t="e">
        <f>LN(#REF!/#REF!)</f>
        <v>#REF!</v>
      </c>
      <c r="BW217" s="46" t="e">
        <f>LN(#REF!/#REF!)</f>
        <v>#REF!</v>
      </c>
      <c r="BX217" s="46" t="e">
        <f>LN(#REF!/#REF!)</f>
        <v>#REF!</v>
      </c>
      <c r="BY217" s="46" t="e">
        <f>LN(#REF!/#REF!)</f>
        <v>#REF!</v>
      </c>
      <c r="CA217" s="46" t="e">
        <f>LN(#REF!/#REF!)</f>
        <v>#REF!</v>
      </c>
      <c r="CB217" s="46" t="e">
        <f>LN(#REF!/#REF!)</f>
        <v>#REF!</v>
      </c>
      <c r="CC217" s="46" t="e">
        <f>LN(#REF!/#REF!)</f>
        <v>#REF!</v>
      </c>
      <c r="CD217" s="46" t="e">
        <f>LN(#REF!/#REF!)</f>
        <v>#REF!</v>
      </c>
      <c r="CG217" s="46" t="e">
        <f t="shared" si="360"/>
        <v>#REF!</v>
      </c>
      <c r="CH217" s="46">
        <f t="shared" si="361"/>
        <v>1</v>
      </c>
      <c r="CI217" s="46">
        <f t="shared" si="341"/>
        <v>1</v>
      </c>
      <c r="CJ217" s="46"/>
      <c r="CK217" s="46" t="e">
        <f t="shared" si="362"/>
        <v>#REF!</v>
      </c>
      <c r="CL217" s="46">
        <f t="shared" si="363"/>
        <v>1</v>
      </c>
      <c r="CM217" s="46">
        <f t="shared" si="342"/>
        <v>1</v>
      </c>
      <c r="CN217" s="46"/>
      <c r="CO217" s="46" t="e">
        <f t="shared" si="364"/>
        <v>#REF!</v>
      </c>
      <c r="CP217" s="46">
        <f t="shared" si="365"/>
        <v>1</v>
      </c>
      <c r="CQ217" s="46">
        <f t="shared" si="343"/>
        <v>1</v>
      </c>
      <c r="CR217" s="46"/>
      <c r="CS217" s="46" t="e">
        <f t="shared" si="366"/>
        <v>#REF!</v>
      </c>
      <c r="CT217" s="46">
        <f t="shared" si="367"/>
        <v>1</v>
      </c>
      <c r="CU217" s="46">
        <f t="shared" si="344"/>
        <v>1</v>
      </c>
      <c r="CW217" s="46" t="e">
        <f t="shared" si="368"/>
        <v>#REF!</v>
      </c>
      <c r="CX217" s="46">
        <f t="shared" si="369"/>
        <v>1</v>
      </c>
      <c r="CY217" s="46">
        <f t="shared" si="345"/>
        <v>1</v>
      </c>
      <c r="DD217" s="2">
        <f t="shared" si="374"/>
        <v>2014</v>
      </c>
      <c r="DE217" s="46">
        <f t="shared" ref="DE217" si="379">AA240</f>
        <v>1.8960338217177655</v>
      </c>
      <c r="DF217" s="46">
        <f t="shared" ref="DF217" si="380">V240</f>
        <v>1.494795447420993</v>
      </c>
      <c r="DG217" s="46">
        <f t="shared" ref="DG217" si="381">Y240</f>
        <v>1.2714683903574384</v>
      </c>
      <c r="DH217" s="46">
        <f t="shared" ref="DH217" si="382">X240</f>
        <v>0.9976052955581487</v>
      </c>
    </row>
    <row r="218" spans="1:112" x14ac:dyDescent="0.2">
      <c r="A218" s="33" t="s">
        <v>64</v>
      </c>
      <c r="B218" s="1">
        <f t="shared" si="346"/>
        <v>1992</v>
      </c>
      <c r="D218" s="43">
        <f>Adjusted_Supplier_Data!D59</f>
        <v>2930.0031853599999</v>
      </c>
      <c r="F218" s="49">
        <f t="shared" si="335"/>
        <v>65.56853183679668</v>
      </c>
      <c r="H218" s="115">
        <f t="shared" si="306"/>
        <v>44.686118527907908</v>
      </c>
      <c r="K218" s="50">
        <f t="shared" si="307"/>
        <v>3003.3533804972853</v>
      </c>
      <c r="L218" s="115">
        <f t="shared" si="336"/>
        <v>45.80479837451265</v>
      </c>
      <c r="O218" s="46">
        <f>Weather_factors!JB51</f>
        <v>0.97557723456267387</v>
      </c>
      <c r="R218" s="46">
        <f t="shared" si="337"/>
        <v>1.1166452250597554</v>
      </c>
      <c r="S218" s="46"/>
      <c r="T218" s="46"/>
      <c r="V218" s="48">
        <f t="shared" si="338"/>
        <v>1.1271570613201707</v>
      </c>
      <c r="W218" s="48">
        <f t="shared" si="339"/>
        <v>1.1012362462125058</v>
      </c>
      <c r="X218" s="48">
        <f t="shared" si="340"/>
        <v>0.98620064949776254</v>
      </c>
      <c r="Y218" s="48">
        <f t="shared" si="308"/>
        <v>1.1166452250597554</v>
      </c>
      <c r="Z218" s="48">
        <f t="shared" si="309"/>
        <v>1.2412662111001442</v>
      </c>
      <c r="AA218" s="48">
        <f t="shared" si="310"/>
        <v>1.241266211100144</v>
      </c>
      <c r="AB218" s="48"/>
      <c r="AC218" s="48" t="e">
        <f>#REF!*#REF!*X218</f>
        <v>#REF!</v>
      </c>
      <c r="AH218" s="5"/>
      <c r="AJ218" s="46" t="e">
        <f>D218/#REF!</f>
        <v>#REF!</v>
      </c>
      <c r="AK218" s="46" t="e">
        <f>#REF!/#REF!</f>
        <v>#REF!</v>
      </c>
      <c r="AL218" s="46" t="e">
        <f>#REF!/#REF!</f>
        <v>#REF!</v>
      </c>
      <c r="AM218" s="46" t="e">
        <f>#REF!/#REF!</f>
        <v>#REF!</v>
      </c>
      <c r="AO218" s="46" t="e">
        <f t="shared" si="347"/>
        <v>#REF!</v>
      </c>
      <c r="AP218" s="46" t="e">
        <f t="shared" si="348"/>
        <v>#REF!</v>
      </c>
      <c r="AQ218" s="46" t="e">
        <f t="shared" si="349"/>
        <v>#REF!</v>
      </c>
      <c r="AR218" s="46" t="e">
        <f t="shared" si="350"/>
        <v>#REF!</v>
      </c>
      <c r="AS218" s="46" t="e">
        <f t="shared" si="351"/>
        <v>#REF!</v>
      </c>
      <c r="AT218" s="46"/>
      <c r="AU218" s="46" t="e">
        <f t="shared" si="352"/>
        <v>#REF!</v>
      </c>
      <c r="AV218" s="46" t="e">
        <f t="shared" si="353"/>
        <v>#REF!</v>
      </c>
      <c r="AW218" s="46" t="e">
        <f t="shared" si="354"/>
        <v>#REF!</v>
      </c>
      <c r="AX218" s="46" t="e">
        <f t="shared" si="355"/>
        <v>#REF!</v>
      </c>
      <c r="BA218" s="46" t="e">
        <f>LN(#REF!/#REF!)</f>
        <v>#REF!</v>
      </c>
      <c r="BB218" s="46" t="e">
        <f>LN(#REF!/#REF!)</f>
        <v>#REF!</v>
      </c>
      <c r="BC218" s="46" t="e">
        <f>LN(#REF!/#REF!)</f>
        <v>#REF!</v>
      </c>
      <c r="BD218" s="46" t="e">
        <f>LN(#REF!/#REF!)</f>
        <v>#REF!</v>
      </c>
      <c r="BF218" s="46" t="e">
        <f>F218/#REF!</f>
        <v>#REF!</v>
      </c>
      <c r="BG218" s="46" t="e">
        <f>#REF!/#REF!</f>
        <v>#REF!</v>
      </c>
      <c r="BH218" s="46" t="e">
        <f>#REF!/#REF!</f>
        <v>#REF!</v>
      </c>
      <c r="BI218" s="46" t="e">
        <f>#REF!/#REF!</f>
        <v>#REF!</v>
      </c>
      <c r="BJ218" s="46"/>
      <c r="BL218" s="46" t="e">
        <f t="shared" si="356"/>
        <v>#REF!</v>
      </c>
      <c r="BM218" s="46" t="e">
        <f t="shared" si="357"/>
        <v>#REF!</v>
      </c>
      <c r="BN218" s="46" t="e">
        <f t="shared" si="358"/>
        <v>#REF!</v>
      </c>
      <c r="BO218" s="46" t="e">
        <f t="shared" si="359"/>
        <v>#REF!</v>
      </c>
      <c r="BQ218" s="46" t="e">
        <f>LN(#REF!/#REF!)</f>
        <v>#REF!</v>
      </c>
      <c r="BR218" s="46" t="e">
        <f>LN(#REF!/#REF!)</f>
        <v>#REF!</v>
      </c>
      <c r="BS218" s="46" t="e">
        <f>LN(#REF!/#REF!)</f>
        <v>#REF!</v>
      </c>
      <c r="BT218" s="46" t="e">
        <f>LN(#REF!/#REF!)</f>
        <v>#REF!</v>
      </c>
      <c r="BV218" s="46" t="e">
        <f>LN(#REF!/#REF!)</f>
        <v>#REF!</v>
      </c>
      <c r="BW218" s="46" t="e">
        <f>LN(#REF!/#REF!)</f>
        <v>#REF!</v>
      </c>
      <c r="BX218" s="46" t="e">
        <f>LN(#REF!/#REF!)</f>
        <v>#REF!</v>
      </c>
      <c r="BY218" s="46" t="e">
        <f>LN(#REF!/#REF!)</f>
        <v>#REF!</v>
      </c>
      <c r="CA218" s="46" t="e">
        <f>LN(#REF!/#REF!)</f>
        <v>#REF!</v>
      </c>
      <c r="CB218" s="46" t="e">
        <f>LN(#REF!/#REF!)</f>
        <v>#REF!</v>
      </c>
      <c r="CC218" s="46" t="e">
        <f>LN(#REF!/#REF!)</f>
        <v>#REF!</v>
      </c>
      <c r="CD218" s="46" t="e">
        <f>LN(#REF!/#REF!)</f>
        <v>#REF!</v>
      </c>
      <c r="CG218" s="46" t="e">
        <f t="shared" si="360"/>
        <v>#REF!</v>
      </c>
      <c r="CH218" s="46">
        <f t="shared" si="361"/>
        <v>1</v>
      </c>
      <c r="CI218" s="46">
        <f t="shared" si="341"/>
        <v>1</v>
      </c>
      <c r="CJ218" s="46"/>
      <c r="CK218" s="46" t="e">
        <f t="shared" si="362"/>
        <v>#REF!</v>
      </c>
      <c r="CL218" s="46">
        <f t="shared" si="363"/>
        <v>1</v>
      </c>
      <c r="CM218" s="46">
        <f t="shared" si="342"/>
        <v>1</v>
      </c>
      <c r="CN218" s="46"/>
      <c r="CO218" s="46" t="e">
        <f t="shared" si="364"/>
        <v>#REF!</v>
      </c>
      <c r="CP218" s="46">
        <f t="shared" si="365"/>
        <v>1</v>
      </c>
      <c r="CQ218" s="46">
        <f t="shared" si="343"/>
        <v>1</v>
      </c>
      <c r="CR218" s="46"/>
      <c r="CS218" s="46" t="e">
        <f t="shared" si="366"/>
        <v>#REF!</v>
      </c>
      <c r="CT218" s="46">
        <f t="shared" si="367"/>
        <v>1</v>
      </c>
      <c r="CU218" s="46">
        <f t="shared" si="344"/>
        <v>1</v>
      </c>
      <c r="CW218" s="46" t="e">
        <f t="shared" si="368"/>
        <v>#REF!</v>
      </c>
      <c r="CX218" s="46">
        <f t="shared" si="369"/>
        <v>1</v>
      </c>
      <c r="CY218" s="46">
        <f t="shared" si="345"/>
        <v>1</v>
      </c>
      <c r="DD218" s="2">
        <f t="shared" si="374"/>
        <v>2015</v>
      </c>
      <c r="DE218" s="46">
        <f t="shared" ref="DE218:DE220" si="383">AA241</f>
        <v>1.9084549431320015</v>
      </c>
      <c r="DF218" s="46">
        <f t="shared" ref="DF218:DF220" si="384">V241</f>
        <v>1.5069242717010638</v>
      </c>
      <c r="DG218" s="46">
        <f t="shared" ref="DG218:DG220" si="385">Y241</f>
        <v>1.2587653193196231</v>
      </c>
      <c r="DH218" s="46">
        <f t="shared" ref="DH218:DH220" si="386">X241</f>
        <v>1.0061105756659616</v>
      </c>
    </row>
    <row r="219" spans="1:112" x14ac:dyDescent="0.2">
      <c r="A219" s="33" t="s">
        <v>64</v>
      </c>
      <c r="B219" s="1">
        <f t="shared" si="346"/>
        <v>1993</v>
      </c>
      <c r="D219" s="43">
        <f>Adjusted_Supplier_Data!D60</f>
        <v>3028.9651268039997</v>
      </c>
      <c r="F219" s="49">
        <f t="shared" si="335"/>
        <v>66.152652187145023</v>
      </c>
      <c r="H219" s="115">
        <f t="shared" si="306"/>
        <v>45.78750853760323</v>
      </c>
      <c r="K219" s="50">
        <f t="shared" si="307"/>
        <v>3053.3019678742608</v>
      </c>
      <c r="L219" s="115">
        <f t="shared" si="336"/>
        <v>46.155397658683547</v>
      </c>
      <c r="O219" s="46">
        <f>Weather_factors!JB52</f>
        <v>0.99202933698457463</v>
      </c>
      <c r="R219" s="46">
        <f t="shared" si="337"/>
        <v>1.1251922557305998</v>
      </c>
      <c r="S219" s="46"/>
      <c r="T219" s="46"/>
      <c r="V219" s="48">
        <f t="shared" si="338"/>
        <v>1.137198393024756</v>
      </c>
      <c r="W219" s="48">
        <f t="shared" si="339"/>
        <v>1.1283786931255297</v>
      </c>
      <c r="X219" s="48">
        <f t="shared" si="340"/>
        <v>1.0028319048399965</v>
      </c>
      <c r="Y219" s="48">
        <f t="shared" si="308"/>
        <v>1.1251922557305998</v>
      </c>
      <c r="Z219" s="48">
        <f t="shared" si="309"/>
        <v>1.2831904365457267</v>
      </c>
      <c r="AA219" s="48">
        <f t="shared" si="310"/>
        <v>1.2831904365457267</v>
      </c>
      <c r="AB219" s="48"/>
      <c r="AC219" s="48" t="e">
        <f>#REF!*#REF!*X219</f>
        <v>#REF!</v>
      </c>
      <c r="AH219" s="5"/>
      <c r="AJ219" s="46" t="e">
        <f>D219/#REF!</f>
        <v>#REF!</v>
      </c>
      <c r="AK219" s="46" t="e">
        <f>#REF!/#REF!</f>
        <v>#REF!</v>
      </c>
      <c r="AL219" s="46" t="e">
        <f>#REF!/#REF!</f>
        <v>#REF!</v>
      </c>
      <c r="AM219" s="46" t="e">
        <f>#REF!/#REF!</f>
        <v>#REF!</v>
      </c>
      <c r="AO219" s="46" t="e">
        <f t="shared" si="347"/>
        <v>#REF!</v>
      </c>
      <c r="AP219" s="46" t="e">
        <f t="shared" si="348"/>
        <v>#REF!</v>
      </c>
      <c r="AQ219" s="46" t="e">
        <f t="shared" si="349"/>
        <v>#REF!</v>
      </c>
      <c r="AR219" s="46" t="e">
        <f t="shared" si="350"/>
        <v>#REF!</v>
      </c>
      <c r="AS219" s="46" t="e">
        <f t="shared" si="351"/>
        <v>#REF!</v>
      </c>
      <c r="AT219" s="46"/>
      <c r="AU219" s="46" t="e">
        <f t="shared" si="352"/>
        <v>#REF!</v>
      </c>
      <c r="AV219" s="46" t="e">
        <f t="shared" si="353"/>
        <v>#REF!</v>
      </c>
      <c r="AW219" s="46" t="e">
        <f t="shared" si="354"/>
        <v>#REF!</v>
      </c>
      <c r="AX219" s="46" t="e">
        <f t="shared" si="355"/>
        <v>#REF!</v>
      </c>
      <c r="BA219" s="46" t="e">
        <f>LN(#REF!/#REF!)</f>
        <v>#REF!</v>
      </c>
      <c r="BB219" s="46" t="e">
        <f>LN(#REF!/#REF!)</f>
        <v>#REF!</v>
      </c>
      <c r="BC219" s="46" t="e">
        <f>LN(#REF!/#REF!)</f>
        <v>#REF!</v>
      </c>
      <c r="BD219" s="46" t="e">
        <f>LN(#REF!/#REF!)</f>
        <v>#REF!</v>
      </c>
      <c r="BF219" s="46" t="e">
        <f>F219/#REF!</f>
        <v>#REF!</v>
      </c>
      <c r="BG219" s="46" t="e">
        <f>#REF!/#REF!</f>
        <v>#REF!</v>
      </c>
      <c r="BH219" s="46" t="e">
        <f>#REF!/#REF!</f>
        <v>#REF!</v>
      </c>
      <c r="BI219" s="46" t="e">
        <f>#REF!/#REF!</f>
        <v>#REF!</v>
      </c>
      <c r="BJ219" s="46"/>
      <c r="BL219" s="46" t="e">
        <f t="shared" si="356"/>
        <v>#REF!</v>
      </c>
      <c r="BM219" s="46" t="e">
        <f t="shared" si="357"/>
        <v>#REF!</v>
      </c>
      <c r="BN219" s="46" t="e">
        <f t="shared" si="358"/>
        <v>#REF!</v>
      </c>
      <c r="BO219" s="46" t="e">
        <f t="shared" si="359"/>
        <v>#REF!</v>
      </c>
      <c r="BQ219" s="46" t="e">
        <f>LN(#REF!/#REF!)</f>
        <v>#REF!</v>
      </c>
      <c r="BR219" s="46" t="e">
        <f>LN(#REF!/#REF!)</f>
        <v>#REF!</v>
      </c>
      <c r="BS219" s="46" t="e">
        <f>LN(#REF!/#REF!)</f>
        <v>#REF!</v>
      </c>
      <c r="BT219" s="46" t="e">
        <f>LN(#REF!/#REF!)</f>
        <v>#REF!</v>
      </c>
      <c r="BV219" s="46" t="e">
        <f>LN(#REF!/#REF!)</f>
        <v>#REF!</v>
      </c>
      <c r="BW219" s="46" t="e">
        <f>LN(#REF!/#REF!)</f>
        <v>#REF!</v>
      </c>
      <c r="BX219" s="46" t="e">
        <f>LN(#REF!/#REF!)</f>
        <v>#REF!</v>
      </c>
      <c r="BY219" s="46" t="e">
        <f>LN(#REF!/#REF!)</f>
        <v>#REF!</v>
      </c>
      <c r="CA219" s="46" t="e">
        <f>LN(#REF!/#REF!)</f>
        <v>#REF!</v>
      </c>
      <c r="CB219" s="46" t="e">
        <f>LN(#REF!/#REF!)</f>
        <v>#REF!</v>
      </c>
      <c r="CC219" s="46" t="e">
        <f>LN(#REF!/#REF!)</f>
        <v>#REF!</v>
      </c>
      <c r="CD219" s="46" t="e">
        <f>LN(#REF!/#REF!)</f>
        <v>#REF!</v>
      </c>
      <c r="CG219" s="46" t="e">
        <f t="shared" si="360"/>
        <v>#REF!</v>
      </c>
      <c r="CH219" s="46">
        <f t="shared" si="361"/>
        <v>1</v>
      </c>
      <c r="CI219" s="46">
        <f t="shared" si="341"/>
        <v>1</v>
      </c>
      <c r="CJ219" s="46"/>
      <c r="CK219" s="46" t="e">
        <f t="shared" si="362"/>
        <v>#REF!</v>
      </c>
      <c r="CL219" s="46">
        <f t="shared" si="363"/>
        <v>1</v>
      </c>
      <c r="CM219" s="46">
        <f t="shared" si="342"/>
        <v>1</v>
      </c>
      <c r="CN219" s="46"/>
      <c r="CO219" s="46" t="e">
        <f t="shared" si="364"/>
        <v>#REF!</v>
      </c>
      <c r="CP219" s="46">
        <f t="shared" si="365"/>
        <v>1</v>
      </c>
      <c r="CQ219" s="46">
        <f t="shared" si="343"/>
        <v>1</v>
      </c>
      <c r="CR219" s="46"/>
      <c r="CS219" s="46" t="e">
        <f t="shared" si="366"/>
        <v>#REF!</v>
      </c>
      <c r="CT219" s="46">
        <f t="shared" si="367"/>
        <v>1</v>
      </c>
      <c r="CU219" s="46">
        <f t="shared" si="344"/>
        <v>1</v>
      </c>
      <c r="CW219" s="46" t="e">
        <f t="shared" si="368"/>
        <v>#REF!</v>
      </c>
      <c r="CX219" s="46">
        <f t="shared" si="369"/>
        <v>1</v>
      </c>
      <c r="CY219" s="46">
        <f t="shared" si="345"/>
        <v>1</v>
      </c>
      <c r="DD219" s="2">
        <f t="shared" si="374"/>
        <v>2016</v>
      </c>
      <c r="DE219" s="46">
        <f t="shared" si="383"/>
        <v>1.9177635823146424</v>
      </c>
      <c r="DF219" s="46">
        <f t="shared" si="384"/>
        <v>1.5195828945346965</v>
      </c>
      <c r="DG219" s="46">
        <f t="shared" si="385"/>
        <v>1.2527883849508941</v>
      </c>
      <c r="DH219" s="46">
        <f t="shared" si="386"/>
        <v>1.007379138246224</v>
      </c>
    </row>
    <row r="220" spans="1:112" x14ac:dyDescent="0.2">
      <c r="A220" s="33" t="s">
        <v>64</v>
      </c>
      <c r="B220" s="1">
        <f t="shared" si="346"/>
        <v>1994</v>
      </c>
      <c r="D220" s="43">
        <f>Adjusted_Supplier_Data!D61</f>
        <v>3117.2196323559997</v>
      </c>
      <c r="F220" s="49">
        <f t="shared" si="335"/>
        <v>66.811294146901758</v>
      </c>
      <c r="H220" s="115">
        <f t="shared" si="306"/>
        <v>46.657076055165064</v>
      </c>
      <c r="K220" s="50">
        <f t="shared" si="307"/>
        <v>3142.9510318812922</v>
      </c>
      <c r="L220" s="115">
        <f t="shared" si="336"/>
        <v>47.042211530444369</v>
      </c>
      <c r="O220" s="46">
        <f>Weather_factors!JB53</f>
        <v>0.99181298109188476</v>
      </c>
      <c r="R220" s="46">
        <f t="shared" si="337"/>
        <v>1.1468113111693305</v>
      </c>
      <c r="S220" s="46"/>
      <c r="T220" s="46"/>
      <c r="V220" s="48">
        <f t="shared" si="338"/>
        <v>1.1485207898365286</v>
      </c>
      <c r="W220" s="48">
        <f t="shared" si="339"/>
        <v>1.1498081504248938</v>
      </c>
      <c r="X220" s="48">
        <f t="shared" si="340"/>
        <v>1.0026131929693889</v>
      </c>
      <c r="Y220" s="48">
        <f t="shared" si="308"/>
        <v>1.1468113111693305</v>
      </c>
      <c r="Z220" s="48">
        <f t="shared" si="309"/>
        <v>1.3205785650864772</v>
      </c>
      <c r="AA220" s="48">
        <f t="shared" si="310"/>
        <v>1.3205785650864772</v>
      </c>
      <c r="AB220" s="48"/>
      <c r="AC220" s="48" t="e">
        <f>#REF!*#REF!*X220</f>
        <v>#REF!</v>
      </c>
      <c r="AH220" s="5"/>
      <c r="AJ220" s="46" t="e">
        <f>D220/#REF!</f>
        <v>#REF!</v>
      </c>
      <c r="AK220" s="46" t="e">
        <f>#REF!/#REF!</f>
        <v>#REF!</v>
      </c>
      <c r="AL220" s="46" t="e">
        <f>#REF!/#REF!</f>
        <v>#REF!</v>
      </c>
      <c r="AM220" s="46" t="e">
        <f>#REF!/#REF!</f>
        <v>#REF!</v>
      </c>
      <c r="AO220" s="46" t="e">
        <f t="shared" si="347"/>
        <v>#REF!</v>
      </c>
      <c r="AP220" s="46" t="e">
        <f t="shared" si="348"/>
        <v>#REF!</v>
      </c>
      <c r="AQ220" s="46" t="e">
        <f t="shared" si="349"/>
        <v>#REF!</v>
      </c>
      <c r="AR220" s="46" t="e">
        <f t="shared" si="350"/>
        <v>#REF!</v>
      </c>
      <c r="AS220" s="46" t="e">
        <f t="shared" si="351"/>
        <v>#REF!</v>
      </c>
      <c r="AT220" s="46"/>
      <c r="AU220" s="46" t="e">
        <f t="shared" si="352"/>
        <v>#REF!</v>
      </c>
      <c r="AV220" s="46" t="e">
        <f t="shared" si="353"/>
        <v>#REF!</v>
      </c>
      <c r="AW220" s="46" t="e">
        <f t="shared" si="354"/>
        <v>#REF!</v>
      </c>
      <c r="AX220" s="46" t="e">
        <f t="shared" si="355"/>
        <v>#REF!</v>
      </c>
      <c r="BA220" s="46" t="e">
        <f>LN(#REF!/#REF!)</f>
        <v>#REF!</v>
      </c>
      <c r="BB220" s="46" t="e">
        <f>LN(#REF!/#REF!)</f>
        <v>#REF!</v>
      </c>
      <c r="BC220" s="46" t="e">
        <f>LN(#REF!/#REF!)</f>
        <v>#REF!</v>
      </c>
      <c r="BD220" s="46" t="e">
        <f>LN(#REF!/#REF!)</f>
        <v>#REF!</v>
      </c>
      <c r="BF220" s="46" t="e">
        <f>F220/#REF!</f>
        <v>#REF!</v>
      </c>
      <c r="BG220" s="46" t="e">
        <f>#REF!/#REF!</f>
        <v>#REF!</v>
      </c>
      <c r="BH220" s="46" t="e">
        <f>#REF!/#REF!</f>
        <v>#REF!</v>
      </c>
      <c r="BI220" s="46" t="e">
        <f>#REF!/#REF!</f>
        <v>#REF!</v>
      </c>
      <c r="BJ220" s="46"/>
      <c r="BL220" s="46" t="e">
        <f t="shared" si="356"/>
        <v>#REF!</v>
      </c>
      <c r="BM220" s="46" t="e">
        <f t="shared" si="357"/>
        <v>#REF!</v>
      </c>
      <c r="BN220" s="46" t="e">
        <f t="shared" si="358"/>
        <v>#REF!</v>
      </c>
      <c r="BO220" s="46" t="e">
        <f t="shared" si="359"/>
        <v>#REF!</v>
      </c>
      <c r="BQ220" s="46" t="e">
        <f>LN(#REF!/#REF!)</f>
        <v>#REF!</v>
      </c>
      <c r="BR220" s="46" t="e">
        <f>LN(#REF!/#REF!)</f>
        <v>#REF!</v>
      </c>
      <c r="BS220" s="46" t="e">
        <f>LN(#REF!/#REF!)</f>
        <v>#REF!</v>
      </c>
      <c r="BT220" s="46" t="e">
        <f>LN(#REF!/#REF!)</f>
        <v>#REF!</v>
      </c>
      <c r="BV220" s="46" t="e">
        <f>LN(#REF!/#REF!)</f>
        <v>#REF!</v>
      </c>
      <c r="BW220" s="46" t="e">
        <f>LN(#REF!/#REF!)</f>
        <v>#REF!</v>
      </c>
      <c r="BX220" s="46" t="e">
        <f>LN(#REF!/#REF!)</f>
        <v>#REF!</v>
      </c>
      <c r="BY220" s="46" t="e">
        <f>LN(#REF!/#REF!)</f>
        <v>#REF!</v>
      </c>
      <c r="CA220" s="46" t="e">
        <f>LN(#REF!/#REF!)</f>
        <v>#REF!</v>
      </c>
      <c r="CB220" s="46" t="e">
        <f>LN(#REF!/#REF!)</f>
        <v>#REF!</v>
      </c>
      <c r="CC220" s="46" t="e">
        <f>LN(#REF!/#REF!)</f>
        <v>#REF!</v>
      </c>
      <c r="CD220" s="46" t="e">
        <f>LN(#REF!/#REF!)</f>
        <v>#REF!</v>
      </c>
      <c r="CG220" s="46" t="e">
        <f t="shared" si="360"/>
        <v>#REF!</v>
      </c>
      <c r="CH220" s="46">
        <f t="shared" si="361"/>
        <v>1</v>
      </c>
      <c r="CI220" s="46">
        <f t="shared" si="341"/>
        <v>1</v>
      </c>
      <c r="CJ220" s="46"/>
      <c r="CK220" s="46" t="e">
        <f t="shared" si="362"/>
        <v>#REF!</v>
      </c>
      <c r="CL220" s="46">
        <f t="shared" si="363"/>
        <v>1</v>
      </c>
      <c r="CM220" s="46">
        <f t="shared" si="342"/>
        <v>1</v>
      </c>
      <c r="CN220" s="46"/>
      <c r="CO220" s="46" t="e">
        <f t="shared" si="364"/>
        <v>#REF!</v>
      </c>
      <c r="CP220" s="46">
        <f t="shared" si="365"/>
        <v>1</v>
      </c>
      <c r="CQ220" s="46">
        <f t="shared" si="343"/>
        <v>1</v>
      </c>
      <c r="CR220" s="46"/>
      <c r="CS220" s="46" t="e">
        <f t="shared" si="366"/>
        <v>#REF!</v>
      </c>
      <c r="CT220" s="46">
        <f t="shared" si="367"/>
        <v>1</v>
      </c>
      <c r="CU220" s="46">
        <f t="shared" si="344"/>
        <v>1</v>
      </c>
      <c r="CW220" s="46" t="e">
        <f t="shared" si="368"/>
        <v>#REF!</v>
      </c>
      <c r="CX220" s="46">
        <f t="shared" si="369"/>
        <v>1</v>
      </c>
      <c r="CY220" s="46">
        <f t="shared" si="345"/>
        <v>1</v>
      </c>
      <c r="DD220" s="2">
        <f t="shared" si="374"/>
        <v>2017</v>
      </c>
      <c r="DE220" s="46">
        <f t="shared" si="383"/>
        <v>1.8970882613903448</v>
      </c>
      <c r="DF220" s="46">
        <f t="shared" si="384"/>
        <v>1.5336326292904274</v>
      </c>
      <c r="DG220" s="46">
        <f t="shared" si="385"/>
        <v>1.2282402911756649</v>
      </c>
      <c r="DH220" s="46">
        <f t="shared" si="386"/>
        <v>1.0071237948260279</v>
      </c>
    </row>
    <row r="221" spans="1:112" x14ac:dyDescent="0.2">
      <c r="A221" s="33" t="s">
        <v>64</v>
      </c>
      <c r="B221" s="1">
        <f t="shared" si="346"/>
        <v>1995</v>
      </c>
      <c r="D221" s="43">
        <f>Adjusted_Supplier_Data!D62</f>
        <v>3211.3973398799999</v>
      </c>
      <c r="F221" s="49">
        <f t="shared" si="335"/>
        <v>67.618803117271199</v>
      </c>
      <c r="H221" s="115">
        <f t="shared" si="306"/>
        <v>47.492667598840484</v>
      </c>
      <c r="K221" s="50">
        <f t="shared" si="307"/>
        <v>3225.775028598036</v>
      </c>
      <c r="L221" s="115">
        <f t="shared" si="336"/>
        <v>47.705296158578534</v>
      </c>
      <c r="O221" s="46">
        <f>Weather_factors!JB54</f>
        <v>0.9955428730799355</v>
      </c>
      <c r="R221" s="46">
        <f t="shared" si="337"/>
        <v>1.1629762176876952</v>
      </c>
      <c r="S221" s="46"/>
      <c r="T221" s="46"/>
      <c r="V221" s="48">
        <f t="shared" si="338"/>
        <v>1.1624022877522788</v>
      </c>
      <c r="W221" s="48">
        <f t="shared" si="339"/>
        <v>1.1704003102552301</v>
      </c>
      <c r="X221" s="48">
        <f t="shared" si="340"/>
        <v>1.0063837011063699</v>
      </c>
      <c r="Y221" s="48">
        <f t="shared" si="308"/>
        <v>1.1629762176876952</v>
      </c>
      <c r="Z221" s="48">
        <f t="shared" si="309"/>
        <v>1.3604759982266563</v>
      </c>
      <c r="AA221" s="48">
        <f t="shared" si="310"/>
        <v>1.3604759982266563</v>
      </c>
      <c r="AB221" s="48"/>
      <c r="AC221" s="48" t="e">
        <f>#REF!*#REF!*X221</f>
        <v>#REF!</v>
      </c>
      <c r="AH221" s="5"/>
      <c r="AJ221" s="46" t="e">
        <f>D221/#REF!</f>
        <v>#REF!</v>
      </c>
      <c r="AK221" s="46" t="e">
        <f>#REF!/#REF!</f>
        <v>#REF!</v>
      </c>
      <c r="AL221" s="46" t="e">
        <f>#REF!/#REF!</f>
        <v>#REF!</v>
      </c>
      <c r="AM221" s="46" t="e">
        <f>#REF!/#REF!</f>
        <v>#REF!</v>
      </c>
      <c r="AO221" s="46" t="e">
        <f t="shared" si="347"/>
        <v>#REF!</v>
      </c>
      <c r="AP221" s="46" t="e">
        <f t="shared" si="348"/>
        <v>#REF!</v>
      </c>
      <c r="AQ221" s="46" t="e">
        <f t="shared" si="349"/>
        <v>#REF!</v>
      </c>
      <c r="AR221" s="46" t="e">
        <f t="shared" si="350"/>
        <v>#REF!</v>
      </c>
      <c r="AS221" s="46" t="e">
        <f t="shared" si="351"/>
        <v>#REF!</v>
      </c>
      <c r="AT221" s="46"/>
      <c r="AU221" s="46" t="e">
        <f t="shared" si="352"/>
        <v>#REF!</v>
      </c>
      <c r="AV221" s="46" t="e">
        <f t="shared" si="353"/>
        <v>#REF!</v>
      </c>
      <c r="AW221" s="46" t="e">
        <f t="shared" si="354"/>
        <v>#REF!</v>
      </c>
      <c r="AX221" s="46" t="e">
        <f t="shared" si="355"/>
        <v>#REF!</v>
      </c>
      <c r="BA221" s="46" t="e">
        <f>LN(#REF!/#REF!)</f>
        <v>#REF!</v>
      </c>
      <c r="BB221" s="46" t="e">
        <f>LN(#REF!/#REF!)</f>
        <v>#REF!</v>
      </c>
      <c r="BC221" s="46" t="e">
        <f>LN(#REF!/#REF!)</f>
        <v>#REF!</v>
      </c>
      <c r="BD221" s="46" t="e">
        <f>LN(#REF!/#REF!)</f>
        <v>#REF!</v>
      </c>
      <c r="BF221" s="46" t="e">
        <f>F221/#REF!</f>
        <v>#REF!</v>
      </c>
      <c r="BG221" s="46" t="e">
        <f>#REF!/#REF!</f>
        <v>#REF!</v>
      </c>
      <c r="BH221" s="46" t="e">
        <f>#REF!/#REF!</f>
        <v>#REF!</v>
      </c>
      <c r="BI221" s="46" t="e">
        <f>#REF!/#REF!</f>
        <v>#REF!</v>
      </c>
      <c r="BJ221" s="46"/>
      <c r="BL221" s="46" t="e">
        <f t="shared" si="356"/>
        <v>#REF!</v>
      </c>
      <c r="BM221" s="46" t="e">
        <f t="shared" si="357"/>
        <v>#REF!</v>
      </c>
      <c r="BN221" s="46" t="e">
        <f t="shared" si="358"/>
        <v>#REF!</v>
      </c>
      <c r="BO221" s="46" t="e">
        <f t="shared" si="359"/>
        <v>#REF!</v>
      </c>
      <c r="BQ221" s="46" t="e">
        <f>LN(#REF!/#REF!)</f>
        <v>#REF!</v>
      </c>
      <c r="BR221" s="46" t="e">
        <f>LN(#REF!/#REF!)</f>
        <v>#REF!</v>
      </c>
      <c r="BS221" s="46" t="e">
        <f>LN(#REF!/#REF!)</f>
        <v>#REF!</v>
      </c>
      <c r="BT221" s="46" t="e">
        <f>LN(#REF!/#REF!)</f>
        <v>#REF!</v>
      </c>
      <c r="BV221" s="46" t="e">
        <f>LN(#REF!/#REF!)</f>
        <v>#REF!</v>
      </c>
      <c r="BW221" s="46" t="e">
        <f>LN(#REF!/#REF!)</f>
        <v>#REF!</v>
      </c>
      <c r="BX221" s="46" t="e">
        <f>LN(#REF!/#REF!)</f>
        <v>#REF!</v>
      </c>
      <c r="BY221" s="46" t="e">
        <f>LN(#REF!/#REF!)</f>
        <v>#REF!</v>
      </c>
      <c r="CA221" s="46" t="e">
        <f>LN(#REF!/#REF!)</f>
        <v>#REF!</v>
      </c>
      <c r="CB221" s="46" t="e">
        <f>LN(#REF!/#REF!)</f>
        <v>#REF!</v>
      </c>
      <c r="CC221" s="46" t="e">
        <f>LN(#REF!/#REF!)</f>
        <v>#REF!</v>
      </c>
      <c r="CD221" s="46" t="e">
        <f>LN(#REF!/#REF!)</f>
        <v>#REF!</v>
      </c>
      <c r="CG221" s="46" t="e">
        <f t="shared" si="360"/>
        <v>#REF!</v>
      </c>
      <c r="CH221" s="46">
        <f t="shared" si="361"/>
        <v>1</v>
      </c>
      <c r="CI221" s="46">
        <f t="shared" si="341"/>
        <v>1</v>
      </c>
      <c r="CJ221" s="46"/>
      <c r="CK221" s="46" t="e">
        <f t="shared" si="362"/>
        <v>#REF!</v>
      </c>
      <c r="CL221" s="46">
        <f t="shared" si="363"/>
        <v>1</v>
      </c>
      <c r="CM221" s="46">
        <f t="shared" si="342"/>
        <v>1</v>
      </c>
      <c r="CN221" s="46"/>
      <c r="CO221" s="46" t="e">
        <f t="shared" si="364"/>
        <v>#REF!</v>
      </c>
      <c r="CP221" s="46">
        <f t="shared" si="365"/>
        <v>1</v>
      </c>
      <c r="CQ221" s="46">
        <f t="shared" si="343"/>
        <v>1</v>
      </c>
      <c r="CR221" s="46"/>
      <c r="CS221" s="46" t="e">
        <f t="shared" si="366"/>
        <v>#REF!</v>
      </c>
      <c r="CT221" s="46">
        <f t="shared" si="367"/>
        <v>1</v>
      </c>
      <c r="CU221" s="46">
        <f t="shared" si="344"/>
        <v>1</v>
      </c>
      <c r="CW221" s="46" t="e">
        <f t="shared" si="368"/>
        <v>#REF!</v>
      </c>
      <c r="CX221" s="46">
        <f t="shared" si="369"/>
        <v>1</v>
      </c>
      <c r="CY221" s="46">
        <f t="shared" si="345"/>
        <v>1</v>
      </c>
    </row>
    <row r="222" spans="1:112" x14ac:dyDescent="0.2">
      <c r="A222" s="33" t="s">
        <v>64</v>
      </c>
      <c r="B222" s="1">
        <f t="shared" si="346"/>
        <v>1996</v>
      </c>
      <c r="D222" s="43">
        <f>Adjusted_Supplier_Data!D63</f>
        <v>3303.3303432920002</v>
      </c>
      <c r="F222" s="49">
        <f t="shared" si="335"/>
        <v>68.514157016594837</v>
      </c>
      <c r="H222" s="115">
        <f t="shared" si="306"/>
        <v>48.213836192889296</v>
      </c>
      <c r="K222" s="50">
        <f t="shared" si="307"/>
        <v>3353.3401390500094</v>
      </c>
      <c r="L222" s="115">
        <f t="shared" si="336"/>
        <v>48.943755350267189</v>
      </c>
      <c r="O222" s="46">
        <f>Weather_factors!JB55</f>
        <v>0.98508657228783925</v>
      </c>
      <c r="R222" s="46">
        <f t="shared" si="337"/>
        <v>1.1931678044189229</v>
      </c>
      <c r="S222" s="46"/>
      <c r="T222" s="46"/>
      <c r="V222" s="48">
        <f t="shared" si="338"/>
        <v>1.1777938855467078</v>
      </c>
      <c r="W222" s="48">
        <f t="shared" si="339"/>
        <v>1.1881726525744825</v>
      </c>
      <c r="X222" s="48">
        <f t="shared" si="340"/>
        <v>0.99581353785616666</v>
      </c>
      <c r="Y222" s="48">
        <f t="shared" si="308"/>
        <v>1.1931678044189229</v>
      </c>
      <c r="Z222" s="48">
        <f t="shared" si="309"/>
        <v>1.3994224851760382</v>
      </c>
      <c r="AA222" s="48">
        <f t="shared" si="310"/>
        <v>1.3994224851760382</v>
      </c>
      <c r="AB222" s="48"/>
      <c r="AC222" s="48" t="e">
        <f>#REF!*#REF!*X222</f>
        <v>#REF!</v>
      </c>
      <c r="AH222" s="5"/>
      <c r="AJ222" s="46" t="e">
        <f>D222/#REF!</f>
        <v>#REF!</v>
      </c>
      <c r="AK222" s="46" t="e">
        <f>#REF!/#REF!</f>
        <v>#REF!</v>
      </c>
      <c r="AL222" s="46" t="e">
        <f>#REF!/#REF!</f>
        <v>#REF!</v>
      </c>
      <c r="AM222" s="46" t="e">
        <f>#REF!/#REF!</f>
        <v>#REF!</v>
      </c>
      <c r="AO222" s="46" t="e">
        <f t="shared" si="347"/>
        <v>#REF!</v>
      </c>
      <c r="AP222" s="46" t="e">
        <f t="shared" si="348"/>
        <v>#REF!</v>
      </c>
      <c r="AQ222" s="46" t="e">
        <f t="shared" si="349"/>
        <v>#REF!</v>
      </c>
      <c r="AR222" s="46" t="e">
        <f t="shared" si="350"/>
        <v>#REF!</v>
      </c>
      <c r="AS222" s="46" t="e">
        <f t="shared" si="351"/>
        <v>#REF!</v>
      </c>
      <c r="AT222" s="46"/>
      <c r="AU222" s="46" t="e">
        <f t="shared" si="352"/>
        <v>#REF!</v>
      </c>
      <c r="AV222" s="46" t="e">
        <f t="shared" si="353"/>
        <v>#REF!</v>
      </c>
      <c r="AW222" s="46" t="e">
        <f t="shared" si="354"/>
        <v>#REF!</v>
      </c>
      <c r="AX222" s="46" t="e">
        <f t="shared" si="355"/>
        <v>#REF!</v>
      </c>
      <c r="BA222" s="46" t="e">
        <f>LN(#REF!/#REF!)</f>
        <v>#REF!</v>
      </c>
      <c r="BB222" s="46" t="e">
        <f>LN(#REF!/#REF!)</f>
        <v>#REF!</v>
      </c>
      <c r="BC222" s="46" t="e">
        <f>LN(#REF!/#REF!)</f>
        <v>#REF!</v>
      </c>
      <c r="BD222" s="46" t="e">
        <f>LN(#REF!/#REF!)</f>
        <v>#REF!</v>
      </c>
      <c r="BF222" s="46" t="e">
        <f>F222/#REF!</f>
        <v>#REF!</v>
      </c>
      <c r="BG222" s="46" t="e">
        <f>#REF!/#REF!</f>
        <v>#REF!</v>
      </c>
      <c r="BH222" s="46" t="e">
        <f>#REF!/#REF!</f>
        <v>#REF!</v>
      </c>
      <c r="BI222" s="46" t="e">
        <f>#REF!/#REF!</f>
        <v>#REF!</v>
      </c>
      <c r="BJ222" s="46"/>
      <c r="BL222" s="46" t="e">
        <f t="shared" si="356"/>
        <v>#REF!</v>
      </c>
      <c r="BM222" s="46" t="e">
        <f t="shared" si="357"/>
        <v>#REF!</v>
      </c>
      <c r="BN222" s="46" t="e">
        <f t="shared" si="358"/>
        <v>#REF!</v>
      </c>
      <c r="BO222" s="46" t="e">
        <f t="shared" si="359"/>
        <v>#REF!</v>
      </c>
      <c r="BQ222" s="46" t="e">
        <f>LN(#REF!/#REF!)</f>
        <v>#REF!</v>
      </c>
      <c r="BR222" s="46" t="e">
        <f>LN(#REF!/#REF!)</f>
        <v>#REF!</v>
      </c>
      <c r="BS222" s="46" t="e">
        <f>LN(#REF!/#REF!)</f>
        <v>#REF!</v>
      </c>
      <c r="BT222" s="46" t="e">
        <f>LN(#REF!/#REF!)</f>
        <v>#REF!</v>
      </c>
      <c r="BV222" s="46" t="e">
        <f>LN(#REF!/#REF!)</f>
        <v>#REF!</v>
      </c>
      <c r="BW222" s="46" t="e">
        <f>LN(#REF!/#REF!)</f>
        <v>#REF!</v>
      </c>
      <c r="BX222" s="46" t="e">
        <f>LN(#REF!/#REF!)</f>
        <v>#REF!</v>
      </c>
      <c r="BY222" s="46" t="e">
        <f>LN(#REF!/#REF!)</f>
        <v>#REF!</v>
      </c>
      <c r="CA222" s="46" t="e">
        <f>LN(#REF!/#REF!)</f>
        <v>#REF!</v>
      </c>
      <c r="CB222" s="46" t="e">
        <f>LN(#REF!/#REF!)</f>
        <v>#REF!</v>
      </c>
      <c r="CC222" s="46" t="e">
        <f>LN(#REF!/#REF!)</f>
        <v>#REF!</v>
      </c>
      <c r="CD222" s="46" t="e">
        <f>LN(#REF!/#REF!)</f>
        <v>#REF!</v>
      </c>
      <c r="CG222" s="46" t="e">
        <f t="shared" si="360"/>
        <v>#REF!</v>
      </c>
      <c r="CH222" s="46">
        <f t="shared" si="361"/>
        <v>1</v>
      </c>
      <c r="CI222" s="46">
        <f t="shared" si="341"/>
        <v>1</v>
      </c>
      <c r="CJ222" s="46"/>
      <c r="CK222" s="46" t="e">
        <f t="shared" si="362"/>
        <v>#REF!</v>
      </c>
      <c r="CL222" s="46">
        <f t="shared" si="363"/>
        <v>1</v>
      </c>
      <c r="CM222" s="46">
        <f t="shared" si="342"/>
        <v>1</v>
      </c>
      <c r="CN222" s="46"/>
      <c r="CO222" s="46" t="e">
        <f t="shared" si="364"/>
        <v>#REF!</v>
      </c>
      <c r="CP222" s="46">
        <f t="shared" si="365"/>
        <v>1</v>
      </c>
      <c r="CQ222" s="46">
        <f t="shared" si="343"/>
        <v>1</v>
      </c>
      <c r="CR222" s="46"/>
      <c r="CS222" s="46" t="e">
        <f t="shared" si="366"/>
        <v>#REF!</v>
      </c>
      <c r="CT222" s="46">
        <f t="shared" si="367"/>
        <v>1</v>
      </c>
      <c r="CU222" s="46">
        <f t="shared" si="344"/>
        <v>1</v>
      </c>
      <c r="CW222" s="46" t="e">
        <f t="shared" si="368"/>
        <v>#REF!</v>
      </c>
      <c r="CX222" s="46">
        <f t="shared" si="369"/>
        <v>1</v>
      </c>
      <c r="CY222" s="46">
        <f t="shared" si="345"/>
        <v>1</v>
      </c>
    </row>
    <row r="223" spans="1:112" x14ac:dyDescent="0.2">
      <c r="A223" s="33" t="s">
        <v>64</v>
      </c>
      <c r="B223" s="1">
        <f t="shared" si="346"/>
        <v>1997</v>
      </c>
      <c r="D223" s="43">
        <f>Adjusted_Supplier_Data!D64</f>
        <v>3385.1272613000001</v>
      </c>
      <c r="F223" s="49">
        <f t="shared" si="335"/>
        <v>69.518180139864583</v>
      </c>
      <c r="H223" s="115">
        <f t="shared" si="306"/>
        <v>48.694129427574424</v>
      </c>
      <c r="K223" s="50">
        <f t="shared" si="307"/>
        <v>3437.3987808073925</v>
      </c>
      <c r="L223" s="115">
        <f t="shared" si="336"/>
        <v>49.446040933344953</v>
      </c>
      <c r="O223" s="46">
        <f>Weather_factors!JB56</f>
        <v>0.98479329200928067</v>
      </c>
      <c r="R223" s="46">
        <f t="shared" si="337"/>
        <v>1.2054126961740241</v>
      </c>
      <c r="S223" s="46"/>
      <c r="T223" s="46"/>
      <c r="V223" s="48">
        <f t="shared" si="338"/>
        <v>1.1950535636486832</v>
      </c>
      <c r="W223" s="48">
        <f t="shared" si="339"/>
        <v>1.2000089081337024</v>
      </c>
      <c r="X223" s="48">
        <f t="shared" si="340"/>
        <v>0.99551706394210593</v>
      </c>
      <c r="Y223" s="48">
        <f t="shared" si="308"/>
        <v>1.2054126961740241</v>
      </c>
      <c r="Z223" s="48">
        <f t="shared" si="309"/>
        <v>1.4340749220753464</v>
      </c>
      <c r="AA223" s="48">
        <f t="shared" si="310"/>
        <v>1.4340749220753464</v>
      </c>
      <c r="AB223" s="48"/>
      <c r="AC223" s="48" t="e">
        <f>#REF!*#REF!*X223</f>
        <v>#REF!</v>
      </c>
      <c r="AH223" s="5"/>
      <c r="AJ223" s="46" t="e">
        <f>D223/#REF!</f>
        <v>#REF!</v>
      </c>
      <c r="AK223" s="46" t="e">
        <f>#REF!/#REF!</f>
        <v>#REF!</v>
      </c>
      <c r="AL223" s="46" t="e">
        <f>#REF!/#REF!</f>
        <v>#REF!</v>
      </c>
      <c r="AM223" s="46" t="e">
        <f>#REF!/#REF!</f>
        <v>#REF!</v>
      </c>
      <c r="AO223" s="46" t="e">
        <f t="shared" si="347"/>
        <v>#REF!</v>
      </c>
      <c r="AP223" s="46" t="e">
        <f t="shared" si="348"/>
        <v>#REF!</v>
      </c>
      <c r="AQ223" s="46" t="e">
        <f t="shared" si="349"/>
        <v>#REF!</v>
      </c>
      <c r="AR223" s="46" t="e">
        <f t="shared" si="350"/>
        <v>#REF!</v>
      </c>
      <c r="AS223" s="46" t="e">
        <f t="shared" si="351"/>
        <v>#REF!</v>
      </c>
      <c r="AT223" s="46"/>
      <c r="AU223" s="46" t="e">
        <f t="shared" si="352"/>
        <v>#REF!</v>
      </c>
      <c r="AV223" s="46" t="e">
        <f t="shared" si="353"/>
        <v>#REF!</v>
      </c>
      <c r="AW223" s="46" t="e">
        <f t="shared" si="354"/>
        <v>#REF!</v>
      </c>
      <c r="AX223" s="46" t="e">
        <f t="shared" si="355"/>
        <v>#REF!</v>
      </c>
      <c r="BA223" s="46" t="e">
        <f>LN(#REF!/#REF!)</f>
        <v>#REF!</v>
      </c>
      <c r="BB223" s="46" t="e">
        <f>LN(#REF!/#REF!)</f>
        <v>#REF!</v>
      </c>
      <c r="BC223" s="46" t="e">
        <f>LN(#REF!/#REF!)</f>
        <v>#REF!</v>
      </c>
      <c r="BD223" s="46" t="e">
        <f>LN(#REF!/#REF!)</f>
        <v>#REF!</v>
      </c>
      <c r="BF223" s="46" t="e">
        <f>F223/#REF!</f>
        <v>#REF!</v>
      </c>
      <c r="BG223" s="46" t="e">
        <f>#REF!/#REF!</f>
        <v>#REF!</v>
      </c>
      <c r="BH223" s="46" t="e">
        <f>#REF!/#REF!</f>
        <v>#REF!</v>
      </c>
      <c r="BI223" s="46" t="e">
        <f>#REF!/#REF!</f>
        <v>#REF!</v>
      </c>
      <c r="BJ223" s="46"/>
      <c r="BL223" s="46" t="e">
        <f t="shared" si="356"/>
        <v>#REF!</v>
      </c>
      <c r="BM223" s="46" t="e">
        <f t="shared" si="357"/>
        <v>#REF!</v>
      </c>
      <c r="BN223" s="46" t="e">
        <f t="shared" si="358"/>
        <v>#REF!</v>
      </c>
      <c r="BO223" s="46" t="e">
        <f t="shared" si="359"/>
        <v>#REF!</v>
      </c>
      <c r="BQ223" s="46" t="e">
        <f>LN(#REF!/#REF!)</f>
        <v>#REF!</v>
      </c>
      <c r="BR223" s="46" t="e">
        <f>LN(#REF!/#REF!)</f>
        <v>#REF!</v>
      </c>
      <c r="BS223" s="46" t="e">
        <f>LN(#REF!/#REF!)</f>
        <v>#REF!</v>
      </c>
      <c r="BT223" s="46" t="e">
        <f>LN(#REF!/#REF!)</f>
        <v>#REF!</v>
      </c>
      <c r="BV223" s="46" t="e">
        <f>LN(#REF!/#REF!)</f>
        <v>#REF!</v>
      </c>
      <c r="BW223" s="46" t="e">
        <f>LN(#REF!/#REF!)</f>
        <v>#REF!</v>
      </c>
      <c r="BX223" s="46" t="e">
        <f>LN(#REF!/#REF!)</f>
        <v>#REF!</v>
      </c>
      <c r="BY223" s="46" t="e">
        <f>LN(#REF!/#REF!)</f>
        <v>#REF!</v>
      </c>
      <c r="CA223" s="46" t="e">
        <f>LN(#REF!/#REF!)</f>
        <v>#REF!</v>
      </c>
      <c r="CB223" s="46" t="e">
        <f>LN(#REF!/#REF!)</f>
        <v>#REF!</v>
      </c>
      <c r="CC223" s="46" t="e">
        <f>LN(#REF!/#REF!)</f>
        <v>#REF!</v>
      </c>
      <c r="CD223" s="46" t="e">
        <f>LN(#REF!/#REF!)</f>
        <v>#REF!</v>
      </c>
      <c r="CG223" s="46" t="e">
        <f t="shared" si="360"/>
        <v>#REF!</v>
      </c>
      <c r="CH223" s="46">
        <f t="shared" si="361"/>
        <v>1</v>
      </c>
      <c r="CI223" s="46">
        <f t="shared" si="341"/>
        <v>1</v>
      </c>
      <c r="CJ223" s="46"/>
      <c r="CK223" s="46" t="e">
        <f t="shared" si="362"/>
        <v>#REF!</v>
      </c>
      <c r="CL223" s="46">
        <f t="shared" si="363"/>
        <v>1</v>
      </c>
      <c r="CM223" s="46">
        <f t="shared" si="342"/>
        <v>1</v>
      </c>
      <c r="CN223" s="46"/>
      <c r="CO223" s="46" t="e">
        <f t="shared" si="364"/>
        <v>#REF!</v>
      </c>
      <c r="CP223" s="46">
        <f t="shared" si="365"/>
        <v>1</v>
      </c>
      <c r="CQ223" s="46">
        <f t="shared" si="343"/>
        <v>1</v>
      </c>
      <c r="CR223" s="46"/>
      <c r="CS223" s="46" t="e">
        <f t="shared" si="366"/>
        <v>#REF!</v>
      </c>
      <c r="CT223" s="46">
        <f t="shared" si="367"/>
        <v>1</v>
      </c>
      <c r="CU223" s="46">
        <f t="shared" si="344"/>
        <v>1</v>
      </c>
      <c r="CW223" s="46" t="e">
        <f t="shared" si="368"/>
        <v>#REF!</v>
      </c>
      <c r="CX223" s="46">
        <f t="shared" si="369"/>
        <v>1</v>
      </c>
      <c r="CY223" s="46">
        <f t="shared" si="345"/>
        <v>1</v>
      </c>
    </row>
    <row r="224" spans="1:112" x14ac:dyDescent="0.2">
      <c r="A224" s="33" t="s">
        <v>64</v>
      </c>
      <c r="B224" s="1">
        <f t="shared" si="346"/>
        <v>1998</v>
      </c>
      <c r="D224" s="43">
        <f>Adjusted_Supplier_Data!D65</f>
        <v>3560.268264712</v>
      </c>
      <c r="F224" s="49">
        <f t="shared" si="335"/>
        <v>70.79668972332658</v>
      </c>
      <c r="H224" s="115">
        <f t="shared" si="306"/>
        <v>50.288626186132802</v>
      </c>
      <c r="K224" s="50">
        <f t="shared" si="307"/>
        <v>3546.0107983772095</v>
      </c>
      <c r="L224" s="115">
        <f t="shared" si="336"/>
        <v>50.08724012711636</v>
      </c>
      <c r="O224" s="46">
        <f>Weather_factors!JB57</f>
        <v>1.0040207058425528</v>
      </c>
      <c r="R224" s="46">
        <f t="shared" si="337"/>
        <v>1.2210440720002609</v>
      </c>
      <c r="S224" s="46"/>
      <c r="T224" s="46"/>
      <c r="V224" s="48">
        <f t="shared" si="338"/>
        <v>1.2170318063299685</v>
      </c>
      <c r="W224" s="48">
        <f t="shared" si="339"/>
        <v>1.2393033844238328</v>
      </c>
      <c r="X224" s="48">
        <f t="shared" si="340"/>
        <v>1.0149538520699424</v>
      </c>
      <c r="Y224" s="48">
        <f t="shared" si="308"/>
        <v>1.2210440720002609</v>
      </c>
      <c r="Z224" s="48">
        <f t="shared" si="309"/>
        <v>1.5082716365361806</v>
      </c>
      <c r="AA224" s="48">
        <f t="shared" si="310"/>
        <v>1.5082716365361806</v>
      </c>
      <c r="AB224" s="48"/>
      <c r="AC224" s="48" t="e">
        <f>#REF!*#REF!*X224</f>
        <v>#REF!</v>
      </c>
      <c r="AH224" s="5"/>
      <c r="AJ224" s="46" t="e">
        <f>D224/#REF!</f>
        <v>#REF!</v>
      </c>
      <c r="AK224" s="46" t="e">
        <f>#REF!/#REF!</f>
        <v>#REF!</v>
      </c>
      <c r="AL224" s="46" t="e">
        <f>#REF!/#REF!</f>
        <v>#REF!</v>
      </c>
      <c r="AM224" s="46" t="e">
        <f>#REF!/#REF!</f>
        <v>#REF!</v>
      </c>
      <c r="AO224" s="46" t="e">
        <f t="shared" si="347"/>
        <v>#REF!</v>
      </c>
      <c r="AP224" s="46" t="e">
        <f t="shared" si="348"/>
        <v>#REF!</v>
      </c>
      <c r="AQ224" s="46" t="e">
        <f t="shared" si="349"/>
        <v>#REF!</v>
      </c>
      <c r="AR224" s="46" t="e">
        <f t="shared" si="350"/>
        <v>#REF!</v>
      </c>
      <c r="AS224" s="46" t="e">
        <f t="shared" si="351"/>
        <v>#REF!</v>
      </c>
      <c r="AT224" s="46"/>
      <c r="AU224" s="46" t="e">
        <f t="shared" si="352"/>
        <v>#REF!</v>
      </c>
      <c r="AV224" s="46" t="e">
        <f t="shared" si="353"/>
        <v>#REF!</v>
      </c>
      <c r="AW224" s="46" t="e">
        <f t="shared" si="354"/>
        <v>#REF!</v>
      </c>
      <c r="AX224" s="46" t="e">
        <f t="shared" si="355"/>
        <v>#REF!</v>
      </c>
      <c r="BA224" s="46" t="e">
        <f>LN(#REF!/#REF!)</f>
        <v>#REF!</v>
      </c>
      <c r="BB224" s="46" t="e">
        <f>LN(#REF!/#REF!)</f>
        <v>#REF!</v>
      </c>
      <c r="BC224" s="46" t="e">
        <f>LN(#REF!/#REF!)</f>
        <v>#REF!</v>
      </c>
      <c r="BD224" s="46" t="e">
        <f>LN(#REF!/#REF!)</f>
        <v>#REF!</v>
      </c>
      <c r="BF224" s="46" t="e">
        <f>F224/#REF!</f>
        <v>#REF!</v>
      </c>
      <c r="BG224" s="46" t="e">
        <f>#REF!/#REF!</f>
        <v>#REF!</v>
      </c>
      <c r="BH224" s="46" t="e">
        <f>#REF!/#REF!</f>
        <v>#REF!</v>
      </c>
      <c r="BI224" s="46" t="e">
        <f>#REF!/#REF!</f>
        <v>#REF!</v>
      </c>
      <c r="BJ224" s="46"/>
      <c r="BL224" s="46" t="e">
        <f t="shared" si="356"/>
        <v>#REF!</v>
      </c>
      <c r="BM224" s="46" t="e">
        <f t="shared" si="357"/>
        <v>#REF!</v>
      </c>
      <c r="BN224" s="46" t="e">
        <f t="shared" si="358"/>
        <v>#REF!</v>
      </c>
      <c r="BO224" s="46" t="e">
        <f t="shared" si="359"/>
        <v>#REF!</v>
      </c>
      <c r="BQ224" s="46" t="e">
        <f>LN(#REF!/#REF!)</f>
        <v>#REF!</v>
      </c>
      <c r="BR224" s="46" t="e">
        <f>LN(#REF!/#REF!)</f>
        <v>#REF!</v>
      </c>
      <c r="BS224" s="46" t="e">
        <f>LN(#REF!/#REF!)</f>
        <v>#REF!</v>
      </c>
      <c r="BT224" s="46" t="e">
        <f>LN(#REF!/#REF!)</f>
        <v>#REF!</v>
      </c>
      <c r="BV224" s="46" t="e">
        <f>LN(#REF!/#REF!)</f>
        <v>#REF!</v>
      </c>
      <c r="BW224" s="46" t="e">
        <f>LN(#REF!/#REF!)</f>
        <v>#REF!</v>
      </c>
      <c r="BX224" s="46" t="e">
        <f>LN(#REF!/#REF!)</f>
        <v>#REF!</v>
      </c>
      <c r="BY224" s="46" t="e">
        <f>LN(#REF!/#REF!)</f>
        <v>#REF!</v>
      </c>
      <c r="CA224" s="46" t="e">
        <f>LN(#REF!/#REF!)</f>
        <v>#REF!</v>
      </c>
      <c r="CB224" s="46" t="e">
        <f>LN(#REF!/#REF!)</f>
        <v>#REF!</v>
      </c>
      <c r="CC224" s="46" t="e">
        <f>LN(#REF!/#REF!)</f>
        <v>#REF!</v>
      </c>
      <c r="CD224" s="46" t="e">
        <f>LN(#REF!/#REF!)</f>
        <v>#REF!</v>
      </c>
      <c r="CG224" s="46" t="e">
        <f t="shared" si="360"/>
        <v>#REF!</v>
      </c>
      <c r="CH224" s="46">
        <f t="shared" si="361"/>
        <v>1</v>
      </c>
      <c r="CI224" s="46">
        <f t="shared" si="341"/>
        <v>1</v>
      </c>
      <c r="CJ224" s="46"/>
      <c r="CK224" s="46" t="e">
        <f t="shared" si="362"/>
        <v>#REF!</v>
      </c>
      <c r="CL224" s="46">
        <f t="shared" si="363"/>
        <v>1</v>
      </c>
      <c r="CM224" s="46">
        <f t="shared" si="342"/>
        <v>1</v>
      </c>
      <c r="CN224" s="46"/>
      <c r="CO224" s="46" t="e">
        <f t="shared" si="364"/>
        <v>#REF!</v>
      </c>
      <c r="CP224" s="46">
        <f t="shared" si="365"/>
        <v>1</v>
      </c>
      <c r="CQ224" s="46">
        <f t="shared" si="343"/>
        <v>1</v>
      </c>
      <c r="CR224" s="46"/>
      <c r="CS224" s="46" t="e">
        <f t="shared" si="366"/>
        <v>#REF!</v>
      </c>
      <c r="CT224" s="46">
        <f t="shared" si="367"/>
        <v>1</v>
      </c>
      <c r="CU224" s="46">
        <f t="shared" si="344"/>
        <v>1</v>
      </c>
      <c r="CW224" s="46" t="e">
        <f t="shared" si="368"/>
        <v>#REF!</v>
      </c>
      <c r="CX224" s="46">
        <f t="shared" si="369"/>
        <v>1</v>
      </c>
      <c r="CY224" s="46">
        <f t="shared" si="345"/>
        <v>1</v>
      </c>
    </row>
    <row r="225" spans="1:103" x14ac:dyDescent="0.2">
      <c r="A225" s="33" t="s">
        <v>64</v>
      </c>
      <c r="B225" s="1">
        <f t="shared" si="346"/>
        <v>1999</v>
      </c>
      <c r="D225" s="43">
        <f>Adjusted_Supplier_Data!D66</f>
        <v>3648.5172681240001</v>
      </c>
      <c r="F225" s="49">
        <f t="shared" si="335"/>
        <v>72.299726123506517</v>
      </c>
      <c r="H225" s="115">
        <f t="shared" si="306"/>
        <v>50.463777164126384</v>
      </c>
      <c r="K225" s="50">
        <f t="shared" si="307"/>
        <v>3663.5196654944721</v>
      </c>
      <c r="L225" s="115">
        <f t="shared" si="336"/>
        <v>50.671279988477941</v>
      </c>
      <c r="O225" s="46">
        <f>Weather_factors!JB58</f>
        <v>0.99590492238603912</v>
      </c>
      <c r="R225" s="46">
        <f t="shared" si="337"/>
        <v>1.2352819978416036</v>
      </c>
      <c r="S225" s="46"/>
      <c r="T225" s="46"/>
      <c r="V225" s="48">
        <f t="shared" si="338"/>
        <v>1.242869781413823</v>
      </c>
      <c r="W225" s="48">
        <f t="shared" si="339"/>
        <v>1.2436197719705748</v>
      </c>
      <c r="X225" s="48">
        <f t="shared" si="340"/>
        <v>1.0067496928989006</v>
      </c>
      <c r="Y225" s="48">
        <f t="shared" si="308"/>
        <v>1.2352819978416036</v>
      </c>
      <c r="Z225" s="48">
        <f t="shared" si="309"/>
        <v>1.5456574341509768</v>
      </c>
      <c r="AA225" s="48">
        <f t="shared" si="310"/>
        <v>1.5456574341509768</v>
      </c>
      <c r="AB225" s="48"/>
      <c r="AC225" s="48" t="e">
        <f>#REF!*#REF!*X225</f>
        <v>#REF!</v>
      </c>
      <c r="AH225" s="5"/>
      <c r="AJ225" s="46" t="e">
        <f>D225/#REF!</f>
        <v>#REF!</v>
      </c>
      <c r="AK225" s="46" t="e">
        <f>#REF!/#REF!</f>
        <v>#REF!</v>
      </c>
      <c r="AL225" s="46" t="e">
        <f>#REF!/#REF!</f>
        <v>#REF!</v>
      </c>
      <c r="AM225" s="46" t="e">
        <f>#REF!/#REF!</f>
        <v>#REF!</v>
      </c>
      <c r="AO225" s="46" t="e">
        <f t="shared" si="347"/>
        <v>#REF!</v>
      </c>
      <c r="AP225" s="46" t="e">
        <f t="shared" si="348"/>
        <v>#REF!</v>
      </c>
      <c r="AQ225" s="46" t="e">
        <f t="shared" si="349"/>
        <v>#REF!</v>
      </c>
      <c r="AR225" s="46" t="e">
        <f t="shared" si="350"/>
        <v>#REF!</v>
      </c>
      <c r="AS225" s="46" t="e">
        <f t="shared" si="351"/>
        <v>#REF!</v>
      </c>
      <c r="AT225" s="46"/>
      <c r="AU225" s="46" t="e">
        <f t="shared" si="352"/>
        <v>#REF!</v>
      </c>
      <c r="AV225" s="46" t="e">
        <f t="shared" si="353"/>
        <v>#REF!</v>
      </c>
      <c r="AW225" s="46" t="e">
        <f t="shared" si="354"/>
        <v>#REF!</v>
      </c>
      <c r="AX225" s="46" t="e">
        <f t="shared" si="355"/>
        <v>#REF!</v>
      </c>
      <c r="BA225" s="46" t="e">
        <f>LN(#REF!/#REF!)</f>
        <v>#REF!</v>
      </c>
      <c r="BB225" s="46" t="e">
        <f>LN(#REF!/#REF!)</f>
        <v>#REF!</v>
      </c>
      <c r="BC225" s="46" t="e">
        <f>LN(#REF!/#REF!)</f>
        <v>#REF!</v>
      </c>
      <c r="BD225" s="46" t="e">
        <f>LN(#REF!/#REF!)</f>
        <v>#REF!</v>
      </c>
      <c r="BF225" s="46" t="e">
        <f>F225/#REF!</f>
        <v>#REF!</v>
      </c>
      <c r="BG225" s="46" t="e">
        <f>#REF!/#REF!</f>
        <v>#REF!</v>
      </c>
      <c r="BH225" s="46" t="e">
        <f>#REF!/#REF!</f>
        <v>#REF!</v>
      </c>
      <c r="BI225" s="46" t="e">
        <f>#REF!/#REF!</f>
        <v>#REF!</v>
      </c>
      <c r="BJ225" s="46"/>
      <c r="BL225" s="46" t="e">
        <f t="shared" si="356"/>
        <v>#REF!</v>
      </c>
      <c r="BM225" s="46" t="e">
        <f t="shared" si="357"/>
        <v>#REF!</v>
      </c>
      <c r="BN225" s="46" t="e">
        <f t="shared" si="358"/>
        <v>#REF!</v>
      </c>
      <c r="BO225" s="46" t="e">
        <f t="shared" si="359"/>
        <v>#REF!</v>
      </c>
      <c r="BQ225" s="46" t="e">
        <f>LN(#REF!/#REF!)</f>
        <v>#REF!</v>
      </c>
      <c r="BR225" s="46" t="e">
        <f>LN(#REF!/#REF!)</f>
        <v>#REF!</v>
      </c>
      <c r="BS225" s="46" t="e">
        <f>LN(#REF!/#REF!)</f>
        <v>#REF!</v>
      </c>
      <c r="BT225" s="46" t="e">
        <f>LN(#REF!/#REF!)</f>
        <v>#REF!</v>
      </c>
      <c r="BV225" s="46" t="e">
        <f>LN(#REF!/#REF!)</f>
        <v>#REF!</v>
      </c>
      <c r="BW225" s="46" t="e">
        <f>LN(#REF!/#REF!)</f>
        <v>#REF!</v>
      </c>
      <c r="BX225" s="46" t="e">
        <f>LN(#REF!/#REF!)</f>
        <v>#REF!</v>
      </c>
      <c r="BY225" s="46" t="e">
        <f>LN(#REF!/#REF!)</f>
        <v>#REF!</v>
      </c>
      <c r="CA225" s="46" t="e">
        <f>LN(#REF!/#REF!)</f>
        <v>#REF!</v>
      </c>
      <c r="CB225" s="46" t="e">
        <f>LN(#REF!/#REF!)</f>
        <v>#REF!</v>
      </c>
      <c r="CC225" s="46" t="e">
        <f>LN(#REF!/#REF!)</f>
        <v>#REF!</v>
      </c>
      <c r="CD225" s="46" t="e">
        <f>LN(#REF!/#REF!)</f>
        <v>#REF!</v>
      </c>
      <c r="CG225" s="46" t="e">
        <f t="shared" si="360"/>
        <v>#REF!</v>
      </c>
      <c r="CH225" s="46">
        <f t="shared" si="361"/>
        <v>1</v>
      </c>
      <c r="CI225" s="46">
        <f t="shared" si="341"/>
        <v>1</v>
      </c>
      <c r="CJ225" s="46"/>
      <c r="CK225" s="46" t="e">
        <f t="shared" si="362"/>
        <v>#REF!</v>
      </c>
      <c r="CL225" s="46">
        <f t="shared" si="363"/>
        <v>1</v>
      </c>
      <c r="CM225" s="46">
        <f t="shared" si="342"/>
        <v>1</v>
      </c>
      <c r="CN225" s="46"/>
      <c r="CO225" s="46" t="e">
        <f t="shared" si="364"/>
        <v>#REF!</v>
      </c>
      <c r="CP225" s="46">
        <f t="shared" si="365"/>
        <v>1</v>
      </c>
      <c r="CQ225" s="46">
        <f t="shared" si="343"/>
        <v>1</v>
      </c>
      <c r="CR225" s="46"/>
      <c r="CS225" s="46" t="e">
        <f t="shared" si="366"/>
        <v>#REF!</v>
      </c>
      <c r="CT225" s="46">
        <f t="shared" si="367"/>
        <v>1</v>
      </c>
      <c r="CU225" s="46">
        <f t="shared" si="344"/>
        <v>1</v>
      </c>
      <c r="CW225" s="46" t="e">
        <f t="shared" si="368"/>
        <v>#REF!</v>
      </c>
      <c r="CX225" s="46">
        <f t="shared" si="369"/>
        <v>1</v>
      </c>
      <c r="CY225" s="46">
        <f t="shared" si="345"/>
        <v>1</v>
      </c>
    </row>
    <row r="226" spans="1:103" x14ac:dyDescent="0.2">
      <c r="A226" s="33" t="s">
        <v>64</v>
      </c>
      <c r="B226" s="1">
        <f t="shared" si="346"/>
        <v>2000</v>
      </c>
      <c r="D226" s="43">
        <f>Adjusted_Supplier_Data!D67</f>
        <v>3837.9702715359995</v>
      </c>
      <c r="F226" s="49">
        <f t="shared" si="335"/>
        <v>73.870248903781942</v>
      </c>
      <c r="H226" s="115">
        <f t="shared" si="306"/>
        <v>51.955561656967781</v>
      </c>
      <c r="K226" s="50">
        <f t="shared" si="307"/>
        <v>3876.0778078091648</v>
      </c>
      <c r="L226" s="115">
        <f t="shared" si="336"/>
        <v>52.471432888467234</v>
      </c>
      <c r="O226" s="46">
        <f>Weather_factors!JB59</f>
        <v>0.99016853165424346</v>
      </c>
      <c r="R226" s="46">
        <f t="shared" si="337"/>
        <v>1.2791667481621951</v>
      </c>
      <c r="S226" s="46"/>
      <c r="T226" s="46"/>
      <c r="V226" s="48">
        <f t="shared" si="338"/>
        <v>1.2698678823650202</v>
      </c>
      <c r="W226" s="48">
        <f t="shared" si="339"/>
        <v>1.2803830266271345</v>
      </c>
      <c r="X226" s="48">
        <f t="shared" si="340"/>
        <v>1.0009508365243913</v>
      </c>
      <c r="Y226" s="48">
        <f t="shared" si="308"/>
        <v>1.2791667481621951</v>
      </c>
      <c r="Z226" s="48">
        <f t="shared" si="309"/>
        <v>1.6259172826391146</v>
      </c>
      <c r="AA226" s="48">
        <f t="shared" si="310"/>
        <v>1.6259172826391146</v>
      </c>
      <c r="AB226" s="48"/>
      <c r="AC226" s="48" t="e">
        <f>#REF!*#REF!*X226</f>
        <v>#REF!</v>
      </c>
      <c r="AH226" s="5"/>
      <c r="AJ226" s="46" t="e">
        <f>D226/#REF!</f>
        <v>#REF!</v>
      </c>
      <c r="AK226" s="46" t="e">
        <f>#REF!/#REF!</f>
        <v>#REF!</v>
      </c>
      <c r="AL226" s="46" t="e">
        <f>#REF!/#REF!</f>
        <v>#REF!</v>
      </c>
      <c r="AM226" s="46" t="e">
        <f>#REF!/#REF!</f>
        <v>#REF!</v>
      </c>
      <c r="AO226" s="46" t="e">
        <f t="shared" si="347"/>
        <v>#REF!</v>
      </c>
      <c r="AP226" s="46" t="e">
        <f t="shared" si="348"/>
        <v>#REF!</v>
      </c>
      <c r="AQ226" s="46" t="e">
        <f t="shared" si="349"/>
        <v>#REF!</v>
      </c>
      <c r="AR226" s="46" t="e">
        <f t="shared" si="350"/>
        <v>#REF!</v>
      </c>
      <c r="AS226" s="46" t="e">
        <f t="shared" si="351"/>
        <v>#REF!</v>
      </c>
      <c r="AT226" s="46"/>
      <c r="AU226" s="46" t="e">
        <f t="shared" si="352"/>
        <v>#REF!</v>
      </c>
      <c r="AV226" s="46" t="e">
        <f t="shared" si="353"/>
        <v>#REF!</v>
      </c>
      <c r="AW226" s="46" t="e">
        <f t="shared" si="354"/>
        <v>#REF!</v>
      </c>
      <c r="AX226" s="46" t="e">
        <f t="shared" si="355"/>
        <v>#REF!</v>
      </c>
      <c r="BA226" s="46" t="e">
        <f>LN(#REF!/#REF!)</f>
        <v>#REF!</v>
      </c>
      <c r="BB226" s="46" t="e">
        <f>LN(#REF!/#REF!)</f>
        <v>#REF!</v>
      </c>
      <c r="BC226" s="46" t="e">
        <f>LN(#REF!/#REF!)</f>
        <v>#REF!</v>
      </c>
      <c r="BD226" s="46" t="e">
        <f>LN(#REF!/#REF!)</f>
        <v>#REF!</v>
      </c>
      <c r="BF226" s="46" t="e">
        <f>F226/#REF!</f>
        <v>#REF!</v>
      </c>
      <c r="BG226" s="46" t="e">
        <f>#REF!/#REF!</f>
        <v>#REF!</v>
      </c>
      <c r="BH226" s="46" t="e">
        <f>#REF!/#REF!</f>
        <v>#REF!</v>
      </c>
      <c r="BI226" s="46" t="e">
        <f>#REF!/#REF!</f>
        <v>#REF!</v>
      </c>
      <c r="BJ226" s="46"/>
      <c r="BL226" s="46" t="e">
        <f t="shared" si="356"/>
        <v>#REF!</v>
      </c>
      <c r="BM226" s="46" t="e">
        <f t="shared" si="357"/>
        <v>#REF!</v>
      </c>
      <c r="BN226" s="46" t="e">
        <f t="shared" si="358"/>
        <v>#REF!</v>
      </c>
      <c r="BO226" s="46" t="e">
        <f t="shared" si="359"/>
        <v>#REF!</v>
      </c>
      <c r="BQ226" s="46" t="e">
        <f>LN(#REF!/#REF!)</f>
        <v>#REF!</v>
      </c>
      <c r="BR226" s="46" t="e">
        <f>LN(#REF!/#REF!)</f>
        <v>#REF!</v>
      </c>
      <c r="BS226" s="46" t="e">
        <f>LN(#REF!/#REF!)</f>
        <v>#REF!</v>
      </c>
      <c r="BT226" s="46" t="e">
        <f>LN(#REF!/#REF!)</f>
        <v>#REF!</v>
      </c>
      <c r="BV226" s="46" t="e">
        <f>LN(#REF!/#REF!)</f>
        <v>#REF!</v>
      </c>
      <c r="BW226" s="46" t="e">
        <f>LN(#REF!/#REF!)</f>
        <v>#REF!</v>
      </c>
      <c r="BX226" s="46" t="e">
        <f>LN(#REF!/#REF!)</f>
        <v>#REF!</v>
      </c>
      <c r="BY226" s="46" t="e">
        <f>LN(#REF!/#REF!)</f>
        <v>#REF!</v>
      </c>
      <c r="CA226" s="46" t="e">
        <f>LN(#REF!/#REF!)</f>
        <v>#REF!</v>
      </c>
      <c r="CB226" s="46" t="e">
        <f>LN(#REF!/#REF!)</f>
        <v>#REF!</v>
      </c>
      <c r="CC226" s="46" t="e">
        <f>LN(#REF!/#REF!)</f>
        <v>#REF!</v>
      </c>
      <c r="CD226" s="46" t="e">
        <f>LN(#REF!/#REF!)</f>
        <v>#REF!</v>
      </c>
      <c r="CG226" s="46" t="e">
        <f t="shared" si="360"/>
        <v>#REF!</v>
      </c>
      <c r="CH226" s="46">
        <f t="shared" si="361"/>
        <v>1</v>
      </c>
      <c r="CI226" s="46">
        <f t="shared" si="341"/>
        <v>1</v>
      </c>
      <c r="CJ226" s="46"/>
      <c r="CK226" s="46" t="e">
        <f t="shared" si="362"/>
        <v>#REF!</v>
      </c>
      <c r="CL226" s="46">
        <f t="shared" si="363"/>
        <v>1</v>
      </c>
      <c r="CM226" s="46">
        <f t="shared" si="342"/>
        <v>1</v>
      </c>
      <c r="CN226" s="46"/>
      <c r="CO226" s="46" t="e">
        <f t="shared" si="364"/>
        <v>#REF!</v>
      </c>
      <c r="CP226" s="46">
        <f t="shared" si="365"/>
        <v>1</v>
      </c>
      <c r="CQ226" s="46">
        <f t="shared" si="343"/>
        <v>1</v>
      </c>
      <c r="CR226" s="46"/>
      <c r="CS226" s="46" t="e">
        <f t="shared" si="366"/>
        <v>#REF!</v>
      </c>
      <c r="CT226" s="46">
        <f t="shared" si="367"/>
        <v>1</v>
      </c>
      <c r="CU226" s="46">
        <f t="shared" si="344"/>
        <v>1</v>
      </c>
      <c r="CW226" s="46" t="e">
        <f t="shared" si="368"/>
        <v>#REF!</v>
      </c>
      <c r="CX226" s="46">
        <f t="shared" si="369"/>
        <v>1</v>
      </c>
      <c r="CY226" s="46">
        <f t="shared" si="345"/>
        <v>1</v>
      </c>
    </row>
    <row r="227" spans="1:103" x14ac:dyDescent="0.2">
      <c r="A227" s="33" t="s">
        <v>64</v>
      </c>
      <c r="B227" s="1">
        <f t="shared" si="346"/>
        <v>2001</v>
      </c>
      <c r="D227" s="43">
        <f>Adjusted_Supplier_Data!D68</f>
        <v>3899.4324720959994</v>
      </c>
      <c r="F227" s="49">
        <f t="shared" si="335"/>
        <v>75.387733723424319</v>
      </c>
      <c r="H227" s="115">
        <f t="shared" si="306"/>
        <v>51.725025803294258</v>
      </c>
      <c r="K227" s="50">
        <f t="shared" si="307"/>
        <v>3926.8724679917627</v>
      </c>
      <c r="L227" s="115">
        <f t="shared" si="336"/>
        <v>52.089010692353696</v>
      </c>
      <c r="O227" s="46">
        <f>Weather_factors!JB60</f>
        <v>0.99301225183159658</v>
      </c>
      <c r="R227" s="46">
        <f t="shared" si="337"/>
        <v>1.269843927532017</v>
      </c>
      <c r="S227" s="46"/>
      <c r="T227" s="46"/>
      <c r="V227" s="48">
        <f t="shared" si="338"/>
        <v>1.2959542332713276</v>
      </c>
      <c r="W227" s="48">
        <f t="shared" si="339"/>
        <v>1.2747017446881299</v>
      </c>
      <c r="X227" s="48">
        <f t="shared" si="340"/>
        <v>1.0038255230038813</v>
      </c>
      <c r="Y227" s="48">
        <f t="shared" si="308"/>
        <v>1.269843927532017</v>
      </c>
      <c r="Z227" s="48">
        <f t="shared" si="309"/>
        <v>1.6519551221869286</v>
      </c>
      <c r="AA227" s="48">
        <f t="shared" si="310"/>
        <v>1.6519551221869291</v>
      </c>
      <c r="AB227" s="48"/>
      <c r="AC227" s="48" t="e">
        <f>#REF!*#REF!*X227</f>
        <v>#REF!</v>
      </c>
      <c r="AH227" s="5"/>
      <c r="AJ227" s="46" t="e">
        <f>D227/#REF!</f>
        <v>#REF!</v>
      </c>
      <c r="AK227" s="46" t="e">
        <f>#REF!/#REF!</f>
        <v>#REF!</v>
      </c>
      <c r="AL227" s="46" t="e">
        <f>#REF!/#REF!</f>
        <v>#REF!</v>
      </c>
      <c r="AM227" s="46" t="e">
        <f>#REF!/#REF!</f>
        <v>#REF!</v>
      </c>
      <c r="AO227" s="46" t="e">
        <f t="shared" si="347"/>
        <v>#REF!</v>
      </c>
      <c r="AP227" s="46" t="e">
        <f t="shared" si="348"/>
        <v>#REF!</v>
      </c>
      <c r="AQ227" s="46" t="e">
        <f t="shared" si="349"/>
        <v>#REF!</v>
      </c>
      <c r="AR227" s="46" t="e">
        <f t="shared" si="350"/>
        <v>#REF!</v>
      </c>
      <c r="AS227" s="46" t="e">
        <f t="shared" si="351"/>
        <v>#REF!</v>
      </c>
      <c r="AU227" s="46" t="e">
        <f t="shared" si="352"/>
        <v>#REF!</v>
      </c>
      <c r="AV227" s="46" t="e">
        <f t="shared" si="353"/>
        <v>#REF!</v>
      </c>
      <c r="AW227" s="46" t="e">
        <f t="shared" si="354"/>
        <v>#REF!</v>
      </c>
      <c r="AX227" s="46" t="e">
        <f t="shared" si="355"/>
        <v>#REF!</v>
      </c>
      <c r="BA227" s="46" t="e">
        <f>LN(#REF!/#REF!)</f>
        <v>#REF!</v>
      </c>
      <c r="BB227" s="46" t="e">
        <f>LN(#REF!/#REF!)</f>
        <v>#REF!</v>
      </c>
      <c r="BC227" s="46" t="e">
        <f>LN(#REF!/#REF!)</f>
        <v>#REF!</v>
      </c>
      <c r="BD227" s="46" t="e">
        <f>LN(#REF!/#REF!)</f>
        <v>#REF!</v>
      </c>
      <c r="BF227" s="46" t="e">
        <f>F227/#REF!</f>
        <v>#REF!</v>
      </c>
      <c r="BG227" s="46" t="e">
        <f>#REF!/#REF!</f>
        <v>#REF!</v>
      </c>
      <c r="BH227" s="46" t="e">
        <f>#REF!/#REF!</f>
        <v>#REF!</v>
      </c>
      <c r="BI227" s="46" t="e">
        <f>#REF!/#REF!</f>
        <v>#REF!</v>
      </c>
      <c r="BJ227" s="46"/>
      <c r="BL227" s="46" t="e">
        <f t="shared" si="356"/>
        <v>#REF!</v>
      </c>
      <c r="BM227" s="46" t="e">
        <f t="shared" si="357"/>
        <v>#REF!</v>
      </c>
      <c r="BN227" s="46" t="e">
        <f t="shared" si="358"/>
        <v>#REF!</v>
      </c>
      <c r="BO227" s="46" t="e">
        <f t="shared" si="359"/>
        <v>#REF!</v>
      </c>
      <c r="BQ227" s="46" t="e">
        <f>LN(#REF!/#REF!)</f>
        <v>#REF!</v>
      </c>
      <c r="BR227" s="46" t="e">
        <f>LN(#REF!/#REF!)</f>
        <v>#REF!</v>
      </c>
      <c r="BS227" s="46" t="e">
        <f>LN(#REF!/#REF!)</f>
        <v>#REF!</v>
      </c>
      <c r="BT227" s="46" t="e">
        <f>LN(#REF!/#REF!)</f>
        <v>#REF!</v>
      </c>
      <c r="BV227" s="46" t="e">
        <f>LN(#REF!/#REF!)</f>
        <v>#REF!</v>
      </c>
      <c r="BW227" s="46" t="e">
        <f>LN(#REF!/#REF!)</f>
        <v>#REF!</v>
      </c>
      <c r="BX227" s="46" t="e">
        <f>LN(#REF!/#REF!)</f>
        <v>#REF!</v>
      </c>
      <c r="BY227" s="46" t="e">
        <f>LN(#REF!/#REF!)</f>
        <v>#REF!</v>
      </c>
      <c r="CA227" s="46" t="e">
        <f>LN(#REF!/#REF!)</f>
        <v>#REF!</v>
      </c>
      <c r="CB227" s="46" t="e">
        <f>LN(#REF!/#REF!)</f>
        <v>#REF!</v>
      </c>
      <c r="CC227" s="46" t="e">
        <f>LN(#REF!/#REF!)</f>
        <v>#REF!</v>
      </c>
      <c r="CD227" s="46" t="e">
        <f>LN(#REF!/#REF!)</f>
        <v>#REF!</v>
      </c>
      <c r="CG227" s="46" t="e">
        <f t="shared" si="360"/>
        <v>#REF!</v>
      </c>
      <c r="CH227" s="46">
        <f t="shared" si="361"/>
        <v>1</v>
      </c>
      <c r="CI227" s="46">
        <f t="shared" si="341"/>
        <v>1</v>
      </c>
      <c r="CJ227" s="46"/>
      <c r="CK227" s="46" t="e">
        <f t="shared" si="362"/>
        <v>#REF!</v>
      </c>
      <c r="CL227" s="46">
        <f t="shared" si="363"/>
        <v>1</v>
      </c>
      <c r="CM227" s="46">
        <f t="shared" si="342"/>
        <v>1</v>
      </c>
      <c r="CN227" s="46"/>
      <c r="CO227" s="46" t="e">
        <f t="shared" si="364"/>
        <v>#REF!</v>
      </c>
      <c r="CP227" s="46">
        <f t="shared" si="365"/>
        <v>1</v>
      </c>
      <c r="CQ227" s="46">
        <f t="shared" si="343"/>
        <v>1</v>
      </c>
      <c r="CS227" s="46" t="e">
        <f t="shared" si="366"/>
        <v>#REF!</v>
      </c>
      <c r="CT227" s="46">
        <f t="shared" si="367"/>
        <v>1</v>
      </c>
      <c r="CU227" s="46">
        <f t="shared" si="344"/>
        <v>1</v>
      </c>
      <c r="CW227" s="46" t="e">
        <f t="shared" si="368"/>
        <v>#REF!</v>
      </c>
      <c r="CX227" s="46">
        <f t="shared" si="369"/>
        <v>1</v>
      </c>
      <c r="CY227" s="46">
        <f t="shared" si="345"/>
        <v>1</v>
      </c>
    </row>
    <row r="228" spans="1:103" x14ac:dyDescent="0.2">
      <c r="A228" s="33" t="s">
        <v>64</v>
      </c>
      <c r="B228" s="1">
        <f t="shared" si="346"/>
        <v>2002</v>
      </c>
      <c r="D228" s="43">
        <f>Adjusted_Supplier_Data!D69</f>
        <v>3973.6085838119993</v>
      </c>
      <c r="F228" s="49">
        <f t="shared" si="335"/>
        <v>76.666137428142079</v>
      </c>
      <c r="H228" s="115">
        <f t="shared" si="306"/>
        <v>51.830034968650899</v>
      </c>
      <c r="K228" s="50">
        <f t="shared" ref="K228:K233" si="387">D228/O228</f>
        <v>3973.1325747129454</v>
      </c>
      <c r="L228" s="115">
        <f t="shared" ref="L228:L233" si="388">H228/O228</f>
        <v>51.823826111454977</v>
      </c>
      <c r="O228" s="46">
        <f>Weather_factors!JB61</f>
        <v>1.0001198070011768</v>
      </c>
      <c r="R228" s="46">
        <f t="shared" si="337"/>
        <v>1.2633791660544336</v>
      </c>
      <c r="V228" s="48">
        <f t="shared" si="338"/>
        <v>1.3179306558420987</v>
      </c>
      <c r="W228" s="48">
        <f t="shared" si="339"/>
        <v>1.2772895706816323</v>
      </c>
      <c r="X228" s="48">
        <f t="shared" si="340"/>
        <v>1.0110104749238831</v>
      </c>
      <c r="Y228" s="48">
        <f t="shared" ref="Y228:Y233" si="389">R228</f>
        <v>1.2633791660544336</v>
      </c>
      <c r="Z228" s="48">
        <f t="shared" ref="Z228:Z233" si="390">V228*X228*Y228</f>
        <v>1.6833790815887164</v>
      </c>
      <c r="AA228" s="48">
        <f t="shared" ref="AA228:AA233" si="391">V228*W228</f>
        <v>1.6833790815887164</v>
      </c>
      <c r="AH228" s="5"/>
    </row>
    <row r="229" spans="1:103" x14ac:dyDescent="0.2">
      <c r="A229" s="33" t="s">
        <v>64</v>
      </c>
      <c r="B229" s="1">
        <f t="shared" si="346"/>
        <v>2003</v>
      </c>
      <c r="D229" s="43">
        <f>Adjusted_Supplier_Data!D70</f>
        <v>3981.1430535439999</v>
      </c>
      <c r="F229" s="49">
        <f t="shared" si="335"/>
        <v>77.765478809122598</v>
      </c>
      <c r="H229" s="115">
        <f t="shared" si="306"/>
        <v>51.19422029556096</v>
      </c>
      <c r="K229" s="50">
        <f t="shared" si="387"/>
        <v>4010.5970343954605</v>
      </c>
      <c r="L229" s="115">
        <f t="shared" si="388"/>
        <v>51.572974227286323</v>
      </c>
      <c r="O229" s="46">
        <f>Weather_factors!JB62</f>
        <v>0.99265596104548548</v>
      </c>
      <c r="R229" s="46">
        <f t="shared" si="337"/>
        <v>1.25726381201742</v>
      </c>
      <c r="V229" s="48">
        <f t="shared" si="338"/>
        <v>1.3368289042191999</v>
      </c>
      <c r="W229" s="48">
        <f t="shared" si="339"/>
        <v>1.261620674233553</v>
      </c>
      <c r="X229" s="48">
        <f t="shared" si="340"/>
        <v>1.0034653524379595</v>
      </c>
      <c r="Y229" s="48">
        <f t="shared" si="389"/>
        <v>1.25726381201742</v>
      </c>
      <c r="Z229" s="48">
        <f t="shared" si="390"/>
        <v>1.6865709834759286</v>
      </c>
      <c r="AA229" s="48">
        <f t="shared" si="391"/>
        <v>1.6865709834759288</v>
      </c>
      <c r="AH229" s="5"/>
    </row>
    <row r="230" spans="1:103" x14ac:dyDescent="0.2">
      <c r="A230" s="33" t="s">
        <v>64</v>
      </c>
      <c r="B230" s="1">
        <f t="shared" si="346"/>
        <v>2004</v>
      </c>
      <c r="D230" s="43">
        <f>Adjusted_Supplier_Data!D71</f>
        <v>4072.2330569559999</v>
      </c>
      <c r="F230" s="49">
        <f t="shared" si="335"/>
        <v>78.845410774692752</v>
      </c>
      <c r="H230" s="115">
        <f t="shared" si="306"/>
        <v>51.64832064345179</v>
      </c>
      <c r="K230" s="50">
        <f t="shared" si="387"/>
        <v>4114.6266850335342</v>
      </c>
      <c r="L230" s="115">
        <f t="shared" si="388"/>
        <v>52.186000993658574</v>
      </c>
      <c r="O230" s="46">
        <f>Weather_factors!JB63</f>
        <v>0.98969684704769545</v>
      </c>
      <c r="R230" s="46">
        <f t="shared" si="337"/>
        <v>1.2722083906597375</v>
      </c>
      <c r="V230" s="48">
        <f t="shared" si="338"/>
        <v>1.3553934946810937</v>
      </c>
      <c r="W230" s="48">
        <f t="shared" si="339"/>
        <v>1.272811437248756</v>
      </c>
      <c r="X230" s="48">
        <f t="shared" si="340"/>
        <v>1.0004740155727991</v>
      </c>
      <c r="Y230" s="48">
        <f t="shared" si="389"/>
        <v>1.2722083906597375</v>
      </c>
      <c r="Z230" s="48">
        <f t="shared" si="390"/>
        <v>1.7251603420026569</v>
      </c>
      <c r="AA230" s="48">
        <f t="shared" si="391"/>
        <v>1.7251603420026571</v>
      </c>
      <c r="AH230" s="5"/>
    </row>
    <row r="231" spans="1:103" x14ac:dyDescent="0.2">
      <c r="A231" s="33" t="s">
        <v>64</v>
      </c>
      <c r="B231" s="1">
        <f t="shared" si="346"/>
        <v>2005</v>
      </c>
      <c r="D231" s="43">
        <f>Adjusted_Supplier_Data!D72</f>
        <v>4224.5940603679992</v>
      </c>
      <c r="F231" s="49">
        <f t="shared" si="335"/>
        <v>79.981502570981235</v>
      </c>
      <c r="H231" s="115">
        <f t="shared" ref="H231:H237" si="392">D231/F231</f>
        <v>52.819638598547158</v>
      </c>
      <c r="K231" s="50">
        <f t="shared" si="387"/>
        <v>4232.6777299776541</v>
      </c>
      <c r="L231" s="115">
        <f t="shared" si="388"/>
        <v>52.920707837681306</v>
      </c>
      <c r="O231" s="46">
        <f>Weather_factors!JB64</f>
        <v>0.9980901759771591</v>
      </c>
      <c r="R231" s="46">
        <f t="shared" si="337"/>
        <v>1.2901193283411749</v>
      </c>
      <c r="V231" s="48">
        <f t="shared" si="338"/>
        <v>1.3749235017534167</v>
      </c>
      <c r="W231" s="48">
        <f t="shared" si="339"/>
        <v>1.301677175211317</v>
      </c>
      <c r="X231" s="48">
        <f t="shared" si="340"/>
        <v>1.0089587425102784</v>
      </c>
      <c r="Y231" s="48">
        <f t="shared" si="389"/>
        <v>1.2901193283411749</v>
      </c>
      <c r="Z231" s="48">
        <f t="shared" si="390"/>
        <v>1.7897065398940395</v>
      </c>
      <c r="AA231" s="48">
        <f t="shared" si="391"/>
        <v>1.7897065398940397</v>
      </c>
      <c r="AH231" s="5"/>
    </row>
    <row r="232" spans="1:103" x14ac:dyDescent="0.2">
      <c r="A232" s="33" t="s">
        <v>64</v>
      </c>
      <c r="B232" s="1">
        <f t="shared" si="346"/>
        <v>2006</v>
      </c>
      <c r="D232" s="43">
        <f>Adjusted_Supplier_Data!D73</f>
        <v>4270.7747901040002</v>
      </c>
      <c r="F232" s="49">
        <f t="shared" si="335"/>
        <v>81.211409424915445</v>
      </c>
      <c r="H232" s="115">
        <f t="shared" si="392"/>
        <v>52.588359447850415</v>
      </c>
      <c r="K232" s="50">
        <f t="shared" si="387"/>
        <v>4286.1292812521579</v>
      </c>
      <c r="L232" s="115">
        <f t="shared" si="388"/>
        <v>52.777427600427593</v>
      </c>
      <c r="O232" s="46">
        <f>Weather_factors!JB65</f>
        <v>0.99641763228764024</v>
      </c>
      <c r="R232" s="46">
        <f t="shared" si="337"/>
        <v>1.286626393136731</v>
      </c>
      <c r="V232" s="48">
        <f t="shared" si="338"/>
        <v>1.3960662383122981</v>
      </c>
      <c r="W232" s="48">
        <f t="shared" si="339"/>
        <v>1.2959775756011733</v>
      </c>
      <c r="X232" s="48">
        <f t="shared" si="340"/>
        <v>1.0072679858848881</v>
      </c>
      <c r="Y232" s="48">
        <f t="shared" si="389"/>
        <v>1.286626393136731</v>
      </c>
      <c r="Z232" s="48">
        <f t="shared" si="390"/>
        <v>1.8092705389066219</v>
      </c>
      <c r="AA232" s="48">
        <f t="shared" si="391"/>
        <v>1.8092705389066219</v>
      </c>
      <c r="AH232" s="5"/>
    </row>
    <row r="233" spans="1:103" x14ac:dyDescent="0.2">
      <c r="A233" s="33" t="s">
        <v>64</v>
      </c>
      <c r="B233" s="1">
        <f t="shared" si="346"/>
        <v>2007</v>
      </c>
      <c r="D233" s="43">
        <f>Adjusted_Supplier_Data!D74</f>
        <v>4395.5567935159997</v>
      </c>
      <c r="F233" s="49">
        <f t="shared" si="335"/>
        <v>82.517823695937253</v>
      </c>
      <c r="H233" s="115">
        <f t="shared" si="392"/>
        <v>53.267968017586171</v>
      </c>
      <c r="K233" s="50">
        <f t="shared" si="387"/>
        <v>4391.6284524935027</v>
      </c>
      <c r="L233" s="115">
        <f t="shared" si="388"/>
        <v>53.220362047790218</v>
      </c>
      <c r="O233" s="46">
        <f>Weather_factors!JB66</f>
        <v>1.0008945066881207</v>
      </c>
      <c r="R233" s="46">
        <f t="shared" si="337"/>
        <v>1.2974244023675101</v>
      </c>
      <c r="V233" s="48">
        <f t="shared" si="338"/>
        <v>1.4185241770420669</v>
      </c>
      <c r="W233" s="48">
        <f t="shared" si="339"/>
        <v>1.3127257205482947</v>
      </c>
      <c r="X233" s="48">
        <f t="shared" si="340"/>
        <v>1.0117936105971672</v>
      </c>
      <c r="Y233" s="48">
        <f t="shared" si="389"/>
        <v>1.2974244023675101</v>
      </c>
      <c r="Z233" s="48">
        <f t="shared" si="390"/>
        <v>1.8621331724227244</v>
      </c>
      <c r="AA233" s="48">
        <f t="shared" si="391"/>
        <v>1.8621331724227241</v>
      </c>
      <c r="AH233" s="5"/>
    </row>
    <row r="234" spans="1:103" x14ac:dyDescent="0.2">
      <c r="A234" s="33" t="s">
        <v>64</v>
      </c>
      <c r="B234" s="1">
        <f t="shared" si="346"/>
        <v>2008</v>
      </c>
      <c r="D234" s="43">
        <f>Adjusted_Supplier_Data!D75</f>
        <v>4394.9367969280001</v>
      </c>
      <c r="F234" s="49">
        <f t="shared" si="335"/>
        <v>83.695975468329934</v>
      </c>
      <c r="H234" s="115">
        <f t="shared" si="392"/>
        <v>52.510730322881756</v>
      </c>
      <c r="K234" s="50">
        <f t="shared" ref="K234:K239" si="393">D234/O234</f>
        <v>4428.8012235088354</v>
      </c>
      <c r="L234" s="115">
        <f t="shared" ref="L234:L239" si="394">H234/O234</f>
        <v>52.915342687948808</v>
      </c>
      <c r="O234" s="46">
        <f>Weather_factors!JB67</f>
        <v>0.99235359076377672</v>
      </c>
      <c r="R234" s="46">
        <f t="shared" si="337"/>
        <v>1.2899885348644404</v>
      </c>
      <c r="V234" s="48">
        <f t="shared" si="338"/>
        <v>1.438777216912849</v>
      </c>
      <c r="W234" s="48">
        <f t="shared" si="339"/>
        <v>1.2940644981401299</v>
      </c>
      <c r="X234" s="48">
        <f t="shared" si="340"/>
        <v>1.0031596895364019</v>
      </c>
      <c r="Y234" s="48">
        <f t="shared" ref="Y234:Y239" si="395">R234</f>
        <v>1.2899885348644404</v>
      </c>
      <c r="Z234" s="48">
        <f t="shared" ref="Z234:Z239" si="396">V234*X234*Y234</f>
        <v>1.8618705171397789</v>
      </c>
      <c r="AA234" s="48">
        <f t="shared" ref="AA234:AA239" si="397">V234*W234</f>
        <v>1.8618705171397787</v>
      </c>
      <c r="AH234" s="5"/>
    </row>
    <row r="235" spans="1:103" x14ac:dyDescent="0.2">
      <c r="A235" s="33" t="s">
        <v>64</v>
      </c>
      <c r="B235" s="1">
        <f t="shared" si="346"/>
        <v>2009</v>
      </c>
      <c r="D235" s="43">
        <f>Adjusted_Supplier_Data!D76</f>
        <v>4320.9939157103199</v>
      </c>
      <c r="F235" s="49">
        <f t="shared" si="335"/>
        <v>84.571181076683075</v>
      </c>
      <c r="H235" s="115">
        <f t="shared" si="392"/>
        <v>51.092982984266861</v>
      </c>
      <c r="K235" s="50">
        <f t="shared" si="393"/>
        <v>4371.3829446821419</v>
      </c>
      <c r="L235" s="115">
        <f t="shared" si="394"/>
        <v>51.688800948853789</v>
      </c>
      <c r="O235" s="46">
        <f>Weather_factors!JB68</f>
        <v>0.98847297763443009</v>
      </c>
      <c r="R235" s="46">
        <f t="shared" si="337"/>
        <v>1.260087475916454</v>
      </c>
      <c r="V235" s="48">
        <f t="shared" si="338"/>
        <v>1.4538224551380647</v>
      </c>
      <c r="W235" s="48">
        <f t="shared" si="339"/>
        <v>1.2591258010975803</v>
      </c>
      <c r="X235" s="48">
        <f t="shared" si="340"/>
        <v>0.99923681900086014</v>
      </c>
      <c r="Y235" s="48">
        <f t="shared" si="395"/>
        <v>1.260087475916454</v>
      </c>
      <c r="Z235" s="48">
        <f t="shared" si="396"/>
        <v>1.8305453634793669</v>
      </c>
      <c r="AA235" s="48">
        <f t="shared" si="397"/>
        <v>1.8305453634793667</v>
      </c>
      <c r="AH235" s="5"/>
    </row>
    <row r="236" spans="1:103" x14ac:dyDescent="0.2">
      <c r="A236" s="33" t="s">
        <v>64</v>
      </c>
      <c r="B236" s="1">
        <f t="shared" si="346"/>
        <v>2010</v>
      </c>
      <c r="D236" s="43">
        <f>Adjusted_Supplier_Data!D77</f>
        <v>4400.6551203399995</v>
      </c>
      <c r="F236" s="49">
        <f t="shared" si="335"/>
        <v>85.045216257885741</v>
      </c>
      <c r="H236" s="115">
        <f t="shared" si="392"/>
        <v>51.744887178553711</v>
      </c>
      <c r="K236" s="50">
        <f t="shared" si="393"/>
        <v>4433.797751361707</v>
      </c>
      <c r="L236" s="115">
        <f t="shared" si="394"/>
        <v>52.134593178256367</v>
      </c>
      <c r="O236" s="46">
        <f>Weather_factors!JB69</f>
        <v>0.99252500161706092</v>
      </c>
      <c r="R236" s="46">
        <f t="shared" si="337"/>
        <v>1.2709551531467094</v>
      </c>
      <c r="S236" s="46"/>
      <c r="T236" s="46"/>
      <c r="V236" s="48">
        <f t="shared" si="338"/>
        <v>1.4619713657029179</v>
      </c>
      <c r="W236" s="48">
        <f t="shared" si="339"/>
        <v>1.2751912046603957</v>
      </c>
      <c r="X236" s="48">
        <f t="shared" si="340"/>
        <v>1.0033329669447413</v>
      </c>
      <c r="Y236" s="48">
        <f t="shared" si="395"/>
        <v>1.2709551531467094</v>
      </c>
      <c r="Z236" s="48">
        <f t="shared" si="396"/>
        <v>1.8642930270097082</v>
      </c>
      <c r="AA236" s="48">
        <f t="shared" si="397"/>
        <v>1.8642930270097078</v>
      </c>
      <c r="AH236" s="5"/>
    </row>
    <row r="237" spans="1:103" x14ac:dyDescent="0.2">
      <c r="A237" s="33" t="s">
        <v>64</v>
      </c>
      <c r="B237" s="1">
        <f t="shared" si="346"/>
        <v>2011</v>
      </c>
      <c r="D237" s="43">
        <f>Adjusted_Supplier_Data!D78</f>
        <v>4393.3471203399995</v>
      </c>
      <c r="F237" s="49">
        <f t="shared" si="335"/>
        <v>85.442950396469868</v>
      </c>
      <c r="H237" s="115">
        <f t="shared" si="392"/>
        <v>51.418485667385305</v>
      </c>
      <c r="K237" s="50">
        <f t="shared" si="393"/>
        <v>4405.3314856033903</v>
      </c>
      <c r="L237" s="115">
        <f t="shared" si="394"/>
        <v>51.558747271271649</v>
      </c>
      <c r="O237" s="46">
        <f>Weather_factors!JB70</f>
        <v>0.9972795769620163</v>
      </c>
      <c r="R237" s="46">
        <f t="shared" si="337"/>
        <v>1.2569169823606006</v>
      </c>
      <c r="S237" s="46"/>
      <c r="T237" s="46"/>
      <c r="V237" s="48">
        <f t="shared" si="338"/>
        <v>1.4688086217810172</v>
      </c>
      <c r="W237" s="48">
        <f t="shared" si="339"/>
        <v>1.2671474276048276</v>
      </c>
      <c r="X237" s="48">
        <f t="shared" si="340"/>
        <v>1.0081393165879686</v>
      </c>
      <c r="Y237" s="48">
        <f t="shared" si="395"/>
        <v>1.2569169823606006</v>
      </c>
      <c r="Z237" s="48">
        <f t="shared" si="396"/>
        <v>1.8611970667336082</v>
      </c>
      <c r="AA237" s="48">
        <f t="shared" si="397"/>
        <v>1.8611970667336082</v>
      </c>
      <c r="AH237" s="5"/>
    </row>
    <row r="238" spans="1:103" x14ac:dyDescent="0.2">
      <c r="A238" s="33" t="s">
        <v>64</v>
      </c>
      <c r="B238" s="1">
        <f t="shared" si="346"/>
        <v>2012</v>
      </c>
      <c r="D238" s="43">
        <f>Adjusted_Supplier_Data!D79</f>
        <v>4390.0841203399996</v>
      </c>
      <c r="F238" s="49">
        <f t="shared" ref="F238:F244" si="398">F78</f>
        <v>85.847015945900836</v>
      </c>
      <c r="H238" s="115">
        <f t="shared" ref="H238" si="399">D238/F238</f>
        <v>51.138459176106338</v>
      </c>
      <c r="K238" s="50">
        <f t="shared" si="393"/>
        <v>4386.8025790401553</v>
      </c>
      <c r="L238" s="115">
        <f t="shared" si="394"/>
        <v>51.100233720466591</v>
      </c>
      <c r="O238" s="46">
        <f>Weather_factors!JB71</f>
        <v>1.0007480485480527</v>
      </c>
      <c r="R238" s="46">
        <f t="shared" ref="R238" si="400">L238/L$246</f>
        <v>1.2457391803551112</v>
      </c>
      <c r="S238" s="46"/>
      <c r="T238" s="46"/>
      <c r="V238" s="48">
        <f t="shared" ref="V238" si="401">F238/F$246</f>
        <v>1.4757547180945805</v>
      </c>
      <c r="W238" s="48">
        <f t="shared" ref="W238" si="402">H238/H$246</f>
        <v>1.2602465077609275</v>
      </c>
      <c r="X238" s="48">
        <f t="shared" ref="X238" si="403">O238/O$246</f>
        <v>1.0116455576212036</v>
      </c>
      <c r="Y238" s="48">
        <f t="shared" si="395"/>
        <v>1.2457391803551112</v>
      </c>
      <c r="Z238" s="48">
        <f t="shared" si="396"/>
        <v>1.8598147297904071</v>
      </c>
      <c r="AA238" s="48">
        <f t="shared" si="397"/>
        <v>1.8598147297904071</v>
      </c>
      <c r="AH238" s="5"/>
    </row>
    <row r="239" spans="1:103" x14ac:dyDescent="0.2">
      <c r="A239" s="33" t="s">
        <v>64</v>
      </c>
      <c r="B239" s="1">
        <v>2013</v>
      </c>
      <c r="D239" s="43">
        <f>Adjusted_Supplier_Data!D80</f>
        <v>4424.1281203399994</v>
      </c>
      <c r="F239" s="49">
        <f t="shared" si="398"/>
        <v>86.341418441060483</v>
      </c>
      <c r="H239" s="115">
        <f t="shared" ref="H239" si="404">D239/F239</f>
        <v>51.239928648613251</v>
      </c>
      <c r="K239" s="50">
        <f t="shared" si="393"/>
        <v>4465.2559566784348</v>
      </c>
      <c r="L239" s="115">
        <f t="shared" si="394"/>
        <v>51.716268244151756</v>
      </c>
      <c r="O239" s="46">
        <f>Weather_factors!JB72</f>
        <v>0.9907893664467492</v>
      </c>
      <c r="R239" s="46">
        <f t="shared" ref="R239" si="405">L239/L$246</f>
        <v>1.2607570831460067</v>
      </c>
      <c r="S239" s="46"/>
      <c r="T239" s="46"/>
      <c r="V239" s="48">
        <f t="shared" ref="V239" si="406">F239/F$246</f>
        <v>1.4842537533473537</v>
      </c>
      <c r="W239" s="48">
        <f t="shared" ref="W239" si="407">H239/H$246</f>
        <v>1.2627471022338821</v>
      </c>
      <c r="X239" s="48">
        <f t="shared" ref="X239" si="408">O239/O$246</f>
        <v>1.0015784318125025</v>
      </c>
      <c r="Y239" s="48">
        <f t="shared" si="395"/>
        <v>1.2607570831460067</v>
      </c>
      <c r="Z239" s="48">
        <f t="shared" si="396"/>
        <v>1.8742371260191339</v>
      </c>
      <c r="AA239" s="48">
        <f t="shared" si="397"/>
        <v>1.8742371260191339</v>
      </c>
      <c r="AH239" s="5"/>
    </row>
    <row r="240" spans="1:103" x14ac:dyDescent="0.2">
      <c r="A240" s="33" t="s">
        <v>64</v>
      </c>
      <c r="B240" s="1">
        <v>2014</v>
      </c>
      <c r="D240" s="43">
        <f>Adjusted_Supplier_Data!D81</f>
        <v>4475.5791203399995</v>
      </c>
      <c r="F240" s="49">
        <f t="shared" si="398"/>
        <v>86.954645671941364</v>
      </c>
      <c r="H240" s="115">
        <f t="shared" ref="H240" si="409">D240/F240</f>
        <v>51.470270343292135</v>
      </c>
      <c r="K240" s="50">
        <f t="shared" ref="K240" si="410">D240/O240</f>
        <v>4535.1757328346039</v>
      </c>
      <c r="L240" s="115">
        <f t="shared" ref="L240" si="411">H240/O240</f>
        <v>52.155646173807824</v>
      </c>
      <c r="O240" s="46">
        <f>Weather_factors!JB73</f>
        <v>0.98685902906405021</v>
      </c>
      <c r="R240" s="46">
        <f t="shared" ref="R240" si="412">L240/L$246</f>
        <v>1.2714683903574384</v>
      </c>
      <c r="S240" s="46"/>
      <c r="T240" s="46"/>
      <c r="V240" s="48">
        <f t="shared" ref="V240" si="413">F240/F$246</f>
        <v>1.494795447420993</v>
      </c>
      <c r="W240" s="48">
        <f t="shared" ref="W240" si="414">H240/H$246</f>
        <v>1.2684235993553759</v>
      </c>
      <c r="X240" s="48">
        <f t="shared" ref="X240" si="415">O240/O$246</f>
        <v>0.9976052955581487</v>
      </c>
      <c r="Y240" s="48">
        <f t="shared" ref="Y240" si="416">R240</f>
        <v>1.2714683903574384</v>
      </c>
      <c r="Z240" s="48">
        <f t="shared" ref="Z240" si="417">V240*X240*Y240</f>
        <v>1.8960338217177655</v>
      </c>
      <c r="AA240" s="48">
        <f t="shared" ref="AA240" si="418">V240*W240</f>
        <v>1.8960338217177655</v>
      </c>
      <c r="AH240" s="5"/>
    </row>
    <row r="241" spans="1:113" x14ac:dyDescent="0.2">
      <c r="A241" s="33" t="s">
        <v>64</v>
      </c>
      <c r="B241" s="1">
        <v>2015</v>
      </c>
      <c r="D241" s="43">
        <f>Adjusted_Supplier_Data!D82</f>
        <v>4504.8991203399992</v>
      </c>
      <c r="F241" s="49">
        <f t="shared" si="398"/>
        <v>87.660198809335796</v>
      </c>
      <c r="H241" s="115">
        <f t="shared" ref="H241:H244" si="419">D241/F241</f>
        <v>51.390473459207215</v>
      </c>
      <c r="K241" s="50">
        <f t="shared" ref="K241:K244" si="420">D241/O241</f>
        <v>4526.2963273000551</v>
      </c>
      <c r="L241" s="115">
        <f t="shared" ref="L241:L244" si="421">H241/O241</f>
        <v>51.634566071940107</v>
      </c>
      <c r="O241" s="46">
        <f>Weather_factors!JB74</f>
        <v>0.99527268976381422</v>
      </c>
      <c r="R241" s="46">
        <f t="shared" ref="R241:R244" si="422">L241/L$246</f>
        <v>1.2587653193196231</v>
      </c>
      <c r="S241" s="46"/>
      <c r="T241" s="46"/>
      <c r="V241" s="48">
        <f t="shared" ref="V241:V244" si="423">F241/F$246</f>
        <v>1.5069242717010638</v>
      </c>
      <c r="W241" s="48">
        <f t="shared" ref="W241:W244" si="424">H241/H$246</f>
        <v>1.2664571000490139</v>
      </c>
      <c r="X241" s="48">
        <f t="shared" ref="X241:X244" si="425">O241/O$246</f>
        <v>1.0061105756659616</v>
      </c>
      <c r="Y241" s="48">
        <f t="shared" ref="Y241:Y244" si="426">R241</f>
        <v>1.2587653193196231</v>
      </c>
      <c r="Z241" s="48">
        <f t="shared" ref="Z241:Z244" si="427">V241*X241*Y241</f>
        <v>1.9084549431320017</v>
      </c>
      <c r="AA241" s="48">
        <f t="shared" ref="AA241:AA244" si="428">V241*W241</f>
        <v>1.9084549431320015</v>
      </c>
      <c r="AH241" s="5"/>
    </row>
    <row r="242" spans="1:113" x14ac:dyDescent="0.2">
      <c r="A242" s="33" t="s">
        <v>64</v>
      </c>
      <c r="B242" s="1">
        <v>2016</v>
      </c>
      <c r="D242" s="43">
        <f>Adjusted_Supplier_Data!D83</f>
        <v>4526.8721203399991</v>
      </c>
      <c r="F242" s="49">
        <f t="shared" si="398"/>
        <v>88.396571177269067</v>
      </c>
      <c r="H242" s="115">
        <f t="shared" si="419"/>
        <v>51.210946986415145</v>
      </c>
      <c r="K242" s="50">
        <f t="shared" si="420"/>
        <v>4542.646062177917</v>
      </c>
      <c r="L242" s="115">
        <f t="shared" si="421"/>
        <v>51.389392163958114</v>
      </c>
      <c r="O242" s="46">
        <f>Weather_factors!JB75</f>
        <v>0.99652758730880409</v>
      </c>
      <c r="R242" s="46">
        <f t="shared" si="422"/>
        <v>1.2527883849508941</v>
      </c>
      <c r="S242" s="46"/>
      <c r="T242" s="46"/>
      <c r="V242" s="48">
        <f t="shared" si="423"/>
        <v>1.5195828945346965</v>
      </c>
      <c r="W242" s="48">
        <f t="shared" si="424"/>
        <v>1.2620328836367105</v>
      </c>
      <c r="X242" s="48">
        <f t="shared" si="425"/>
        <v>1.007379138246224</v>
      </c>
      <c r="Y242" s="48">
        <f t="shared" si="426"/>
        <v>1.2527883849508941</v>
      </c>
      <c r="Z242" s="48">
        <f t="shared" si="427"/>
        <v>1.9177635823146422</v>
      </c>
      <c r="AA242" s="48">
        <f t="shared" si="428"/>
        <v>1.9177635823146424</v>
      </c>
      <c r="AH242" s="5"/>
    </row>
    <row r="243" spans="1:113" x14ac:dyDescent="0.2">
      <c r="A243" s="33" t="s">
        <v>64</v>
      </c>
      <c r="B243" s="1">
        <v>2017</v>
      </c>
      <c r="D243" s="43">
        <f>Adjusted_Supplier_Data!D84</f>
        <v>4478.068120339999</v>
      </c>
      <c r="F243" s="49">
        <f t="shared" si="398"/>
        <v>89.213866754116822</v>
      </c>
      <c r="H243" s="115">
        <f t="shared" si="419"/>
        <v>50.194754282784814</v>
      </c>
      <c r="K243" s="50">
        <f t="shared" si="420"/>
        <v>4494.8113173811325</v>
      </c>
      <c r="L243" s="115">
        <f t="shared" si="421"/>
        <v>50.382429110144109</v>
      </c>
      <c r="O243" s="46">
        <f>Weather_factors!JB76</f>
        <v>0.99627499446386347</v>
      </c>
      <c r="R243" s="46">
        <f t="shared" si="422"/>
        <v>1.2282402911756649</v>
      </c>
      <c r="S243" s="46"/>
      <c r="T243" s="46"/>
      <c r="V243" s="48">
        <f t="shared" si="423"/>
        <v>1.5336326292904274</v>
      </c>
      <c r="W243" s="48">
        <f t="shared" si="424"/>
        <v>1.2369900230070607</v>
      </c>
      <c r="X243" s="48">
        <f t="shared" si="425"/>
        <v>1.0071237948260279</v>
      </c>
      <c r="Y243" s="48">
        <f t="shared" si="426"/>
        <v>1.2282402911756649</v>
      </c>
      <c r="Z243" s="48">
        <f t="shared" si="427"/>
        <v>1.8970882613903453</v>
      </c>
      <c r="AA243" s="48">
        <f t="shared" si="428"/>
        <v>1.8970882613903448</v>
      </c>
      <c r="AD243" s="2" t="s">
        <v>1493</v>
      </c>
      <c r="AH243" s="5"/>
    </row>
    <row r="244" spans="1:113" hidden="1" x14ac:dyDescent="0.2">
      <c r="A244" s="33" t="s">
        <v>64</v>
      </c>
      <c r="B244" s="1">
        <v>2018</v>
      </c>
      <c r="C244" s="46"/>
      <c r="D244" s="43">
        <f>Adjusted_Supplier_Data!D85</f>
        <v>4576.5821203399992</v>
      </c>
      <c r="F244" s="49">
        <f t="shared" si="398"/>
        <v>0</v>
      </c>
      <c r="H244" s="115" t="e">
        <f t="shared" si="419"/>
        <v>#DIV/0!</v>
      </c>
      <c r="K244" s="50">
        <f t="shared" si="420"/>
        <v>4588.0201290622881</v>
      </c>
      <c r="L244" s="115" t="e">
        <f t="shared" si="421"/>
        <v>#DIV/0!</v>
      </c>
      <c r="O244" s="46">
        <f>Weather_factors!JB77</f>
        <v>0.99750698375322377</v>
      </c>
      <c r="R244" s="46" t="e">
        <f t="shared" si="422"/>
        <v>#DIV/0!</v>
      </c>
      <c r="S244" s="46"/>
      <c r="T244" s="46"/>
      <c r="V244" s="48">
        <f t="shared" si="423"/>
        <v>0</v>
      </c>
      <c r="W244" s="48" t="e">
        <f t="shared" si="424"/>
        <v>#DIV/0!</v>
      </c>
      <c r="X244" s="48">
        <f t="shared" si="425"/>
        <v>1.0083691996943425</v>
      </c>
      <c r="Y244" s="48" t="e">
        <f t="shared" si="426"/>
        <v>#DIV/0!</v>
      </c>
      <c r="Z244" s="48" t="e">
        <f t="shared" si="427"/>
        <v>#DIV/0!</v>
      </c>
      <c r="AA244" s="48" t="e">
        <f t="shared" si="428"/>
        <v>#DIV/0!</v>
      </c>
      <c r="AH244" s="5"/>
    </row>
    <row r="245" spans="1:113" hidden="1" x14ac:dyDescent="0.2">
      <c r="A245" s="355"/>
      <c r="B245" s="8"/>
      <c r="D245" s="50"/>
      <c r="F245" s="44"/>
      <c r="L245" s="22"/>
      <c r="AH245" s="5"/>
    </row>
    <row r="246" spans="1:113" hidden="1" x14ac:dyDescent="0.2">
      <c r="A246" s="53" t="s">
        <v>57</v>
      </c>
      <c r="B246" s="54">
        <f>Base_year</f>
        <v>1985</v>
      </c>
      <c r="C246" s="2">
        <f>MATCH(B246,B175:B236)</f>
        <v>37</v>
      </c>
      <c r="D246" s="51">
        <f>INDEX(D175:D236,base_row,1)</f>
        <v>2360.4954031279999</v>
      </c>
      <c r="F246" s="51">
        <f>INDEX(F175:F236,base_row,1)</f>
        <v>58.171601888383009</v>
      </c>
      <c r="H246" s="51">
        <f>INDEX(H175:H236,base_row,1)</f>
        <v>40.578139960065222</v>
      </c>
      <c r="L246" s="50">
        <f>L211</f>
        <v>41.020010068158832</v>
      </c>
      <c r="O246" s="51">
        <f>O211</f>
        <v>0.98922793760022487</v>
      </c>
      <c r="AH246" s="5"/>
      <c r="CH246" s="46">
        <f>INDEX(CH175:CH236,base_row,1)</f>
        <v>1</v>
      </c>
      <c r="CL246" s="46">
        <f>INDEX(CL175:CL236,base_row,1)</f>
        <v>1</v>
      </c>
      <c r="CP246" s="46">
        <f>INDEX(CP175:CP236,base_row,1)</f>
        <v>1</v>
      </c>
      <c r="CT246" s="46">
        <f>INDEX(CT175:CT236,base_row,1)</f>
        <v>1</v>
      </c>
      <c r="CX246" s="52">
        <f>CX211</f>
        <v>1</v>
      </c>
    </row>
    <row r="247" spans="1:113" hidden="1" x14ac:dyDescent="0.2">
      <c r="A247" s="53" t="s">
        <v>58</v>
      </c>
      <c r="B247" s="54">
        <f>Base_year2</f>
        <v>1996</v>
      </c>
      <c r="C247" s="2">
        <f>MATCH(B247,B175:B236)</f>
        <v>48</v>
      </c>
      <c r="D247" s="50"/>
      <c r="F247" s="44"/>
      <c r="L247" s="22"/>
      <c r="AH247" s="5"/>
    </row>
    <row r="248" spans="1:113" x14ac:dyDescent="0.2">
      <c r="A248" s="33"/>
      <c r="B248" s="1"/>
      <c r="D248" s="50"/>
      <c r="F248" s="44"/>
      <c r="L248" s="22"/>
      <c r="AH248" s="5"/>
    </row>
    <row r="249" spans="1:113" x14ac:dyDescent="0.2">
      <c r="A249" s="33"/>
      <c r="B249" s="1"/>
      <c r="D249" s="50"/>
      <c r="F249" s="44"/>
      <c r="L249" s="22"/>
      <c r="AH249" s="5"/>
    </row>
    <row r="250" spans="1:113" x14ac:dyDescent="0.2">
      <c r="A250" s="33"/>
      <c r="B250" s="1"/>
      <c r="D250" s="50"/>
      <c r="F250" s="44"/>
      <c r="L250" s="22"/>
      <c r="AH250" s="5"/>
    </row>
    <row r="251" spans="1:113" x14ac:dyDescent="0.2">
      <c r="A251" s="1"/>
      <c r="B251" s="1"/>
      <c r="D251" s="22"/>
      <c r="L251" s="22"/>
      <c r="AH251" s="5"/>
    </row>
    <row r="252" spans="1:113" ht="51" x14ac:dyDescent="0.2">
      <c r="A252" s="1"/>
      <c r="B252" s="1"/>
      <c r="D252" s="70" t="s">
        <v>1</v>
      </c>
      <c r="F252" s="70" t="s">
        <v>115</v>
      </c>
      <c r="K252" s="70" t="s">
        <v>1</v>
      </c>
      <c r="L252" s="70" t="s">
        <v>60</v>
      </c>
      <c r="O252" s="70" t="s">
        <v>3</v>
      </c>
      <c r="R252" s="70" t="s">
        <v>4</v>
      </c>
      <c r="V252" s="7"/>
      <c r="W252" s="7"/>
      <c r="X252" s="7"/>
      <c r="AH252" s="5"/>
    </row>
    <row r="253" spans="1:113" x14ac:dyDescent="0.2">
      <c r="A253" s="1"/>
      <c r="B253" s="1"/>
      <c r="D253" s="22"/>
      <c r="L253" s="22"/>
      <c r="AH253" s="5"/>
    </row>
    <row r="254" spans="1:113" x14ac:dyDescent="0.2">
      <c r="A254" s="1"/>
      <c r="B254" s="1"/>
      <c r="D254" s="12" t="s">
        <v>207</v>
      </c>
      <c r="F254" s="12" t="s">
        <v>207</v>
      </c>
      <c r="H254" s="35" t="str">
        <f>D254</f>
        <v>Total - U.S.</v>
      </c>
      <c r="K254" s="12" t="s">
        <v>207</v>
      </c>
      <c r="L254" s="14" t="str">
        <f>F254</f>
        <v>Total - U.S.</v>
      </c>
      <c r="O254" s="14" t="str">
        <f>L254</f>
        <v>Total - U.S.</v>
      </c>
      <c r="R254" s="14" t="str">
        <f>D254</f>
        <v>Total - U.S.</v>
      </c>
      <c r="AH254" s="5"/>
    </row>
    <row r="255" spans="1:113" ht="25.5" x14ac:dyDescent="0.2">
      <c r="A255" s="24" t="s">
        <v>40</v>
      </c>
      <c r="B255" s="1"/>
      <c r="D255" s="38" t="s">
        <v>68</v>
      </c>
      <c r="F255" s="38"/>
      <c r="H255" s="38" t="s">
        <v>68</v>
      </c>
      <c r="K255" s="38" t="s">
        <v>68</v>
      </c>
      <c r="L255" s="38" t="s">
        <v>68</v>
      </c>
      <c r="O255" s="39"/>
      <c r="R255" s="38" t="s">
        <v>68</v>
      </c>
      <c r="AH255" s="5"/>
      <c r="DE255" s="11" t="s">
        <v>315</v>
      </c>
    </row>
    <row r="256" spans="1:113" ht="51" x14ac:dyDescent="0.2">
      <c r="A256" s="1"/>
      <c r="B256" s="1"/>
      <c r="D256" s="29" t="s">
        <v>53</v>
      </c>
      <c r="F256" s="38" t="str">
        <f t="shared" ref="F256:F287" si="429">F14</f>
        <v>Billion SF</v>
      </c>
      <c r="H256" s="38" t="str">
        <f>H14</f>
        <v>kBtu/SF</v>
      </c>
      <c r="K256" s="29" t="s">
        <v>53</v>
      </c>
      <c r="L256" s="38" t="s">
        <v>55</v>
      </c>
      <c r="O256" s="38" t="s">
        <v>56</v>
      </c>
      <c r="R256" s="29" t="str">
        <f>index_label</f>
        <v>1985 = 1</v>
      </c>
      <c r="AH256" s="5"/>
      <c r="DE256" s="196" t="s">
        <v>314</v>
      </c>
      <c r="DF256" s="196" t="s">
        <v>347</v>
      </c>
      <c r="DG256" s="196" t="s">
        <v>313</v>
      </c>
      <c r="DH256" s="196" t="s">
        <v>141</v>
      </c>
      <c r="DI256" s="237" t="s">
        <v>506</v>
      </c>
    </row>
    <row r="257" spans="1:113" x14ac:dyDescent="0.2">
      <c r="A257" s="33" t="s">
        <v>68</v>
      </c>
      <c r="B257" s="1">
        <v>1949</v>
      </c>
      <c r="D257" s="43">
        <f>AER11_Table2.1C_Update!U12*0.001</f>
        <v>2668.8690000000001</v>
      </c>
      <c r="F257" s="49">
        <f t="shared" si="429"/>
        <v>27.235148729606166</v>
      </c>
      <c r="H257" s="50">
        <f>D257/F257</f>
        <v>97.993553348904115</v>
      </c>
      <c r="K257" s="50">
        <f>D257/O257</f>
        <v>2729.3842987197763</v>
      </c>
      <c r="L257" s="50">
        <f>H257/O257</f>
        <v>100.21550922366652</v>
      </c>
      <c r="O257" s="46">
        <f>Weather_factors!HQ8</f>
        <v>0.97782822347583631</v>
      </c>
      <c r="R257" s="46">
        <f t="shared" ref="R257:R288" si="430">L257/L$328</f>
        <v>1.5903918684175757</v>
      </c>
      <c r="S257" s="46"/>
      <c r="T257" s="46"/>
      <c r="V257" s="48">
        <f t="shared" ref="V257:V288" si="431">F257/F$328</f>
        <v>0.4681863288183763</v>
      </c>
      <c r="W257" s="48">
        <f t="shared" ref="W257:W288" si="432">H257/H$328</f>
        <v>1.5273350265897712</v>
      </c>
      <c r="X257" s="48">
        <f t="shared" ref="X257:X288" si="433">O257/O$328</f>
        <v>0.96035138063768799</v>
      </c>
      <c r="Y257" s="48">
        <f>R257</f>
        <v>1.5903918684175757</v>
      </c>
      <c r="Z257" s="48">
        <f>V257*X257*Y257</f>
        <v>0.71507737897478207</v>
      </c>
      <c r="AA257" s="48">
        <f>V257*W257</f>
        <v>0.71507737897478207</v>
      </c>
      <c r="AB257" s="48"/>
      <c r="AC257" s="48"/>
      <c r="AH257" s="5"/>
      <c r="AJ257" s="46" t="e">
        <f>D257/#REF!</f>
        <v>#REF!</v>
      </c>
      <c r="AK257" s="46" t="e">
        <f>#REF!/#REF!</f>
        <v>#REF!</v>
      </c>
      <c r="AL257" s="46" t="e">
        <f>#REF!/#REF!</f>
        <v>#REF!</v>
      </c>
      <c r="AM257" s="46" t="e">
        <f>#REF!/#REF!</f>
        <v>#REF!</v>
      </c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BF257" s="46" t="e">
        <f>F257/#REF!</f>
        <v>#REF!</v>
      </c>
      <c r="BG257" s="46" t="e">
        <f>#REF!/#REF!</f>
        <v>#REF!</v>
      </c>
      <c r="BH257" s="46" t="e">
        <f>#REF!/#REF!</f>
        <v>#REF!</v>
      </c>
      <c r="BI257" s="46" t="e">
        <f>#REF!/#REF!</f>
        <v>#REF!</v>
      </c>
      <c r="BJ257" s="46"/>
      <c r="BL257" s="46"/>
      <c r="BM257" s="46"/>
      <c r="BN257" s="46"/>
      <c r="BO257" s="46"/>
      <c r="CG257" s="46"/>
      <c r="CH257" s="46">
        <v>1</v>
      </c>
      <c r="CI257" s="46">
        <f t="shared" ref="CI257:CI288" si="434">CH257/CH$328</f>
        <v>1</v>
      </c>
      <c r="CJ257" s="46"/>
      <c r="CK257" s="46"/>
      <c r="CL257" s="46">
        <v>1</v>
      </c>
      <c r="CM257" s="46">
        <f t="shared" ref="CM257:CM288" si="435">CL257/CL$328</f>
        <v>1</v>
      </c>
      <c r="CN257" s="46"/>
      <c r="CO257" s="46"/>
      <c r="CP257" s="46">
        <v>1</v>
      </c>
      <c r="CQ257" s="46">
        <f t="shared" ref="CQ257:CQ288" si="436">CP257/CP$328</f>
        <v>1</v>
      </c>
      <c r="CR257" s="46"/>
      <c r="CS257" s="46"/>
      <c r="CT257" s="46">
        <v>1</v>
      </c>
      <c r="CU257" s="46">
        <f t="shared" ref="CU257:CU288" si="437">CT257/CT$328</f>
        <v>1</v>
      </c>
      <c r="CW257" s="46"/>
      <c r="CX257" s="46">
        <v>1</v>
      </c>
      <c r="CY257" s="46">
        <f t="shared" ref="CY257:CY288" si="438">CX257/CX$328</f>
        <v>1</v>
      </c>
      <c r="DD257" s="2">
        <f t="shared" ref="DD257:DD271" si="439">DD93</f>
        <v>1970</v>
      </c>
      <c r="DE257" s="46">
        <f t="shared" ref="DE257:DE297" si="440">AA278</f>
        <v>1.1351908216961215</v>
      </c>
      <c r="DF257" s="46">
        <f t="shared" ref="DF257:DF297" si="441">V278</f>
        <v>0.7429327365238283</v>
      </c>
      <c r="DG257" s="46">
        <f t="shared" ref="DG257:DG297" si="442">Y278</f>
        <v>1.5392016687878942</v>
      </c>
      <c r="DH257" s="46">
        <f t="shared" ref="DH257:DH297" si="443">X278</f>
        <v>0.99271332197491924</v>
      </c>
      <c r="DI257" s="52">
        <f>AG278</f>
        <v>0</v>
      </c>
    </row>
    <row r="258" spans="1:113" x14ac:dyDescent="0.2">
      <c r="A258" s="33" t="s">
        <v>68</v>
      </c>
      <c r="B258" s="1">
        <f t="shared" ref="B258:B289" si="444">B257+1</f>
        <v>1950</v>
      </c>
      <c r="D258" s="43">
        <f>AER11_Table2.1C_Update!U13*0.001</f>
        <v>2834.0940000000001</v>
      </c>
      <c r="F258" s="49">
        <f t="shared" si="429"/>
        <v>27.788637079656915</v>
      </c>
      <c r="H258" s="50">
        <f t="shared" ref="H258:H312" si="445">D258/F258</f>
        <v>101.9875135248983</v>
      </c>
      <c r="K258" s="50">
        <f t="shared" ref="K258:K310" si="446">D258/O258</f>
        <v>2768.8050563567258</v>
      </c>
      <c r="L258" s="50">
        <f t="shared" ref="L258:L310" si="447">H258/O258</f>
        <v>99.638030048752213</v>
      </c>
      <c r="O258" s="46">
        <f>Weather_factors!HQ9</f>
        <v>1.0235801879563104</v>
      </c>
      <c r="R258" s="46">
        <f t="shared" si="430"/>
        <v>1.5812274367734236</v>
      </c>
      <c r="S258" s="46"/>
      <c r="T258" s="46"/>
      <c r="V258" s="48">
        <f t="shared" si="431"/>
        <v>0.47770108055433086</v>
      </c>
      <c r="W258" s="48">
        <f t="shared" si="432"/>
        <v>1.5895851957399929</v>
      </c>
      <c r="X258" s="48">
        <f t="shared" si="433"/>
        <v>1.0052856146890694</v>
      </c>
      <c r="Y258" s="48">
        <f t="shared" ref="Y258:Y309" si="448">R258</f>
        <v>1.5812274367734236</v>
      </c>
      <c r="Z258" s="48">
        <f t="shared" ref="Z258:Z309" si="449">V258*X258*Y258</f>
        <v>0.75934656563816216</v>
      </c>
      <c r="AA258" s="48">
        <f t="shared" ref="AA258:AA309" si="450">V258*W258</f>
        <v>0.75934656563816216</v>
      </c>
      <c r="AB258" s="48"/>
      <c r="AC258" s="48"/>
      <c r="AH258" s="5"/>
      <c r="AJ258" s="46" t="e">
        <f>D258/#REF!</f>
        <v>#REF!</v>
      </c>
      <c r="AK258" s="46" t="e">
        <f>#REF!/#REF!</f>
        <v>#REF!</v>
      </c>
      <c r="AL258" s="46" t="e">
        <f>#REF!/#REF!</f>
        <v>#REF!</v>
      </c>
      <c r="AM258" s="46" t="e">
        <f>#REF!/#REF!</f>
        <v>#REF!</v>
      </c>
      <c r="AO258" s="46" t="e">
        <f t="shared" ref="AO258:AO289" si="451">(AJ258-AJ257)/LN(AJ258/AJ257)</f>
        <v>#REF!</v>
      </c>
      <c r="AP258" s="46" t="e">
        <f t="shared" ref="AP258:AP289" si="452">(AK258-AK257)/LN(AK258/AK257)</f>
        <v>#REF!</v>
      </c>
      <c r="AQ258" s="46" t="e">
        <f t="shared" ref="AQ258:AQ289" si="453">(AL258-AL257)/LN(AL258/AL257)</f>
        <v>#REF!</v>
      </c>
      <c r="AR258" s="46" t="e">
        <f t="shared" ref="AR258:AR289" si="454">(AM258-AM257)/LN(AM258/AM257)</f>
        <v>#REF!</v>
      </c>
      <c r="AS258" s="46" t="e">
        <f t="shared" ref="AS258:AS289" si="455">SUM(AO258:AR258)</f>
        <v>#REF!</v>
      </c>
      <c r="AT258" s="46"/>
      <c r="AU258" s="46" t="e">
        <f t="shared" ref="AU258:AU289" si="456">AO258/$AS258</f>
        <v>#REF!</v>
      </c>
      <c r="AV258" s="46" t="e">
        <f t="shared" ref="AV258:AV289" si="457">AP258/$AS258</f>
        <v>#REF!</v>
      </c>
      <c r="AW258" s="46" t="e">
        <f t="shared" ref="AW258:AW289" si="458">AQ258/$AS258</f>
        <v>#REF!</v>
      </c>
      <c r="AX258" s="46" t="e">
        <f t="shared" ref="AX258:AX289" si="459">AR258/$AS258</f>
        <v>#REF!</v>
      </c>
      <c r="BA258" s="46" t="e">
        <f>LN(#REF!/#REF!)</f>
        <v>#REF!</v>
      </c>
      <c r="BB258" s="46" t="e">
        <f>LN(#REF!/#REF!)</f>
        <v>#REF!</v>
      </c>
      <c r="BC258" s="46" t="e">
        <f>LN(#REF!/#REF!)</f>
        <v>#REF!</v>
      </c>
      <c r="BD258" s="46" t="e">
        <f>LN(#REF!/#REF!)</f>
        <v>#REF!</v>
      </c>
      <c r="BF258" s="46" t="e">
        <f>F258/#REF!</f>
        <v>#REF!</v>
      </c>
      <c r="BG258" s="46" t="e">
        <f>#REF!/#REF!</f>
        <v>#REF!</v>
      </c>
      <c r="BH258" s="46" t="e">
        <f>#REF!/#REF!</f>
        <v>#REF!</v>
      </c>
      <c r="BI258" s="46" t="e">
        <f>#REF!/#REF!</f>
        <v>#REF!</v>
      </c>
      <c r="BJ258" s="46"/>
      <c r="BL258" s="46" t="e">
        <f t="shared" ref="BL258:BL289" si="460">LN(BF258/BF257)</f>
        <v>#REF!</v>
      </c>
      <c r="BM258" s="46" t="e">
        <f t="shared" ref="BM258:BM289" si="461">LN(BG258/BG257)</f>
        <v>#REF!</v>
      </c>
      <c r="BN258" s="46" t="e">
        <f t="shared" ref="BN258:BN289" si="462">LN(BH258/BH257)</f>
        <v>#REF!</v>
      </c>
      <c r="BO258" s="46" t="e">
        <f t="shared" ref="BO258:BO289" si="463">LN(BI258/BI257)</f>
        <v>#REF!</v>
      </c>
      <c r="BQ258" s="46" t="e">
        <f>LN(#REF!/#REF!)</f>
        <v>#REF!</v>
      </c>
      <c r="BR258" s="46" t="e">
        <f>LN(#REF!/#REF!)</f>
        <v>#REF!</v>
      </c>
      <c r="BS258" s="46" t="e">
        <f>LN(#REF!/#REF!)</f>
        <v>#REF!</v>
      </c>
      <c r="BT258" s="46" t="e">
        <f>LN(#REF!/#REF!)</f>
        <v>#REF!</v>
      </c>
      <c r="BV258" s="46" t="e">
        <f>LN(#REF!/#REF!)</f>
        <v>#REF!</v>
      </c>
      <c r="BW258" s="46" t="e">
        <f>LN(#REF!/#REF!)</f>
        <v>#REF!</v>
      </c>
      <c r="BX258" s="46" t="e">
        <f>LN(#REF!/#REF!)</f>
        <v>#REF!</v>
      </c>
      <c r="BY258" s="46" t="e">
        <f>LN(#REF!/#REF!)</f>
        <v>#REF!</v>
      </c>
      <c r="CA258" s="46" t="e">
        <f>LN(#REF!/#REF!)</f>
        <v>#REF!</v>
      </c>
      <c r="CB258" s="46" t="e">
        <f>LN(#REF!/#REF!)</f>
        <v>#REF!</v>
      </c>
      <c r="CC258" s="46" t="e">
        <f>LN(#REF!/#REF!)</f>
        <v>#REF!</v>
      </c>
      <c r="CD258" s="46" t="e">
        <f>LN(#REF!/#REF!)</f>
        <v>#REF!</v>
      </c>
      <c r="CG258" s="46" t="e">
        <f t="shared" ref="CG258:CG289" si="464">EXP(SUMPRODUCT($AU258:$AX258,BA258:BD258))</f>
        <v>#REF!</v>
      </c>
      <c r="CH258" s="46">
        <f t="shared" ref="CH258:CH289" si="465">IF(ISERR(CG258),CH257,CG258*CH257)</f>
        <v>1</v>
      </c>
      <c r="CI258" s="46">
        <f t="shared" si="434"/>
        <v>1</v>
      </c>
      <c r="CJ258" s="46"/>
      <c r="CK258" s="46" t="e">
        <f t="shared" ref="CK258:CK289" si="466">EXP(SUMPRODUCT($AU258:$AX258,BL258:BO258))</f>
        <v>#REF!</v>
      </c>
      <c r="CL258" s="46">
        <f t="shared" ref="CL258:CL289" si="467">IF(ISERR(CK258),CL257,CK258*CL257)</f>
        <v>1</v>
      </c>
      <c r="CM258" s="46">
        <f t="shared" si="435"/>
        <v>1</v>
      </c>
      <c r="CN258" s="46"/>
      <c r="CO258" s="46" t="e">
        <f t="shared" ref="CO258:CO289" si="468">EXP(SUMPRODUCT($AU258:$AX258,BQ258:BT258))</f>
        <v>#REF!</v>
      </c>
      <c r="CP258" s="46">
        <f t="shared" ref="CP258:CP289" si="469">IF(ISERR(CO258),CP257,CO258*CP257)</f>
        <v>1</v>
      </c>
      <c r="CQ258" s="46">
        <f t="shared" si="436"/>
        <v>1</v>
      </c>
      <c r="CR258" s="46"/>
      <c r="CS258" s="46" t="e">
        <f t="shared" ref="CS258:CS289" si="470">EXP(SUMPRODUCT($AU258:$AX258,BV258:BY258))</f>
        <v>#REF!</v>
      </c>
      <c r="CT258" s="46">
        <f t="shared" ref="CT258:CT289" si="471">IF(ISERR(CS258),CT257,CS258*CT257)</f>
        <v>1</v>
      </c>
      <c r="CU258" s="46">
        <f t="shared" si="437"/>
        <v>1</v>
      </c>
      <c r="CW258" s="46" t="e">
        <f t="shared" ref="CW258:CW289" si="472">EXP(SUMPRODUCT($AU258:$AX258,CA258:CD258))</f>
        <v>#REF!</v>
      </c>
      <c r="CX258" s="46">
        <f t="shared" ref="CX258:CX289" si="473">IF(ISERR(CW258),CX257,CW258*CX257)</f>
        <v>1</v>
      </c>
      <c r="CY258" s="46">
        <f t="shared" si="438"/>
        <v>1</v>
      </c>
      <c r="DD258" s="2">
        <f t="shared" si="439"/>
        <v>1971</v>
      </c>
      <c r="DE258" s="46">
        <f t="shared" si="440"/>
        <v>1.1585250838629468</v>
      </c>
      <c r="DF258" s="46">
        <f t="shared" si="441"/>
        <v>0.75976129204513909</v>
      </c>
      <c r="DG258" s="46">
        <f t="shared" si="442"/>
        <v>1.5522445497786748</v>
      </c>
      <c r="DH258" s="46">
        <f t="shared" si="443"/>
        <v>0.98235426310829455</v>
      </c>
      <c r="DI258" s="52">
        <f t="shared" ref="DI258:DI271" si="474">AG279</f>
        <v>0</v>
      </c>
    </row>
    <row r="259" spans="1:113" x14ac:dyDescent="0.2">
      <c r="A259" s="33" t="s">
        <v>68</v>
      </c>
      <c r="B259" s="1">
        <f t="shared" si="444"/>
        <v>1951</v>
      </c>
      <c r="D259" s="43">
        <f>AER11_Table2.1C_Update!U14*0.001</f>
        <v>2737.6840000000002</v>
      </c>
      <c r="F259" s="49">
        <f t="shared" si="429"/>
        <v>28.246642791733045</v>
      </c>
      <c r="H259" s="50">
        <f t="shared" si="445"/>
        <v>96.920686121369414</v>
      </c>
      <c r="K259" s="50">
        <f t="shared" si="446"/>
        <v>2674.4226949944868</v>
      </c>
      <c r="L259" s="50">
        <f t="shared" si="447"/>
        <v>94.681081738223824</v>
      </c>
      <c r="O259" s="46">
        <f>Weather_factors!HQ10</f>
        <v>1.0236541909115244</v>
      </c>
      <c r="R259" s="46">
        <f t="shared" si="430"/>
        <v>1.5025620650530067</v>
      </c>
      <c r="S259" s="46"/>
      <c r="T259" s="46"/>
      <c r="V259" s="48">
        <f t="shared" si="431"/>
        <v>0.48557443623318819</v>
      </c>
      <c r="W259" s="48">
        <f t="shared" si="432"/>
        <v>1.5106132358240081</v>
      </c>
      <c r="X259" s="48">
        <f t="shared" si="433"/>
        <v>1.0053582949804589</v>
      </c>
      <c r="Y259" s="48">
        <f t="shared" si="448"/>
        <v>1.5025620650530067</v>
      </c>
      <c r="Z259" s="48">
        <f t="shared" si="449"/>
        <v>0.73351517035163494</v>
      </c>
      <c r="AA259" s="48">
        <f t="shared" si="450"/>
        <v>0.73351517035163494</v>
      </c>
      <c r="AB259" s="48"/>
      <c r="AC259" s="48"/>
      <c r="AH259" s="5"/>
      <c r="AJ259" s="46" t="e">
        <f>D259/#REF!</f>
        <v>#REF!</v>
      </c>
      <c r="AK259" s="46" t="e">
        <f>#REF!/#REF!</f>
        <v>#REF!</v>
      </c>
      <c r="AL259" s="46" t="e">
        <f>#REF!/#REF!</f>
        <v>#REF!</v>
      </c>
      <c r="AM259" s="46" t="e">
        <f>#REF!/#REF!</f>
        <v>#REF!</v>
      </c>
      <c r="AO259" s="46" t="e">
        <f t="shared" si="451"/>
        <v>#REF!</v>
      </c>
      <c r="AP259" s="46" t="e">
        <f t="shared" si="452"/>
        <v>#REF!</v>
      </c>
      <c r="AQ259" s="46" t="e">
        <f t="shared" si="453"/>
        <v>#REF!</v>
      </c>
      <c r="AR259" s="46" t="e">
        <f t="shared" si="454"/>
        <v>#REF!</v>
      </c>
      <c r="AS259" s="46" t="e">
        <f t="shared" si="455"/>
        <v>#REF!</v>
      </c>
      <c r="AT259" s="46"/>
      <c r="AU259" s="46" t="e">
        <f t="shared" si="456"/>
        <v>#REF!</v>
      </c>
      <c r="AV259" s="46" t="e">
        <f t="shared" si="457"/>
        <v>#REF!</v>
      </c>
      <c r="AW259" s="46" t="e">
        <f t="shared" si="458"/>
        <v>#REF!</v>
      </c>
      <c r="AX259" s="46" t="e">
        <f t="shared" si="459"/>
        <v>#REF!</v>
      </c>
      <c r="BA259" s="46" t="e">
        <f>LN(#REF!/#REF!)</f>
        <v>#REF!</v>
      </c>
      <c r="BB259" s="46" t="e">
        <f>LN(#REF!/#REF!)</f>
        <v>#REF!</v>
      </c>
      <c r="BC259" s="46" t="e">
        <f>LN(#REF!/#REF!)</f>
        <v>#REF!</v>
      </c>
      <c r="BD259" s="46" t="e">
        <f>LN(#REF!/#REF!)</f>
        <v>#REF!</v>
      </c>
      <c r="BF259" s="46" t="e">
        <f>F259/#REF!</f>
        <v>#REF!</v>
      </c>
      <c r="BG259" s="46" t="e">
        <f>#REF!/#REF!</f>
        <v>#REF!</v>
      </c>
      <c r="BH259" s="46" t="e">
        <f>#REF!/#REF!</f>
        <v>#REF!</v>
      </c>
      <c r="BI259" s="46" t="e">
        <f>#REF!/#REF!</f>
        <v>#REF!</v>
      </c>
      <c r="BJ259" s="46"/>
      <c r="BL259" s="46" t="e">
        <f t="shared" si="460"/>
        <v>#REF!</v>
      </c>
      <c r="BM259" s="46" t="e">
        <f t="shared" si="461"/>
        <v>#REF!</v>
      </c>
      <c r="BN259" s="46" t="e">
        <f t="shared" si="462"/>
        <v>#REF!</v>
      </c>
      <c r="BO259" s="46" t="e">
        <f t="shared" si="463"/>
        <v>#REF!</v>
      </c>
      <c r="BQ259" s="46" t="e">
        <f>LN(#REF!/#REF!)</f>
        <v>#REF!</v>
      </c>
      <c r="BR259" s="46" t="e">
        <f>LN(#REF!/#REF!)</f>
        <v>#REF!</v>
      </c>
      <c r="BS259" s="46" t="e">
        <f>LN(#REF!/#REF!)</f>
        <v>#REF!</v>
      </c>
      <c r="BT259" s="46" t="e">
        <f>LN(#REF!/#REF!)</f>
        <v>#REF!</v>
      </c>
      <c r="BV259" s="46" t="e">
        <f>LN(#REF!/#REF!)</f>
        <v>#REF!</v>
      </c>
      <c r="BW259" s="46" t="e">
        <f>LN(#REF!/#REF!)</f>
        <v>#REF!</v>
      </c>
      <c r="BX259" s="46" t="e">
        <f>LN(#REF!/#REF!)</f>
        <v>#REF!</v>
      </c>
      <c r="BY259" s="46" t="e">
        <f>LN(#REF!/#REF!)</f>
        <v>#REF!</v>
      </c>
      <c r="CA259" s="46" t="e">
        <f>LN(#REF!/#REF!)</f>
        <v>#REF!</v>
      </c>
      <c r="CB259" s="46" t="e">
        <f>LN(#REF!/#REF!)</f>
        <v>#REF!</v>
      </c>
      <c r="CC259" s="46" t="e">
        <f>LN(#REF!/#REF!)</f>
        <v>#REF!</v>
      </c>
      <c r="CD259" s="46" t="e">
        <f>LN(#REF!/#REF!)</f>
        <v>#REF!</v>
      </c>
      <c r="CG259" s="46" t="e">
        <f t="shared" si="464"/>
        <v>#REF!</v>
      </c>
      <c r="CH259" s="46">
        <f t="shared" si="465"/>
        <v>1</v>
      </c>
      <c r="CI259" s="46">
        <f t="shared" si="434"/>
        <v>1</v>
      </c>
      <c r="CJ259" s="46"/>
      <c r="CK259" s="46" t="e">
        <f t="shared" si="466"/>
        <v>#REF!</v>
      </c>
      <c r="CL259" s="46">
        <f t="shared" si="467"/>
        <v>1</v>
      </c>
      <c r="CM259" s="46">
        <f t="shared" si="435"/>
        <v>1</v>
      </c>
      <c r="CN259" s="46"/>
      <c r="CO259" s="46" t="e">
        <f t="shared" si="468"/>
        <v>#REF!</v>
      </c>
      <c r="CP259" s="46">
        <f t="shared" si="469"/>
        <v>1</v>
      </c>
      <c r="CQ259" s="46">
        <f t="shared" si="436"/>
        <v>1</v>
      </c>
      <c r="CR259" s="46"/>
      <c r="CS259" s="46" t="e">
        <f t="shared" si="470"/>
        <v>#REF!</v>
      </c>
      <c r="CT259" s="46">
        <f t="shared" si="471"/>
        <v>1</v>
      </c>
      <c r="CU259" s="46">
        <f t="shared" si="437"/>
        <v>1</v>
      </c>
      <c r="CW259" s="46" t="e">
        <f t="shared" si="472"/>
        <v>#REF!</v>
      </c>
      <c r="CX259" s="46">
        <f t="shared" si="473"/>
        <v>1</v>
      </c>
      <c r="CY259" s="46">
        <f t="shared" si="438"/>
        <v>1</v>
      </c>
      <c r="DD259" s="2">
        <f t="shared" si="439"/>
        <v>1972</v>
      </c>
      <c r="DE259" s="46">
        <f t="shared" si="440"/>
        <v>1.1821623779566375</v>
      </c>
      <c r="DF259" s="46">
        <f t="shared" si="441"/>
        <v>0.7776502043173672</v>
      </c>
      <c r="DG259" s="46">
        <f t="shared" si="442"/>
        <v>1.5322031793591413</v>
      </c>
      <c r="DH259" s="46">
        <f t="shared" si="443"/>
        <v>0.99214805263458783</v>
      </c>
      <c r="DI259" s="52">
        <f t="shared" si="474"/>
        <v>0</v>
      </c>
    </row>
    <row r="260" spans="1:113" x14ac:dyDescent="0.2">
      <c r="A260" s="33" t="s">
        <v>68</v>
      </c>
      <c r="B260" s="1">
        <f t="shared" si="444"/>
        <v>1952</v>
      </c>
      <c r="D260" s="43">
        <f>AER11_Table2.1C_Update!U15*0.001</f>
        <v>2672.9110000000001</v>
      </c>
      <c r="F260" s="49">
        <f t="shared" si="429"/>
        <v>28.701498970601175</v>
      </c>
      <c r="H260" s="50">
        <f t="shared" si="445"/>
        <v>93.127923483642846</v>
      </c>
      <c r="K260" s="50">
        <f t="shared" si="446"/>
        <v>2684.8577465065473</v>
      </c>
      <c r="L260" s="50">
        <f t="shared" si="447"/>
        <v>93.54416468828461</v>
      </c>
      <c r="O260" s="46">
        <f>Weather_factors!HQ11</f>
        <v>0.99555032421285927</v>
      </c>
      <c r="R260" s="46">
        <f t="shared" si="430"/>
        <v>1.4845195121059063</v>
      </c>
      <c r="S260" s="46"/>
      <c r="T260" s="46"/>
      <c r="V260" s="48">
        <f t="shared" si="431"/>
        <v>0.49339364980308242</v>
      </c>
      <c r="W260" s="48">
        <f t="shared" si="432"/>
        <v>1.4514989469124142</v>
      </c>
      <c r="X260" s="48">
        <f t="shared" si="433"/>
        <v>0.97775673211148983</v>
      </c>
      <c r="Y260" s="48">
        <f t="shared" si="448"/>
        <v>1.4845195121059063</v>
      </c>
      <c r="Z260" s="48">
        <f t="shared" si="449"/>
        <v>0.71616036310244657</v>
      </c>
      <c r="AA260" s="48">
        <f t="shared" si="450"/>
        <v>0.71616036310244657</v>
      </c>
      <c r="AB260" s="48"/>
      <c r="AC260" s="48"/>
      <c r="AH260" s="5"/>
      <c r="AJ260" s="46" t="e">
        <f>D260/#REF!</f>
        <v>#REF!</v>
      </c>
      <c r="AK260" s="46" t="e">
        <f>#REF!/#REF!</f>
        <v>#REF!</v>
      </c>
      <c r="AL260" s="46" t="e">
        <f>#REF!/#REF!</f>
        <v>#REF!</v>
      </c>
      <c r="AM260" s="46" t="e">
        <f>#REF!/#REF!</f>
        <v>#REF!</v>
      </c>
      <c r="AO260" s="46" t="e">
        <f t="shared" si="451"/>
        <v>#REF!</v>
      </c>
      <c r="AP260" s="46" t="e">
        <f t="shared" si="452"/>
        <v>#REF!</v>
      </c>
      <c r="AQ260" s="46" t="e">
        <f t="shared" si="453"/>
        <v>#REF!</v>
      </c>
      <c r="AR260" s="46" t="e">
        <f t="shared" si="454"/>
        <v>#REF!</v>
      </c>
      <c r="AS260" s="46" t="e">
        <f t="shared" si="455"/>
        <v>#REF!</v>
      </c>
      <c r="AT260" s="46"/>
      <c r="AU260" s="46" t="e">
        <f t="shared" si="456"/>
        <v>#REF!</v>
      </c>
      <c r="AV260" s="46" t="e">
        <f t="shared" si="457"/>
        <v>#REF!</v>
      </c>
      <c r="AW260" s="46" t="e">
        <f t="shared" si="458"/>
        <v>#REF!</v>
      </c>
      <c r="AX260" s="46" t="e">
        <f t="shared" si="459"/>
        <v>#REF!</v>
      </c>
      <c r="BA260" s="46" t="e">
        <f>LN(#REF!/#REF!)</f>
        <v>#REF!</v>
      </c>
      <c r="BB260" s="46" t="e">
        <f>LN(#REF!/#REF!)</f>
        <v>#REF!</v>
      </c>
      <c r="BC260" s="46" t="e">
        <f>LN(#REF!/#REF!)</f>
        <v>#REF!</v>
      </c>
      <c r="BD260" s="46" t="e">
        <f>LN(#REF!/#REF!)</f>
        <v>#REF!</v>
      </c>
      <c r="BF260" s="46" t="e">
        <f>F260/#REF!</f>
        <v>#REF!</v>
      </c>
      <c r="BG260" s="46" t="e">
        <f>#REF!/#REF!</f>
        <v>#REF!</v>
      </c>
      <c r="BH260" s="46" t="e">
        <f>#REF!/#REF!</f>
        <v>#REF!</v>
      </c>
      <c r="BI260" s="46" t="e">
        <f>#REF!/#REF!</f>
        <v>#REF!</v>
      </c>
      <c r="BJ260" s="46"/>
      <c r="BL260" s="46" t="e">
        <f t="shared" si="460"/>
        <v>#REF!</v>
      </c>
      <c r="BM260" s="46" t="e">
        <f t="shared" si="461"/>
        <v>#REF!</v>
      </c>
      <c r="BN260" s="46" t="e">
        <f t="shared" si="462"/>
        <v>#REF!</v>
      </c>
      <c r="BO260" s="46" t="e">
        <f t="shared" si="463"/>
        <v>#REF!</v>
      </c>
      <c r="BQ260" s="46" t="e">
        <f>LN(#REF!/#REF!)</f>
        <v>#REF!</v>
      </c>
      <c r="BR260" s="46" t="e">
        <f>LN(#REF!/#REF!)</f>
        <v>#REF!</v>
      </c>
      <c r="BS260" s="46" t="e">
        <f>LN(#REF!/#REF!)</f>
        <v>#REF!</v>
      </c>
      <c r="BT260" s="46" t="e">
        <f>LN(#REF!/#REF!)</f>
        <v>#REF!</v>
      </c>
      <c r="BV260" s="46" t="e">
        <f>LN(#REF!/#REF!)</f>
        <v>#REF!</v>
      </c>
      <c r="BW260" s="46" t="e">
        <f>LN(#REF!/#REF!)</f>
        <v>#REF!</v>
      </c>
      <c r="BX260" s="46" t="e">
        <f>LN(#REF!/#REF!)</f>
        <v>#REF!</v>
      </c>
      <c r="BY260" s="46" t="e">
        <f>LN(#REF!/#REF!)</f>
        <v>#REF!</v>
      </c>
      <c r="CA260" s="46" t="e">
        <f>LN(#REF!/#REF!)</f>
        <v>#REF!</v>
      </c>
      <c r="CB260" s="46" t="e">
        <f>LN(#REF!/#REF!)</f>
        <v>#REF!</v>
      </c>
      <c r="CC260" s="46" t="e">
        <f>LN(#REF!/#REF!)</f>
        <v>#REF!</v>
      </c>
      <c r="CD260" s="46" t="e">
        <f>LN(#REF!/#REF!)</f>
        <v>#REF!</v>
      </c>
      <c r="CG260" s="46" t="e">
        <f t="shared" si="464"/>
        <v>#REF!</v>
      </c>
      <c r="CH260" s="46">
        <f t="shared" si="465"/>
        <v>1</v>
      </c>
      <c r="CI260" s="46">
        <f t="shared" si="434"/>
        <v>1</v>
      </c>
      <c r="CJ260" s="46"/>
      <c r="CK260" s="46" t="e">
        <f t="shared" si="466"/>
        <v>#REF!</v>
      </c>
      <c r="CL260" s="46">
        <f t="shared" si="467"/>
        <v>1</v>
      </c>
      <c r="CM260" s="46">
        <f t="shared" si="435"/>
        <v>1</v>
      </c>
      <c r="CN260" s="46"/>
      <c r="CO260" s="46" t="e">
        <f t="shared" si="468"/>
        <v>#REF!</v>
      </c>
      <c r="CP260" s="46">
        <f t="shared" si="469"/>
        <v>1</v>
      </c>
      <c r="CQ260" s="46">
        <f t="shared" si="436"/>
        <v>1</v>
      </c>
      <c r="CR260" s="46"/>
      <c r="CS260" s="46" t="e">
        <f t="shared" si="470"/>
        <v>#REF!</v>
      </c>
      <c r="CT260" s="46">
        <f t="shared" si="471"/>
        <v>1</v>
      </c>
      <c r="CU260" s="46">
        <f t="shared" si="437"/>
        <v>1</v>
      </c>
      <c r="CW260" s="46" t="e">
        <f t="shared" si="472"/>
        <v>#REF!</v>
      </c>
      <c r="CX260" s="46">
        <f t="shared" si="473"/>
        <v>1</v>
      </c>
      <c r="CY260" s="46">
        <f t="shared" si="438"/>
        <v>1</v>
      </c>
      <c r="DD260" s="2">
        <f t="shared" si="439"/>
        <v>1973</v>
      </c>
      <c r="DE260" s="46">
        <f t="shared" si="440"/>
        <v>1.1850622139818019</v>
      </c>
      <c r="DF260" s="46">
        <f t="shared" si="441"/>
        <v>0.79734073659600746</v>
      </c>
      <c r="DG260" s="46">
        <f t="shared" si="442"/>
        <v>1.5396104374857471</v>
      </c>
      <c r="DH260" s="46">
        <f t="shared" si="443"/>
        <v>0.96535344572704773</v>
      </c>
      <c r="DI260" s="52">
        <f t="shared" si="474"/>
        <v>0</v>
      </c>
    </row>
    <row r="261" spans="1:113" x14ac:dyDescent="0.2">
      <c r="A261" s="33" t="s">
        <v>68</v>
      </c>
      <c r="B261" s="1">
        <f t="shared" si="444"/>
        <v>1953</v>
      </c>
      <c r="D261" s="43">
        <f>AER11_Table2.1C_Update!U16*0.001</f>
        <v>2512.3760000000002</v>
      </c>
      <c r="F261" s="49">
        <f t="shared" si="429"/>
        <v>29.253228242721686</v>
      </c>
      <c r="H261" s="50">
        <f t="shared" si="445"/>
        <v>85.883717829504477</v>
      </c>
      <c r="K261" s="50">
        <f t="shared" si="446"/>
        <v>2629.5504570939943</v>
      </c>
      <c r="L261" s="50">
        <f t="shared" si="447"/>
        <v>89.889240096030647</v>
      </c>
      <c r="O261" s="46">
        <f>Weather_factors!HQ12</f>
        <v>0.95543935778913047</v>
      </c>
      <c r="R261" s="46">
        <f t="shared" si="430"/>
        <v>1.4265168895953837</v>
      </c>
      <c r="S261" s="46"/>
      <c r="T261" s="46"/>
      <c r="V261" s="48">
        <f t="shared" si="431"/>
        <v>0.50287816207728697</v>
      </c>
      <c r="W261" s="48">
        <f t="shared" si="432"/>
        <v>1.3385902028444157</v>
      </c>
      <c r="X261" s="48">
        <f t="shared" si="433"/>
        <v>0.93836267387208594</v>
      </c>
      <c r="Y261" s="48">
        <f t="shared" si="448"/>
        <v>1.4265168895953837</v>
      </c>
      <c r="Z261" s="48">
        <f t="shared" si="449"/>
        <v>0.67314778098106243</v>
      </c>
      <c r="AA261" s="48">
        <f t="shared" si="450"/>
        <v>0.67314778098106254</v>
      </c>
      <c r="AB261" s="48"/>
      <c r="AC261" s="48"/>
      <c r="AH261" s="5"/>
      <c r="AJ261" s="46" t="e">
        <f>D261/#REF!</f>
        <v>#REF!</v>
      </c>
      <c r="AK261" s="46" t="e">
        <f>#REF!/#REF!</f>
        <v>#REF!</v>
      </c>
      <c r="AL261" s="46" t="e">
        <f>#REF!/#REF!</f>
        <v>#REF!</v>
      </c>
      <c r="AM261" s="46" t="e">
        <f>#REF!/#REF!</f>
        <v>#REF!</v>
      </c>
      <c r="AO261" s="46" t="e">
        <f t="shared" si="451"/>
        <v>#REF!</v>
      </c>
      <c r="AP261" s="46" t="e">
        <f t="shared" si="452"/>
        <v>#REF!</v>
      </c>
      <c r="AQ261" s="46" t="e">
        <f t="shared" si="453"/>
        <v>#REF!</v>
      </c>
      <c r="AR261" s="46" t="e">
        <f t="shared" si="454"/>
        <v>#REF!</v>
      </c>
      <c r="AS261" s="46" t="e">
        <f t="shared" si="455"/>
        <v>#REF!</v>
      </c>
      <c r="AT261" s="46"/>
      <c r="AU261" s="46" t="e">
        <f t="shared" si="456"/>
        <v>#REF!</v>
      </c>
      <c r="AV261" s="46" t="e">
        <f t="shared" si="457"/>
        <v>#REF!</v>
      </c>
      <c r="AW261" s="46" t="e">
        <f t="shared" si="458"/>
        <v>#REF!</v>
      </c>
      <c r="AX261" s="46" t="e">
        <f t="shared" si="459"/>
        <v>#REF!</v>
      </c>
      <c r="BA261" s="46" t="e">
        <f>LN(#REF!/#REF!)</f>
        <v>#REF!</v>
      </c>
      <c r="BB261" s="46" t="e">
        <f>LN(#REF!/#REF!)</f>
        <v>#REF!</v>
      </c>
      <c r="BC261" s="46" t="e">
        <f>LN(#REF!/#REF!)</f>
        <v>#REF!</v>
      </c>
      <c r="BD261" s="46" t="e">
        <f>LN(#REF!/#REF!)</f>
        <v>#REF!</v>
      </c>
      <c r="BF261" s="46" t="e">
        <f>F261/#REF!</f>
        <v>#REF!</v>
      </c>
      <c r="BG261" s="46" t="e">
        <f>#REF!/#REF!</f>
        <v>#REF!</v>
      </c>
      <c r="BH261" s="46" t="e">
        <f>#REF!/#REF!</f>
        <v>#REF!</v>
      </c>
      <c r="BI261" s="46" t="e">
        <f>#REF!/#REF!</f>
        <v>#REF!</v>
      </c>
      <c r="BJ261" s="46"/>
      <c r="BL261" s="46" t="e">
        <f t="shared" si="460"/>
        <v>#REF!</v>
      </c>
      <c r="BM261" s="46" t="e">
        <f t="shared" si="461"/>
        <v>#REF!</v>
      </c>
      <c r="BN261" s="46" t="e">
        <f t="shared" si="462"/>
        <v>#REF!</v>
      </c>
      <c r="BO261" s="46" t="e">
        <f t="shared" si="463"/>
        <v>#REF!</v>
      </c>
      <c r="BQ261" s="46" t="e">
        <f>LN(#REF!/#REF!)</f>
        <v>#REF!</v>
      </c>
      <c r="BR261" s="46" t="e">
        <f>LN(#REF!/#REF!)</f>
        <v>#REF!</v>
      </c>
      <c r="BS261" s="46" t="e">
        <f>LN(#REF!/#REF!)</f>
        <v>#REF!</v>
      </c>
      <c r="BT261" s="46" t="e">
        <f>LN(#REF!/#REF!)</f>
        <v>#REF!</v>
      </c>
      <c r="BV261" s="46" t="e">
        <f>LN(#REF!/#REF!)</f>
        <v>#REF!</v>
      </c>
      <c r="BW261" s="46" t="e">
        <f>LN(#REF!/#REF!)</f>
        <v>#REF!</v>
      </c>
      <c r="BX261" s="46" t="e">
        <f>LN(#REF!/#REF!)</f>
        <v>#REF!</v>
      </c>
      <c r="BY261" s="46" t="e">
        <f>LN(#REF!/#REF!)</f>
        <v>#REF!</v>
      </c>
      <c r="CA261" s="46" t="e">
        <f>LN(#REF!/#REF!)</f>
        <v>#REF!</v>
      </c>
      <c r="CB261" s="46" t="e">
        <f>LN(#REF!/#REF!)</f>
        <v>#REF!</v>
      </c>
      <c r="CC261" s="46" t="e">
        <f>LN(#REF!/#REF!)</f>
        <v>#REF!</v>
      </c>
      <c r="CD261" s="46" t="e">
        <f>LN(#REF!/#REF!)</f>
        <v>#REF!</v>
      </c>
      <c r="CG261" s="46" t="e">
        <f t="shared" si="464"/>
        <v>#REF!</v>
      </c>
      <c r="CH261" s="46">
        <f t="shared" si="465"/>
        <v>1</v>
      </c>
      <c r="CI261" s="46">
        <f t="shared" si="434"/>
        <v>1</v>
      </c>
      <c r="CJ261" s="46"/>
      <c r="CK261" s="46" t="e">
        <f t="shared" si="466"/>
        <v>#REF!</v>
      </c>
      <c r="CL261" s="46">
        <f t="shared" si="467"/>
        <v>1</v>
      </c>
      <c r="CM261" s="46">
        <f t="shared" si="435"/>
        <v>1</v>
      </c>
      <c r="CN261" s="46"/>
      <c r="CO261" s="46" t="e">
        <f t="shared" si="468"/>
        <v>#REF!</v>
      </c>
      <c r="CP261" s="46">
        <f t="shared" si="469"/>
        <v>1</v>
      </c>
      <c r="CQ261" s="46">
        <f t="shared" si="436"/>
        <v>1</v>
      </c>
      <c r="CR261" s="46"/>
      <c r="CS261" s="46" t="e">
        <f t="shared" si="470"/>
        <v>#REF!</v>
      </c>
      <c r="CT261" s="46">
        <f t="shared" si="471"/>
        <v>1</v>
      </c>
      <c r="CU261" s="46">
        <f t="shared" si="437"/>
        <v>1</v>
      </c>
      <c r="CW261" s="46" t="e">
        <f t="shared" si="472"/>
        <v>#REF!</v>
      </c>
      <c r="CX261" s="46">
        <f t="shared" si="473"/>
        <v>1</v>
      </c>
      <c r="CY261" s="46">
        <f t="shared" si="438"/>
        <v>1</v>
      </c>
      <c r="DD261" s="2">
        <f t="shared" si="439"/>
        <v>1974</v>
      </c>
      <c r="DE261" s="46">
        <f t="shared" si="440"/>
        <v>1.1411949264256698</v>
      </c>
      <c r="DF261" s="46">
        <f t="shared" si="441"/>
        <v>0.81727797089711285</v>
      </c>
      <c r="DG261" s="46">
        <f t="shared" si="442"/>
        <v>1.4453742272853469</v>
      </c>
      <c r="DH261" s="46">
        <f t="shared" si="443"/>
        <v>0.9660725288147457</v>
      </c>
      <c r="DI261" s="52">
        <f t="shared" si="474"/>
        <v>0</v>
      </c>
    </row>
    <row r="262" spans="1:113" x14ac:dyDescent="0.2">
      <c r="A262" s="33" t="s">
        <v>68</v>
      </c>
      <c r="B262" s="1">
        <f t="shared" si="444"/>
        <v>1954</v>
      </c>
      <c r="D262" s="43">
        <f>AER11_Table2.1C_Update!U17*0.001</f>
        <v>2457.578</v>
      </c>
      <c r="F262" s="49">
        <f t="shared" si="429"/>
        <v>29.913833099802616</v>
      </c>
      <c r="H262" s="50">
        <f t="shared" si="445"/>
        <v>82.155235398977212</v>
      </c>
      <c r="K262" s="50">
        <f t="shared" si="446"/>
        <v>2518.5268238052549</v>
      </c>
      <c r="L262" s="50">
        <f t="shared" si="447"/>
        <v>84.192714969111506</v>
      </c>
      <c r="O262" s="46">
        <f>Weather_factors!HQ13</f>
        <v>0.97579981152904027</v>
      </c>
      <c r="R262" s="46">
        <f t="shared" si="430"/>
        <v>1.336114642375658</v>
      </c>
      <c r="S262" s="46"/>
      <c r="T262" s="46"/>
      <c r="V262" s="48">
        <f t="shared" si="431"/>
        <v>0.51423430211187759</v>
      </c>
      <c r="W262" s="48">
        <f t="shared" si="432"/>
        <v>1.2804777901646427</v>
      </c>
      <c r="X262" s="48">
        <f t="shared" si="433"/>
        <v>0.95835922274447116</v>
      </c>
      <c r="Y262" s="48">
        <f t="shared" si="448"/>
        <v>1.336114642375658</v>
      </c>
      <c r="Z262" s="48">
        <f t="shared" si="449"/>
        <v>0.65846560279507427</v>
      </c>
      <c r="AA262" s="48">
        <f t="shared" si="450"/>
        <v>0.65846560279507427</v>
      </c>
      <c r="AB262" s="48"/>
      <c r="AC262" s="48"/>
      <c r="AH262" s="5"/>
      <c r="AJ262" s="46" t="e">
        <f>D262/#REF!</f>
        <v>#REF!</v>
      </c>
      <c r="AK262" s="46" t="e">
        <f>#REF!/#REF!</f>
        <v>#REF!</v>
      </c>
      <c r="AL262" s="46" t="e">
        <f>#REF!/#REF!</f>
        <v>#REF!</v>
      </c>
      <c r="AM262" s="46" t="e">
        <f>#REF!/#REF!</f>
        <v>#REF!</v>
      </c>
      <c r="AO262" s="46" t="e">
        <f t="shared" si="451"/>
        <v>#REF!</v>
      </c>
      <c r="AP262" s="46" t="e">
        <f t="shared" si="452"/>
        <v>#REF!</v>
      </c>
      <c r="AQ262" s="46" t="e">
        <f t="shared" si="453"/>
        <v>#REF!</v>
      </c>
      <c r="AR262" s="46" t="e">
        <f t="shared" si="454"/>
        <v>#REF!</v>
      </c>
      <c r="AS262" s="46" t="e">
        <f t="shared" si="455"/>
        <v>#REF!</v>
      </c>
      <c r="AT262" s="46"/>
      <c r="AU262" s="46" t="e">
        <f t="shared" si="456"/>
        <v>#REF!</v>
      </c>
      <c r="AV262" s="46" t="e">
        <f t="shared" si="457"/>
        <v>#REF!</v>
      </c>
      <c r="AW262" s="46" t="e">
        <f t="shared" si="458"/>
        <v>#REF!</v>
      </c>
      <c r="AX262" s="46" t="e">
        <f t="shared" si="459"/>
        <v>#REF!</v>
      </c>
      <c r="BA262" s="46" t="e">
        <f>LN(#REF!/#REF!)</f>
        <v>#REF!</v>
      </c>
      <c r="BB262" s="46" t="e">
        <f>LN(#REF!/#REF!)</f>
        <v>#REF!</v>
      </c>
      <c r="BC262" s="46" t="e">
        <f>LN(#REF!/#REF!)</f>
        <v>#REF!</v>
      </c>
      <c r="BD262" s="46" t="e">
        <f>LN(#REF!/#REF!)</f>
        <v>#REF!</v>
      </c>
      <c r="BF262" s="46" t="e">
        <f>F262/#REF!</f>
        <v>#REF!</v>
      </c>
      <c r="BG262" s="46" t="e">
        <f>#REF!/#REF!</f>
        <v>#REF!</v>
      </c>
      <c r="BH262" s="46" t="e">
        <f>#REF!/#REF!</f>
        <v>#REF!</v>
      </c>
      <c r="BI262" s="46" t="e">
        <f>#REF!/#REF!</f>
        <v>#REF!</v>
      </c>
      <c r="BJ262" s="46"/>
      <c r="BL262" s="46" t="e">
        <f t="shared" si="460"/>
        <v>#REF!</v>
      </c>
      <c r="BM262" s="46" t="e">
        <f t="shared" si="461"/>
        <v>#REF!</v>
      </c>
      <c r="BN262" s="46" t="e">
        <f t="shared" si="462"/>
        <v>#REF!</v>
      </c>
      <c r="BO262" s="46" t="e">
        <f t="shared" si="463"/>
        <v>#REF!</v>
      </c>
      <c r="BQ262" s="46" t="e">
        <f>LN(#REF!/#REF!)</f>
        <v>#REF!</v>
      </c>
      <c r="BR262" s="46" t="e">
        <f>LN(#REF!/#REF!)</f>
        <v>#REF!</v>
      </c>
      <c r="BS262" s="46" t="e">
        <f>LN(#REF!/#REF!)</f>
        <v>#REF!</v>
      </c>
      <c r="BT262" s="46" t="e">
        <f>LN(#REF!/#REF!)</f>
        <v>#REF!</v>
      </c>
      <c r="BV262" s="46" t="e">
        <f>LN(#REF!/#REF!)</f>
        <v>#REF!</v>
      </c>
      <c r="BW262" s="46" t="e">
        <f>LN(#REF!/#REF!)</f>
        <v>#REF!</v>
      </c>
      <c r="BX262" s="46" t="e">
        <f>LN(#REF!/#REF!)</f>
        <v>#REF!</v>
      </c>
      <c r="BY262" s="46" t="e">
        <f>LN(#REF!/#REF!)</f>
        <v>#REF!</v>
      </c>
      <c r="CA262" s="46" t="e">
        <f>LN(#REF!/#REF!)</f>
        <v>#REF!</v>
      </c>
      <c r="CB262" s="46" t="e">
        <f>LN(#REF!/#REF!)</f>
        <v>#REF!</v>
      </c>
      <c r="CC262" s="46" t="e">
        <f>LN(#REF!/#REF!)</f>
        <v>#REF!</v>
      </c>
      <c r="CD262" s="46" t="e">
        <f>LN(#REF!/#REF!)</f>
        <v>#REF!</v>
      </c>
      <c r="CG262" s="46" t="e">
        <f t="shared" si="464"/>
        <v>#REF!</v>
      </c>
      <c r="CH262" s="46">
        <f t="shared" si="465"/>
        <v>1</v>
      </c>
      <c r="CI262" s="46">
        <f t="shared" si="434"/>
        <v>1</v>
      </c>
      <c r="CJ262" s="46"/>
      <c r="CK262" s="46" t="e">
        <f t="shared" si="466"/>
        <v>#REF!</v>
      </c>
      <c r="CL262" s="46">
        <f t="shared" si="467"/>
        <v>1</v>
      </c>
      <c r="CM262" s="46">
        <f t="shared" si="435"/>
        <v>1</v>
      </c>
      <c r="CN262" s="46"/>
      <c r="CO262" s="46" t="e">
        <f t="shared" si="468"/>
        <v>#REF!</v>
      </c>
      <c r="CP262" s="46">
        <f t="shared" si="469"/>
        <v>1</v>
      </c>
      <c r="CQ262" s="46">
        <f t="shared" si="436"/>
        <v>1</v>
      </c>
      <c r="CR262" s="46"/>
      <c r="CS262" s="46" t="e">
        <f t="shared" si="470"/>
        <v>#REF!</v>
      </c>
      <c r="CT262" s="46">
        <f t="shared" si="471"/>
        <v>1</v>
      </c>
      <c r="CU262" s="46">
        <f t="shared" si="437"/>
        <v>1</v>
      </c>
      <c r="CW262" s="46" t="e">
        <f t="shared" si="472"/>
        <v>#REF!</v>
      </c>
      <c r="CX262" s="46">
        <f t="shared" si="473"/>
        <v>1</v>
      </c>
      <c r="CY262" s="46">
        <f t="shared" si="438"/>
        <v>1</v>
      </c>
      <c r="DD262" s="2">
        <f t="shared" si="439"/>
        <v>1975</v>
      </c>
      <c r="DE262" s="46">
        <f t="shared" si="440"/>
        <v>1.0876346362009277</v>
      </c>
      <c r="DF262" s="46">
        <f t="shared" si="441"/>
        <v>0.83336894434812103</v>
      </c>
      <c r="DG262" s="46">
        <f t="shared" si="442"/>
        <v>1.3446310486967001</v>
      </c>
      <c r="DH262" s="46">
        <f t="shared" si="443"/>
        <v>0.97060512869765259</v>
      </c>
      <c r="DI262" s="52">
        <f t="shared" si="474"/>
        <v>0</v>
      </c>
    </row>
    <row r="263" spans="1:113" x14ac:dyDescent="0.2">
      <c r="A263" s="33" t="s">
        <v>68</v>
      </c>
      <c r="B263" s="1">
        <f t="shared" si="444"/>
        <v>1955</v>
      </c>
      <c r="D263" s="43">
        <f>AER11_Table2.1C_Update!U18*0.001</f>
        <v>2561.252</v>
      </c>
      <c r="F263" s="49">
        <f t="shared" si="429"/>
        <v>30.679715723217608</v>
      </c>
      <c r="H263" s="50">
        <f t="shared" si="445"/>
        <v>83.483563638815312</v>
      </c>
      <c r="K263" s="50">
        <f t="shared" si="446"/>
        <v>2534.7755181094308</v>
      </c>
      <c r="L263" s="50">
        <f t="shared" si="447"/>
        <v>82.620567314813115</v>
      </c>
      <c r="O263" s="46">
        <f>Weather_factors!HQ14</f>
        <v>1.0104452965169541</v>
      </c>
      <c r="R263" s="46">
        <f t="shared" si="430"/>
        <v>1.3111651024819122</v>
      </c>
      <c r="S263" s="46"/>
      <c r="T263" s="46"/>
      <c r="V263" s="48">
        <f t="shared" si="431"/>
        <v>0.52740022153910138</v>
      </c>
      <c r="W263" s="48">
        <f t="shared" si="432"/>
        <v>1.3011812158307123</v>
      </c>
      <c r="X263" s="48">
        <f t="shared" si="433"/>
        <v>0.99238548476290178</v>
      </c>
      <c r="Y263" s="48">
        <f t="shared" si="448"/>
        <v>1.3111651024819122</v>
      </c>
      <c r="Z263" s="48">
        <f t="shared" si="449"/>
        <v>0.68624326149163495</v>
      </c>
      <c r="AA263" s="48">
        <f t="shared" si="450"/>
        <v>0.68624326149163495</v>
      </c>
      <c r="AB263" s="48"/>
      <c r="AC263" s="48"/>
      <c r="AH263" s="5"/>
      <c r="AJ263" s="46" t="e">
        <f>D263/#REF!</f>
        <v>#REF!</v>
      </c>
      <c r="AK263" s="46" t="e">
        <f>#REF!/#REF!</f>
        <v>#REF!</v>
      </c>
      <c r="AL263" s="46" t="e">
        <f>#REF!/#REF!</f>
        <v>#REF!</v>
      </c>
      <c r="AM263" s="46" t="e">
        <f>#REF!/#REF!</f>
        <v>#REF!</v>
      </c>
      <c r="AO263" s="46" t="e">
        <f t="shared" si="451"/>
        <v>#REF!</v>
      </c>
      <c r="AP263" s="46" t="e">
        <f t="shared" si="452"/>
        <v>#REF!</v>
      </c>
      <c r="AQ263" s="46" t="e">
        <f t="shared" si="453"/>
        <v>#REF!</v>
      </c>
      <c r="AR263" s="46" t="e">
        <f t="shared" si="454"/>
        <v>#REF!</v>
      </c>
      <c r="AS263" s="46" t="e">
        <f t="shared" si="455"/>
        <v>#REF!</v>
      </c>
      <c r="AT263" s="46"/>
      <c r="AU263" s="46" t="e">
        <f t="shared" si="456"/>
        <v>#REF!</v>
      </c>
      <c r="AV263" s="46" t="e">
        <f t="shared" si="457"/>
        <v>#REF!</v>
      </c>
      <c r="AW263" s="46" t="e">
        <f t="shared" si="458"/>
        <v>#REF!</v>
      </c>
      <c r="AX263" s="46" t="e">
        <f t="shared" si="459"/>
        <v>#REF!</v>
      </c>
      <c r="BA263" s="46" t="e">
        <f>LN(#REF!/#REF!)</f>
        <v>#REF!</v>
      </c>
      <c r="BB263" s="46" t="e">
        <f>LN(#REF!/#REF!)</f>
        <v>#REF!</v>
      </c>
      <c r="BC263" s="46" t="e">
        <f>LN(#REF!/#REF!)</f>
        <v>#REF!</v>
      </c>
      <c r="BD263" s="46" t="e">
        <f>LN(#REF!/#REF!)</f>
        <v>#REF!</v>
      </c>
      <c r="BF263" s="46" t="e">
        <f>F263/#REF!</f>
        <v>#REF!</v>
      </c>
      <c r="BG263" s="46" t="e">
        <f>#REF!/#REF!</f>
        <v>#REF!</v>
      </c>
      <c r="BH263" s="46" t="e">
        <f>#REF!/#REF!</f>
        <v>#REF!</v>
      </c>
      <c r="BI263" s="46" t="e">
        <f>#REF!/#REF!</f>
        <v>#REF!</v>
      </c>
      <c r="BJ263" s="46"/>
      <c r="BL263" s="46" t="e">
        <f t="shared" si="460"/>
        <v>#REF!</v>
      </c>
      <c r="BM263" s="46" t="e">
        <f t="shared" si="461"/>
        <v>#REF!</v>
      </c>
      <c r="BN263" s="46" t="e">
        <f t="shared" si="462"/>
        <v>#REF!</v>
      </c>
      <c r="BO263" s="46" t="e">
        <f t="shared" si="463"/>
        <v>#REF!</v>
      </c>
      <c r="BQ263" s="46" t="e">
        <f>LN(#REF!/#REF!)</f>
        <v>#REF!</v>
      </c>
      <c r="BR263" s="46" t="e">
        <f>LN(#REF!/#REF!)</f>
        <v>#REF!</v>
      </c>
      <c r="BS263" s="46" t="e">
        <f>LN(#REF!/#REF!)</f>
        <v>#REF!</v>
      </c>
      <c r="BT263" s="46" t="e">
        <f>LN(#REF!/#REF!)</f>
        <v>#REF!</v>
      </c>
      <c r="BV263" s="46" t="e">
        <f>LN(#REF!/#REF!)</f>
        <v>#REF!</v>
      </c>
      <c r="BW263" s="46" t="e">
        <f>LN(#REF!/#REF!)</f>
        <v>#REF!</v>
      </c>
      <c r="BX263" s="46" t="e">
        <f>LN(#REF!/#REF!)</f>
        <v>#REF!</v>
      </c>
      <c r="BY263" s="46" t="e">
        <f>LN(#REF!/#REF!)</f>
        <v>#REF!</v>
      </c>
      <c r="CA263" s="46" t="e">
        <f>LN(#REF!/#REF!)</f>
        <v>#REF!</v>
      </c>
      <c r="CB263" s="46" t="e">
        <f>LN(#REF!/#REF!)</f>
        <v>#REF!</v>
      </c>
      <c r="CC263" s="46" t="e">
        <f>LN(#REF!/#REF!)</f>
        <v>#REF!</v>
      </c>
      <c r="CD263" s="46" t="e">
        <f>LN(#REF!/#REF!)</f>
        <v>#REF!</v>
      </c>
      <c r="CG263" s="46" t="e">
        <f t="shared" si="464"/>
        <v>#REF!</v>
      </c>
      <c r="CH263" s="46">
        <f t="shared" si="465"/>
        <v>1</v>
      </c>
      <c r="CI263" s="46">
        <f t="shared" si="434"/>
        <v>1</v>
      </c>
      <c r="CJ263" s="46"/>
      <c r="CK263" s="46" t="e">
        <f t="shared" si="466"/>
        <v>#REF!</v>
      </c>
      <c r="CL263" s="46">
        <f t="shared" si="467"/>
        <v>1</v>
      </c>
      <c r="CM263" s="46">
        <f t="shared" si="435"/>
        <v>1</v>
      </c>
      <c r="CN263" s="46"/>
      <c r="CO263" s="46" t="e">
        <f t="shared" si="468"/>
        <v>#REF!</v>
      </c>
      <c r="CP263" s="46">
        <f t="shared" si="469"/>
        <v>1</v>
      </c>
      <c r="CQ263" s="46">
        <f t="shared" si="436"/>
        <v>1</v>
      </c>
      <c r="CR263" s="46"/>
      <c r="CS263" s="46" t="e">
        <f t="shared" si="470"/>
        <v>#REF!</v>
      </c>
      <c r="CT263" s="46">
        <f t="shared" si="471"/>
        <v>1</v>
      </c>
      <c r="CU263" s="46">
        <f t="shared" si="437"/>
        <v>1</v>
      </c>
      <c r="CW263" s="46" t="e">
        <f t="shared" si="472"/>
        <v>#REF!</v>
      </c>
      <c r="CX263" s="46">
        <f t="shared" si="473"/>
        <v>1</v>
      </c>
      <c r="CY263" s="46">
        <f t="shared" si="438"/>
        <v>1</v>
      </c>
      <c r="DD263" s="2">
        <f t="shared" si="439"/>
        <v>1976</v>
      </c>
      <c r="DE263" s="46">
        <f t="shared" si="440"/>
        <v>1.171307083069866</v>
      </c>
      <c r="DF263" s="46">
        <f t="shared" si="441"/>
        <v>0.84609700270946586</v>
      </c>
      <c r="DG263" s="46">
        <f t="shared" si="442"/>
        <v>1.3905560254796023</v>
      </c>
      <c r="DH263" s="46">
        <f t="shared" si="443"/>
        <v>0.99554781082067312</v>
      </c>
      <c r="DI263" s="52">
        <f t="shared" si="474"/>
        <v>0</v>
      </c>
    </row>
    <row r="264" spans="1:113" x14ac:dyDescent="0.2">
      <c r="A264" s="33" t="s">
        <v>68</v>
      </c>
      <c r="B264" s="1">
        <f t="shared" si="444"/>
        <v>1956</v>
      </c>
      <c r="D264" s="43">
        <f>AER11_Table2.1C_Update!U19*0.001</f>
        <v>2606.8540000000003</v>
      </c>
      <c r="F264" s="49">
        <f t="shared" si="429"/>
        <v>31.51261913231259</v>
      </c>
      <c r="H264" s="50">
        <f t="shared" si="445"/>
        <v>82.724129944723302</v>
      </c>
      <c r="K264" s="50">
        <f t="shared" si="446"/>
        <v>2619.585598876622</v>
      </c>
      <c r="L264" s="50">
        <f t="shared" si="447"/>
        <v>83.12814583509298</v>
      </c>
      <c r="O264" s="46">
        <f>Weather_factors!HQ15</f>
        <v>0.99513984239259767</v>
      </c>
      <c r="R264" s="46">
        <f t="shared" si="430"/>
        <v>1.3192202304505269</v>
      </c>
      <c r="S264" s="46"/>
      <c r="T264" s="46"/>
      <c r="V264" s="48">
        <f t="shared" si="431"/>
        <v>0.54171826302424253</v>
      </c>
      <c r="W264" s="48">
        <f t="shared" si="432"/>
        <v>1.2893446241191193</v>
      </c>
      <c r="X264" s="48">
        <f t="shared" si="433"/>
        <v>0.97735358688275664</v>
      </c>
      <c r="Y264" s="48">
        <f t="shared" si="448"/>
        <v>1.3192202304505269</v>
      </c>
      <c r="Z264" s="48">
        <f t="shared" si="449"/>
        <v>0.69846153021745416</v>
      </c>
      <c r="AA264" s="48">
        <f t="shared" si="450"/>
        <v>0.69846153021745416</v>
      </c>
      <c r="AB264" s="48"/>
      <c r="AC264" s="48"/>
      <c r="AH264" s="5"/>
      <c r="AJ264" s="46" t="e">
        <f>D264/#REF!</f>
        <v>#REF!</v>
      </c>
      <c r="AK264" s="46" t="e">
        <f>#REF!/#REF!</f>
        <v>#REF!</v>
      </c>
      <c r="AL264" s="46" t="e">
        <f>#REF!/#REF!</f>
        <v>#REF!</v>
      </c>
      <c r="AM264" s="46" t="e">
        <f>#REF!/#REF!</f>
        <v>#REF!</v>
      </c>
      <c r="AO264" s="46" t="e">
        <f t="shared" si="451"/>
        <v>#REF!</v>
      </c>
      <c r="AP264" s="46" t="e">
        <f t="shared" si="452"/>
        <v>#REF!</v>
      </c>
      <c r="AQ264" s="46" t="e">
        <f t="shared" si="453"/>
        <v>#REF!</v>
      </c>
      <c r="AR264" s="46" t="e">
        <f t="shared" si="454"/>
        <v>#REF!</v>
      </c>
      <c r="AS264" s="46" t="e">
        <f t="shared" si="455"/>
        <v>#REF!</v>
      </c>
      <c r="AT264" s="46"/>
      <c r="AU264" s="46" t="e">
        <f t="shared" si="456"/>
        <v>#REF!</v>
      </c>
      <c r="AV264" s="46" t="e">
        <f t="shared" si="457"/>
        <v>#REF!</v>
      </c>
      <c r="AW264" s="46" t="e">
        <f t="shared" si="458"/>
        <v>#REF!</v>
      </c>
      <c r="AX264" s="46" t="e">
        <f t="shared" si="459"/>
        <v>#REF!</v>
      </c>
      <c r="BA264" s="46" t="e">
        <f>LN(#REF!/#REF!)</f>
        <v>#REF!</v>
      </c>
      <c r="BB264" s="46" t="e">
        <f>LN(#REF!/#REF!)</f>
        <v>#REF!</v>
      </c>
      <c r="BC264" s="46" t="e">
        <f>LN(#REF!/#REF!)</f>
        <v>#REF!</v>
      </c>
      <c r="BD264" s="46" t="e">
        <f>LN(#REF!/#REF!)</f>
        <v>#REF!</v>
      </c>
      <c r="BF264" s="46" t="e">
        <f>F264/#REF!</f>
        <v>#REF!</v>
      </c>
      <c r="BG264" s="46" t="e">
        <f>#REF!/#REF!</f>
        <v>#REF!</v>
      </c>
      <c r="BH264" s="46" t="e">
        <f>#REF!/#REF!</f>
        <v>#REF!</v>
      </c>
      <c r="BI264" s="46" t="e">
        <f>#REF!/#REF!</f>
        <v>#REF!</v>
      </c>
      <c r="BJ264" s="46"/>
      <c r="BL264" s="46" t="e">
        <f t="shared" si="460"/>
        <v>#REF!</v>
      </c>
      <c r="BM264" s="46" t="e">
        <f t="shared" si="461"/>
        <v>#REF!</v>
      </c>
      <c r="BN264" s="46" t="e">
        <f t="shared" si="462"/>
        <v>#REF!</v>
      </c>
      <c r="BO264" s="46" t="e">
        <f t="shared" si="463"/>
        <v>#REF!</v>
      </c>
      <c r="BQ264" s="46" t="e">
        <f>LN(#REF!/#REF!)</f>
        <v>#REF!</v>
      </c>
      <c r="BR264" s="46" t="e">
        <f>LN(#REF!/#REF!)</f>
        <v>#REF!</v>
      </c>
      <c r="BS264" s="46" t="e">
        <f>LN(#REF!/#REF!)</f>
        <v>#REF!</v>
      </c>
      <c r="BT264" s="46" t="e">
        <f>LN(#REF!/#REF!)</f>
        <v>#REF!</v>
      </c>
      <c r="BV264" s="46" t="e">
        <f>LN(#REF!/#REF!)</f>
        <v>#REF!</v>
      </c>
      <c r="BW264" s="46" t="e">
        <f>LN(#REF!/#REF!)</f>
        <v>#REF!</v>
      </c>
      <c r="BX264" s="46" t="e">
        <f>LN(#REF!/#REF!)</f>
        <v>#REF!</v>
      </c>
      <c r="BY264" s="46" t="e">
        <f>LN(#REF!/#REF!)</f>
        <v>#REF!</v>
      </c>
      <c r="CA264" s="46" t="e">
        <f>LN(#REF!/#REF!)</f>
        <v>#REF!</v>
      </c>
      <c r="CB264" s="46" t="e">
        <f>LN(#REF!/#REF!)</f>
        <v>#REF!</v>
      </c>
      <c r="CC264" s="46" t="e">
        <f>LN(#REF!/#REF!)</f>
        <v>#REF!</v>
      </c>
      <c r="CD264" s="46" t="e">
        <f>LN(#REF!/#REF!)</f>
        <v>#REF!</v>
      </c>
      <c r="CG264" s="46" t="e">
        <f t="shared" si="464"/>
        <v>#REF!</v>
      </c>
      <c r="CH264" s="46">
        <f t="shared" si="465"/>
        <v>1</v>
      </c>
      <c r="CI264" s="46">
        <f t="shared" si="434"/>
        <v>1</v>
      </c>
      <c r="CJ264" s="46"/>
      <c r="CK264" s="46" t="e">
        <f t="shared" si="466"/>
        <v>#REF!</v>
      </c>
      <c r="CL264" s="46">
        <f t="shared" si="467"/>
        <v>1</v>
      </c>
      <c r="CM264" s="46">
        <f t="shared" si="435"/>
        <v>1</v>
      </c>
      <c r="CN264" s="46"/>
      <c r="CO264" s="46" t="e">
        <f t="shared" si="468"/>
        <v>#REF!</v>
      </c>
      <c r="CP264" s="46">
        <f t="shared" si="469"/>
        <v>1</v>
      </c>
      <c r="CQ264" s="46">
        <f t="shared" si="436"/>
        <v>1</v>
      </c>
      <c r="CR264" s="46"/>
      <c r="CS264" s="46" t="e">
        <f t="shared" si="470"/>
        <v>#REF!</v>
      </c>
      <c r="CT264" s="46">
        <f t="shared" si="471"/>
        <v>1</v>
      </c>
      <c r="CU264" s="46">
        <f t="shared" si="437"/>
        <v>1</v>
      </c>
      <c r="CW264" s="46" t="e">
        <f t="shared" si="472"/>
        <v>#REF!</v>
      </c>
      <c r="CX264" s="46">
        <f t="shared" si="473"/>
        <v>1</v>
      </c>
      <c r="CY264" s="46">
        <f t="shared" si="438"/>
        <v>1</v>
      </c>
      <c r="DD264" s="2">
        <f t="shared" si="439"/>
        <v>1977</v>
      </c>
      <c r="DE264" s="46">
        <f t="shared" si="440"/>
        <v>1.1409454810464379</v>
      </c>
      <c r="DF264" s="46">
        <f t="shared" si="441"/>
        <v>0.85990494559524699</v>
      </c>
      <c r="DG264" s="46">
        <f t="shared" si="442"/>
        <v>1.3471655447692041</v>
      </c>
      <c r="DH264" s="46">
        <f t="shared" si="443"/>
        <v>0.98490304265207507</v>
      </c>
      <c r="DI264" s="52">
        <f t="shared" si="474"/>
        <v>0</v>
      </c>
    </row>
    <row r="265" spans="1:113" x14ac:dyDescent="0.2">
      <c r="A265" s="33" t="s">
        <v>68</v>
      </c>
      <c r="B265" s="1">
        <f t="shared" si="444"/>
        <v>1957</v>
      </c>
      <c r="D265" s="43">
        <f>AER11_Table2.1C_Update!U20*0.001</f>
        <v>2449.2910000000002</v>
      </c>
      <c r="F265" s="49">
        <f t="shared" si="429"/>
        <v>32.345382764320952</v>
      </c>
      <c r="H265" s="50">
        <f t="shared" si="445"/>
        <v>75.723048876754262</v>
      </c>
      <c r="K265" s="50">
        <f t="shared" si="446"/>
        <v>2473.3372633519893</v>
      </c>
      <c r="L265" s="50">
        <f t="shared" si="447"/>
        <v>76.466470697642819</v>
      </c>
      <c r="O265" s="46">
        <f>Weather_factors!HQ16</f>
        <v>0.9902778065457194</v>
      </c>
      <c r="R265" s="46">
        <f t="shared" si="430"/>
        <v>1.213501324757053</v>
      </c>
      <c r="S265" s="46"/>
      <c r="T265" s="46"/>
      <c r="V265" s="48">
        <f t="shared" si="431"/>
        <v>0.55603390166878652</v>
      </c>
      <c r="W265" s="48">
        <f t="shared" si="432"/>
        <v>1.18022523846901</v>
      </c>
      <c r="X265" s="48">
        <f t="shared" si="433"/>
        <v>0.97257845079427074</v>
      </c>
      <c r="Y265" s="48">
        <f t="shared" si="448"/>
        <v>1.213501324757053</v>
      </c>
      <c r="Z265" s="48">
        <f t="shared" si="449"/>
        <v>0.65624524419389751</v>
      </c>
      <c r="AA265" s="48">
        <f t="shared" si="450"/>
        <v>0.65624524419389763</v>
      </c>
      <c r="AB265" s="48"/>
      <c r="AC265" s="48"/>
      <c r="AH265" s="5"/>
      <c r="AJ265" s="46" t="e">
        <f>D265/#REF!</f>
        <v>#REF!</v>
      </c>
      <c r="AK265" s="46" t="e">
        <f>#REF!/#REF!</f>
        <v>#REF!</v>
      </c>
      <c r="AL265" s="46" t="e">
        <f>#REF!/#REF!</f>
        <v>#REF!</v>
      </c>
      <c r="AM265" s="46" t="e">
        <f>#REF!/#REF!</f>
        <v>#REF!</v>
      </c>
      <c r="AO265" s="46" t="e">
        <f t="shared" si="451"/>
        <v>#REF!</v>
      </c>
      <c r="AP265" s="46" t="e">
        <f t="shared" si="452"/>
        <v>#REF!</v>
      </c>
      <c r="AQ265" s="46" t="e">
        <f t="shared" si="453"/>
        <v>#REF!</v>
      </c>
      <c r="AR265" s="46" t="e">
        <f t="shared" si="454"/>
        <v>#REF!</v>
      </c>
      <c r="AS265" s="46" t="e">
        <f t="shared" si="455"/>
        <v>#REF!</v>
      </c>
      <c r="AT265" s="46"/>
      <c r="AU265" s="46" t="e">
        <f t="shared" si="456"/>
        <v>#REF!</v>
      </c>
      <c r="AV265" s="46" t="e">
        <f t="shared" si="457"/>
        <v>#REF!</v>
      </c>
      <c r="AW265" s="46" t="e">
        <f t="shared" si="458"/>
        <v>#REF!</v>
      </c>
      <c r="AX265" s="46" t="e">
        <f t="shared" si="459"/>
        <v>#REF!</v>
      </c>
      <c r="BA265" s="46" t="e">
        <f>LN(#REF!/#REF!)</f>
        <v>#REF!</v>
      </c>
      <c r="BB265" s="46" t="e">
        <f>LN(#REF!/#REF!)</f>
        <v>#REF!</v>
      </c>
      <c r="BC265" s="46" t="e">
        <f>LN(#REF!/#REF!)</f>
        <v>#REF!</v>
      </c>
      <c r="BD265" s="46" t="e">
        <f>LN(#REF!/#REF!)</f>
        <v>#REF!</v>
      </c>
      <c r="BF265" s="46" t="e">
        <f>F265/#REF!</f>
        <v>#REF!</v>
      </c>
      <c r="BG265" s="46" t="e">
        <f>#REF!/#REF!</f>
        <v>#REF!</v>
      </c>
      <c r="BH265" s="46" t="e">
        <f>#REF!/#REF!</f>
        <v>#REF!</v>
      </c>
      <c r="BI265" s="46" t="e">
        <f>#REF!/#REF!</f>
        <v>#REF!</v>
      </c>
      <c r="BJ265" s="46"/>
      <c r="BL265" s="46" t="e">
        <f t="shared" si="460"/>
        <v>#REF!</v>
      </c>
      <c r="BM265" s="46" t="e">
        <f t="shared" si="461"/>
        <v>#REF!</v>
      </c>
      <c r="BN265" s="46" t="e">
        <f t="shared" si="462"/>
        <v>#REF!</v>
      </c>
      <c r="BO265" s="46" t="e">
        <f t="shared" si="463"/>
        <v>#REF!</v>
      </c>
      <c r="BQ265" s="46" t="e">
        <f>LN(#REF!/#REF!)</f>
        <v>#REF!</v>
      </c>
      <c r="BR265" s="46" t="e">
        <f>LN(#REF!/#REF!)</f>
        <v>#REF!</v>
      </c>
      <c r="BS265" s="46" t="e">
        <f>LN(#REF!/#REF!)</f>
        <v>#REF!</v>
      </c>
      <c r="BT265" s="46" t="e">
        <f>LN(#REF!/#REF!)</f>
        <v>#REF!</v>
      </c>
      <c r="BV265" s="46" t="e">
        <f>LN(#REF!/#REF!)</f>
        <v>#REF!</v>
      </c>
      <c r="BW265" s="46" t="e">
        <f>LN(#REF!/#REF!)</f>
        <v>#REF!</v>
      </c>
      <c r="BX265" s="46" t="e">
        <f>LN(#REF!/#REF!)</f>
        <v>#REF!</v>
      </c>
      <c r="BY265" s="46" t="e">
        <f>LN(#REF!/#REF!)</f>
        <v>#REF!</v>
      </c>
      <c r="CA265" s="46" t="e">
        <f>LN(#REF!/#REF!)</f>
        <v>#REF!</v>
      </c>
      <c r="CB265" s="46" t="e">
        <f>LN(#REF!/#REF!)</f>
        <v>#REF!</v>
      </c>
      <c r="CC265" s="46" t="e">
        <f>LN(#REF!/#REF!)</f>
        <v>#REF!</v>
      </c>
      <c r="CD265" s="46" t="e">
        <f>LN(#REF!/#REF!)</f>
        <v>#REF!</v>
      </c>
      <c r="CG265" s="46" t="e">
        <f t="shared" si="464"/>
        <v>#REF!</v>
      </c>
      <c r="CH265" s="46">
        <f t="shared" si="465"/>
        <v>1</v>
      </c>
      <c r="CI265" s="46">
        <f t="shared" si="434"/>
        <v>1</v>
      </c>
      <c r="CJ265" s="46"/>
      <c r="CK265" s="46" t="e">
        <f t="shared" si="466"/>
        <v>#REF!</v>
      </c>
      <c r="CL265" s="46">
        <f t="shared" si="467"/>
        <v>1</v>
      </c>
      <c r="CM265" s="46">
        <f t="shared" si="435"/>
        <v>1</v>
      </c>
      <c r="CN265" s="46"/>
      <c r="CO265" s="46" t="e">
        <f t="shared" si="468"/>
        <v>#REF!</v>
      </c>
      <c r="CP265" s="46">
        <f t="shared" si="469"/>
        <v>1</v>
      </c>
      <c r="CQ265" s="46">
        <f t="shared" si="436"/>
        <v>1</v>
      </c>
      <c r="CR265" s="46"/>
      <c r="CS265" s="46" t="e">
        <f t="shared" si="470"/>
        <v>#REF!</v>
      </c>
      <c r="CT265" s="46">
        <f t="shared" si="471"/>
        <v>1</v>
      </c>
      <c r="CU265" s="46">
        <f t="shared" si="437"/>
        <v>1</v>
      </c>
      <c r="CW265" s="46" t="e">
        <f t="shared" si="472"/>
        <v>#REF!</v>
      </c>
      <c r="CX265" s="46">
        <f t="shared" si="473"/>
        <v>1</v>
      </c>
      <c r="CY265" s="46">
        <f t="shared" si="438"/>
        <v>1</v>
      </c>
      <c r="DD265" s="2">
        <f t="shared" si="439"/>
        <v>1978</v>
      </c>
      <c r="DE265" s="46">
        <f t="shared" si="440"/>
        <v>1.1545521772214302</v>
      </c>
      <c r="DF265" s="46">
        <f t="shared" si="441"/>
        <v>0.87679393995089527</v>
      </c>
      <c r="DG265" s="46">
        <f t="shared" si="442"/>
        <v>1.299890433919795</v>
      </c>
      <c r="DH265" s="46">
        <f t="shared" si="443"/>
        <v>1.0129996081940402</v>
      </c>
      <c r="DI265" s="52">
        <f t="shared" si="474"/>
        <v>0</v>
      </c>
    </row>
    <row r="266" spans="1:113" x14ac:dyDescent="0.2">
      <c r="A266" s="33" t="s">
        <v>68</v>
      </c>
      <c r="B266" s="1">
        <f t="shared" si="444"/>
        <v>1958</v>
      </c>
      <c r="D266" s="43">
        <f>AER11_Table2.1C_Update!U21*0.001</f>
        <v>2557.2049999999999</v>
      </c>
      <c r="F266" s="49">
        <f t="shared" si="429"/>
        <v>33.206848339272774</v>
      </c>
      <c r="H266" s="50">
        <f t="shared" si="445"/>
        <v>77.008362066558064</v>
      </c>
      <c r="K266" s="50">
        <f t="shared" si="446"/>
        <v>2472.9361849492952</v>
      </c>
      <c r="L266" s="50">
        <f t="shared" si="447"/>
        <v>74.470668209262897</v>
      </c>
      <c r="O266" s="46">
        <f>Weather_factors!HQ17</f>
        <v>1.0340764212047115</v>
      </c>
      <c r="R266" s="46">
        <f t="shared" si="430"/>
        <v>1.1818285021263477</v>
      </c>
      <c r="S266" s="46"/>
      <c r="T266" s="46"/>
      <c r="V266" s="48">
        <f t="shared" si="431"/>
        <v>0.57084294159525717</v>
      </c>
      <c r="W266" s="48">
        <f t="shared" si="432"/>
        <v>1.2002582282712633</v>
      </c>
      <c r="X266" s="48">
        <f t="shared" si="433"/>
        <v>1.0155942474832489</v>
      </c>
      <c r="Y266" s="48">
        <f t="shared" si="448"/>
        <v>1.1818285021263477</v>
      </c>
      <c r="Z266" s="48">
        <f t="shared" si="449"/>
        <v>0.68515893770027958</v>
      </c>
      <c r="AA266" s="48">
        <f t="shared" si="450"/>
        <v>0.68515893770027958</v>
      </c>
      <c r="AB266" s="48"/>
      <c r="AC266" s="48"/>
      <c r="AH266" s="5"/>
      <c r="AJ266" s="46" t="e">
        <f>D266/#REF!</f>
        <v>#REF!</v>
      </c>
      <c r="AK266" s="46" t="e">
        <f>#REF!/#REF!</f>
        <v>#REF!</v>
      </c>
      <c r="AL266" s="46" t="e">
        <f>#REF!/#REF!</f>
        <v>#REF!</v>
      </c>
      <c r="AM266" s="46" t="e">
        <f>#REF!/#REF!</f>
        <v>#REF!</v>
      </c>
      <c r="AO266" s="46" t="e">
        <f t="shared" si="451"/>
        <v>#REF!</v>
      </c>
      <c r="AP266" s="46" t="e">
        <f t="shared" si="452"/>
        <v>#REF!</v>
      </c>
      <c r="AQ266" s="46" t="e">
        <f t="shared" si="453"/>
        <v>#REF!</v>
      </c>
      <c r="AR266" s="46" t="e">
        <f t="shared" si="454"/>
        <v>#REF!</v>
      </c>
      <c r="AS266" s="46" t="e">
        <f t="shared" si="455"/>
        <v>#REF!</v>
      </c>
      <c r="AT266" s="46"/>
      <c r="AU266" s="46" t="e">
        <f t="shared" si="456"/>
        <v>#REF!</v>
      </c>
      <c r="AV266" s="46" t="e">
        <f t="shared" si="457"/>
        <v>#REF!</v>
      </c>
      <c r="AW266" s="46" t="e">
        <f t="shared" si="458"/>
        <v>#REF!</v>
      </c>
      <c r="AX266" s="46" t="e">
        <f t="shared" si="459"/>
        <v>#REF!</v>
      </c>
      <c r="BA266" s="46" t="e">
        <f>LN(#REF!/#REF!)</f>
        <v>#REF!</v>
      </c>
      <c r="BB266" s="46" t="e">
        <f>LN(#REF!/#REF!)</f>
        <v>#REF!</v>
      </c>
      <c r="BC266" s="46" t="e">
        <f>LN(#REF!/#REF!)</f>
        <v>#REF!</v>
      </c>
      <c r="BD266" s="46" t="e">
        <f>LN(#REF!/#REF!)</f>
        <v>#REF!</v>
      </c>
      <c r="BF266" s="46" t="e">
        <f>F266/#REF!</f>
        <v>#REF!</v>
      </c>
      <c r="BG266" s="46" t="e">
        <f>#REF!/#REF!</f>
        <v>#REF!</v>
      </c>
      <c r="BH266" s="46" t="e">
        <f>#REF!/#REF!</f>
        <v>#REF!</v>
      </c>
      <c r="BI266" s="46" t="e">
        <f>#REF!/#REF!</f>
        <v>#REF!</v>
      </c>
      <c r="BJ266" s="46"/>
      <c r="BL266" s="46" t="e">
        <f t="shared" si="460"/>
        <v>#REF!</v>
      </c>
      <c r="BM266" s="46" t="e">
        <f t="shared" si="461"/>
        <v>#REF!</v>
      </c>
      <c r="BN266" s="46" t="e">
        <f t="shared" si="462"/>
        <v>#REF!</v>
      </c>
      <c r="BO266" s="46" t="e">
        <f t="shared" si="463"/>
        <v>#REF!</v>
      </c>
      <c r="BQ266" s="46" t="e">
        <f>LN(#REF!/#REF!)</f>
        <v>#REF!</v>
      </c>
      <c r="BR266" s="46" t="e">
        <f>LN(#REF!/#REF!)</f>
        <v>#REF!</v>
      </c>
      <c r="BS266" s="46" t="e">
        <f>LN(#REF!/#REF!)</f>
        <v>#REF!</v>
      </c>
      <c r="BT266" s="46" t="e">
        <f>LN(#REF!/#REF!)</f>
        <v>#REF!</v>
      </c>
      <c r="BV266" s="46" t="e">
        <f>LN(#REF!/#REF!)</f>
        <v>#REF!</v>
      </c>
      <c r="BW266" s="46" t="e">
        <f>LN(#REF!/#REF!)</f>
        <v>#REF!</v>
      </c>
      <c r="BX266" s="46" t="e">
        <f>LN(#REF!/#REF!)</f>
        <v>#REF!</v>
      </c>
      <c r="BY266" s="46" t="e">
        <f>LN(#REF!/#REF!)</f>
        <v>#REF!</v>
      </c>
      <c r="CA266" s="46" t="e">
        <f>LN(#REF!/#REF!)</f>
        <v>#REF!</v>
      </c>
      <c r="CB266" s="46" t="e">
        <f>LN(#REF!/#REF!)</f>
        <v>#REF!</v>
      </c>
      <c r="CC266" s="46" t="e">
        <f>LN(#REF!/#REF!)</f>
        <v>#REF!</v>
      </c>
      <c r="CD266" s="46" t="e">
        <f>LN(#REF!/#REF!)</f>
        <v>#REF!</v>
      </c>
      <c r="CG266" s="46" t="e">
        <f t="shared" si="464"/>
        <v>#REF!</v>
      </c>
      <c r="CH266" s="46">
        <f t="shared" si="465"/>
        <v>1</v>
      </c>
      <c r="CI266" s="46">
        <f t="shared" si="434"/>
        <v>1</v>
      </c>
      <c r="CJ266" s="46"/>
      <c r="CK266" s="46" t="e">
        <f t="shared" si="466"/>
        <v>#REF!</v>
      </c>
      <c r="CL266" s="46">
        <f t="shared" si="467"/>
        <v>1</v>
      </c>
      <c r="CM266" s="46">
        <f t="shared" si="435"/>
        <v>1</v>
      </c>
      <c r="CN266" s="46"/>
      <c r="CO266" s="46" t="e">
        <f t="shared" si="468"/>
        <v>#REF!</v>
      </c>
      <c r="CP266" s="46">
        <f t="shared" si="469"/>
        <v>1</v>
      </c>
      <c r="CQ266" s="46">
        <f t="shared" si="436"/>
        <v>1</v>
      </c>
      <c r="CR266" s="46"/>
      <c r="CS266" s="46" t="e">
        <f t="shared" si="470"/>
        <v>#REF!</v>
      </c>
      <c r="CT266" s="46">
        <f t="shared" si="471"/>
        <v>1</v>
      </c>
      <c r="CU266" s="46">
        <f t="shared" si="437"/>
        <v>1</v>
      </c>
      <c r="CW266" s="46" t="e">
        <f t="shared" si="472"/>
        <v>#REF!</v>
      </c>
      <c r="CX266" s="46">
        <f t="shared" si="473"/>
        <v>1</v>
      </c>
      <c r="CY266" s="46">
        <f t="shared" si="438"/>
        <v>1</v>
      </c>
      <c r="DD266" s="2">
        <f t="shared" si="439"/>
        <v>1979</v>
      </c>
      <c r="DE266" s="46">
        <f t="shared" si="440"/>
        <v>1.1697857609825628</v>
      </c>
      <c r="DF266" s="46">
        <f t="shared" si="441"/>
        <v>0.89639821962233757</v>
      </c>
      <c r="DG266" s="46">
        <f t="shared" si="442"/>
        <v>1.3185109315104204</v>
      </c>
      <c r="DH266" s="46">
        <f t="shared" si="443"/>
        <v>0.98974111240286922</v>
      </c>
      <c r="DI266" s="52">
        <f t="shared" si="474"/>
        <v>0</v>
      </c>
    </row>
    <row r="267" spans="1:113" x14ac:dyDescent="0.2">
      <c r="A267" s="33" t="s">
        <v>68</v>
      </c>
      <c r="B267" s="1">
        <f t="shared" si="444"/>
        <v>1959</v>
      </c>
      <c r="D267" s="43">
        <f>AER11_Table2.1C_Update!U22*0.001</f>
        <v>2649.39</v>
      </c>
      <c r="F267" s="49">
        <f t="shared" si="429"/>
        <v>34.088664024781636</v>
      </c>
      <c r="H267" s="50">
        <f t="shared" si="445"/>
        <v>77.720558308590711</v>
      </c>
      <c r="K267" s="50">
        <f t="shared" si="446"/>
        <v>2654.4070682856618</v>
      </c>
      <c r="L267" s="50">
        <f t="shared" si="447"/>
        <v>77.867735337353551</v>
      </c>
      <c r="O267" s="46">
        <f>Weather_factors!HQ18</f>
        <v>0.99810990998871085</v>
      </c>
      <c r="R267" s="46">
        <f t="shared" si="430"/>
        <v>1.2357389994020342</v>
      </c>
      <c r="S267" s="46"/>
      <c r="T267" s="46"/>
      <c r="V267" s="48">
        <f t="shared" si="431"/>
        <v>0.58600181047428257</v>
      </c>
      <c r="W267" s="48">
        <f t="shared" si="432"/>
        <v>1.2113585734377368</v>
      </c>
      <c r="X267" s="48">
        <f t="shared" si="433"/>
        <v>0.98027057009927254</v>
      </c>
      <c r="Y267" s="48">
        <f t="shared" si="448"/>
        <v>1.2357389994020342</v>
      </c>
      <c r="Z267" s="48">
        <f t="shared" si="449"/>
        <v>0.70985831716805781</v>
      </c>
      <c r="AA267" s="48">
        <f t="shared" si="450"/>
        <v>0.70985831716805792</v>
      </c>
      <c r="AB267" s="48"/>
      <c r="AC267" s="48"/>
      <c r="AH267" s="5"/>
      <c r="AJ267" s="46" t="e">
        <f>D267/#REF!</f>
        <v>#REF!</v>
      </c>
      <c r="AK267" s="46" t="e">
        <f>#REF!/#REF!</f>
        <v>#REF!</v>
      </c>
      <c r="AL267" s="46" t="e">
        <f>#REF!/#REF!</f>
        <v>#REF!</v>
      </c>
      <c r="AM267" s="46" t="e">
        <f>#REF!/#REF!</f>
        <v>#REF!</v>
      </c>
      <c r="AO267" s="46" t="e">
        <f t="shared" si="451"/>
        <v>#REF!</v>
      </c>
      <c r="AP267" s="46" t="e">
        <f t="shared" si="452"/>
        <v>#REF!</v>
      </c>
      <c r="AQ267" s="46" t="e">
        <f t="shared" si="453"/>
        <v>#REF!</v>
      </c>
      <c r="AR267" s="46" t="e">
        <f t="shared" si="454"/>
        <v>#REF!</v>
      </c>
      <c r="AS267" s="46" t="e">
        <f t="shared" si="455"/>
        <v>#REF!</v>
      </c>
      <c r="AT267" s="46"/>
      <c r="AU267" s="46" t="e">
        <f t="shared" si="456"/>
        <v>#REF!</v>
      </c>
      <c r="AV267" s="46" t="e">
        <f t="shared" si="457"/>
        <v>#REF!</v>
      </c>
      <c r="AW267" s="46" t="e">
        <f t="shared" si="458"/>
        <v>#REF!</v>
      </c>
      <c r="AX267" s="46" t="e">
        <f t="shared" si="459"/>
        <v>#REF!</v>
      </c>
      <c r="BA267" s="46" t="e">
        <f>LN(#REF!/#REF!)</f>
        <v>#REF!</v>
      </c>
      <c r="BB267" s="46" t="e">
        <f>LN(#REF!/#REF!)</f>
        <v>#REF!</v>
      </c>
      <c r="BC267" s="46" t="e">
        <f>LN(#REF!/#REF!)</f>
        <v>#REF!</v>
      </c>
      <c r="BD267" s="46" t="e">
        <f>LN(#REF!/#REF!)</f>
        <v>#REF!</v>
      </c>
      <c r="BF267" s="46" t="e">
        <f>F267/#REF!</f>
        <v>#REF!</v>
      </c>
      <c r="BG267" s="46" t="e">
        <f>#REF!/#REF!</f>
        <v>#REF!</v>
      </c>
      <c r="BH267" s="46" t="e">
        <f>#REF!/#REF!</f>
        <v>#REF!</v>
      </c>
      <c r="BI267" s="46" t="e">
        <f>#REF!/#REF!</f>
        <v>#REF!</v>
      </c>
      <c r="BJ267" s="46"/>
      <c r="BL267" s="46" t="e">
        <f t="shared" si="460"/>
        <v>#REF!</v>
      </c>
      <c r="BM267" s="46" t="e">
        <f t="shared" si="461"/>
        <v>#REF!</v>
      </c>
      <c r="BN267" s="46" t="e">
        <f t="shared" si="462"/>
        <v>#REF!</v>
      </c>
      <c r="BO267" s="46" t="e">
        <f t="shared" si="463"/>
        <v>#REF!</v>
      </c>
      <c r="BQ267" s="46" t="e">
        <f>LN(#REF!/#REF!)</f>
        <v>#REF!</v>
      </c>
      <c r="BR267" s="46" t="e">
        <f>LN(#REF!/#REF!)</f>
        <v>#REF!</v>
      </c>
      <c r="BS267" s="46" t="e">
        <f>LN(#REF!/#REF!)</f>
        <v>#REF!</v>
      </c>
      <c r="BT267" s="46" t="e">
        <f>LN(#REF!/#REF!)</f>
        <v>#REF!</v>
      </c>
      <c r="BV267" s="46" t="e">
        <f>LN(#REF!/#REF!)</f>
        <v>#REF!</v>
      </c>
      <c r="BW267" s="46" t="e">
        <f>LN(#REF!/#REF!)</f>
        <v>#REF!</v>
      </c>
      <c r="BX267" s="46" t="e">
        <f>LN(#REF!/#REF!)</f>
        <v>#REF!</v>
      </c>
      <c r="BY267" s="46" t="e">
        <f>LN(#REF!/#REF!)</f>
        <v>#REF!</v>
      </c>
      <c r="CA267" s="46" t="e">
        <f>LN(#REF!/#REF!)</f>
        <v>#REF!</v>
      </c>
      <c r="CB267" s="46" t="e">
        <f>LN(#REF!/#REF!)</f>
        <v>#REF!</v>
      </c>
      <c r="CC267" s="46" t="e">
        <f>LN(#REF!/#REF!)</f>
        <v>#REF!</v>
      </c>
      <c r="CD267" s="46" t="e">
        <f>LN(#REF!/#REF!)</f>
        <v>#REF!</v>
      </c>
      <c r="CG267" s="46" t="e">
        <f t="shared" si="464"/>
        <v>#REF!</v>
      </c>
      <c r="CH267" s="46">
        <f t="shared" si="465"/>
        <v>1</v>
      </c>
      <c r="CI267" s="46">
        <f t="shared" si="434"/>
        <v>1</v>
      </c>
      <c r="CJ267" s="46"/>
      <c r="CK267" s="46" t="e">
        <f t="shared" si="466"/>
        <v>#REF!</v>
      </c>
      <c r="CL267" s="46">
        <f t="shared" si="467"/>
        <v>1</v>
      </c>
      <c r="CM267" s="46">
        <f t="shared" si="435"/>
        <v>1</v>
      </c>
      <c r="CN267" s="46"/>
      <c r="CO267" s="46" t="e">
        <f t="shared" si="468"/>
        <v>#REF!</v>
      </c>
      <c r="CP267" s="46">
        <f t="shared" si="469"/>
        <v>1</v>
      </c>
      <c r="CQ267" s="46">
        <f t="shared" si="436"/>
        <v>1</v>
      </c>
      <c r="CR267" s="46"/>
      <c r="CS267" s="46" t="e">
        <f t="shared" si="470"/>
        <v>#REF!</v>
      </c>
      <c r="CT267" s="46">
        <f t="shared" si="471"/>
        <v>1</v>
      </c>
      <c r="CU267" s="46">
        <f t="shared" si="437"/>
        <v>1</v>
      </c>
      <c r="CW267" s="46" t="e">
        <f t="shared" si="472"/>
        <v>#REF!</v>
      </c>
      <c r="CX267" s="46">
        <f t="shared" si="473"/>
        <v>1</v>
      </c>
      <c r="CY267" s="46">
        <f t="shared" si="438"/>
        <v>1</v>
      </c>
      <c r="DD267" s="2">
        <f t="shared" si="439"/>
        <v>1980</v>
      </c>
      <c r="DE267" s="46">
        <f t="shared" si="440"/>
        <v>1.0998904155100901</v>
      </c>
      <c r="DF267" s="46">
        <f t="shared" si="441"/>
        <v>0.91538749861220803</v>
      </c>
      <c r="DG267" s="46">
        <f t="shared" si="442"/>
        <v>1.2060003459279849</v>
      </c>
      <c r="DH267" s="46">
        <f t="shared" si="443"/>
        <v>0.99631577849812925</v>
      </c>
      <c r="DI267" s="52">
        <f t="shared" si="474"/>
        <v>0</v>
      </c>
    </row>
    <row r="268" spans="1:113" x14ac:dyDescent="0.2">
      <c r="A268" s="33" t="s">
        <v>68</v>
      </c>
      <c r="B268" s="1">
        <f t="shared" si="444"/>
        <v>1960</v>
      </c>
      <c r="D268" s="43">
        <f>AER11_Table2.1C_Update!U23*0.001</f>
        <v>2722.5650000000001</v>
      </c>
      <c r="F268" s="49">
        <f t="shared" si="429"/>
        <v>34.69239659623949</v>
      </c>
      <c r="H268" s="50">
        <f t="shared" si="445"/>
        <v>78.477282261183262</v>
      </c>
      <c r="K268" s="50">
        <f t="shared" si="446"/>
        <v>2637.1964508734518</v>
      </c>
      <c r="L268" s="50">
        <f t="shared" si="447"/>
        <v>76.016554335116538</v>
      </c>
      <c r="O268" s="46">
        <f>Weather_factors!HQ19</f>
        <v>1.0323709479808658</v>
      </c>
      <c r="R268" s="46">
        <f t="shared" si="430"/>
        <v>1.20636127897</v>
      </c>
      <c r="S268" s="46"/>
      <c r="T268" s="46"/>
      <c r="V268" s="48">
        <f t="shared" si="431"/>
        <v>0.59638028642920415</v>
      </c>
      <c r="W268" s="48">
        <f t="shared" si="432"/>
        <v>1.2231529309108142</v>
      </c>
      <c r="X268" s="48">
        <f t="shared" si="433"/>
        <v>1.013919256389886</v>
      </c>
      <c r="Y268" s="48">
        <f t="shared" si="448"/>
        <v>1.20636127897</v>
      </c>
      <c r="Z268" s="48">
        <f t="shared" si="449"/>
        <v>0.72946429528331191</v>
      </c>
      <c r="AA268" s="48">
        <f t="shared" si="450"/>
        <v>0.72946429528331191</v>
      </c>
      <c r="AB268" s="48"/>
      <c r="AC268" s="48"/>
      <c r="AH268" s="5"/>
      <c r="AJ268" s="46" t="e">
        <f>D268/#REF!</f>
        <v>#REF!</v>
      </c>
      <c r="AK268" s="46" t="e">
        <f>#REF!/#REF!</f>
        <v>#REF!</v>
      </c>
      <c r="AL268" s="46" t="e">
        <f>#REF!/#REF!</f>
        <v>#REF!</v>
      </c>
      <c r="AM268" s="46" t="e">
        <f>#REF!/#REF!</f>
        <v>#REF!</v>
      </c>
      <c r="AO268" s="46" t="e">
        <f t="shared" si="451"/>
        <v>#REF!</v>
      </c>
      <c r="AP268" s="46" t="e">
        <f t="shared" si="452"/>
        <v>#REF!</v>
      </c>
      <c r="AQ268" s="46" t="e">
        <f t="shared" si="453"/>
        <v>#REF!</v>
      </c>
      <c r="AR268" s="46" t="e">
        <f t="shared" si="454"/>
        <v>#REF!</v>
      </c>
      <c r="AS268" s="46" t="e">
        <f t="shared" si="455"/>
        <v>#REF!</v>
      </c>
      <c r="AT268" s="46"/>
      <c r="AU268" s="46" t="e">
        <f t="shared" si="456"/>
        <v>#REF!</v>
      </c>
      <c r="AV268" s="46" t="e">
        <f t="shared" si="457"/>
        <v>#REF!</v>
      </c>
      <c r="AW268" s="46" t="e">
        <f t="shared" si="458"/>
        <v>#REF!</v>
      </c>
      <c r="AX268" s="46" t="e">
        <f t="shared" si="459"/>
        <v>#REF!</v>
      </c>
      <c r="BA268" s="46" t="e">
        <f>LN(#REF!/#REF!)</f>
        <v>#REF!</v>
      </c>
      <c r="BB268" s="46" t="e">
        <f>LN(#REF!/#REF!)</f>
        <v>#REF!</v>
      </c>
      <c r="BC268" s="46" t="e">
        <f>LN(#REF!/#REF!)</f>
        <v>#REF!</v>
      </c>
      <c r="BD268" s="46" t="e">
        <f>LN(#REF!/#REF!)</f>
        <v>#REF!</v>
      </c>
      <c r="BF268" s="46" t="e">
        <f>F268/#REF!</f>
        <v>#REF!</v>
      </c>
      <c r="BG268" s="46" t="e">
        <f>#REF!/#REF!</f>
        <v>#REF!</v>
      </c>
      <c r="BH268" s="46" t="e">
        <f>#REF!/#REF!</f>
        <v>#REF!</v>
      </c>
      <c r="BI268" s="46" t="e">
        <f>#REF!/#REF!</f>
        <v>#REF!</v>
      </c>
      <c r="BJ268" s="46"/>
      <c r="BL268" s="46" t="e">
        <f t="shared" si="460"/>
        <v>#REF!</v>
      </c>
      <c r="BM268" s="46" t="e">
        <f t="shared" si="461"/>
        <v>#REF!</v>
      </c>
      <c r="BN268" s="46" t="e">
        <f t="shared" si="462"/>
        <v>#REF!</v>
      </c>
      <c r="BO268" s="46" t="e">
        <f t="shared" si="463"/>
        <v>#REF!</v>
      </c>
      <c r="BQ268" s="46" t="e">
        <f>LN(#REF!/#REF!)</f>
        <v>#REF!</v>
      </c>
      <c r="BR268" s="46" t="e">
        <f>LN(#REF!/#REF!)</f>
        <v>#REF!</v>
      </c>
      <c r="BS268" s="46" t="e">
        <f>LN(#REF!/#REF!)</f>
        <v>#REF!</v>
      </c>
      <c r="BT268" s="46" t="e">
        <f>LN(#REF!/#REF!)</f>
        <v>#REF!</v>
      </c>
      <c r="BV268" s="46" t="e">
        <f>LN(#REF!/#REF!)</f>
        <v>#REF!</v>
      </c>
      <c r="BW268" s="46" t="e">
        <f>LN(#REF!/#REF!)</f>
        <v>#REF!</v>
      </c>
      <c r="BX268" s="46" t="e">
        <f>LN(#REF!/#REF!)</f>
        <v>#REF!</v>
      </c>
      <c r="BY268" s="46" t="e">
        <f>LN(#REF!/#REF!)</f>
        <v>#REF!</v>
      </c>
      <c r="CA268" s="46" t="e">
        <f>LN(#REF!/#REF!)</f>
        <v>#REF!</v>
      </c>
      <c r="CB268" s="46" t="e">
        <f>LN(#REF!/#REF!)</f>
        <v>#REF!</v>
      </c>
      <c r="CC268" s="46" t="e">
        <f>LN(#REF!/#REF!)</f>
        <v>#REF!</v>
      </c>
      <c r="CD268" s="46" t="e">
        <f>LN(#REF!/#REF!)</f>
        <v>#REF!</v>
      </c>
      <c r="CG268" s="46" t="e">
        <f t="shared" si="464"/>
        <v>#REF!</v>
      </c>
      <c r="CH268" s="46">
        <f t="shared" si="465"/>
        <v>1</v>
      </c>
      <c r="CI268" s="46">
        <f t="shared" si="434"/>
        <v>1</v>
      </c>
      <c r="CJ268" s="46"/>
      <c r="CK268" s="46" t="e">
        <f t="shared" si="466"/>
        <v>#REF!</v>
      </c>
      <c r="CL268" s="46">
        <f t="shared" si="467"/>
        <v>1</v>
      </c>
      <c r="CM268" s="46">
        <f t="shared" si="435"/>
        <v>1</v>
      </c>
      <c r="CN268" s="46"/>
      <c r="CO268" s="46" t="e">
        <f t="shared" si="468"/>
        <v>#REF!</v>
      </c>
      <c r="CP268" s="46">
        <f t="shared" si="469"/>
        <v>1</v>
      </c>
      <c r="CQ268" s="46">
        <f t="shared" si="436"/>
        <v>1</v>
      </c>
      <c r="CR268" s="46"/>
      <c r="CS268" s="46" t="e">
        <f t="shared" si="470"/>
        <v>#REF!</v>
      </c>
      <c r="CT268" s="46">
        <f t="shared" si="471"/>
        <v>1</v>
      </c>
      <c r="CU268" s="46">
        <f t="shared" si="437"/>
        <v>1</v>
      </c>
      <c r="CW268" s="46" t="e">
        <f t="shared" si="472"/>
        <v>#REF!</v>
      </c>
      <c r="CX268" s="46">
        <f t="shared" si="473"/>
        <v>1</v>
      </c>
      <c r="CY268" s="46">
        <f t="shared" si="438"/>
        <v>1</v>
      </c>
      <c r="DD268" s="2">
        <f t="shared" si="439"/>
        <v>1981</v>
      </c>
      <c r="DE268" s="46">
        <f t="shared" si="440"/>
        <v>1.0280946231258103</v>
      </c>
      <c r="DF268" s="46">
        <f t="shared" si="441"/>
        <v>0.93216199541187617</v>
      </c>
      <c r="DG268" s="46">
        <f t="shared" si="442"/>
        <v>1.1149148307545178</v>
      </c>
      <c r="DH268" s="46">
        <f t="shared" si="443"/>
        <v>0.98923620492159581</v>
      </c>
      <c r="DI268" s="52">
        <f t="shared" si="474"/>
        <v>0</v>
      </c>
    </row>
    <row r="269" spans="1:113" x14ac:dyDescent="0.2">
      <c r="A269" s="33" t="s">
        <v>68</v>
      </c>
      <c r="B269" s="1">
        <f t="shared" si="444"/>
        <v>1961</v>
      </c>
      <c r="D269" s="43">
        <f>AER11_Table2.1C_Update!U24*0.001</f>
        <v>2764.9859999999999</v>
      </c>
      <c r="F269" s="49">
        <f t="shared" si="429"/>
        <v>35.344195837661651</v>
      </c>
      <c r="H269" s="50">
        <f t="shared" si="445"/>
        <v>78.230270472124275</v>
      </c>
      <c r="K269" s="50">
        <f t="shared" si="446"/>
        <v>2742.4428967736199</v>
      </c>
      <c r="L269" s="50">
        <f t="shared" si="447"/>
        <v>77.592454200113949</v>
      </c>
      <c r="O269" s="46">
        <f>Weather_factors!HQ20</f>
        <v>1.0082200811739421</v>
      </c>
      <c r="R269" s="46">
        <f t="shared" si="430"/>
        <v>1.231370365389334</v>
      </c>
      <c r="S269" s="46"/>
      <c r="T269" s="46"/>
      <c r="V269" s="48">
        <f t="shared" si="431"/>
        <v>0.60758505336467206</v>
      </c>
      <c r="W269" s="48">
        <f t="shared" si="432"/>
        <v>1.2193029862510147</v>
      </c>
      <c r="X269" s="48">
        <f t="shared" si="433"/>
        <v>0.99020004096452019</v>
      </c>
      <c r="Y269" s="48">
        <f t="shared" si="448"/>
        <v>1.231370365389334</v>
      </c>
      <c r="Z269" s="48">
        <f t="shared" si="449"/>
        <v>0.74083026996902668</v>
      </c>
      <c r="AA269" s="48">
        <f t="shared" si="450"/>
        <v>0.74083026996902679</v>
      </c>
      <c r="AB269" s="48"/>
      <c r="AC269" s="48"/>
      <c r="AH269" s="5"/>
      <c r="AJ269" s="46" t="e">
        <f>D269/#REF!</f>
        <v>#REF!</v>
      </c>
      <c r="AK269" s="46" t="e">
        <f>#REF!/#REF!</f>
        <v>#REF!</v>
      </c>
      <c r="AL269" s="46" t="e">
        <f>#REF!/#REF!</f>
        <v>#REF!</v>
      </c>
      <c r="AM269" s="46" t="e">
        <f>#REF!/#REF!</f>
        <v>#REF!</v>
      </c>
      <c r="AO269" s="46" t="e">
        <f t="shared" si="451"/>
        <v>#REF!</v>
      </c>
      <c r="AP269" s="46" t="e">
        <f t="shared" si="452"/>
        <v>#REF!</v>
      </c>
      <c r="AQ269" s="46" t="e">
        <f t="shared" si="453"/>
        <v>#REF!</v>
      </c>
      <c r="AR269" s="46" t="e">
        <f t="shared" si="454"/>
        <v>#REF!</v>
      </c>
      <c r="AS269" s="46" t="e">
        <f t="shared" si="455"/>
        <v>#REF!</v>
      </c>
      <c r="AT269" s="46"/>
      <c r="AU269" s="46" t="e">
        <f t="shared" si="456"/>
        <v>#REF!</v>
      </c>
      <c r="AV269" s="46" t="e">
        <f t="shared" si="457"/>
        <v>#REF!</v>
      </c>
      <c r="AW269" s="46" t="e">
        <f t="shared" si="458"/>
        <v>#REF!</v>
      </c>
      <c r="AX269" s="46" t="e">
        <f t="shared" si="459"/>
        <v>#REF!</v>
      </c>
      <c r="BA269" s="46" t="e">
        <f>LN(#REF!/#REF!)</f>
        <v>#REF!</v>
      </c>
      <c r="BB269" s="46" t="e">
        <f>LN(#REF!/#REF!)</f>
        <v>#REF!</v>
      </c>
      <c r="BC269" s="46" t="e">
        <f>LN(#REF!/#REF!)</f>
        <v>#REF!</v>
      </c>
      <c r="BD269" s="46" t="e">
        <f>LN(#REF!/#REF!)</f>
        <v>#REF!</v>
      </c>
      <c r="BF269" s="46" t="e">
        <f>F269/#REF!</f>
        <v>#REF!</v>
      </c>
      <c r="BG269" s="46" t="e">
        <f>#REF!/#REF!</f>
        <v>#REF!</v>
      </c>
      <c r="BH269" s="46" t="e">
        <f>#REF!/#REF!</f>
        <v>#REF!</v>
      </c>
      <c r="BI269" s="46" t="e">
        <f>#REF!/#REF!</f>
        <v>#REF!</v>
      </c>
      <c r="BJ269" s="46"/>
      <c r="BL269" s="46" t="e">
        <f t="shared" si="460"/>
        <v>#REF!</v>
      </c>
      <c r="BM269" s="46" t="e">
        <f t="shared" si="461"/>
        <v>#REF!</v>
      </c>
      <c r="BN269" s="46" t="e">
        <f t="shared" si="462"/>
        <v>#REF!</v>
      </c>
      <c r="BO269" s="46" t="e">
        <f t="shared" si="463"/>
        <v>#REF!</v>
      </c>
      <c r="BQ269" s="46" t="e">
        <f>LN(#REF!/#REF!)</f>
        <v>#REF!</v>
      </c>
      <c r="BR269" s="46" t="e">
        <f>LN(#REF!/#REF!)</f>
        <v>#REF!</v>
      </c>
      <c r="BS269" s="46" t="e">
        <f>LN(#REF!/#REF!)</f>
        <v>#REF!</v>
      </c>
      <c r="BT269" s="46" t="e">
        <f>LN(#REF!/#REF!)</f>
        <v>#REF!</v>
      </c>
      <c r="BV269" s="46" t="e">
        <f>LN(#REF!/#REF!)</f>
        <v>#REF!</v>
      </c>
      <c r="BW269" s="46" t="e">
        <f>LN(#REF!/#REF!)</f>
        <v>#REF!</v>
      </c>
      <c r="BX269" s="46" t="e">
        <f>LN(#REF!/#REF!)</f>
        <v>#REF!</v>
      </c>
      <c r="BY269" s="46" t="e">
        <f>LN(#REF!/#REF!)</f>
        <v>#REF!</v>
      </c>
      <c r="CA269" s="46" t="e">
        <f>LN(#REF!/#REF!)</f>
        <v>#REF!</v>
      </c>
      <c r="CB269" s="46" t="e">
        <f>LN(#REF!/#REF!)</f>
        <v>#REF!</v>
      </c>
      <c r="CC269" s="46" t="e">
        <f>LN(#REF!/#REF!)</f>
        <v>#REF!</v>
      </c>
      <c r="CD269" s="46" t="e">
        <f>LN(#REF!/#REF!)</f>
        <v>#REF!</v>
      </c>
      <c r="CG269" s="46" t="e">
        <f t="shared" si="464"/>
        <v>#REF!</v>
      </c>
      <c r="CH269" s="46">
        <f t="shared" si="465"/>
        <v>1</v>
      </c>
      <c r="CI269" s="46">
        <f t="shared" si="434"/>
        <v>1</v>
      </c>
      <c r="CJ269" s="46"/>
      <c r="CK269" s="46" t="e">
        <f t="shared" si="466"/>
        <v>#REF!</v>
      </c>
      <c r="CL269" s="46">
        <f t="shared" si="467"/>
        <v>1</v>
      </c>
      <c r="CM269" s="46">
        <f t="shared" si="435"/>
        <v>1</v>
      </c>
      <c r="CN269" s="46"/>
      <c r="CO269" s="46" t="e">
        <f t="shared" si="468"/>
        <v>#REF!</v>
      </c>
      <c r="CP269" s="46">
        <f t="shared" si="469"/>
        <v>1</v>
      </c>
      <c r="CQ269" s="46">
        <f t="shared" si="436"/>
        <v>1</v>
      </c>
      <c r="CR269" s="46"/>
      <c r="CS269" s="46" t="e">
        <f t="shared" si="470"/>
        <v>#REF!</v>
      </c>
      <c r="CT269" s="46">
        <f t="shared" si="471"/>
        <v>1</v>
      </c>
      <c r="CU269" s="46">
        <f t="shared" si="437"/>
        <v>1</v>
      </c>
      <c r="CW269" s="46" t="e">
        <f t="shared" si="472"/>
        <v>#REF!</v>
      </c>
      <c r="CX269" s="46">
        <f t="shared" si="473"/>
        <v>1</v>
      </c>
      <c r="CY269" s="46">
        <f t="shared" si="438"/>
        <v>1</v>
      </c>
      <c r="DD269" s="2">
        <f t="shared" si="439"/>
        <v>1982</v>
      </c>
      <c r="DE269" s="46">
        <f t="shared" si="440"/>
        <v>1.0353239842669895</v>
      </c>
      <c r="DF269" s="46">
        <f t="shared" si="441"/>
        <v>0.94761765331232584</v>
      </c>
      <c r="DG269" s="46">
        <f t="shared" si="442"/>
        <v>1.1323006924522319</v>
      </c>
      <c r="DH269" s="46">
        <f t="shared" si="443"/>
        <v>0.9648978959971054</v>
      </c>
      <c r="DI269" s="52">
        <f t="shared" si="474"/>
        <v>0</v>
      </c>
    </row>
    <row r="270" spans="1:113" x14ac:dyDescent="0.2">
      <c r="A270" s="33" t="s">
        <v>68</v>
      </c>
      <c r="B270" s="1">
        <f t="shared" si="444"/>
        <v>1962</v>
      </c>
      <c r="D270" s="43">
        <f>AER11_Table2.1C_Update!U25*0.001</f>
        <v>2923.873</v>
      </c>
      <c r="F270" s="49">
        <f t="shared" si="429"/>
        <v>36.019174273443198</v>
      </c>
      <c r="H270" s="50">
        <f t="shared" si="445"/>
        <v>81.175458876517354</v>
      </c>
      <c r="K270" s="50">
        <f t="shared" si="446"/>
        <v>2854.9174925689872</v>
      </c>
      <c r="L270" s="50">
        <f t="shared" si="447"/>
        <v>79.261047765714807</v>
      </c>
      <c r="O270" s="46">
        <f>Weather_factors!HQ21</f>
        <v>1.0241532400184929</v>
      </c>
      <c r="R270" s="46">
        <f t="shared" si="430"/>
        <v>1.257850474695597</v>
      </c>
      <c r="S270" s="46"/>
      <c r="T270" s="46"/>
      <c r="V270" s="48">
        <f t="shared" si="431"/>
        <v>0.61918828267021309</v>
      </c>
      <c r="W270" s="48">
        <f t="shared" si="432"/>
        <v>1.2652069182568224</v>
      </c>
      <c r="X270" s="48">
        <f t="shared" si="433"/>
        <v>1.0058484245220052</v>
      </c>
      <c r="Y270" s="48">
        <f t="shared" si="448"/>
        <v>1.257850474695597</v>
      </c>
      <c r="Z270" s="48">
        <f t="shared" si="449"/>
        <v>0.78340129893791455</v>
      </c>
      <c r="AA270" s="48">
        <f t="shared" si="450"/>
        <v>0.78340129893791455</v>
      </c>
      <c r="AB270" s="48"/>
      <c r="AC270" s="48"/>
      <c r="AH270" s="5"/>
      <c r="AJ270" s="46" t="e">
        <f>D270/#REF!</f>
        <v>#REF!</v>
      </c>
      <c r="AK270" s="46" t="e">
        <f>#REF!/#REF!</f>
        <v>#REF!</v>
      </c>
      <c r="AL270" s="46" t="e">
        <f>#REF!/#REF!</f>
        <v>#REF!</v>
      </c>
      <c r="AM270" s="46" t="e">
        <f>#REF!/#REF!</f>
        <v>#REF!</v>
      </c>
      <c r="AO270" s="46" t="e">
        <f t="shared" si="451"/>
        <v>#REF!</v>
      </c>
      <c r="AP270" s="46" t="e">
        <f t="shared" si="452"/>
        <v>#REF!</v>
      </c>
      <c r="AQ270" s="46" t="e">
        <f t="shared" si="453"/>
        <v>#REF!</v>
      </c>
      <c r="AR270" s="46" t="e">
        <f t="shared" si="454"/>
        <v>#REF!</v>
      </c>
      <c r="AS270" s="46" t="e">
        <f t="shared" si="455"/>
        <v>#REF!</v>
      </c>
      <c r="AT270" s="46"/>
      <c r="AU270" s="46" t="e">
        <f t="shared" si="456"/>
        <v>#REF!</v>
      </c>
      <c r="AV270" s="46" t="e">
        <f t="shared" si="457"/>
        <v>#REF!</v>
      </c>
      <c r="AW270" s="46" t="e">
        <f t="shared" si="458"/>
        <v>#REF!</v>
      </c>
      <c r="AX270" s="46" t="e">
        <f t="shared" si="459"/>
        <v>#REF!</v>
      </c>
      <c r="BA270" s="46" t="e">
        <f>LN(#REF!/#REF!)</f>
        <v>#REF!</v>
      </c>
      <c r="BB270" s="46" t="e">
        <f>LN(#REF!/#REF!)</f>
        <v>#REF!</v>
      </c>
      <c r="BC270" s="46" t="e">
        <f>LN(#REF!/#REF!)</f>
        <v>#REF!</v>
      </c>
      <c r="BD270" s="46" t="e">
        <f>LN(#REF!/#REF!)</f>
        <v>#REF!</v>
      </c>
      <c r="BF270" s="46" t="e">
        <f>F270/#REF!</f>
        <v>#REF!</v>
      </c>
      <c r="BG270" s="46" t="e">
        <f>#REF!/#REF!</f>
        <v>#REF!</v>
      </c>
      <c r="BH270" s="46" t="e">
        <f>#REF!/#REF!</f>
        <v>#REF!</v>
      </c>
      <c r="BI270" s="46" t="e">
        <f>#REF!/#REF!</f>
        <v>#REF!</v>
      </c>
      <c r="BJ270" s="46"/>
      <c r="BL270" s="46" t="e">
        <f t="shared" si="460"/>
        <v>#REF!</v>
      </c>
      <c r="BM270" s="46" t="e">
        <f t="shared" si="461"/>
        <v>#REF!</v>
      </c>
      <c r="BN270" s="46" t="e">
        <f t="shared" si="462"/>
        <v>#REF!</v>
      </c>
      <c r="BO270" s="46" t="e">
        <f t="shared" si="463"/>
        <v>#REF!</v>
      </c>
      <c r="BQ270" s="46" t="e">
        <f>LN(#REF!/#REF!)</f>
        <v>#REF!</v>
      </c>
      <c r="BR270" s="46" t="e">
        <f>LN(#REF!/#REF!)</f>
        <v>#REF!</v>
      </c>
      <c r="BS270" s="46" t="e">
        <f>LN(#REF!/#REF!)</f>
        <v>#REF!</v>
      </c>
      <c r="BT270" s="46" t="e">
        <f>LN(#REF!/#REF!)</f>
        <v>#REF!</v>
      </c>
      <c r="BV270" s="46" t="e">
        <f>LN(#REF!/#REF!)</f>
        <v>#REF!</v>
      </c>
      <c r="BW270" s="46" t="e">
        <f>LN(#REF!/#REF!)</f>
        <v>#REF!</v>
      </c>
      <c r="BX270" s="46" t="e">
        <f>LN(#REF!/#REF!)</f>
        <v>#REF!</v>
      </c>
      <c r="BY270" s="46" t="e">
        <f>LN(#REF!/#REF!)</f>
        <v>#REF!</v>
      </c>
      <c r="CA270" s="46" t="e">
        <f>LN(#REF!/#REF!)</f>
        <v>#REF!</v>
      </c>
      <c r="CB270" s="46" t="e">
        <f>LN(#REF!/#REF!)</f>
        <v>#REF!</v>
      </c>
      <c r="CC270" s="46" t="e">
        <f>LN(#REF!/#REF!)</f>
        <v>#REF!</v>
      </c>
      <c r="CD270" s="46" t="e">
        <f>LN(#REF!/#REF!)</f>
        <v>#REF!</v>
      </c>
      <c r="CG270" s="46" t="e">
        <f t="shared" si="464"/>
        <v>#REF!</v>
      </c>
      <c r="CH270" s="46">
        <f t="shared" si="465"/>
        <v>1</v>
      </c>
      <c r="CI270" s="46">
        <f t="shared" si="434"/>
        <v>1</v>
      </c>
      <c r="CJ270" s="46"/>
      <c r="CK270" s="46" t="e">
        <f t="shared" si="466"/>
        <v>#REF!</v>
      </c>
      <c r="CL270" s="46">
        <f t="shared" si="467"/>
        <v>1</v>
      </c>
      <c r="CM270" s="46">
        <f t="shared" si="435"/>
        <v>1</v>
      </c>
      <c r="CN270" s="46"/>
      <c r="CO270" s="46" t="e">
        <f t="shared" si="468"/>
        <v>#REF!</v>
      </c>
      <c r="CP270" s="46">
        <f t="shared" si="469"/>
        <v>1</v>
      </c>
      <c r="CQ270" s="46">
        <f t="shared" si="436"/>
        <v>1</v>
      </c>
      <c r="CR270" s="46"/>
      <c r="CS270" s="46" t="e">
        <f t="shared" si="470"/>
        <v>#REF!</v>
      </c>
      <c r="CT270" s="46">
        <f t="shared" si="471"/>
        <v>1</v>
      </c>
      <c r="CU270" s="46">
        <f t="shared" si="437"/>
        <v>1</v>
      </c>
      <c r="CW270" s="46" t="e">
        <f t="shared" si="472"/>
        <v>#REF!</v>
      </c>
      <c r="CX270" s="46">
        <f t="shared" si="473"/>
        <v>1</v>
      </c>
      <c r="CY270" s="46">
        <f t="shared" si="438"/>
        <v>1</v>
      </c>
      <c r="DD270" s="2">
        <f t="shared" si="439"/>
        <v>1983</v>
      </c>
      <c r="DE270" s="46">
        <f t="shared" si="440"/>
        <v>1.0289739783724692</v>
      </c>
      <c r="DF270" s="46">
        <f t="shared" si="441"/>
        <v>0.96179177749213429</v>
      </c>
      <c r="DG270" s="46">
        <f t="shared" si="442"/>
        <v>1.0931285805482538</v>
      </c>
      <c r="DH270" s="46">
        <f t="shared" si="443"/>
        <v>0.9787056214453097</v>
      </c>
      <c r="DI270" s="52">
        <f t="shared" si="474"/>
        <v>0</v>
      </c>
    </row>
    <row r="271" spans="1:113" x14ac:dyDescent="0.2">
      <c r="A271" s="33" t="s">
        <v>68</v>
      </c>
      <c r="B271" s="1">
        <f t="shared" si="444"/>
        <v>1963</v>
      </c>
      <c r="D271" s="43">
        <f>AER11_Table2.1C_Update!U26*0.001</f>
        <v>2921.18</v>
      </c>
      <c r="F271" s="49">
        <f t="shared" si="429"/>
        <v>36.743103932126672</v>
      </c>
      <c r="H271" s="50">
        <f t="shared" si="445"/>
        <v>79.502809708078019</v>
      </c>
      <c r="K271" s="50">
        <f t="shared" si="446"/>
        <v>2845.4990577071612</v>
      </c>
      <c r="L271" s="50">
        <f t="shared" si="447"/>
        <v>77.443077834781761</v>
      </c>
      <c r="O271" s="46">
        <f>Weather_factors!HQ22</f>
        <v>1.0265967202090098</v>
      </c>
      <c r="R271" s="46">
        <f t="shared" si="430"/>
        <v>1.228999804598909</v>
      </c>
      <c r="S271" s="46"/>
      <c r="T271" s="46"/>
      <c r="V271" s="48">
        <f t="shared" si="431"/>
        <v>0.63163300887996254</v>
      </c>
      <c r="W271" s="48">
        <f t="shared" si="432"/>
        <v>1.2391368802303646</v>
      </c>
      <c r="X271" s="48">
        <f t="shared" si="433"/>
        <v>1.0082482320937096</v>
      </c>
      <c r="Y271" s="48">
        <f t="shared" si="448"/>
        <v>1.228999804598909</v>
      </c>
      <c r="Z271" s="48">
        <f t="shared" si="449"/>
        <v>0.78267975607403495</v>
      </c>
      <c r="AA271" s="48">
        <f t="shared" si="450"/>
        <v>0.78267975607403495</v>
      </c>
      <c r="AB271" s="48"/>
      <c r="AC271" s="48"/>
      <c r="AH271" s="5"/>
      <c r="AJ271" s="46" t="e">
        <f>D271/#REF!</f>
        <v>#REF!</v>
      </c>
      <c r="AK271" s="46" t="e">
        <f>#REF!/#REF!</f>
        <v>#REF!</v>
      </c>
      <c r="AL271" s="46" t="e">
        <f>#REF!/#REF!</f>
        <v>#REF!</v>
      </c>
      <c r="AM271" s="46" t="e">
        <f>#REF!/#REF!</f>
        <v>#REF!</v>
      </c>
      <c r="AO271" s="46" t="e">
        <f t="shared" si="451"/>
        <v>#REF!</v>
      </c>
      <c r="AP271" s="46" t="e">
        <f t="shared" si="452"/>
        <v>#REF!</v>
      </c>
      <c r="AQ271" s="46" t="e">
        <f t="shared" si="453"/>
        <v>#REF!</v>
      </c>
      <c r="AR271" s="46" t="e">
        <f t="shared" si="454"/>
        <v>#REF!</v>
      </c>
      <c r="AS271" s="46" t="e">
        <f t="shared" si="455"/>
        <v>#REF!</v>
      </c>
      <c r="AT271" s="46"/>
      <c r="AU271" s="46" t="e">
        <f t="shared" si="456"/>
        <v>#REF!</v>
      </c>
      <c r="AV271" s="46" t="e">
        <f t="shared" si="457"/>
        <v>#REF!</v>
      </c>
      <c r="AW271" s="46" t="e">
        <f t="shared" si="458"/>
        <v>#REF!</v>
      </c>
      <c r="AX271" s="46" t="e">
        <f t="shared" si="459"/>
        <v>#REF!</v>
      </c>
      <c r="BA271" s="46" t="e">
        <f>LN(#REF!/#REF!)</f>
        <v>#REF!</v>
      </c>
      <c r="BB271" s="46" t="e">
        <f>LN(#REF!/#REF!)</f>
        <v>#REF!</v>
      </c>
      <c r="BC271" s="46" t="e">
        <f>LN(#REF!/#REF!)</f>
        <v>#REF!</v>
      </c>
      <c r="BD271" s="46" t="e">
        <f>LN(#REF!/#REF!)</f>
        <v>#REF!</v>
      </c>
      <c r="BF271" s="46" t="e">
        <f>F271/#REF!</f>
        <v>#REF!</v>
      </c>
      <c r="BG271" s="46" t="e">
        <f>#REF!/#REF!</f>
        <v>#REF!</v>
      </c>
      <c r="BH271" s="46" t="e">
        <f>#REF!/#REF!</f>
        <v>#REF!</v>
      </c>
      <c r="BI271" s="46" t="e">
        <f>#REF!/#REF!</f>
        <v>#REF!</v>
      </c>
      <c r="BJ271" s="46"/>
      <c r="BL271" s="46" t="e">
        <f t="shared" si="460"/>
        <v>#REF!</v>
      </c>
      <c r="BM271" s="46" t="e">
        <f t="shared" si="461"/>
        <v>#REF!</v>
      </c>
      <c r="BN271" s="46" t="e">
        <f t="shared" si="462"/>
        <v>#REF!</v>
      </c>
      <c r="BO271" s="46" t="e">
        <f t="shared" si="463"/>
        <v>#REF!</v>
      </c>
      <c r="BQ271" s="46" t="e">
        <f>LN(#REF!/#REF!)</f>
        <v>#REF!</v>
      </c>
      <c r="BR271" s="46" t="e">
        <f>LN(#REF!/#REF!)</f>
        <v>#REF!</v>
      </c>
      <c r="BS271" s="46" t="e">
        <f>LN(#REF!/#REF!)</f>
        <v>#REF!</v>
      </c>
      <c r="BT271" s="46" t="e">
        <f>LN(#REF!/#REF!)</f>
        <v>#REF!</v>
      </c>
      <c r="BV271" s="46" t="e">
        <f>LN(#REF!/#REF!)</f>
        <v>#REF!</v>
      </c>
      <c r="BW271" s="46" t="e">
        <f>LN(#REF!/#REF!)</f>
        <v>#REF!</v>
      </c>
      <c r="BX271" s="46" t="e">
        <f>LN(#REF!/#REF!)</f>
        <v>#REF!</v>
      </c>
      <c r="BY271" s="46" t="e">
        <f>LN(#REF!/#REF!)</f>
        <v>#REF!</v>
      </c>
      <c r="CA271" s="46" t="e">
        <f>LN(#REF!/#REF!)</f>
        <v>#REF!</v>
      </c>
      <c r="CB271" s="46" t="e">
        <f>LN(#REF!/#REF!)</f>
        <v>#REF!</v>
      </c>
      <c r="CC271" s="46" t="e">
        <f>LN(#REF!/#REF!)</f>
        <v>#REF!</v>
      </c>
      <c r="CD271" s="46" t="e">
        <f>LN(#REF!/#REF!)</f>
        <v>#REF!</v>
      </c>
      <c r="CG271" s="46" t="e">
        <f t="shared" si="464"/>
        <v>#REF!</v>
      </c>
      <c r="CH271" s="46">
        <f t="shared" si="465"/>
        <v>1</v>
      </c>
      <c r="CI271" s="46">
        <f t="shared" si="434"/>
        <v>1</v>
      </c>
      <c r="CJ271" s="46"/>
      <c r="CK271" s="46" t="e">
        <f t="shared" si="466"/>
        <v>#REF!</v>
      </c>
      <c r="CL271" s="46">
        <f t="shared" si="467"/>
        <v>1</v>
      </c>
      <c r="CM271" s="46">
        <f t="shared" si="435"/>
        <v>1</v>
      </c>
      <c r="CN271" s="46"/>
      <c r="CO271" s="46" t="e">
        <f t="shared" si="468"/>
        <v>#REF!</v>
      </c>
      <c r="CP271" s="46">
        <f t="shared" si="469"/>
        <v>1</v>
      </c>
      <c r="CQ271" s="46">
        <f t="shared" si="436"/>
        <v>1</v>
      </c>
      <c r="CR271" s="46"/>
      <c r="CS271" s="46" t="e">
        <f t="shared" si="470"/>
        <v>#REF!</v>
      </c>
      <c r="CT271" s="46">
        <f t="shared" si="471"/>
        <v>1</v>
      </c>
      <c r="CU271" s="46">
        <f t="shared" si="437"/>
        <v>1</v>
      </c>
      <c r="CW271" s="46" t="e">
        <f t="shared" si="472"/>
        <v>#REF!</v>
      </c>
      <c r="CX271" s="46">
        <f t="shared" si="473"/>
        <v>1</v>
      </c>
      <c r="CY271" s="46">
        <f t="shared" si="438"/>
        <v>1</v>
      </c>
      <c r="DD271" s="2">
        <f t="shared" si="439"/>
        <v>1984</v>
      </c>
      <c r="DE271" s="46">
        <f t="shared" si="440"/>
        <v>1.0719688769331346</v>
      </c>
      <c r="DF271" s="46">
        <f t="shared" si="441"/>
        <v>0.97892729113732491</v>
      </c>
      <c r="DG271" s="46">
        <f t="shared" si="442"/>
        <v>1.1397350127482684</v>
      </c>
      <c r="DH271" s="46">
        <f t="shared" si="443"/>
        <v>0.9607886194043993</v>
      </c>
      <c r="DI271" s="52">
        <f t="shared" si="474"/>
        <v>0</v>
      </c>
    </row>
    <row r="272" spans="1:113" x14ac:dyDescent="0.2">
      <c r="A272" s="33" t="s">
        <v>68</v>
      </c>
      <c r="B272" s="1">
        <f t="shared" si="444"/>
        <v>1964</v>
      </c>
      <c r="D272" s="43">
        <f>AER11_Table2.1C_Update!U27*0.001</f>
        <v>2977.2040000000002</v>
      </c>
      <c r="F272" s="49">
        <f t="shared" si="429"/>
        <v>37.509906313800414</v>
      </c>
      <c r="H272" s="50">
        <f t="shared" si="445"/>
        <v>79.371139322324723</v>
      </c>
      <c r="K272" s="50">
        <f t="shared" si="446"/>
        <v>2984.0546546372211</v>
      </c>
      <c r="L272" s="50">
        <f t="shared" si="447"/>
        <v>79.553775199362363</v>
      </c>
      <c r="O272" s="46">
        <f>Weather_factors!HQ23</f>
        <v>0.99770424625883614</v>
      </c>
      <c r="R272" s="46">
        <f t="shared" si="430"/>
        <v>1.2624959765120549</v>
      </c>
      <c r="S272" s="46"/>
      <c r="T272" s="46"/>
      <c r="V272" s="48">
        <f t="shared" si="431"/>
        <v>0.6448147394285737</v>
      </c>
      <c r="W272" s="48">
        <f t="shared" si="432"/>
        <v>1.237084655515035</v>
      </c>
      <c r="X272" s="48">
        <f t="shared" si="433"/>
        <v>0.97987215684661044</v>
      </c>
      <c r="Y272" s="48">
        <f t="shared" si="448"/>
        <v>1.2624959765120549</v>
      </c>
      <c r="Z272" s="48">
        <f t="shared" si="449"/>
        <v>0.79769041979701405</v>
      </c>
      <c r="AA272" s="48">
        <f t="shared" si="450"/>
        <v>0.79769041979701416</v>
      </c>
      <c r="AB272" s="48"/>
      <c r="AC272" s="48"/>
      <c r="AH272" s="5"/>
      <c r="AJ272" s="46" t="e">
        <f>D272/#REF!</f>
        <v>#REF!</v>
      </c>
      <c r="AK272" s="46" t="e">
        <f>#REF!/#REF!</f>
        <v>#REF!</v>
      </c>
      <c r="AL272" s="46" t="e">
        <f>#REF!/#REF!</f>
        <v>#REF!</v>
      </c>
      <c r="AM272" s="46" t="e">
        <f>#REF!/#REF!</f>
        <v>#REF!</v>
      </c>
      <c r="AO272" s="46" t="e">
        <f t="shared" si="451"/>
        <v>#REF!</v>
      </c>
      <c r="AP272" s="46" t="e">
        <f t="shared" si="452"/>
        <v>#REF!</v>
      </c>
      <c r="AQ272" s="46" t="e">
        <f t="shared" si="453"/>
        <v>#REF!</v>
      </c>
      <c r="AR272" s="46" t="e">
        <f t="shared" si="454"/>
        <v>#REF!</v>
      </c>
      <c r="AS272" s="46" t="e">
        <f t="shared" si="455"/>
        <v>#REF!</v>
      </c>
      <c r="AT272" s="46"/>
      <c r="AU272" s="46" t="e">
        <f t="shared" si="456"/>
        <v>#REF!</v>
      </c>
      <c r="AV272" s="46" t="e">
        <f t="shared" si="457"/>
        <v>#REF!</v>
      </c>
      <c r="AW272" s="46" t="e">
        <f t="shared" si="458"/>
        <v>#REF!</v>
      </c>
      <c r="AX272" s="46" t="e">
        <f t="shared" si="459"/>
        <v>#REF!</v>
      </c>
      <c r="BA272" s="46" t="e">
        <f>LN(#REF!/#REF!)</f>
        <v>#REF!</v>
      </c>
      <c r="BB272" s="46" t="e">
        <f>LN(#REF!/#REF!)</f>
        <v>#REF!</v>
      </c>
      <c r="BC272" s="46" t="e">
        <f>LN(#REF!/#REF!)</f>
        <v>#REF!</v>
      </c>
      <c r="BD272" s="46" t="e">
        <f>LN(#REF!/#REF!)</f>
        <v>#REF!</v>
      </c>
      <c r="BF272" s="46" t="e">
        <f>F272/#REF!</f>
        <v>#REF!</v>
      </c>
      <c r="BG272" s="46" t="e">
        <f>#REF!/#REF!</f>
        <v>#REF!</v>
      </c>
      <c r="BH272" s="46" t="e">
        <f>#REF!/#REF!</f>
        <v>#REF!</v>
      </c>
      <c r="BI272" s="46" t="e">
        <f>#REF!/#REF!</f>
        <v>#REF!</v>
      </c>
      <c r="BJ272" s="46"/>
      <c r="BL272" s="46" t="e">
        <f t="shared" si="460"/>
        <v>#REF!</v>
      </c>
      <c r="BM272" s="46" t="e">
        <f t="shared" si="461"/>
        <v>#REF!</v>
      </c>
      <c r="BN272" s="46" t="e">
        <f t="shared" si="462"/>
        <v>#REF!</v>
      </c>
      <c r="BO272" s="46" t="e">
        <f t="shared" si="463"/>
        <v>#REF!</v>
      </c>
      <c r="BQ272" s="46" t="e">
        <f>LN(#REF!/#REF!)</f>
        <v>#REF!</v>
      </c>
      <c r="BR272" s="46" t="e">
        <f>LN(#REF!/#REF!)</f>
        <v>#REF!</v>
      </c>
      <c r="BS272" s="46" t="e">
        <f>LN(#REF!/#REF!)</f>
        <v>#REF!</v>
      </c>
      <c r="BT272" s="46" t="e">
        <f>LN(#REF!/#REF!)</f>
        <v>#REF!</v>
      </c>
      <c r="BV272" s="46" t="e">
        <f>LN(#REF!/#REF!)</f>
        <v>#REF!</v>
      </c>
      <c r="BW272" s="46" t="e">
        <f>LN(#REF!/#REF!)</f>
        <v>#REF!</v>
      </c>
      <c r="BX272" s="46" t="e">
        <f>LN(#REF!/#REF!)</f>
        <v>#REF!</v>
      </c>
      <c r="BY272" s="46" t="e">
        <f>LN(#REF!/#REF!)</f>
        <v>#REF!</v>
      </c>
      <c r="CA272" s="46" t="e">
        <f>LN(#REF!/#REF!)</f>
        <v>#REF!</v>
      </c>
      <c r="CB272" s="46" t="e">
        <f>LN(#REF!/#REF!)</f>
        <v>#REF!</v>
      </c>
      <c r="CC272" s="46" t="e">
        <f>LN(#REF!/#REF!)</f>
        <v>#REF!</v>
      </c>
      <c r="CD272" s="46" t="e">
        <f>LN(#REF!/#REF!)</f>
        <v>#REF!</v>
      </c>
      <c r="CG272" s="46" t="e">
        <f t="shared" si="464"/>
        <v>#REF!</v>
      </c>
      <c r="CH272" s="46">
        <f t="shared" si="465"/>
        <v>1</v>
      </c>
      <c r="CI272" s="46">
        <f t="shared" si="434"/>
        <v>1</v>
      </c>
      <c r="CJ272" s="46"/>
      <c r="CK272" s="46" t="e">
        <f t="shared" si="466"/>
        <v>#REF!</v>
      </c>
      <c r="CL272" s="46">
        <f t="shared" si="467"/>
        <v>1</v>
      </c>
      <c r="CM272" s="46">
        <f t="shared" si="435"/>
        <v>1</v>
      </c>
      <c r="CN272" s="46"/>
      <c r="CO272" s="46" t="e">
        <f t="shared" si="468"/>
        <v>#REF!</v>
      </c>
      <c r="CP272" s="46">
        <f t="shared" si="469"/>
        <v>1</v>
      </c>
      <c r="CQ272" s="46">
        <f t="shared" si="436"/>
        <v>1</v>
      </c>
      <c r="CR272" s="46"/>
      <c r="CS272" s="46" t="e">
        <f t="shared" si="470"/>
        <v>#REF!</v>
      </c>
      <c r="CT272" s="46">
        <f t="shared" si="471"/>
        <v>1</v>
      </c>
      <c r="CU272" s="46">
        <f t="shared" si="437"/>
        <v>1</v>
      </c>
      <c r="CW272" s="46" t="e">
        <f t="shared" si="472"/>
        <v>#REF!</v>
      </c>
      <c r="CX272" s="46">
        <f t="shared" si="473"/>
        <v>1</v>
      </c>
      <c r="CY272" s="46">
        <f t="shared" si="438"/>
        <v>1</v>
      </c>
      <c r="DD272" s="2">
        <f>1985</f>
        <v>1985</v>
      </c>
      <c r="DE272" s="46">
        <f t="shared" si="440"/>
        <v>1</v>
      </c>
      <c r="DF272" s="46">
        <f t="shared" si="441"/>
        <v>1</v>
      </c>
      <c r="DG272" s="46">
        <f t="shared" si="442"/>
        <v>1</v>
      </c>
      <c r="DH272" s="46">
        <f t="shared" si="443"/>
        <v>1</v>
      </c>
      <c r="DI272" s="52">
        <f>AG293</f>
        <v>0</v>
      </c>
    </row>
    <row r="273" spans="1:113" x14ac:dyDescent="0.2">
      <c r="A273" s="33" t="s">
        <v>68</v>
      </c>
      <c r="B273" s="1">
        <f t="shared" si="444"/>
        <v>1965</v>
      </c>
      <c r="D273" s="43">
        <f>AER11_Table2.1C_Update!U28*0.001</f>
        <v>3176.893</v>
      </c>
      <c r="F273" s="49">
        <f t="shared" si="429"/>
        <v>38.329005933125394</v>
      </c>
      <c r="H273" s="50">
        <f t="shared" si="445"/>
        <v>82.884826325600258</v>
      </c>
      <c r="K273" s="50">
        <f t="shared" si="446"/>
        <v>3166.7497660280615</v>
      </c>
      <c r="L273" s="50">
        <f t="shared" si="447"/>
        <v>82.620190347572645</v>
      </c>
      <c r="O273" s="46">
        <f>Weather_factors!HQ24</f>
        <v>1.0032030424635228</v>
      </c>
      <c r="R273" s="46">
        <f t="shared" si="430"/>
        <v>1.311159120118119</v>
      </c>
      <c r="S273" s="46"/>
      <c r="T273" s="46"/>
      <c r="V273" s="48">
        <f t="shared" si="431"/>
        <v>0.65889548660993258</v>
      </c>
      <c r="W273" s="48">
        <f t="shared" si="432"/>
        <v>1.2918492502171823</v>
      </c>
      <c r="X273" s="48">
        <f t="shared" si="433"/>
        <v>0.98527267239753691</v>
      </c>
      <c r="Y273" s="48">
        <f t="shared" si="448"/>
        <v>1.311159120118119</v>
      </c>
      <c r="Z273" s="48">
        <f t="shared" si="449"/>
        <v>0.85119364034852674</v>
      </c>
      <c r="AA273" s="48">
        <f t="shared" si="450"/>
        <v>0.85119364034852696</v>
      </c>
      <c r="AB273" s="48"/>
      <c r="AC273" s="48"/>
      <c r="AH273" s="5"/>
      <c r="AJ273" s="46" t="e">
        <f>D273/#REF!</f>
        <v>#REF!</v>
      </c>
      <c r="AK273" s="46" t="e">
        <f>#REF!/#REF!</f>
        <v>#REF!</v>
      </c>
      <c r="AL273" s="46" t="e">
        <f>#REF!/#REF!</f>
        <v>#REF!</v>
      </c>
      <c r="AM273" s="46" t="e">
        <f>#REF!/#REF!</f>
        <v>#REF!</v>
      </c>
      <c r="AO273" s="46" t="e">
        <f t="shared" si="451"/>
        <v>#REF!</v>
      </c>
      <c r="AP273" s="46" t="e">
        <f t="shared" si="452"/>
        <v>#REF!</v>
      </c>
      <c r="AQ273" s="46" t="e">
        <f t="shared" si="453"/>
        <v>#REF!</v>
      </c>
      <c r="AR273" s="46" t="e">
        <f t="shared" si="454"/>
        <v>#REF!</v>
      </c>
      <c r="AS273" s="46" t="e">
        <f t="shared" si="455"/>
        <v>#REF!</v>
      </c>
      <c r="AT273" s="46"/>
      <c r="AU273" s="46" t="e">
        <f t="shared" si="456"/>
        <v>#REF!</v>
      </c>
      <c r="AV273" s="46" t="e">
        <f t="shared" si="457"/>
        <v>#REF!</v>
      </c>
      <c r="AW273" s="46" t="e">
        <f t="shared" si="458"/>
        <v>#REF!</v>
      </c>
      <c r="AX273" s="46" t="e">
        <f t="shared" si="459"/>
        <v>#REF!</v>
      </c>
      <c r="BA273" s="46" t="e">
        <f>LN(#REF!/#REF!)</f>
        <v>#REF!</v>
      </c>
      <c r="BB273" s="46" t="e">
        <f>LN(#REF!/#REF!)</f>
        <v>#REF!</v>
      </c>
      <c r="BC273" s="46" t="e">
        <f>LN(#REF!/#REF!)</f>
        <v>#REF!</v>
      </c>
      <c r="BD273" s="46" t="e">
        <f>LN(#REF!/#REF!)</f>
        <v>#REF!</v>
      </c>
      <c r="BF273" s="46" t="e">
        <f>F273/#REF!</f>
        <v>#REF!</v>
      </c>
      <c r="BG273" s="46" t="e">
        <f>#REF!/#REF!</f>
        <v>#REF!</v>
      </c>
      <c r="BH273" s="46" t="e">
        <f>#REF!/#REF!</f>
        <v>#REF!</v>
      </c>
      <c r="BI273" s="46" t="e">
        <f>#REF!/#REF!</f>
        <v>#REF!</v>
      </c>
      <c r="BJ273" s="46"/>
      <c r="BL273" s="46" t="e">
        <f t="shared" si="460"/>
        <v>#REF!</v>
      </c>
      <c r="BM273" s="46" t="e">
        <f t="shared" si="461"/>
        <v>#REF!</v>
      </c>
      <c r="BN273" s="46" t="e">
        <f t="shared" si="462"/>
        <v>#REF!</v>
      </c>
      <c r="BO273" s="46" t="e">
        <f t="shared" si="463"/>
        <v>#REF!</v>
      </c>
      <c r="BQ273" s="46" t="e">
        <f>LN(#REF!/#REF!)</f>
        <v>#REF!</v>
      </c>
      <c r="BR273" s="46" t="e">
        <f>LN(#REF!/#REF!)</f>
        <v>#REF!</v>
      </c>
      <c r="BS273" s="46" t="e">
        <f>LN(#REF!/#REF!)</f>
        <v>#REF!</v>
      </c>
      <c r="BT273" s="46" t="e">
        <f>LN(#REF!/#REF!)</f>
        <v>#REF!</v>
      </c>
      <c r="BV273" s="46" t="e">
        <f>LN(#REF!/#REF!)</f>
        <v>#REF!</v>
      </c>
      <c r="BW273" s="46" t="e">
        <f>LN(#REF!/#REF!)</f>
        <v>#REF!</v>
      </c>
      <c r="BX273" s="46" t="e">
        <f>LN(#REF!/#REF!)</f>
        <v>#REF!</v>
      </c>
      <c r="BY273" s="46" t="e">
        <f>LN(#REF!/#REF!)</f>
        <v>#REF!</v>
      </c>
      <c r="CA273" s="46" t="e">
        <f>LN(#REF!/#REF!)</f>
        <v>#REF!</v>
      </c>
      <c r="CB273" s="46" t="e">
        <f>LN(#REF!/#REF!)</f>
        <v>#REF!</v>
      </c>
      <c r="CC273" s="46" t="e">
        <f>LN(#REF!/#REF!)</f>
        <v>#REF!</v>
      </c>
      <c r="CD273" s="46" t="e">
        <f>LN(#REF!/#REF!)</f>
        <v>#REF!</v>
      </c>
      <c r="CG273" s="46" t="e">
        <f t="shared" si="464"/>
        <v>#REF!</v>
      </c>
      <c r="CH273" s="46">
        <f t="shared" si="465"/>
        <v>1</v>
      </c>
      <c r="CI273" s="46">
        <f t="shared" si="434"/>
        <v>1</v>
      </c>
      <c r="CJ273" s="46"/>
      <c r="CK273" s="46" t="e">
        <f t="shared" si="466"/>
        <v>#REF!</v>
      </c>
      <c r="CL273" s="46">
        <f t="shared" si="467"/>
        <v>1</v>
      </c>
      <c r="CM273" s="46">
        <f t="shared" si="435"/>
        <v>1</v>
      </c>
      <c r="CN273" s="46"/>
      <c r="CO273" s="46" t="e">
        <f t="shared" si="468"/>
        <v>#REF!</v>
      </c>
      <c r="CP273" s="46">
        <f t="shared" si="469"/>
        <v>1</v>
      </c>
      <c r="CQ273" s="46">
        <f t="shared" si="436"/>
        <v>1</v>
      </c>
      <c r="CR273" s="46"/>
      <c r="CS273" s="46" t="e">
        <f t="shared" si="470"/>
        <v>#REF!</v>
      </c>
      <c r="CT273" s="46">
        <f t="shared" si="471"/>
        <v>1</v>
      </c>
      <c r="CU273" s="46">
        <f t="shared" si="437"/>
        <v>1</v>
      </c>
      <c r="CW273" s="46" t="e">
        <f t="shared" si="472"/>
        <v>#REF!</v>
      </c>
      <c r="CX273" s="46">
        <f t="shared" si="473"/>
        <v>1</v>
      </c>
      <c r="CY273" s="46">
        <f t="shared" si="438"/>
        <v>1</v>
      </c>
      <c r="DD273" s="2">
        <f>DD272+1</f>
        <v>1986</v>
      </c>
      <c r="DE273" s="46">
        <f t="shared" si="440"/>
        <v>0.98943728766330474</v>
      </c>
      <c r="DF273" s="46">
        <f t="shared" si="441"/>
        <v>1.0227054921100727</v>
      </c>
      <c r="DG273" s="46">
        <f t="shared" si="442"/>
        <v>0.98997514197221248</v>
      </c>
      <c r="DH273" s="46">
        <f t="shared" si="443"/>
        <v>0.97726736278239301</v>
      </c>
      <c r="DI273" s="52">
        <f t="shared" ref="DI273:DI295" si="475">AG296</f>
        <v>0</v>
      </c>
    </row>
    <row r="274" spans="1:113" x14ac:dyDescent="0.2">
      <c r="A274" s="33" t="s">
        <v>68</v>
      </c>
      <c r="B274" s="1">
        <f t="shared" si="444"/>
        <v>1966</v>
      </c>
      <c r="D274" s="43">
        <f>AER11_Table2.1C_Update!U29*0.001</f>
        <v>3408.944</v>
      </c>
      <c r="F274" s="49">
        <f t="shared" si="429"/>
        <v>39.236168078555281</v>
      </c>
      <c r="H274" s="50">
        <f t="shared" si="445"/>
        <v>86.882694384806015</v>
      </c>
      <c r="K274" s="50">
        <f t="shared" si="446"/>
        <v>3328.6329062578602</v>
      </c>
      <c r="L274" s="50">
        <f t="shared" si="447"/>
        <v>84.83583054271655</v>
      </c>
      <c r="O274" s="46">
        <f>Weather_factors!HQ25</f>
        <v>1.0241273507784996</v>
      </c>
      <c r="R274" s="46">
        <f t="shared" si="430"/>
        <v>1.3463207051561346</v>
      </c>
      <c r="S274" s="46"/>
      <c r="T274" s="46"/>
      <c r="V274" s="48">
        <f t="shared" si="431"/>
        <v>0.67449007427782093</v>
      </c>
      <c r="W274" s="48">
        <f t="shared" si="432"/>
        <v>1.3541603279343952</v>
      </c>
      <c r="X274" s="48">
        <f t="shared" si="433"/>
        <v>1.0058229980035489</v>
      </c>
      <c r="Y274" s="48">
        <f t="shared" si="448"/>
        <v>1.3463207051561346</v>
      </c>
      <c r="Z274" s="48">
        <f t="shared" si="449"/>
        <v>0.91336770017254854</v>
      </c>
      <c r="AA274" s="48">
        <f t="shared" si="450"/>
        <v>0.91336770017254854</v>
      </c>
      <c r="AB274" s="48"/>
      <c r="AC274" s="48"/>
      <c r="AH274" s="5"/>
      <c r="AJ274" s="46" t="e">
        <f>D274/#REF!</f>
        <v>#REF!</v>
      </c>
      <c r="AK274" s="46" t="e">
        <f>#REF!/#REF!</f>
        <v>#REF!</v>
      </c>
      <c r="AL274" s="46" t="e">
        <f>#REF!/#REF!</f>
        <v>#REF!</v>
      </c>
      <c r="AM274" s="46" t="e">
        <f>#REF!/#REF!</f>
        <v>#REF!</v>
      </c>
      <c r="AO274" s="46" t="e">
        <f t="shared" si="451"/>
        <v>#REF!</v>
      </c>
      <c r="AP274" s="46" t="e">
        <f t="shared" si="452"/>
        <v>#REF!</v>
      </c>
      <c r="AQ274" s="46" t="e">
        <f t="shared" si="453"/>
        <v>#REF!</v>
      </c>
      <c r="AR274" s="46" t="e">
        <f t="shared" si="454"/>
        <v>#REF!</v>
      </c>
      <c r="AS274" s="46" t="e">
        <f t="shared" si="455"/>
        <v>#REF!</v>
      </c>
      <c r="AT274" s="46"/>
      <c r="AU274" s="46" t="e">
        <f t="shared" si="456"/>
        <v>#REF!</v>
      </c>
      <c r="AV274" s="46" t="e">
        <f t="shared" si="457"/>
        <v>#REF!</v>
      </c>
      <c r="AW274" s="46" t="e">
        <f t="shared" si="458"/>
        <v>#REF!</v>
      </c>
      <c r="AX274" s="46" t="e">
        <f t="shared" si="459"/>
        <v>#REF!</v>
      </c>
      <c r="BA274" s="46" t="e">
        <f>LN(#REF!/#REF!)</f>
        <v>#REF!</v>
      </c>
      <c r="BB274" s="46" t="e">
        <f>LN(#REF!/#REF!)</f>
        <v>#REF!</v>
      </c>
      <c r="BC274" s="46" t="e">
        <f>LN(#REF!/#REF!)</f>
        <v>#REF!</v>
      </c>
      <c r="BD274" s="46" t="e">
        <f>LN(#REF!/#REF!)</f>
        <v>#REF!</v>
      </c>
      <c r="BF274" s="46" t="e">
        <f>F274/#REF!</f>
        <v>#REF!</v>
      </c>
      <c r="BG274" s="46" t="e">
        <f>#REF!/#REF!</f>
        <v>#REF!</v>
      </c>
      <c r="BH274" s="46" t="e">
        <f>#REF!/#REF!</f>
        <v>#REF!</v>
      </c>
      <c r="BI274" s="46" t="e">
        <f>#REF!/#REF!</f>
        <v>#REF!</v>
      </c>
      <c r="BJ274" s="46"/>
      <c r="BL274" s="46" t="e">
        <f t="shared" si="460"/>
        <v>#REF!</v>
      </c>
      <c r="BM274" s="46" t="e">
        <f t="shared" si="461"/>
        <v>#REF!</v>
      </c>
      <c r="BN274" s="46" t="e">
        <f t="shared" si="462"/>
        <v>#REF!</v>
      </c>
      <c r="BO274" s="46" t="e">
        <f t="shared" si="463"/>
        <v>#REF!</v>
      </c>
      <c r="BQ274" s="46" t="e">
        <f>LN(#REF!/#REF!)</f>
        <v>#REF!</v>
      </c>
      <c r="BR274" s="46" t="e">
        <f>LN(#REF!/#REF!)</f>
        <v>#REF!</v>
      </c>
      <c r="BS274" s="46" t="e">
        <f>LN(#REF!/#REF!)</f>
        <v>#REF!</v>
      </c>
      <c r="BT274" s="46" t="e">
        <f>LN(#REF!/#REF!)</f>
        <v>#REF!</v>
      </c>
      <c r="BV274" s="46" t="e">
        <f>LN(#REF!/#REF!)</f>
        <v>#REF!</v>
      </c>
      <c r="BW274" s="46" t="e">
        <f>LN(#REF!/#REF!)</f>
        <v>#REF!</v>
      </c>
      <c r="BX274" s="46" t="e">
        <f>LN(#REF!/#REF!)</f>
        <v>#REF!</v>
      </c>
      <c r="BY274" s="46" t="e">
        <f>LN(#REF!/#REF!)</f>
        <v>#REF!</v>
      </c>
      <c r="CA274" s="46" t="e">
        <f>LN(#REF!/#REF!)</f>
        <v>#REF!</v>
      </c>
      <c r="CB274" s="46" t="e">
        <f>LN(#REF!/#REF!)</f>
        <v>#REF!</v>
      </c>
      <c r="CC274" s="46" t="e">
        <f>LN(#REF!/#REF!)</f>
        <v>#REF!</v>
      </c>
      <c r="CD274" s="46" t="e">
        <f>LN(#REF!/#REF!)</f>
        <v>#REF!</v>
      </c>
      <c r="CG274" s="46" t="e">
        <f t="shared" si="464"/>
        <v>#REF!</v>
      </c>
      <c r="CH274" s="46">
        <f t="shared" si="465"/>
        <v>1</v>
      </c>
      <c r="CI274" s="46">
        <f t="shared" si="434"/>
        <v>1</v>
      </c>
      <c r="CJ274" s="46"/>
      <c r="CK274" s="46" t="e">
        <f t="shared" si="466"/>
        <v>#REF!</v>
      </c>
      <c r="CL274" s="46">
        <f t="shared" si="467"/>
        <v>1</v>
      </c>
      <c r="CM274" s="46">
        <f t="shared" si="435"/>
        <v>1</v>
      </c>
      <c r="CN274" s="46"/>
      <c r="CO274" s="46" t="e">
        <f t="shared" si="468"/>
        <v>#REF!</v>
      </c>
      <c r="CP274" s="46">
        <f t="shared" si="469"/>
        <v>1</v>
      </c>
      <c r="CQ274" s="46">
        <f t="shared" si="436"/>
        <v>1</v>
      </c>
      <c r="CR274" s="46"/>
      <c r="CS274" s="46" t="e">
        <f t="shared" si="470"/>
        <v>#REF!</v>
      </c>
      <c r="CT274" s="46">
        <f t="shared" si="471"/>
        <v>1</v>
      </c>
      <c r="CU274" s="46">
        <f t="shared" si="437"/>
        <v>1</v>
      </c>
      <c r="CW274" s="46" t="e">
        <f t="shared" si="472"/>
        <v>#REF!</v>
      </c>
      <c r="CX274" s="46">
        <f t="shared" si="473"/>
        <v>1</v>
      </c>
      <c r="CY274" s="46">
        <f t="shared" si="438"/>
        <v>1</v>
      </c>
      <c r="DD274" s="2">
        <f t="shared" ref="DD274:DD294" si="476">DD273+1</f>
        <v>1987</v>
      </c>
      <c r="DE274" s="46">
        <f t="shared" si="440"/>
        <v>1.0112440652898498</v>
      </c>
      <c r="DF274" s="46">
        <f t="shared" si="441"/>
        <v>1.0445556731731047</v>
      </c>
      <c r="DG274" s="46">
        <f t="shared" si="442"/>
        <v>0.99173857618252925</v>
      </c>
      <c r="DH274" s="46">
        <f t="shared" si="443"/>
        <v>0.97617388978747588</v>
      </c>
      <c r="DI274" s="52">
        <f t="shared" si="475"/>
        <v>0</v>
      </c>
    </row>
    <row r="275" spans="1:113" x14ac:dyDescent="0.2">
      <c r="A275" s="33" t="s">
        <v>68</v>
      </c>
      <c r="B275" s="1">
        <f t="shared" si="444"/>
        <v>1967</v>
      </c>
      <c r="D275" s="43">
        <f>AER11_Table2.1C_Update!U30*0.001</f>
        <v>3767.6930000000002</v>
      </c>
      <c r="F275" s="49">
        <f t="shared" si="429"/>
        <v>40.166885890644082</v>
      </c>
      <c r="H275" s="50">
        <f t="shared" si="445"/>
        <v>93.800973524751001</v>
      </c>
      <c r="K275" s="50">
        <f t="shared" si="446"/>
        <v>3728.5373303976035</v>
      </c>
      <c r="L275" s="50">
        <f t="shared" si="447"/>
        <v>92.826148896598369</v>
      </c>
      <c r="O275" s="46">
        <f>Weather_factors!HQ26</f>
        <v>1.0105016166213954</v>
      </c>
      <c r="R275" s="46">
        <f t="shared" si="430"/>
        <v>1.4731248039879783</v>
      </c>
      <c r="S275" s="46"/>
      <c r="T275" s="46"/>
      <c r="V275" s="48">
        <f t="shared" si="431"/>
        <v>0.69048959606982208</v>
      </c>
      <c r="W275" s="48">
        <f t="shared" si="432"/>
        <v>1.4619891563935634</v>
      </c>
      <c r="X275" s="48">
        <f t="shared" si="433"/>
        <v>0.9924407982512623</v>
      </c>
      <c r="Y275" s="48">
        <f t="shared" si="448"/>
        <v>1.4731248039879783</v>
      </c>
      <c r="Z275" s="48">
        <f t="shared" si="449"/>
        <v>1.0094883020566516</v>
      </c>
      <c r="AA275" s="48">
        <f t="shared" si="450"/>
        <v>1.0094883020566516</v>
      </c>
      <c r="AB275" s="48"/>
      <c r="AC275" s="48"/>
      <c r="AH275" s="5"/>
      <c r="AJ275" s="46" t="e">
        <f>D275/#REF!</f>
        <v>#REF!</v>
      </c>
      <c r="AK275" s="46" t="e">
        <f>#REF!/#REF!</f>
        <v>#REF!</v>
      </c>
      <c r="AL275" s="46" t="e">
        <f>#REF!/#REF!</f>
        <v>#REF!</v>
      </c>
      <c r="AM275" s="46" t="e">
        <f>#REF!/#REF!</f>
        <v>#REF!</v>
      </c>
      <c r="AO275" s="46" t="e">
        <f t="shared" si="451"/>
        <v>#REF!</v>
      </c>
      <c r="AP275" s="46" t="e">
        <f t="shared" si="452"/>
        <v>#REF!</v>
      </c>
      <c r="AQ275" s="46" t="e">
        <f t="shared" si="453"/>
        <v>#REF!</v>
      </c>
      <c r="AR275" s="46" t="e">
        <f t="shared" si="454"/>
        <v>#REF!</v>
      </c>
      <c r="AS275" s="46" t="e">
        <f t="shared" si="455"/>
        <v>#REF!</v>
      </c>
      <c r="AT275" s="46"/>
      <c r="AU275" s="46" t="e">
        <f t="shared" si="456"/>
        <v>#REF!</v>
      </c>
      <c r="AV275" s="46" t="e">
        <f t="shared" si="457"/>
        <v>#REF!</v>
      </c>
      <c r="AW275" s="46" t="e">
        <f t="shared" si="458"/>
        <v>#REF!</v>
      </c>
      <c r="AX275" s="46" t="e">
        <f t="shared" si="459"/>
        <v>#REF!</v>
      </c>
      <c r="BA275" s="46" t="e">
        <f>LN(#REF!/#REF!)</f>
        <v>#REF!</v>
      </c>
      <c r="BB275" s="46" t="e">
        <f>LN(#REF!/#REF!)</f>
        <v>#REF!</v>
      </c>
      <c r="BC275" s="46" t="e">
        <f>LN(#REF!/#REF!)</f>
        <v>#REF!</v>
      </c>
      <c r="BD275" s="46" t="e">
        <f>LN(#REF!/#REF!)</f>
        <v>#REF!</v>
      </c>
      <c r="BF275" s="46" t="e">
        <f>F275/#REF!</f>
        <v>#REF!</v>
      </c>
      <c r="BG275" s="46" t="e">
        <f>#REF!/#REF!</f>
        <v>#REF!</v>
      </c>
      <c r="BH275" s="46" t="e">
        <f>#REF!/#REF!</f>
        <v>#REF!</v>
      </c>
      <c r="BI275" s="46" t="e">
        <f>#REF!/#REF!</f>
        <v>#REF!</v>
      </c>
      <c r="BJ275" s="46"/>
      <c r="BL275" s="46" t="e">
        <f t="shared" si="460"/>
        <v>#REF!</v>
      </c>
      <c r="BM275" s="46" t="e">
        <f t="shared" si="461"/>
        <v>#REF!</v>
      </c>
      <c r="BN275" s="46" t="e">
        <f t="shared" si="462"/>
        <v>#REF!</v>
      </c>
      <c r="BO275" s="46" t="e">
        <f t="shared" si="463"/>
        <v>#REF!</v>
      </c>
      <c r="BQ275" s="46" t="e">
        <f>LN(#REF!/#REF!)</f>
        <v>#REF!</v>
      </c>
      <c r="BR275" s="46" t="e">
        <f>LN(#REF!/#REF!)</f>
        <v>#REF!</v>
      </c>
      <c r="BS275" s="46" t="e">
        <f>LN(#REF!/#REF!)</f>
        <v>#REF!</v>
      </c>
      <c r="BT275" s="46" t="e">
        <f>LN(#REF!/#REF!)</f>
        <v>#REF!</v>
      </c>
      <c r="BV275" s="46" t="e">
        <f>LN(#REF!/#REF!)</f>
        <v>#REF!</v>
      </c>
      <c r="BW275" s="46" t="e">
        <f>LN(#REF!/#REF!)</f>
        <v>#REF!</v>
      </c>
      <c r="BX275" s="46" t="e">
        <f>LN(#REF!/#REF!)</f>
        <v>#REF!</v>
      </c>
      <c r="BY275" s="46" t="e">
        <f>LN(#REF!/#REF!)</f>
        <v>#REF!</v>
      </c>
      <c r="CA275" s="46" t="e">
        <f>LN(#REF!/#REF!)</f>
        <v>#REF!</v>
      </c>
      <c r="CB275" s="46" t="e">
        <f>LN(#REF!/#REF!)</f>
        <v>#REF!</v>
      </c>
      <c r="CC275" s="46" t="e">
        <f>LN(#REF!/#REF!)</f>
        <v>#REF!</v>
      </c>
      <c r="CD275" s="46" t="e">
        <f>LN(#REF!/#REF!)</f>
        <v>#REF!</v>
      </c>
      <c r="CG275" s="46" t="e">
        <f t="shared" si="464"/>
        <v>#REF!</v>
      </c>
      <c r="CH275" s="46">
        <f t="shared" si="465"/>
        <v>1</v>
      </c>
      <c r="CI275" s="46">
        <f t="shared" si="434"/>
        <v>1</v>
      </c>
      <c r="CJ275" s="46"/>
      <c r="CK275" s="46" t="e">
        <f t="shared" si="466"/>
        <v>#REF!</v>
      </c>
      <c r="CL275" s="46">
        <f t="shared" si="467"/>
        <v>1</v>
      </c>
      <c r="CM275" s="46">
        <f t="shared" si="435"/>
        <v>1</v>
      </c>
      <c r="CN275" s="46"/>
      <c r="CO275" s="46" t="e">
        <f t="shared" si="468"/>
        <v>#REF!</v>
      </c>
      <c r="CP275" s="46">
        <f t="shared" si="469"/>
        <v>1</v>
      </c>
      <c r="CQ275" s="46">
        <f t="shared" si="436"/>
        <v>1</v>
      </c>
      <c r="CR275" s="46"/>
      <c r="CS275" s="46" t="e">
        <f t="shared" si="470"/>
        <v>#REF!</v>
      </c>
      <c r="CT275" s="46">
        <f t="shared" si="471"/>
        <v>1</v>
      </c>
      <c r="CU275" s="46">
        <f t="shared" si="437"/>
        <v>1</v>
      </c>
      <c r="CW275" s="46" t="e">
        <f t="shared" si="472"/>
        <v>#REF!</v>
      </c>
      <c r="CX275" s="46">
        <f t="shared" si="473"/>
        <v>1</v>
      </c>
      <c r="CY275" s="46">
        <f t="shared" si="438"/>
        <v>1</v>
      </c>
      <c r="DD275" s="2">
        <f t="shared" si="476"/>
        <v>1988</v>
      </c>
      <c r="DE275" s="46">
        <f t="shared" si="440"/>
        <v>1.0701305904165819</v>
      </c>
      <c r="DF275" s="46">
        <f t="shared" si="441"/>
        <v>1.065822440562912</v>
      </c>
      <c r="DG275" s="46">
        <f t="shared" si="442"/>
        <v>1.0038084321053482</v>
      </c>
      <c r="DH275" s="46">
        <f t="shared" si="443"/>
        <v>1.0002327710499723</v>
      </c>
      <c r="DI275" s="52">
        <f t="shared" si="475"/>
        <v>0</v>
      </c>
    </row>
    <row r="276" spans="1:113" x14ac:dyDescent="0.2">
      <c r="A276" s="33" t="s">
        <v>68</v>
      </c>
      <c r="B276" s="1">
        <f t="shared" si="444"/>
        <v>1968</v>
      </c>
      <c r="D276" s="43">
        <f>AER11_Table2.1C_Update!U31*0.001</f>
        <v>3899.46</v>
      </c>
      <c r="F276" s="49">
        <f t="shared" si="429"/>
        <v>41.119338763690571</v>
      </c>
      <c r="H276" s="50">
        <f t="shared" si="445"/>
        <v>94.832750653162819</v>
      </c>
      <c r="K276" s="50">
        <f t="shared" si="446"/>
        <v>3831.6261633579916</v>
      </c>
      <c r="L276" s="50">
        <f t="shared" si="447"/>
        <v>93.183068564843154</v>
      </c>
      <c r="O276" s="46">
        <f>Weather_factors!HQ27</f>
        <v>1.0177036677770672</v>
      </c>
      <c r="R276" s="46">
        <f t="shared" si="430"/>
        <v>1.4787890184638826</v>
      </c>
      <c r="S276" s="46"/>
      <c r="T276" s="46"/>
      <c r="V276" s="48">
        <f t="shared" si="431"/>
        <v>0.70686275482989902</v>
      </c>
      <c r="W276" s="48">
        <f t="shared" si="432"/>
        <v>1.4780705137278234</v>
      </c>
      <c r="X276" s="48">
        <f t="shared" si="433"/>
        <v>0.9995141262701519</v>
      </c>
      <c r="Y276" s="48">
        <f t="shared" si="448"/>
        <v>1.4787890184638826</v>
      </c>
      <c r="Z276" s="48">
        <f t="shared" si="449"/>
        <v>1.0447929951664932</v>
      </c>
      <c r="AA276" s="48">
        <f t="shared" si="450"/>
        <v>1.0447929951664934</v>
      </c>
      <c r="AB276" s="48"/>
      <c r="AC276" s="48"/>
      <c r="AH276" s="5"/>
      <c r="AJ276" s="46" t="e">
        <f>D276/#REF!</f>
        <v>#REF!</v>
      </c>
      <c r="AK276" s="46" t="e">
        <f>#REF!/#REF!</f>
        <v>#REF!</v>
      </c>
      <c r="AL276" s="46" t="e">
        <f>#REF!/#REF!</f>
        <v>#REF!</v>
      </c>
      <c r="AM276" s="46" t="e">
        <f>#REF!/#REF!</f>
        <v>#REF!</v>
      </c>
      <c r="AO276" s="46" t="e">
        <f t="shared" si="451"/>
        <v>#REF!</v>
      </c>
      <c r="AP276" s="46" t="e">
        <f t="shared" si="452"/>
        <v>#REF!</v>
      </c>
      <c r="AQ276" s="46" t="e">
        <f t="shared" si="453"/>
        <v>#REF!</v>
      </c>
      <c r="AR276" s="46" t="e">
        <f t="shared" si="454"/>
        <v>#REF!</v>
      </c>
      <c r="AS276" s="46" t="e">
        <f t="shared" si="455"/>
        <v>#REF!</v>
      </c>
      <c r="AT276" s="46"/>
      <c r="AU276" s="46" t="e">
        <f t="shared" si="456"/>
        <v>#REF!</v>
      </c>
      <c r="AV276" s="46" t="e">
        <f t="shared" si="457"/>
        <v>#REF!</v>
      </c>
      <c r="AW276" s="46" t="e">
        <f t="shared" si="458"/>
        <v>#REF!</v>
      </c>
      <c r="AX276" s="46" t="e">
        <f t="shared" si="459"/>
        <v>#REF!</v>
      </c>
      <c r="BA276" s="46" t="e">
        <f>LN(#REF!/#REF!)</f>
        <v>#REF!</v>
      </c>
      <c r="BB276" s="46" t="e">
        <f>LN(#REF!/#REF!)</f>
        <v>#REF!</v>
      </c>
      <c r="BC276" s="46" t="e">
        <f>LN(#REF!/#REF!)</f>
        <v>#REF!</v>
      </c>
      <c r="BD276" s="46" t="e">
        <f>LN(#REF!/#REF!)</f>
        <v>#REF!</v>
      </c>
      <c r="BF276" s="46" t="e">
        <f>F276/#REF!</f>
        <v>#REF!</v>
      </c>
      <c r="BG276" s="46" t="e">
        <f>#REF!/#REF!</f>
        <v>#REF!</v>
      </c>
      <c r="BH276" s="46" t="e">
        <f>#REF!/#REF!</f>
        <v>#REF!</v>
      </c>
      <c r="BI276" s="46" t="e">
        <f>#REF!/#REF!</f>
        <v>#REF!</v>
      </c>
      <c r="BJ276" s="46"/>
      <c r="BL276" s="46" t="e">
        <f t="shared" si="460"/>
        <v>#REF!</v>
      </c>
      <c r="BM276" s="46" t="e">
        <f t="shared" si="461"/>
        <v>#REF!</v>
      </c>
      <c r="BN276" s="46" t="e">
        <f t="shared" si="462"/>
        <v>#REF!</v>
      </c>
      <c r="BO276" s="46" t="e">
        <f t="shared" si="463"/>
        <v>#REF!</v>
      </c>
      <c r="BQ276" s="46" t="e">
        <f>LN(#REF!/#REF!)</f>
        <v>#REF!</v>
      </c>
      <c r="BR276" s="46" t="e">
        <f>LN(#REF!/#REF!)</f>
        <v>#REF!</v>
      </c>
      <c r="BS276" s="46" t="e">
        <f>LN(#REF!/#REF!)</f>
        <v>#REF!</v>
      </c>
      <c r="BT276" s="46" t="e">
        <f>LN(#REF!/#REF!)</f>
        <v>#REF!</v>
      </c>
      <c r="BV276" s="46" t="e">
        <f>LN(#REF!/#REF!)</f>
        <v>#REF!</v>
      </c>
      <c r="BW276" s="46" t="e">
        <f>LN(#REF!/#REF!)</f>
        <v>#REF!</v>
      </c>
      <c r="BX276" s="46" t="e">
        <f>LN(#REF!/#REF!)</f>
        <v>#REF!</v>
      </c>
      <c r="BY276" s="46" t="e">
        <f>LN(#REF!/#REF!)</f>
        <v>#REF!</v>
      </c>
      <c r="CA276" s="46" t="e">
        <f>LN(#REF!/#REF!)</f>
        <v>#REF!</v>
      </c>
      <c r="CB276" s="46" t="e">
        <f>LN(#REF!/#REF!)</f>
        <v>#REF!</v>
      </c>
      <c r="CC276" s="46" t="e">
        <f>LN(#REF!/#REF!)</f>
        <v>#REF!</v>
      </c>
      <c r="CD276" s="46" t="e">
        <f>LN(#REF!/#REF!)</f>
        <v>#REF!</v>
      </c>
      <c r="CG276" s="46" t="e">
        <f t="shared" si="464"/>
        <v>#REF!</v>
      </c>
      <c r="CH276" s="46">
        <f t="shared" si="465"/>
        <v>1</v>
      </c>
      <c r="CI276" s="46">
        <f t="shared" si="434"/>
        <v>1</v>
      </c>
      <c r="CJ276" s="46"/>
      <c r="CK276" s="46" t="e">
        <f t="shared" si="466"/>
        <v>#REF!</v>
      </c>
      <c r="CL276" s="46">
        <f t="shared" si="467"/>
        <v>1</v>
      </c>
      <c r="CM276" s="46">
        <f t="shared" si="435"/>
        <v>1</v>
      </c>
      <c r="CN276" s="46"/>
      <c r="CO276" s="46" t="e">
        <f t="shared" si="468"/>
        <v>#REF!</v>
      </c>
      <c r="CP276" s="46">
        <f t="shared" si="469"/>
        <v>1</v>
      </c>
      <c r="CQ276" s="46">
        <f t="shared" si="436"/>
        <v>1</v>
      </c>
      <c r="CR276" s="46"/>
      <c r="CS276" s="46" t="e">
        <f t="shared" si="470"/>
        <v>#REF!</v>
      </c>
      <c r="CT276" s="46">
        <f t="shared" si="471"/>
        <v>1</v>
      </c>
      <c r="CU276" s="46">
        <f t="shared" si="437"/>
        <v>1</v>
      </c>
      <c r="CW276" s="46" t="e">
        <f t="shared" si="472"/>
        <v>#REF!</v>
      </c>
      <c r="CX276" s="46">
        <f t="shared" si="473"/>
        <v>1</v>
      </c>
      <c r="CY276" s="46">
        <f t="shared" si="438"/>
        <v>1</v>
      </c>
      <c r="DD276" s="2">
        <f t="shared" si="476"/>
        <v>1989</v>
      </c>
      <c r="DE276" s="46">
        <f t="shared" si="440"/>
        <v>1.0840499640970129</v>
      </c>
      <c r="DF276" s="46">
        <f t="shared" si="441"/>
        <v>1.0861485320832773</v>
      </c>
      <c r="DG276" s="46">
        <f t="shared" si="442"/>
        <v>0.99266209413141715</v>
      </c>
      <c r="DH276" s="46">
        <f t="shared" si="443"/>
        <v>1.0054457474620446</v>
      </c>
      <c r="DI276" s="52">
        <f t="shared" si="475"/>
        <v>0</v>
      </c>
    </row>
    <row r="277" spans="1:113" ht="13.5" thickBot="1" x14ac:dyDescent="0.25">
      <c r="A277" s="33" t="s">
        <v>68</v>
      </c>
      <c r="B277" s="1">
        <f t="shared" si="444"/>
        <v>1969</v>
      </c>
      <c r="D277" s="445">
        <f>AER11_Table2.1C_Update!U32*0.001</f>
        <v>4085.279</v>
      </c>
      <c r="F277" s="49">
        <f t="shared" si="429"/>
        <v>42.169102376586245</v>
      </c>
      <c r="H277" s="50">
        <f t="shared" si="445"/>
        <v>96.87849087981273</v>
      </c>
      <c r="K277" s="50">
        <f t="shared" si="446"/>
        <v>3986.7341140233434</v>
      </c>
      <c r="L277" s="50">
        <f t="shared" si="447"/>
        <v>94.541592999070261</v>
      </c>
      <c r="O277" s="469">
        <f>Weather_factors!HQ28</f>
        <v>1.0247181986955249</v>
      </c>
      <c r="R277" s="46">
        <f t="shared" si="430"/>
        <v>1.5003484181015101</v>
      </c>
      <c r="S277" s="46"/>
      <c r="T277" s="46"/>
      <c r="V277" s="48">
        <f t="shared" si="431"/>
        <v>0.72490873566621694</v>
      </c>
      <c r="W277" s="48">
        <f t="shared" si="432"/>
        <v>1.5099555775579028</v>
      </c>
      <c r="X277" s="48">
        <f t="shared" si="433"/>
        <v>1.0064032856238481</v>
      </c>
      <c r="Y277" s="48">
        <f t="shared" si="448"/>
        <v>1.5003484181015101</v>
      </c>
      <c r="Z277" s="48">
        <f t="shared" si="449"/>
        <v>1.0945799886396517</v>
      </c>
      <c r="AA277" s="48">
        <f t="shared" si="450"/>
        <v>1.0945799886396517</v>
      </c>
      <c r="AB277" s="48"/>
      <c r="AC277" s="48"/>
      <c r="AH277" s="5"/>
      <c r="AJ277" s="46" t="e">
        <f>D277/#REF!</f>
        <v>#REF!</v>
      </c>
      <c r="AK277" s="46" t="e">
        <f>#REF!/#REF!</f>
        <v>#REF!</v>
      </c>
      <c r="AL277" s="46" t="e">
        <f>#REF!/#REF!</f>
        <v>#REF!</v>
      </c>
      <c r="AM277" s="46" t="e">
        <f>#REF!/#REF!</f>
        <v>#REF!</v>
      </c>
      <c r="AO277" s="46" t="e">
        <f t="shared" si="451"/>
        <v>#REF!</v>
      </c>
      <c r="AP277" s="46" t="e">
        <f t="shared" si="452"/>
        <v>#REF!</v>
      </c>
      <c r="AQ277" s="46" t="e">
        <f t="shared" si="453"/>
        <v>#REF!</v>
      </c>
      <c r="AR277" s="46" t="e">
        <f t="shared" si="454"/>
        <v>#REF!</v>
      </c>
      <c r="AS277" s="46" t="e">
        <f t="shared" si="455"/>
        <v>#REF!</v>
      </c>
      <c r="AT277" s="46"/>
      <c r="AU277" s="46" t="e">
        <f t="shared" si="456"/>
        <v>#REF!</v>
      </c>
      <c r="AV277" s="46" t="e">
        <f t="shared" si="457"/>
        <v>#REF!</v>
      </c>
      <c r="AW277" s="46" t="e">
        <f t="shared" si="458"/>
        <v>#REF!</v>
      </c>
      <c r="AX277" s="46" t="e">
        <f t="shared" si="459"/>
        <v>#REF!</v>
      </c>
      <c r="BA277" s="46" t="e">
        <f>LN(#REF!/#REF!)</f>
        <v>#REF!</v>
      </c>
      <c r="BB277" s="46" t="e">
        <f>LN(#REF!/#REF!)</f>
        <v>#REF!</v>
      </c>
      <c r="BC277" s="46" t="e">
        <f>LN(#REF!/#REF!)</f>
        <v>#REF!</v>
      </c>
      <c r="BD277" s="46" t="e">
        <f>LN(#REF!/#REF!)</f>
        <v>#REF!</v>
      </c>
      <c r="BF277" s="46" t="e">
        <f>F277/#REF!</f>
        <v>#REF!</v>
      </c>
      <c r="BG277" s="46" t="e">
        <f>#REF!/#REF!</f>
        <v>#REF!</v>
      </c>
      <c r="BH277" s="46" t="e">
        <f>#REF!/#REF!</f>
        <v>#REF!</v>
      </c>
      <c r="BI277" s="46" t="e">
        <f>#REF!/#REF!</f>
        <v>#REF!</v>
      </c>
      <c r="BJ277" s="46"/>
      <c r="BL277" s="46" t="e">
        <f t="shared" si="460"/>
        <v>#REF!</v>
      </c>
      <c r="BM277" s="46" t="e">
        <f t="shared" si="461"/>
        <v>#REF!</v>
      </c>
      <c r="BN277" s="46" t="e">
        <f t="shared" si="462"/>
        <v>#REF!</v>
      </c>
      <c r="BO277" s="46" t="e">
        <f t="shared" si="463"/>
        <v>#REF!</v>
      </c>
      <c r="BQ277" s="46" t="e">
        <f>LN(#REF!/#REF!)</f>
        <v>#REF!</v>
      </c>
      <c r="BR277" s="46" t="e">
        <f>LN(#REF!/#REF!)</f>
        <v>#REF!</v>
      </c>
      <c r="BS277" s="46" t="e">
        <f>LN(#REF!/#REF!)</f>
        <v>#REF!</v>
      </c>
      <c r="BT277" s="46" t="e">
        <f>LN(#REF!/#REF!)</f>
        <v>#REF!</v>
      </c>
      <c r="BV277" s="46" t="e">
        <f>LN(#REF!/#REF!)</f>
        <v>#REF!</v>
      </c>
      <c r="BW277" s="46" t="e">
        <f>LN(#REF!/#REF!)</f>
        <v>#REF!</v>
      </c>
      <c r="BX277" s="46" t="e">
        <f>LN(#REF!/#REF!)</f>
        <v>#REF!</v>
      </c>
      <c r="BY277" s="46" t="e">
        <f>LN(#REF!/#REF!)</f>
        <v>#REF!</v>
      </c>
      <c r="CA277" s="46" t="e">
        <f>LN(#REF!/#REF!)</f>
        <v>#REF!</v>
      </c>
      <c r="CB277" s="46" t="e">
        <f>LN(#REF!/#REF!)</f>
        <v>#REF!</v>
      </c>
      <c r="CC277" s="46" t="e">
        <f>LN(#REF!/#REF!)</f>
        <v>#REF!</v>
      </c>
      <c r="CD277" s="46" t="e">
        <f>LN(#REF!/#REF!)</f>
        <v>#REF!</v>
      </c>
      <c r="CG277" s="46" t="e">
        <f t="shared" si="464"/>
        <v>#REF!</v>
      </c>
      <c r="CH277" s="46">
        <f t="shared" si="465"/>
        <v>1</v>
      </c>
      <c r="CI277" s="46">
        <f t="shared" si="434"/>
        <v>1</v>
      </c>
      <c r="CJ277" s="46"/>
      <c r="CK277" s="46" t="e">
        <f t="shared" si="466"/>
        <v>#REF!</v>
      </c>
      <c r="CL277" s="46">
        <f t="shared" si="467"/>
        <v>1</v>
      </c>
      <c r="CM277" s="46">
        <f t="shared" si="435"/>
        <v>1</v>
      </c>
      <c r="CN277" s="46"/>
      <c r="CO277" s="46" t="e">
        <f t="shared" si="468"/>
        <v>#REF!</v>
      </c>
      <c r="CP277" s="46">
        <f t="shared" si="469"/>
        <v>1</v>
      </c>
      <c r="CQ277" s="46">
        <f t="shared" si="436"/>
        <v>1</v>
      </c>
      <c r="CR277" s="46"/>
      <c r="CS277" s="46" t="e">
        <f t="shared" si="470"/>
        <v>#REF!</v>
      </c>
      <c r="CT277" s="46">
        <f t="shared" si="471"/>
        <v>1</v>
      </c>
      <c r="CU277" s="46">
        <f t="shared" si="437"/>
        <v>1</v>
      </c>
      <c r="CW277" s="46" t="e">
        <f t="shared" si="472"/>
        <v>#REF!</v>
      </c>
      <c r="CX277" s="46">
        <f t="shared" si="473"/>
        <v>1</v>
      </c>
      <c r="CY277" s="46">
        <f t="shared" si="438"/>
        <v>1</v>
      </c>
      <c r="DD277" s="2">
        <f t="shared" si="476"/>
        <v>1990</v>
      </c>
      <c r="DE277" s="46">
        <f t="shared" si="440"/>
        <v>1.0432137996077462</v>
      </c>
      <c r="DF277" s="46">
        <f t="shared" si="441"/>
        <v>1.1032794543745068</v>
      </c>
      <c r="DG277" s="46">
        <f t="shared" si="442"/>
        <v>0.99278519754011252</v>
      </c>
      <c r="DH277" s="46">
        <f t="shared" si="443"/>
        <v>0.95242875624912693</v>
      </c>
      <c r="DI277" s="52">
        <f t="shared" si="475"/>
        <v>0</v>
      </c>
    </row>
    <row r="278" spans="1:113" x14ac:dyDescent="0.2">
      <c r="A278" s="33" t="s">
        <v>68</v>
      </c>
      <c r="B278" s="1">
        <f t="shared" si="444"/>
        <v>1970</v>
      </c>
      <c r="D278" s="43">
        <f>National_Calibration!O7</f>
        <v>4236.8500000000004</v>
      </c>
      <c r="F278" s="49">
        <f t="shared" si="429"/>
        <v>43.217587378911084</v>
      </c>
      <c r="H278" s="50">
        <f t="shared" si="445"/>
        <v>98.035319807497146</v>
      </c>
      <c r="K278" s="50">
        <f t="shared" si="446"/>
        <v>4191.6675964966871</v>
      </c>
      <c r="L278" s="50">
        <f t="shared" si="447"/>
        <v>96.989856461587166</v>
      </c>
      <c r="O278" s="46">
        <f>Weather_factors!JV29</f>
        <v>1.010779099836322</v>
      </c>
      <c r="R278" s="46">
        <f t="shared" si="430"/>
        <v>1.5392016687878942</v>
      </c>
      <c r="S278" s="46"/>
      <c r="T278" s="46"/>
      <c r="V278" s="48">
        <f t="shared" si="431"/>
        <v>0.7429327365238283</v>
      </c>
      <c r="W278" s="48">
        <f t="shared" si="432"/>
        <v>1.5279860018117699</v>
      </c>
      <c r="X278" s="48">
        <f t="shared" si="433"/>
        <v>0.99271332197491924</v>
      </c>
      <c r="Y278" s="48">
        <f t="shared" si="448"/>
        <v>1.5392016687878942</v>
      </c>
      <c r="Z278" s="48">
        <f t="shared" si="449"/>
        <v>1.1351908216961213</v>
      </c>
      <c r="AA278" s="48">
        <f t="shared" si="450"/>
        <v>1.1351908216961215</v>
      </c>
      <c r="AB278" s="48"/>
      <c r="AC278" s="48" t="e">
        <f>#REF!*#REF!*X278</f>
        <v>#REF!</v>
      </c>
      <c r="AH278" s="5"/>
      <c r="AJ278" s="46" t="e">
        <f>D278/#REF!</f>
        <v>#REF!</v>
      </c>
      <c r="AK278" s="46" t="e">
        <f>#REF!/#REF!</f>
        <v>#REF!</v>
      </c>
      <c r="AL278" s="46" t="e">
        <f>#REF!/#REF!</f>
        <v>#REF!</v>
      </c>
      <c r="AM278" s="46" t="e">
        <f>#REF!/#REF!</f>
        <v>#REF!</v>
      </c>
      <c r="AO278" s="46" t="e">
        <f t="shared" si="451"/>
        <v>#REF!</v>
      </c>
      <c r="AP278" s="46" t="e">
        <f t="shared" si="452"/>
        <v>#REF!</v>
      </c>
      <c r="AQ278" s="46" t="e">
        <f t="shared" si="453"/>
        <v>#REF!</v>
      </c>
      <c r="AR278" s="46" t="e">
        <f t="shared" si="454"/>
        <v>#REF!</v>
      </c>
      <c r="AS278" s="46" t="e">
        <f t="shared" si="455"/>
        <v>#REF!</v>
      </c>
      <c r="AT278" s="46"/>
      <c r="AU278" s="46" t="e">
        <f t="shared" si="456"/>
        <v>#REF!</v>
      </c>
      <c r="AV278" s="46" t="e">
        <f t="shared" si="457"/>
        <v>#REF!</v>
      </c>
      <c r="AW278" s="46" t="e">
        <f t="shared" si="458"/>
        <v>#REF!</v>
      </c>
      <c r="AX278" s="46" t="e">
        <f t="shared" si="459"/>
        <v>#REF!</v>
      </c>
      <c r="BA278" s="46" t="e">
        <f>LN(#REF!/#REF!)</f>
        <v>#REF!</v>
      </c>
      <c r="BB278" s="46" t="e">
        <f>LN(#REF!/#REF!)</f>
        <v>#REF!</v>
      </c>
      <c r="BC278" s="46" t="e">
        <f>LN(#REF!/#REF!)</f>
        <v>#REF!</v>
      </c>
      <c r="BD278" s="46" t="e">
        <f>LN(#REF!/#REF!)</f>
        <v>#REF!</v>
      </c>
      <c r="BF278" s="46" t="e">
        <f>F278/#REF!</f>
        <v>#REF!</v>
      </c>
      <c r="BG278" s="46" t="e">
        <f>#REF!/#REF!</f>
        <v>#REF!</v>
      </c>
      <c r="BH278" s="46" t="e">
        <f>#REF!/#REF!</f>
        <v>#REF!</v>
      </c>
      <c r="BI278" s="46" t="e">
        <f>#REF!/#REF!</f>
        <v>#REF!</v>
      </c>
      <c r="BJ278" s="46"/>
      <c r="BL278" s="46" t="e">
        <f t="shared" si="460"/>
        <v>#REF!</v>
      </c>
      <c r="BM278" s="46" t="e">
        <f t="shared" si="461"/>
        <v>#REF!</v>
      </c>
      <c r="BN278" s="46" t="e">
        <f t="shared" si="462"/>
        <v>#REF!</v>
      </c>
      <c r="BO278" s="46" t="e">
        <f t="shared" si="463"/>
        <v>#REF!</v>
      </c>
      <c r="BQ278" s="46" t="e">
        <f>LN(#REF!/#REF!)</f>
        <v>#REF!</v>
      </c>
      <c r="BR278" s="46" t="e">
        <f>LN(#REF!/#REF!)</f>
        <v>#REF!</v>
      </c>
      <c r="BS278" s="46" t="e">
        <f>LN(#REF!/#REF!)</f>
        <v>#REF!</v>
      </c>
      <c r="BT278" s="46" t="e">
        <f>LN(#REF!/#REF!)</f>
        <v>#REF!</v>
      </c>
      <c r="BV278" s="46" t="e">
        <f>LN(#REF!/#REF!)</f>
        <v>#REF!</v>
      </c>
      <c r="BW278" s="46" t="e">
        <f>LN(#REF!/#REF!)</f>
        <v>#REF!</v>
      </c>
      <c r="BX278" s="46" t="e">
        <f>LN(#REF!/#REF!)</f>
        <v>#REF!</v>
      </c>
      <c r="BY278" s="46" t="e">
        <f>LN(#REF!/#REF!)</f>
        <v>#REF!</v>
      </c>
      <c r="CA278" s="46" t="e">
        <f>LN(#REF!/#REF!)</f>
        <v>#REF!</v>
      </c>
      <c r="CB278" s="46" t="e">
        <f>LN(#REF!/#REF!)</f>
        <v>#REF!</v>
      </c>
      <c r="CC278" s="46" t="e">
        <f>LN(#REF!/#REF!)</f>
        <v>#REF!</v>
      </c>
      <c r="CD278" s="46" t="e">
        <f>LN(#REF!/#REF!)</f>
        <v>#REF!</v>
      </c>
      <c r="CG278" s="46" t="e">
        <f t="shared" si="464"/>
        <v>#REF!</v>
      </c>
      <c r="CH278" s="46">
        <f t="shared" si="465"/>
        <v>1</v>
      </c>
      <c r="CI278" s="46">
        <f t="shared" si="434"/>
        <v>1</v>
      </c>
      <c r="CJ278" s="46"/>
      <c r="CK278" s="46" t="e">
        <f t="shared" si="466"/>
        <v>#REF!</v>
      </c>
      <c r="CL278" s="46">
        <f t="shared" si="467"/>
        <v>1</v>
      </c>
      <c r="CM278" s="46">
        <f t="shared" si="435"/>
        <v>1</v>
      </c>
      <c r="CN278" s="46"/>
      <c r="CO278" s="46" t="e">
        <f t="shared" si="468"/>
        <v>#REF!</v>
      </c>
      <c r="CP278" s="46">
        <f t="shared" si="469"/>
        <v>1</v>
      </c>
      <c r="CQ278" s="46">
        <f t="shared" si="436"/>
        <v>1</v>
      </c>
      <c r="CR278" s="46"/>
      <c r="CS278" s="46" t="e">
        <f t="shared" si="470"/>
        <v>#REF!</v>
      </c>
      <c r="CT278" s="46">
        <f t="shared" si="471"/>
        <v>1</v>
      </c>
      <c r="CU278" s="46">
        <f t="shared" si="437"/>
        <v>1</v>
      </c>
      <c r="CW278" s="46" t="e">
        <f t="shared" si="472"/>
        <v>#REF!</v>
      </c>
      <c r="CX278" s="46">
        <f t="shared" si="473"/>
        <v>1</v>
      </c>
      <c r="CY278" s="46">
        <f t="shared" si="438"/>
        <v>1</v>
      </c>
      <c r="DD278" s="2">
        <f t="shared" si="476"/>
        <v>1991</v>
      </c>
      <c r="DE278" s="46">
        <f t="shared" si="440"/>
        <v>1.0571741669971169</v>
      </c>
      <c r="DF278" s="46">
        <f t="shared" si="441"/>
        <v>1.1166411184885634</v>
      </c>
      <c r="DG278" s="46">
        <f t="shared" si="442"/>
        <v>0.98025947931737945</v>
      </c>
      <c r="DH278" s="46">
        <f t="shared" si="443"/>
        <v>0.96581039524865309</v>
      </c>
      <c r="DI278" s="52">
        <f t="shared" si="475"/>
        <v>0</v>
      </c>
    </row>
    <row r="279" spans="1:113" x14ac:dyDescent="0.2">
      <c r="A279" s="33" t="s">
        <v>68</v>
      </c>
      <c r="B279" s="1">
        <f t="shared" si="444"/>
        <v>1971</v>
      </c>
      <c r="D279" s="43">
        <f>National_Calibration!O8</f>
        <v>4323.9399999999996</v>
      </c>
      <c r="F279" s="49">
        <f t="shared" si="429"/>
        <v>44.196531411053328</v>
      </c>
      <c r="H279" s="50">
        <f t="shared" si="445"/>
        <v>97.834374371709274</v>
      </c>
      <c r="K279" s="50">
        <f t="shared" si="446"/>
        <v>4322.9391408423107</v>
      </c>
      <c r="L279" s="50">
        <f t="shared" si="447"/>
        <v>97.811728722249129</v>
      </c>
      <c r="O279" s="46">
        <f>Weather_factors!JV30</f>
        <v>1.0002315228424645</v>
      </c>
      <c r="R279" s="46">
        <f t="shared" si="430"/>
        <v>1.5522445497786748</v>
      </c>
      <c r="S279" s="46"/>
      <c r="T279" s="46"/>
      <c r="V279" s="48">
        <f t="shared" si="431"/>
        <v>0.75976129204513909</v>
      </c>
      <c r="W279" s="48">
        <f t="shared" si="432"/>
        <v>1.5248540508616966</v>
      </c>
      <c r="X279" s="48">
        <f t="shared" si="433"/>
        <v>0.98235426310829455</v>
      </c>
      <c r="Y279" s="48">
        <f t="shared" si="448"/>
        <v>1.5522445497786748</v>
      </c>
      <c r="Z279" s="48">
        <f t="shared" si="449"/>
        <v>1.1585250838629468</v>
      </c>
      <c r="AA279" s="48">
        <f t="shared" si="450"/>
        <v>1.1585250838629468</v>
      </c>
      <c r="AB279" s="48"/>
      <c r="AC279" s="48" t="e">
        <f>#REF!*#REF!*X279</f>
        <v>#REF!</v>
      </c>
      <c r="AH279" s="5"/>
      <c r="AJ279" s="46" t="e">
        <f>D279/#REF!</f>
        <v>#REF!</v>
      </c>
      <c r="AK279" s="46" t="e">
        <f>#REF!/#REF!</f>
        <v>#REF!</v>
      </c>
      <c r="AL279" s="46" t="e">
        <f>#REF!/#REF!</f>
        <v>#REF!</v>
      </c>
      <c r="AM279" s="46" t="e">
        <f>#REF!/#REF!</f>
        <v>#REF!</v>
      </c>
      <c r="AO279" s="46" t="e">
        <f t="shared" si="451"/>
        <v>#REF!</v>
      </c>
      <c r="AP279" s="46" t="e">
        <f t="shared" si="452"/>
        <v>#REF!</v>
      </c>
      <c r="AQ279" s="46" t="e">
        <f t="shared" si="453"/>
        <v>#REF!</v>
      </c>
      <c r="AR279" s="46" t="e">
        <f t="shared" si="454"/>
        <v>#REF!</v>
      </c>
      <c r="AS279" s="46" t="e">
        <f t="shared" si="455"/>
        <v>#REF!</v>
      </c>
      <c r="AT279" s="46"/>
      <c r="AU279" s="46" t="e">
        <f t="shared" si="456"/>
        <v>#REF!</v>
      </c>
      <c r="AV279" s="46" t="e">
        <f t="shared" si="457"/>
        <v>#REF!</v>
      </c>
      <c r="AW279" s="46" t="e">
        <f t="shared" si="458"/>
        <v>#REF!</v>
      </c>
      <c r="AX279" s="46" t="e">
        <f t="shared" si="459"/>
        <v>#REF!</v>
      </c>
      <c r="BA279" s="46" t="e">
        <f>LN(#REF!/#REF!)</f>
        <v>#REF!</v>
      </c>
      <c r="BB279" s="46" t="e">
        <f>LN(#REF!/#REF!)</f>
        <v>#REF!</v>
      </c>
      <c r="BC279" s="46" t="e">
        <f>LN(#REF!/#REF!)</f>
        <v>#REF!</v>
      </c>
      <c r="BD279" s="46" t="e">
        <f>LN(#REF!/#REF!)</f>
        <v>#REF!</v>
      </c>
      <c r="BF279" s="46" t="e">
        <f>F279/#REF!</f>
        <v>#REF!</v>
      </c>
      <c r="BG279" s="46" t="e">
        <f>#REF!/#REF!</f>
        <v>#REF!</v>
      </c>
      <c r="BH279" s="46" t="e">
        <f>#REF!/#REF!</f>
        <v>#REF!</v>
      </c>
      <c r="BI279" s="46" t="e">
        <f>#REF!/#REF!</f>
        <v>#REF!</v>
      </c>
      <c r="BJ279" s="46"/>
      <c r="BL279" s="46" t="e">
        <f t="shared" si="460"/>
        <v>#REF!</v>
      </c>
      <c r="BM279" s="46" t="e">
        <f t="shared" si="461"/>
        <v>#REF!</v>
      </c>
      <c r="BN279" s="46" t="e">
        <f t="shared" si="462"/>
        <v>#REF!</v>
      </c>
      <c r="BO279" s="46" t="e">
        <f t="shared" si="463"/>
        <v>#REF!</v>
      </c>
      <c r="BQ279" s="46" t="e">
        <f>LN(#REF!/#REF!)</f>
        <v>#REF!</v>
      </c>
      <c r="BR279" s="46" t="e">
        <f>LN(#REF!/#REF!)</f>
        <v>#REF!</v>
      </c>
      <c r="BS279" s="46" t="e">
        <f>LN(#REF!/#REF!)</f>
        <v>#REF!</v>
      </c>
      <c r="BT279" s="46" t="e">
        <f>LN(#REF!/#REF!)</f>
        <v>#REF!</v>
      </c>
      <c r="BV279" s="46" t="e">
        <f>LN(#REF!/#REF!)</f>
        <v>#REF!</v>
      </c>
      <c r="BW279" s="46" t="e">
        <f>LN(#REF!/#REF!)</f>
        <v>#REF!</v>
      </c>
      <c r="BX279" s="46" t="e">
        <f>LN(#REF!/#REF!)</f>
        <v>#REF!</v>
      </c>
      <c r="BY279" s="46" t="e">
        <f>LN(#REF!/#REF!)</f>
        <v>#REF!</v>
      </c>
      <c r="CA279" s="46" t="e">
        <f>LN(#REF!/#REF!)</f>
        <v>#REF!</v>
      </c>
      <c r="CB279" s="46" t="e">
        <f>LN(#REF!/#REF!)</f>
        <v>#REF!</v>
      </c>
      <c r="CC279" s="46" t="e">
        <f>LN(#REF!/#REF!)</f>
        <v>#REF!</v>
      </c>
      <c r="CD279" s="46" t="e">
        <f>LN(#REF!/#REF!)</f>
        <v>#REF!</v>
      </c>
      <c r="CG279" s="46" t="e">
        <f t="shared" si="464"/>
        <v>#REF!</v>
      </c>
      <c r="CH279" s="46">
        <f t="shared" si="465"/>
        <v>1</v>
      </c>
      <c r="CI279" s="46">
        <f t="shared" si="434"/>
        <v>1</v>
      </c>
      <c r="CJ279" s="46"/>
      <c r="CK279" s="46" t="e">
        <f t="shared" si="466"/>
        <v>#REF!</v>
      </c>
      <c r="CL279" s="46">
        <f t="shared" si="467"/>
        <v>1</v>
      </c>
      <c r="CM279" s="46">
        <f t="shared" si="435"/>
        <v>1</v>
      </c>
      <c r="CN279" s="46"/>
      <c r="CO279" s="46" t="e">
        <f t="shared" si="468"/>
        <v>#REF!</v>
      </c>
      <c r="CP279" s="46">
        <f t="shared" si="469"/>
        <v>1</v>
      </c>
      <c r="CQ279" s="46">
        <f t="shared" si="436"/>
        <v>1</v>
      </c>
      <c r="CR279" s="46"/>
      <c r="CS279" s="46" t="e">
        <f t="shared" si="470"/>
        <v>#REF!</v>
      </c>
      <c r="CT279" s="46">
        <f t="shared" si="471"/>
        <v>1</v>
      </c>
      <c r="CU279" s="46">
        <f t="shared" si="437"/>
        <v>1</v>
      </c>
      <c r="CW279" s="46" t="e">
        <f t="shared" si="472"/>
        <v>#REF!</v>
      </c>
      <c r="CX279" s="46">
        <f t="shared" si="473"/>
        <v>1</v>
      </c>
      <c r="CY279" s="46">
        <f t="shared" si="438"/>
        <v>1</v>
      </c>
      <c r="DD279" s="2">
        <f t="shared" si="476"/>
        <v>1992</v>
      </c>
      <c r="DE279" s="46">
        <f t="shared" si="440"/>
        <v>1.0693096445068431</v>
      </c>
      <c r="DF279" s="46">
        <f t="shared" si="441"/>
        <v>1.1271570613201707</v>
      </c>
      <c r="DG279" s="46">
        <f t="shared" si="442"/>
        <v>0.96268574682196972</v>
      </c>
      <c r="DH279" s="46">
        <f t="shared" si="443"/>
        <v>0.98544980055977616</v>
      </c>
      <c r="DI279" s="52">
        <f t="shared" si="475"/>
        <v>0</v>
      </c>
    </row>
    <row r="280" spans="1:113" x14ac:dyDescent="0.2">
      <c r="A280" s="33" t="s">
        <v>68</v>
      </c>
      <c r="B280" s="1">
        <f t="shared" si="444"/>
        <v>1972</v>
      </c>
      <c r="D280" s="43">
        <f>National_Calibration!O9</f>
        <v>4412.1610000000001</v>
      </c>
      <c r="F280" s="49">
        <f t="shared" si="429"/>
        <v>45.23715809396959</v>
      </c>
      <c r="H280" s="50">
        <f t="shared" si="445"/>
        <v>97.534000496555734</v>
      </c>
      <c r="K280" s="50">
        <f t="shared" si="446"/>
        <v>4367.5960437436706</v>
      </c>
      <c r="L280" s="50">
        <f t="shared" si="447"/>
        <v>96.548860002898806</v>
      </c>
      <c r="O280" s="46">
        <f>Weather_factors!JV31</f>
        <v>1.0102035435076846</v>
      </c>
      <c r="R280" s="46">
        <f t="shared" si="430"/>
        <v>1.5322031793591413</v>
      </c>
      <c r="S280" s="46"/>
      <c r="T280" s="46"/>
      <c r="V280" s="48">
        <f t="shared" si="431"/>
        <v>0.7776502043173672</v>
      </c>
      <c r="W280" s="48">
        <f t="shared" si="432"/>
        <v>1.5201724006416961</v>
      </c>
      <c r="X280" s="48">
        <f t="shared" si="433"/>
        <v>0.99214805263458783</v>
      </c>
      <c r="Y280" s="48">
        <f t="shared" si="448"/>
        <v>1.5322031793591413</v>
      </c>
      <c r="Z280" s="48">
        <f t="shared" si="449"/>
        <v>1.1821623779566375</v>
      </c>
      <c r="AA280" s="48">
        <f t="shared" si="450"/>
        <v>1.1821623779566375</v>
      </c>
      <c r="AB280" s="48"/>
      <c r="AC280" s="48" t="e">
        <f>#REF!*#REF!*X280</f>
        <v>#REF!</v>
      </c>
      <c r="AH280" s="5"/>
      <c r="AJ280" s="46" t="e">
        <f>D280/#REF!</f>
        <v>#REF!</v>
      </c>
      <c r="AK280" s="46" t="e">
        <f>#REF!/#REF!</f>
        <v>#REF!</v>
      </c>
      <c r="AL280" s="46" t="e">
        <f>#REF!/#REF!</f>
        <v>#REF!</v>
      </c>
      <c r="AM280" s="46" t="e">
        <f>#REF!/#REF!</f>
        <v>#REF!</v>
      </c>
      <c r="AO280" s="46" t="e">
        <f t="shared" si="451"/>
        <v>#REF!</v>
      </c>
      <c r="AP280" s="46" t="e">
        <f t="shared" si="452"/>
        <v>#REF!</v>
      </c>
      <c r="AQ280" s="46" t="e">
        <f t="shared" si="453"/>
        <v>#REF!</v>
      </c>
      <c r="AR280" s="46" t="e">
        <f t="shared" si="454"/>
        <v>#REF!</v>
      </c>
      <c r="AS280" s="46" t="e">
        <f t="shared" si="455"/>
        <v>#REF!</v>
      </c>
      <c r="AT280" s="46"/>
      <c r="AU280" s="46" t="e">
        <f t="shared" si="456"/>
        <v>#REF!</v>
      </c>
      <c r="AV280" s="46" t="e">
        <f t="shared" si="457"/>
        <v>#REF!</v>
      </c>
      <c r="AW280" s="46" t="e">
        <f t="shared" si="458"/>
        <v>#REF!</v>
      </c>
      <c r="AX280" s="46" t="e">
        <f t="shared" si="459"/>
        <v>#REF!</v>
      </c>
      <c r="BA280" s="46" t="e">
        <f>LN(#REF!/#REF!)</f>
        <v>#REF!</v>
      </c>
      <c r="BB280" s="46" t="e">
        <f>LN(#REF!/#REF!)</f>
        <v>#REF!</v>
      </c>
      <c r="BC280" s="46" t="e">
        <f>LN(#REF!/#REF!)</f>
        <v>#REF!</v>
      </c>
      <c r="BD280" s="46" t="e">
        <f>LN(#REF!/#REF!)</f>
        <v>#REF!</v>
      </c>
      <c r="BF280" s="46" t="e">
        <f>F280/#REF!</f>
        <v>#REF!</v>
      </c>
      <c r="BG280" s="46" t="e">
        <f>#REF!/#REF!</f>
        <v>#REF!</v>
      </c>
      <c r="BH280" s="46" t="e">
        <f>#REF!/#REF!</f>
        <v>#REF!</v>
      </c>
      <c r="BI280" s="46" t="e">
        <f>#REF!/#REF!</f>
        <v>#REF!</v>
      </c>
      <c r="BJ280" s="46"/>
      <c r="BL280" s="46" t="e">
        <f t="shared" si="460"/>
        <v>#REF!</v>
      </c>
      <c r="BM280" s="46" t="e">
        <f t="shared" si="461"/>
        <v>#REF!</v>
      </c>
      <c r="BN280" s="46" t="e">
        <f t="shared" si="462"/>
        <v>#REF!</v>
      </c>
      <c r="BO280" s="46" t="e">
        <f t="shared" si="463"/>
        <v>#REF!</v>
      </c>
      <c r="BQ280" s="46" t="e">
        <f>LN(#REF!/#REF!)</f>
        <v>#REF!</v>
      </c>
      <c r="BR280" s="46" t="e">
        <f>LN(#REF!/#REF!)</f>
        <v>#REF!</v>
      </c>
      <c r="BS280" s="46" t="e">
        <f>LN(#REF!/#REF!)</f>
        <v>#REF!</v>
      </c>
      <c r="BT280" s="46" t="e">
        <f>LN(#REF!/#REF!)</f>
        <v>#REF!</v>
      </c>
      <c r="BV280" s="46" t="e">
        <f>LN(#REF!/#REF!)</f>
        <v>#REF!</v>
      </c>
      <c r="BW280" s="46" t="e">
        <f>LN(#REF!/#REF!)</f>
        <v>#REF!</v>
      </c>
      <c r="BX280" s="46" t="e">
        <f>LN(#REF!/#REF!)</f>
        <v>#REF!</v>
      </c>
      <c r="BY280" s="46" t="e">
        <f>LN(#REF!/#REF!)</f>
        <v>#REF!</v>
      </c>
      <c r="CA280" s="46" t="e">
        <f>LN(#REF!/#REF!)</f>
        <v>#REF!</v>
      </c>
      <c r="CB280" s="46" t="e">
        <f>LN(#REF!/#REF!)</f>
        <v>#REF!</v>
      </c>
      <c r="CC280" s="46" t="e">
        <f>LN(#REF!/#REF!)</f>
        <v>#REF!</v>
      </c>
      <c r="CD280" s="46" t="e">
        <f>LN(#REF!/#REF!)</f>
        <v>#REF!</v>
      </c>
      <c r="CG280" s="46" t="e">
        <f t="shared" si="464"/>
        <v>#REF!</v>
      </c>
      <c r="CH280" s="46">
        <f t="shared" si="465"/>
        <v>1</v>
      </c>
      <c r="CI280" s="46">
        <f t="shared" si="434"/>
        <v>1</v>
      </c>
      <c r="CJ280" s="46"/>
      <c r="CK280" s="46" t="e">
        <f t="shared" si="466"/>
        <v>#REF!</v>
      </c>
      <c r="CL280" s="46">
        <f t="shared" si="467"/>
        <v>1</v>
      </c>
      <c r="CM280" s="46">
        <f t="shared" si="435"/>
        <v>1</v>
      </c>
      <c r="CN280" s="46"/>
      <c r="CO280" s="46" t="e">
        <f t="shared" si="468"/>
        <v>#REF!</v>
      </c>
      <c r="CP280" s="46">
        <f t="shared" si="469"/>
        <v>1</v>
      </c>
      <c r="CQ280" s="46">
        <f t="shared" si="436"/>
        <v>1</v>
      </c>
      <c r="CR280" s="46"/>
      <c r="CS280" s="46" t="e">
        <f t="shared" si="470"/>
        <v>#REF!</v>
      </c>
      <c r="CT280" s="46">
        <f t="shared" si="471"/>
        <v>1</v>
      </c>
      <c r="CU280" s="46">
        <f t="shared" si="437"/>
        <v>1</v>
      </c>
      <c r="CW280" s="46" t="e">
        <f t="shared" si="472"/>
        <v>#REF!</v>
      </c>
      <c r="CX280" s="46">
        <f t="shared" si="473"/>
        <v>1</v>
      </c>
      <c r="CY280" s="46">
        <f t="shared" si="438"/>
        <v>1</v>
      </c>
      <c r="DD280" s="2">
        <f t="shared" si="476"/>
        <v>1993</v>
      </c>
      <c r="DE280" s="46">
        <f t="shared" si="440"/>
        <v>1.0637213713869269</v>
      </c>
      <c r="DF280" s="46">
        <f t="shared" si="441"/>
        <v>1.137198393024756</v>
      </c>
      <c r="DG280" s="46">
        <f t="shared" si="442"/>
        <v>0.9300414075716521</v>
      </c>
      <c r="DH280" s="46">
        <f t="shared" si="443"/>
        <v>1.005748428658314</v>
      </c>
      <c r="DI280" s="52">
        <f t="shared" si="475"/>
        <v>0</v>
      </c>
    </row>
    <row r="281" spans="1:113" x14ac:dyDescent="0.2">
      <c r="A281" s="33" t="s">
        <v>68</v>
      </c>
      <c r="B281" s="1">
        <f t="shared" si="444"/>
        <v>1973</v>
      </c>
      <c r="D281" s="43">
        <f>National_Calibration!O10</f>
        <v>4422.9840000000004</v>
      </c>
      <c r="F281" s="49">
        <f t="shared" si="429"/>
        <v>46.382587898653007</v>
      </c>
      <c r="H281" s="50">
        <f t="shared" si="445"/>
        <v>95.358715422785792</v>
      </c>
      <c r="K281" s="50">
        <f t="shared" si="446"/>
        <v>4499.8352550832597</v>
      </c>
      <c r="L281" s="50">
        <f t="shared" si="447"/>
        <v>97.01561424117817</v>
      </c>
      <c r="O281" s="46">
        <f>Weather_factors!JV32</f>
        <v>0.9829213180646017</v>
      </c>
      <c r="R281" s="46">
        <f t="shared" si="430"/>
        <v>1.5396104374857471</v>
      </c>
      <c r="S281" s="46"/>
      <c r="T281" s="46"/>
      <c r="V281" s="48">
        <f t="shared" si="431"/>
        <v>0.79734073659600746</v>
      </c>
      <c r="W281" s="48">
        <f t="shared" si="432"/>
        <v>1.4862682409041934</v>
      </c>
      <c r="X281" s="48">
        <f t="shared" si="433"/>
        <v>0.96535344572704773</v>
      </c>
      <c r="Y281" s="48">
        <f t="shared" si="448"/>
        <v>1.5396104374857471</v>
      </c>
      <c r="Z281" s="48">
        <f t="shared" si="449"/>
        <v>1.1850622139818019</v>
      </c>
      <c r="AA281" s="48">
        <f t="shared" si="450"/>
        <v>1.1850622139818019</v>
      </c>
      <c r="AB281" s="48"/>
      <c r="AC281" s="48" t="e">
        <f>#REF!*#REF!*X281</f>
        <v>#REF!</v>
      </c>
      <c r="AH281" s="5"/>
      <c r="AJ281" s="46" t="e">
        <f>D281/#REF!</f>
        <v>#REF!</v>
      </c>
      <c r="AK281" s="46" t="e">
        <f>#REF!/#REF!</f>
        <v>#REF!</v>
      </c>
      <c r="AL281" s="46" t="e">
        <f>#REF!/#REF!</f>
        <v>#REF!</v>
      </c>
      <c r="AM281" s="46" t="e">
        <f>#REF!/#REF!</f>
        <v>#REF!</v>
      </c>
      <c r="AO281" s="46" t="e">
        <f t="shared" si="451"/>
        <v>#REF!</v>
      </c>
      <c r="AP281" s="46" t="e">
        <f t="shared" si="452"/>
        <v>#REF!</v>
      </c>
      <c r="AQ281" s="46" t="e">
        <f t="shared" si="453"/>
        <v>#REF!</v>
      </c>
      <c r="AR281" s="46" t="e">
        <f t="shared" si="454"/>
        <v>#REF!</v>
      </c>
      <c r="AS281" s="46" t="e">
        <f t="shared" si="455"/>
        <v>#REF!</v>
      </c>
      <c r="AT281" s="46"/>
      <c r="AU281" s="46" t="e">
        <f t="shared" si="456"/>
        <v>#REF!</v>
      </c>
      <c r="AV281" s="46" t="e">
        <f t="shared" si="457"/>
        <v>#REF!</v>
      </c>
      <c r="AW281" s="46" t="e">
        <f t="shared" si="458"/>
        <v>#REF!</v>
      </c>
      <c r="AX281" s="46" t="e">
        <f t="shared" si="459"/>
        <v>#REF!</v>
      </c>
      <c r="BA281" s="46" t="e">
        <f>LN(#REF!/#REF!)</f>
        <v>#REF!</v>
      </c>
      <c r="BB281" s="46" t="e">
        <f>LN(#REF!/#REF!)</f>
        <v>#REF!</v>
      </c>
      <c r="BC281" s="46" t="e">
        <f>LN(#REF!/#REF!)</f>
        <v>#REF!</v>
      </c>
      <c r="BD281" s="46" t="e">
        <f>LN(#REF!/#REF!)</f>
        <v>#REF!</v>
      </c>
      <c r="BF281" s="46" t="e">
        <f>F281/#REF!</f>
        <v>#REF!</v>
      </c>
      <c r="BG281" s="46" t="e">
        <f>#REF!/#REF!</f>
        <v>#REF!</v>
      </c>
      <c r="BH281" s="46" t="e">
        <f>#REF!/#REF!</f>
        <v>#REF!</v>
      </c>
      <c r="BI281" s="46" t="e">
        <f>#REF!/#REF!</f>
        <v>#REF!</v>
      </c>
      <c r="BJ281" s="46"/>
      <c r="BL281" s="46" t="e">
        <f t="shared" si="460"/>
        <v>#REF!</v>
      </c>
      <c r="BM281" s="46" t="e">
        <f t="shared" si="461"/>
        <v>#REF!</v>
      </c>
      <c r="BN281" s="46" t="e">
        <f t="shared" si="462"/>
        <v>#REF!</v>
      </c>
      <c r="BO281" s="46" t="e">
        <f t="shared" si="463"/>
        <v>#REF!</v>
      </c>
      <c r="BQ281" s="46" t="e">
        <f>LN(#REF!/#REF!)</f>
        <v>#REF!</v>
      </c>
      <c r="BR281" s="46" t="e">
        <f>LN(#REF!/#REF!)</f>
        <v>#REF!</v>
      </c>
      <c r="BS281" s="46" t="e">
        <f>LN(#REF!/#REF!)</f>
        <v>#REF!</v>
      </c>
      <c r="BT281" s="46" t="e">
        <f>LN(#REF!/#REF!)</f>
        <v>#REF!</v>
      </c>
      <c r="BV281" s="46" t="e">
        <f>LN(#REF!/#REF!)</f>
        <v>#REF!</v>
      </c>
      <c r="BW281" s="46" t="e">
        <f>LN(#REF!/#REF!)</f>
        <v>#REF!</v>
      </c>
      <c r="BX281" s="46" t="e">
        <f>LN(#REF!/#REF!)</f>
        <v>#REF!</v>
      </c>
      <c r="BY281" s="46" t="e">
        <f>LN(#REF!/#REF!)</f>
        <v>#REF!</v>
      </c>
      <c r="CA281" s="46" t="e">
        <f>LN(#REF!/#REF!)</f>
        <v>#REF!</v>
      </c>
      <c r="CB281" s="46" t="e">
        <f>LN(#REF!/#REF!)</f>
        <v>#REF!</v>
      </c>
      <c r="CC281" s="46" t="e">
        <f>LN(#REF!/#REF!)</f>
        <v>#REF!</v>
      </c>
      <c r="CD281" s="46" t="e">
        <f>LN(#REF!/#REF!)</f>
        <v>#REF!</v>
      </c>
      <c r="CG281" s="46" t="e">
        <f t="shared" si="464"/>
        <v>#REF!</v>
      </c>
      <c r="CH281" s="46">
        <f t="shared" si="465"/>
        <v>1</v>
      </c>
      <c r="CI281" s="46">
        <f t="shared" si="434"/>
        <v>1</v>
      </c>
      <c r="CJ281" s="46"/>
      <c r="CK281" s="46" t="e">
        <f t="shared" si="466"/>
        <v>#REF!</v>
      </c>
      <c r="CL281" s="46">
        <f t="shared" si="467"/>
        <v>1</v>
      </c>
      <c r="CM281" s="46">
        <f t="shared" si="435"/>
        <v>1</v>
      </c>
      <c r="CN281" s="46"/>
      <c r="CO281" s="46" t="e">
        <f t="shared" si="468"/>
        <v>#REF!</v>
      </c>
      <c r="CP281" s="46">
        <f t="shared" si="469"/>
        <v>1</v>
      </c>
      <c r="CQ281" s="46">
        <f t="shared" si="436"/>
        <v>1</v>
      </c>
      <c r="CR281" s="46"/>
      <c r="CS281" s="46" t="e">
        <f t="shared" si="470"/>
        <v>#REF!</v>
      </c>
      <c r="CT281" s="46">
        <f t="shared" si="471"/>
        <v>1</v>
      </c>
      <c r="CU281" s="46">
        <f t="shared" si="437"/>
        <v>1</v>
      </c>
      <c r="CW281" s="46" t="e">
        <f t="shared" si="472"/>
        <v>#REF!</v>
      </c>
      <c r="CX281" s="46">
        <f t="shared" si="473"/>
        <v>1</v>
      </c>
      <c r="CY281" s="46">
        <f t="shared" si="438"/>
        <v>1</v>
      </c>
      <c r="DD281" s="2">
        <f t="shared" si="476"/>
        <v>1994</v>
      </c>
      <c r="DE281" s="46">
        <f t="shared" si="440"/>
        <v>1.0761151360562442</v>
      </c>
      <c r="DF281" s="46">
        <f t="shared" si="441"/>
        <v>1.1485207898365286</v>
      </c>
      <c r="DG281" s="46">
        <f t="shared" si="442"/>
        <v>0.94934463640648159</v>
      </c>
      <c r="DH281" s="46">
        <f t="shared" si="443"/>
        <v>0.98695187849070187</v>
      </c>
      <c r="DI281" s="52">
        <f t="shared" si="475"/>
        <v>0</v>
      </c>
    </row>
    <row r="282" spans="1:113" x14ac:dyDescent="0.2">
      <c r="A282" s="33" t="s">
        <v>68</v>
      </c>
      <c r="B282" s="1">
        <f t="shared" si="444"/>
        <v>1974</v>
      </c>
      <c r="D282" s="43">
        <f>National_Calibration!O11</f>
        <v>4259.259</v>
      </c>
      <c r="F282" s="49">
        <f t="shared" si="429"/>
        <v>47.542368755172326</v>
      </c>
      <c r="H282" s="50">
        <f t="shared" si="445"/>
        <v>89.588699753977195</v>
      </c>
      <c r="K282" s="50">
        <f t="shared" si="446"/>
        <v>4330.0400547367954</v>
      </c>
      <c r="L282" s="50">
        <f t="shared" si="447"/>
        <v>91.077499251984847</v>
      </c>
      <c r="O282" s="46">
        <f>Weather_factors!JV33</f>
        <v>0.98365348730218671</v>
      </c>
      <c r="R282" s="46">
        <f t="shared" si="430"/>
        <v>1.4453742272853469</v>
      </c>
      <c r="S282" s="46"/>
      <c r="T282" s="46"/>
      <c r="V282" s="48">
        <f t="shared" si="431"/>
        <v>0.81727797089711285</v>
      </c>
      <c r="W282" s="48">
        <f t="shared" si="432"/>
        <v>1.396336334837214</v>
      </c>
      <c r="X282" s="48">
        <f t="shared" si="433"/>
        <v>0.9660725288147457</v>
      </c>
      <c r="Y282" s="48">
        <f t="shared" si="448"/>
        <v>1.4453742272853469</v>
      </c>
      <c r="Z282" s="48">
        <f t="shared" si="449"/>
        <v>1.14119492642567</v>
      </c>
      <c r="AA282" s="48">
        <f t="shared" si="450"/>
        <v>1.1411949264256698</v>
      </c>
      <c r="AB282" s="48"/>
      <c r="AC282" s="48" t="e">
        <f>#REF!*#REF!*X282</f>
        <v>#REF!</v>
      </c>
      <c r="AH282" s="5"/>
      <c r="AJ282" s="46" t="e">
        <f>D282/#REF!</f>
        <v>#REF!</v>
      </c>
      <c r="AK282" s="46" t="e">
        <f>#REF!/#REF!</f>
        <v>#REF!</v>
      </c>
      <c r="AL282" s="46" t="e">
        <f>#REF!/#REF!</f>
        <v>#REF!</v>
      </c>
      <c r="AM282" s="46" t="e">
        <f>#REF!/#REF!</f>
        <v>#REF!</v>
      </c>
      <c r="AO282" s="46" t="e">
        <f t="shared" si="451"/>
        <v>#REF!</v>
      </c>
      <c r="AP282" s="46" t="e">
        <f t="shared" si="452"/>
        <v>#REF!</v>
      </c>
      <c r="AQ282" s="46" t="e">
        <f t="shared" si="453"/>
        <v>#REF!</v>
      </c>
      <c r="AR282" s="46" t="e">
        <f t="shared" si="454"/>
        <v>#REF!</v>
      </c>
      <c r="AS282" s="46" t="e">
        <f t="shared" si="455"/>
        <v>#REF!</v>
      </c>
      <c r="AT282" s="46"/>
      <c r="AU282" s="46" t="e">
        <f t="shared" si="456"/>
        <v>#REF!</v>
      </c>
      <c r="AV282" s="46" t="e">
        <f t="shared" si="457"/>
        <v>#REF!</v>
      </c>
      <c r="AW282" s="46" t="e">
        <f t="shared" si="458"/>
        <v>#REF!</v>
      </c>
      <c r="AX282" s="46" t="e">
        <f t="shared" si="459"/>
        <v>#REF!</v>
      </c>
      <c r="BA282" s="46" t="e">
        <f>LN(#REF!/#REF!)</f>
        <v>#REF!</v>
      </c>
      <c r="BB282" s="46" t="e">
        <f>LN(#REF!/#REF!)</f>
        <v>#REF!</v>
      </c>
      <c r="BC282" s="46" t="e">
        <f>LN(#REF!/#REF!)</f>
        <v>#REF!</v>
      </c>
      <c r="BD282" s="46" t="e">
        <f>LN(#REF!/#REF!)</f>
        <v>#REF!</v>
      </c>
      <c r="BF282" s="46" t="e">
        <f>F282/#REF!</f>
        <v>#REF!</v>
      </c>
      <c r="BG282" s="46" t="e">
        <f>#REF!/#REF!</f>
        <v>#REF!</v>
      </c>
      <c r="BH282" s="46" t="e">
        <f>#REF!/#REF!</f>
        <v>#REF!</v>
      </c>
      <c r="BI282" s="46" t="e">
        <f>#REF!/#REF!</f>
        <v>#REF!</v>
      </c>
      <c r="BJ282" s="46"/>
      <c r="BL282" s="46" t="e">
        <f t="shared" si="460"/>
        <v>#REF!</v>
      </c>
      <c r="BM282" s="46" t="e">
        <f t="shared" si="461"/>
        <v>#REF!</v>
      </c>
      <c r="BN282" s="46" t="e">
        <f t="shared" si="462"/>
        <v>#REF!</v>
      </c>
      <c r="BO282" s="46" t="e">
        <f t="shared" si="463"/>
        <v>#REF!</v>
      </c>
      <c r="BQ282" s="46" t="e">
        <f>LN(#REF!/#REF!)</f>
        <v>#REF!</v>
      </c>
      <c r="BR282" s="46" t="e">
        <f>LN(#REF!/#REF!)</f>
        <v>#REF!</v>
      </c>
      <c r="BS282" s="46" t="e">
        <f>LN(#REF!/#REF!)</f>
        <v>#REF!</v>
      </c>
      <c r="BT282" s="46" t="e">
        <f>LN(#REF!/#REF!)</f>
        <v>#REF!</v>
      </c>
      <c r="BV282" s="46" t="e">
        <f>LN(#REF!/#REF!)</f>
        <v>#REF!</v>
      </c>
      <c r="BW282" s="46" t="e">
        <f>LN(#REF!/#REF!)</f>
        <v>#REF!</v>
      </c>
      <c r="BX282" s="46" t="e">
        <f>LN(#REF!/#REF!)</f>
        <v>#REF!</v>
      </c>
      <c r="BY282" s="46" t="e">
        <f>LN(#REF!/#REF!)</f>
        <v>#REF!</v>
      </c>
      <c r="CA282" s="46" t="e">
        <f>LN(#REF!/#REF!)</f>
        <v>#REF!</v>
      </c>
      <c r="CB282" s="46" t="e">
        <f>LN(#REF!/#REF!)</f>
        <v>#REF!</v>
      </c>
      <c r="CC282" s="46" t="e">
        <f>LN(#REF!/#REF!)</f>
        <v>#REF!</v>
      </c>
      <c r="CD282" s="46" t="e">
        <f>LN(#REF!/#REF!)</f>
        <v>#REF!</v>
      </c>
      <c r="CG282" s="46" t="e">
        <f t="shared" si="464"/>
        <v>#REF!</v>
      </c>
      <c r="CH282" s="46">
        <f t="shared" si="465"/>
        <v>1</v>
      </c>
      <c r="CI282" s="46">
        <f t="shared" si="434"/>
        <v>1</v>
      </c>
      <c r="CJ282" s="46"/>
      <c r="CK282" s="46" t="e">
        <f t="shared" si="466"/>
        <v>#REF!</v>
      </c>
      <c r="CL282" s="46">
        <f t="shared" si="467"/>
        <v>1</v>
      </c>
      <c r="CM282" s="46">
        <f t="shared" si="435"/>
        <v>1</v>
      </c>
      <c r="CN282" s="46"/>
      <c r="CO282" s="46" t="e">
        <f t="shared" si="468"/>
        <v>#REF!</v>
      </c>
      <c r="CP282" s="46">
        <f t="shared" si="469"/>
        <v>1</v>
      </c>
      <c r="CQ282" s="46">
        <f t="shared" si="436"/>
        <v>1</v>
      </c>
      <c r="CR282" s="46"/>
      <c r="CS282" s="46" t="e">
        <f t="shared" si="470"/>
        <v>#REF!</v>
      </c>
      <c r="CT282" s="46">
        <f t="shared" si="471"/>
        <v>1</v>
      </c>
      <c r="CU282" s="46">
        <f t="shared" si="437"/>
        <v>1</v>
      </c>
      <c r="CW282" s="46" t="e">
        <f t="shared" si="472"/>
        <v>#REF!</v>
      </c>
      <c r="CX282" s="46">
        <f t="shared" si="473"/>
        <v>1</v>
      </c>
      <c r="CY282" s="46">
        <f t="shared" si="438"/>
        <v>1</v>
      </c>
      <c r="DD282" s="2">
        <f t="shared" si="476"/>
        <v>1995</v>
      </c>
      <c r="DE282" s="46">
        <f t="shared" si="440"/>
        <v>1.098662747703816</v>
      </c>
      <c r="DF282" s="46">
        <f t="shared" si="441"/>
        <v>1.1624022877522788</v>
      </c>
      <c r="DG282" s="46">
        <f t="shared" si="442"/>
        <v>0.95139543267221716</v>
      </c>
      <c r="DH282" s="46">
        <f t="shared" si="443"/>
        <v>0.99345198290105152</v>
      </c>
      <c r="DI282" s="52">
        <f t="shared" si="475"/>
        <v>0</v>
      </c>
    </row>
    <row r="283" spans="1:113" x14ac:dyDescent="0.2">
      <c r="A283" s="33" t="s">
        <v>68</v>
      </c>
      <c r="B283" s="1">
        <f t="shared" si="444"/>
        <v>1975</v>
      </c>
      <c r="D283" s="43">
        <f>National_Calibration!O12</f>
        <v>4059.357</v>
      </c>
      <c r="F283" s="49">
        <f t="shared" si="429"/>
        <v>48.478406456760915</v>
      </c>
      <c r="H283" s="50">
        <f t="shared" si="445"/>
        <v>83.735363777285883</v>
      </c>
      <c r="K283" s="50">
        <f t="shared" si="446"/>
        <v>4107.5443560368212</v>
      </c>
      <c r="L283" s="50">
        <f t="shared" si="447"/>
        <v>84.729360064680364</v>
      </c>
      <c r="O283" s="46">
        <f>Weather_factors!JV34</f>
        <v>0.98826857317657435</v>
      </c>
      <c r="R283" s="46">
        <f t="shared" si="430"/>
        <v>1.3446310486967001</v>
      </c>
      <c r="S283" s="46"/>
      <c r="T283" s="46"/>
      <c r="V283" s="48">
        <f t="shared" si="431"/>
        <v>0.83336894434812103</v>
      </c>
      <c r="W283" s="48">
        <f t="shared" si="432"/>
        <v>1.3051057920711202</v>
      </c>
      <c r="X283" s="48">
        <f t="shared" si="433"/>
        <v>0.97060512869765259</v>
      </c>
      <c r="Y283" s="48">
        <f t="shared" si="448"/>
        <v>1.3446310486967001</v>
      </c>
      <c r="Z283" s="48">
        <f t="shared" si="449"/>
        <v>1.0876346362009279</v>
      </c>
      <c r="AA283" s="48">
        <f t="shared" si="450"/>
        <v>1.0876346362009277</v>
      </c>
      <c r="AB283" s="48"/>
      <c r="AC283" s="48" t="e">
        <f>#REF!*#REF!*X283</f>
        <v>#REF!</v>
      </c>
      <c r="AH283" s="5"/>
      <c r="AJ283" s="46" t="e">
        <f>D283/#REF!</f>
        <v>#REF!</v>
      </c>
      <c r="AK283" s="46" t="e">
        <f>#REF!/#REF!</f>
        <v>#REF!</v>
      </c>
      <c r="AL283" s="46" t="e">
        <f>#REF!/#REF!</f>
        <v>#REF!</v>
      </c>
      <c r="AM283" s="46" t="e">
        <f>#REF!/#REF!</f>
        <v>#REF!</v>
      </c>
      <c r="AO283" s="46" t="e">
        <f t="shared" si="451"/>
        <v>#REF!</v>
      </c>
      <c r="AP283" s="46" t="e">
        <f t="shared" si="452"/>
        <v>#REF!</v>
      </c>
      <c r="AQ283" s="46" t="e">
        <f t="shared" si="453"/>
        <v>#REF!</v>
      </c>
      <c r="AR283" s="46" t="e">
        <f t="shared" si="454"/>
        <v>#REF!</v>
      </c>
      <c r="AS283" s="46" t="e">
        <f t="shared" si="455"/>
        <v>#REF!</v>
      </c>
      <c r="AT283" s="46"/>
      <c r="AU283" s="46" t="e">
        <f t="shared" si="456"/>
        <v>#REF!</v>
      </c>
      <c r="AV283" s="46" t="e">
        <f t="shared" si="457"/>
        <v>#REF!</v>
      </c>
      <c r="AW283" s="46" t="e">
        <f t="shared" si="458"/>
        <v>#REF!</v>
      </c>
      <c r="AX283" s="46" t="e">
        <f t="shared" si="459"/>
        <v>#REF!</v>
      </c>
      <c r="BA283" s="46" t="e">
        <f>LN(#REF!/#REF!)</f>
        <v>#REF!</v>
      </c>
      <c r="BB283" s="46" t="e">
        <f>LN(#REF!/#REF!)</f>
        <v>#REF!</v>
      </c>
      <c r="BC283" s="46" t="e">
        <f>LN(#REF!/#REF!)</f>
        <v>#REF!</v>
      </c>
      <c r="BD283" s="46" t="e">
        <f>LN(#REF!/#REF!)</f>
        <v>#REF!</v>
      </c>
      <c r="BF283" s="46" t="e">
        <f>F283/#REF!</f>
        <v>#REF!</v>
      </c>
      <c r="BG283" s="46" t="e">
        <f>#REF!/#REF!</f>
        <v>#REF!</v>
      </c>
      <c r="BH283" s="46" t="e">
        <f>#REF!/#REF!</f>
        <v>#REF!</v>
      </c>
      <c r="BI283" s="46" t="e">
        <f>#REF!/#REF!</f>
        <v>#REF!</v>
      </c>
      <c r="BJ283" s="46"/>
      <c r="BL283" s="46" t="e">
        <f t="shared" si="460"/>
        <v>#REF!</v>
      </c>
      <c r="BM283" s="46" t="e">
        <f t="shared" si="461"/>
        <v>#REF!</v>
      </c>
      <c r="BN283" s="46" t="e">
        <f t="shared" si="462"/>
        <v>#REF!</v>
      </c>
      <c r="BO283" s="46" t="e">
        <f t="shared" si="463"/>
        <v>#REF!</v>
      </c>
      <c r="BQ283" s="46" t="e">
        <f>LN(#REF!/#REF!)</f>
        <v>#REF!</v>
      </c>
      <c r="BR283" s="46" t="e">
        <f>LN(#REF!/#REF!)</f>
        <v>#REF!</v>
      </c>
      <c r="BS283" s="46" t="e">
        <f>LN(#REF!/#REF!)</f>
        <v>#REF!</v>
      </c>
      <c r="BT283" s="46" t="e">
        <f>LN(#REF!/#REF!)</f>
        <v>#REF!</v>
      </c>
      <c r="BV283" s="46" t="e">
        <f>LN(#REF!/#REF!)</f>
        <v>#REF!</v>
      </c>
      <c r="BW283" s="46" t="e">
        <f>LN(#REF!/#REF!)</f>
        <v>#REF!</v>
      </c>
      <c r="BX283" s="46" t="e">
        <f>LN(#REF!/#REF!)</f>
        <v>#REF!</v>
      </c>
      <c r="BY283" s="46" t="e">
        <f>LN(#REF!/#REF!)</f>
        <v>#REF!</v>
      </c>
      <c r="CA283" s="46" t="e">
        <f>LN(#REF!/#REF!)</f>
        <v>#REF!</v>
      </c>
      <c r="CB283" s="46" t="e">
        <f>LN(#REF!/#REF!)</f>
        <v>#REF!</v>
      </c>
      <c r="CC283" s="46" t="e">
        <f>LN(#REF!/#REF!)</f>
        <v>#REF!</v>
      </c>
      <c r="CD283" s="46" t="e">
        <f>LN(#REF!/#REF!)</f>
        <v>#REF!</v>
      </c>
      <c r="CG283" s="46" t="e">
        <f t="shared" si="464"/>
        <v>#REF!</v>
      </c>
      <c r="CH283" s="46">
        <f t="shared" si="465"/>
        <v>1</v>
      </c>
      <c r="CI283" s="46">
        <f t="shared" si="434"/>
        <v>1</v>
      </c>
      <c r="CJ283" s="46"/>
      <c r="CK283" s="46" t="e">
        <f t="shared" si="466"/>
        <v>#REF!</v>
      </c>
      <c r="CL283" s="46">
        <f t="shared" si="467"/>
        <v>1</v>
      </c>
      <c r="CM283" s="46">
        <f t="shared" si="435"/>
        <v>1</v>
      </c>
      <c r="CN283" s="46"/>
      <c r="CO283" s="46" t="e">
        <f t="shared" si="468"/>
        <v>#REF!</v>
      </c>
      <c r="CP283" s="46">
        <f t="shared" si="469"/>
        <v>1</v>
      </c>
      <c r="CQ283" s="46">
        <f t="shared" si="436"/>
        <v>1</v>
      </c>
      <c r="CR283" s="46"/>
      <c r="CS283" s="46" t="e">
        <f t="shared" si="470"/>
        <v>#REF!</v>
      </c>
      <c r="CT283" s="46">
        <f t="shared" si="471"/>
        <v>1</v>
      </c>
      <c r="CU283" s="46">
        <f t="shared" si="437"/>
        <v>1</v>
      </c>
      <c r="CW283" s="46" t="e">
        <f t="shared" si="472"/>
        <v>#REF!</v>
      </c>
      <c r="CX283" s="46">
        <f t="shared" si="473"/>
        <v>1</v>
      </c>
      <c r="CY283" s="46">
        <f t="shared" si="438"/>
        <v>1</v>
      </c>
      <c r="DD283" s="2">
        <f t="shared" si="476"/>
        <v>1996</v>
      </c>
      <c r="DE283" s="46">
        <f t="shared" si="440"/>
        <v>1.1450076092897634</v>
      </c>
      <c r="DF283" s="46">
        <f t="shared" si="441"/>
        <v>1.1777938855467078</v>
      </c>
      <c r="DG283" s="46">
        <f t="shared" si="442"/>
        <v>0.96344847429739144</v>
      </c>
      <c r="DH283" s="46">
        <f t="shared" si="443"/>
        <v>1.009045114789705</v>
      </c>
      <c r="DI283" s="52">
        <f t="shared" si="475"/>
        <v>0</v>
      </c>
    </row>
    <row r="284" spans="1:113" x14ac:dyDescent="0.2">
      <c r="A284" s="33" t="s">
        <v>68</v>
      </c>
      <c r="B284" s="1">
        <f t="shared" si="444"/>
        <v>1976</v>
      </c>
      <c r="D284" s="43">
        <f>National_Calibration!O13</f>
        <v>4371.6459999999997</v>
      </c>
      <c r="F284" s="49">
        <f t="shared" si="429"/>
        <v>49.218818000569165</v>
      </c>
      <c r="H284" s="50">
        <f t="shared" si="445"/>
        <v>88.820621412514342</v>
      </c>
      <c r="K284" s="50">
        <f t="shared" si="446"/>
        <v>4312.7120489382514</v>
      </c>
      <c r="L284" s="50">
        <f t="shared" si="447"/>
        <v>87.62323485477404</v>
      </c>
      <c r="O284" s="46">
        <f>Weather_factors!JV35</f>
        <v>1.0136651717974672</v>
      </c>
      <c r="R284" s="46">
        <f t="shared" si="430"/>
        <v>1.3905560254796023</v>
      </c>
      <c r="S284" s="46"/>
      <c r="T284" s="46"/>
      <c r="V284" s="48">
        <f t="shared" si="431"/>
        <v>0.84609700270946586</v>
      </c>
      <c r="W284" s="48">
        <f t="shared" si="432"/>
        <v>1.3843650069897142</v>
      </c>
      <c r="X284" s="48">
        <f t="shared" si="433"/>
        <v>0.99554781082067312</v>
      </c>
      <c r="Y284" s="48">
        <f t="shared" si="448"/>
        <v>1.3905560254796023</v>
      </c>
      <c r="Z284" s="48">
        <f t="shared" si="449"/>
        <v>1.171307083069866</v>
      </c>
      <c r="AA284" s="48">
        <f t="shared" si="450"/>
        <v>1.171307083069866</v>
      </c>
      <c r="AB284" s="48"/>
      <c r="AC284" s="48" t="e">
        <f>#REF!*#REF!*X284</f>
        <v>#REF!</v>
      </c>
      <c r="AH284" s="5"/>
      <c r="AJ284" s="46" t="e">
        <f>D284/#REF!</f>
        <v>#REF!</v>
      </c>
      <c r="AK284" s="46" t="e">
        <f>#REF!/#REF!</f>
        <v>#REF!</v>
      </c>
      <c r="AL284" s="46" t="e">
        <f>#REF!/#REF!</f>
        <v>#REF!</v>
      </c>
      <c r="AM284" s="46" t="e">
        <f>#REF!/#REF!</f>
        <v>#REF!</v>
      </c>
      <c r="AO284" s="46" t="e">
        <f t="shared" si="451"/>
        <v>#REF!</v>
      </c>
      <c r="AP284" s="46" t="e">
        <f t="shared" si="452"/>
        <v>#REF!</v>
      </c>
      <c r="AQ284" s="46" t="e">
        <f t="shared" si="453"/>
        <v>#REF!</v>
      </c>
      <c r="AR284" s="46" t="e">
        <f t="shared" si="454"/>
        <v>#REF!</v>
      </c>
      <c r="AS284" s="46" t="e">
        <f t="shared" si="455"/>
        <v>#REF!</v>
      </c>
      <c r="AT284" s="46"/>
      <c r="AU284" s="46" t="e">
        <f t="shared" si="456"/>
        <v>#REF!</v>
      </c>
      <c r="AV284" s="46" t="e">
        <f t="shared" si="457"/>
        <v>#REF!</v>
      </c>
      <c r="AW284" s="46" t="e">
        <f t="shared" si="458"/>
        <v>#REF!</v>
      </c>
      <c r="AX284" s="46" t="e">
        <f t="shared" si="459"/>
        <v>#REF!</v>
      </c>
      <c r="BA284" s="46" t="e">
        <f>LN(#REF!/#REF!)</f>
        <v>#REF!</v>
      </c>
      <c r="BB284" s="46" t="e">
        <f>LN(#REF!/#REF!)</f>
        <v>#REF!</v>
      </c>
      <c r="BC284" s="46" t="e">
        <f>LN(#REF!/#REF!)</f>
        <v>#REF!</v>
      </c>
      <c r="BD284" s="46" t="e">
        <f>LN(#REF!/#REF!)</f>
        <v>#REF!</v>
      </c>
      <c r="BF284" s="46" t="e">
        <f>F284/#REF!</f>
        <v>#REF!</v>
      </c>
      <c r="BG284" s="46" t="e">
        <f>#REF!/#REF!</f>
        <v>#REF!</v>
      </c>
      <c r="BH284" s="46" t="e">
        <f>#REF!/#REF!</f>
        <v>#REF!</v>
      </c>
      <c r="BI284" s="46" t="e">
        <f>#REF!/#REF!</f>
        <v>#REF!</v>
      </c>
      <c r="BJ284" s="46"/>
      <c r="BL284" s="46" t="e">
        <f t="shared" si="460"/>
        <v>#REF!</v>
      </c>
      <c r="BM284" s="46" t="e">
        <f t="shared" si="461"/>
        <v>#REF!</v>
      </c>
      <c r="BN284" s="46" t="e">
        <f t="shared" si="462"/>
        <v>#REF!</v>
      </c>
      <c r="BO284" s="46" t="e">
        <f t="shared" si="463"/>
        <v>#REF!</v>
      </c>
      <c r="BQ284" s="46" t="e">
        <f>LN(#REF!/#REF!)</f>
        <v>#REF!</v>
      </c>
      <c r="BR284" s="46" t="e">
        <f>LN(#REF!/#REF!)</f>
        <v>#REF!</v>
      </c>
      <c r="BS284" s="46" t="e">
        <f>LN(#REF!/#REF!)</f>
        <v>#REF!</v>
      </c>
      <c r="BT284" s="46" t="e">
        <f>LN(#REF!/#REF!)</f>
        <v>#REF!</v>
      </c>
      <c r="BV284" s="46" t="e">
        <f>LN(#REF!/#REF!)</f>
        <v>#REF!</v>
      </c>
      <c r="BW284" s="46" t="e">
        <f>LN(#REF!/#REF!)</f>
        <v>#REF!</v>
      </c>
      <c r="BX284" s="46" t="e">
        <f>LN(#REF!/#REF!)</f>
        <v>#REF!</v>
      </c>
      <c r="BY284" s="46" t="e">
        <f>LN(#REF!/#REF!)</f>
        <v>#REF!</v>
      </c>
      <c r="CA284" s="46" t="e">
        <f>LN(#REF!/#REF!)</f>
        <v>#REF!</v>
      </c>
      <c r="CB284" s="46" t="e">
        <f>LN(#REF!/#REF!)</f>
        <v>#REF!</v>
      </c>
      <c r="CC284" s="46" t="e">
        <f>LN(#REF!/#REF!)</f>
        <v>#REF!</v>
      </c>
      <c r="CD284" s="46" t="e">
        <f>LN(#REF!/#REF!)</f>
        <v>#REF!</v>
      </c>
      <c r="CG284" s="46" t="e">
        <f t="shared" si="464"/>
        <v>#REF!</v>
      </c>
      <c r="CH284" s="46">
        <f t="shared" si="465"/>
        <v>1</v>
      </c>
      <c r="CI284" s="46">
        <f t="shared" si="434"/>
        <v>1</v>
      </c>
      <c r="CJ284" s="46"/>
      <c r="CK284" s="46" t="e">
        <f t="shared" si="466"/>
        <v>#REF!</v>
      </c>
      <c r="CL284" s="46">
        <f t="shared" si="467"/>
        <v>1</v>
      </c>
      <c r="CM284" s="46">
        <f t="shared" si="435"/>
        <v>1</v>
      </c>
      <c r="CN284" s="46"/>
      <c r="CO284" s="46" t="e">
        <f t="shared" si="468"/>
        <v>#REF!</v>
      </c>
      <c r="CP284" s="46">
        <f t="shared" si="469"/>
        <v>1</v>
      </c>
      <c r="CQ284" s="46">
        <f t="shared" si="436"/>
        <v>1</v>
      </c>
      <c r="CR284" s="46"/>
      <c r="CS284" s="46" t="e">
        <f t="shared" si="470"/>
        <v>#REF!</v>
      </c>
      <c r="CT284" s="46">
        <f t="shared" si="471"/>
        <v>1</v>
      </c>
      <c r="CU284" s="46">
        <f t="shared" si="437"/>
        <v>1</v>
      </c>
      <c r="CW284" s="46" t="e">
        <f t="shared" si="472"/>
        <v>#REF!</v>
      </c>
      <c r="CX284" s="46">
        <f t="shared" si="473"/>
        <v>1</v>
      </c>
      <c r="CY284" s="46">
        <f t="shared" si="438"/>
        <v>1</v>
      </c>
      <c r="DD284" s="2">
        <f t="shared" si="476"/>
        <v>1997</v>
      </c>
      <c r="DE284" s="46">
        <f t="shared" si="440"/>
        <v>1.1509160620317873</v>
      </c>
      <c r="DF284" s="46">
        <f t="shared" si="441"/>
        <v>1.1950535636486832</v>
      </c>
      <c r="DG284" s="46">
        <f t="shared" si="442"/>
        <v>0.96850991856247604</v>
      </c>
      <c r="DH284" s="46">
        <f t="shared" si="443"/>
        <v>0.99437960233578637</v>
      </c>
      <c r="DI284" s="52">
        <f t="shared" si="475"/>
        <v>0</v>
      </c>
    </row>
    <row r="285" spans="1:113" x14ac:dyDescent="0.2">
      <c r="A285" s="33" t="s">
        <v>68</v>
      </c>
      <c r="B285" s="1">
        <f t="shared" si="444"/>
        <v>1977</v>
      </c>
      <c r="D285" s="43">
        <f>National_Calibration!O14</f>
        <v>4258.3280000000004</v>
      </c>
      <c r="F285" s="49">
        <f t="shared" si="429"/>
        <v>50.022048157018361</v>
      </c>
      <c r="H285" s="50">
        <f t="shared" si="445"/>
        <v>85.12902123945787</v>
      </c>
      <c r="K285" s="50">
        <f t="shared" si="446"/>
        <v>4246.3249724190564</v>
      </c>
      <c r="L285" s="50">
        <f t="shared" si="447"/>
        <v>84.889066499034868</v>
      </c>
      <c r="O285" s="46">
        <f>Weather_factors!JV36</f>
        <v>1.0028266860541544</v>
      </c>
      <c r="R285" s="46">
        <f t="shared" si="430"/>
        <v>1.3471655447692041</v>
      </c>
      <c r="S285" s="46"/>
      <c r="T285" s="46"/>
      <c r="V285" s="48">
        <f t="shared" si="431"/>
        <v>0.85990494559524699</v>
      </c>
      <c r="W285" s="48">
        <f t="shared" si="432"/>
        <v>1.3268274439992294</v>
      </c>
      <c r="X285" s="48">
        <f t="shared" si="433"/>
        <v>0.98490304265207507</v>
      </c>
      <c r="Y285" s="48">
        <f t="shared" si="448"/>
        <v>1.3471655447692041</v>
      </c>
      <c r="Z285" s="48">
        <f t="shared" si="449"/>
        <v>1.1409454810464381</v>
      </c>
      <c r="AA285" s="48">
        <f t="shared" si="450"/>
        <v>1.1409454810464379</v>
      </c>
      <c r="AB285" s="48"/>
      <c r="AC285" s="48" t="e">
        <f>#REF!*#REF!*X285</f>
        <v>#REF!</v>
      </c>
      <c r="AH285" s="5"/>
      <c r="AJ285" s="46" t="e">
        <f>D285/#REF!</f>
        <v>#REF!</v>
      </c>
      <c r="AK285" s="46" t="e">
        <f>#REF!/#REF!</f>
        <v>#REF!</v>
      </c>
      <c r="AL285" s="46" t="e">
        <f>#REF!/#REF!</f>
        <v>#REF!</v>
      </c>
      <c r="AM285" s="46" t="e">
        <f>#REF!/#REF!</f>
        <v>#REF!</v>
      </c>
      <c r="AO285" s="46" t="e">
        <f t="shared" si="451"/>
        <v>#REF!</v>
      </c>
      <c r="AP285" s="46" t="e">
        <f t="shared" si="452"/>
        <v>#REF!</v>
      </c>
      <c r="AQ285" s="46" t="e">
        <f t="shared" si="453"/>
        <v>#REF!</v>
      </c>
      <c r="AR285" s="46" t="e">
        <f t="shared" si="454"/>
        <v>#REF!</v>
      </c>
      <c r="AS285" s="46" t="e">
        <f t="shared" si="455"/>
        <v>#REF!</v>
      </c>
      <c r="AT285" s="46"/>
      <c r="AU285" s="46" t="e">
        <f t="shared" si="456"/>
        <v>#REF!</v>
      </c>
      <c r="AV285" s="46" t="e">
        <f t="shared" si="457"/>
        <v>#REF!</v>
      </c>
      <c r="AW285" s="46" t="e">
        <f t="shared" si="458"/>
        <v>#REF!</v>
      </c>
      <c r="AX285" s="46" t="e">
        <f t="shared" si="459"/>
        <v>#REF!</v>
      </c>
      <c r="BA285" s="46" t="e">
        <f>LN(#REF!/#REF!)</f>
        <v>#REF!</v>
      </c>
      <c r="BB285" s="46" t="e">
        <f>LN(#REF!/#REF!)</f>
        <v>#REF!</v>
      </c>
      <c r="BC285" s="46" t="e">
        <f>LN(#REF!/#REF!)</f>
        <v>#REF!</v>
      </c>
      <c r="BD285" s="46" t="e">
        <f>LN(#REF!/#REF!)</f>
        <v>#REF!</v>
      </c>
      <c r="BF285" s="46" t="e">
        <f>F285/#REF!</f>
        <v>#REF!</v>
      </c>
      <c r="BG285" s="46" t="e">
        <f>#REF!/#REF!</f>
        <v>#REF!</v>
      </c>
      <c r="BH285" s="46" t="e">
        <f>#REF!/#REF!</f>
        <v>#REF!</v>
      </c>
      <c r="BI285" s="46" t="e">
        <f>#REF!/#REF!</f>
        <v>#REF!</v>
      </c>
      <c r="BJ285" s="46"/>
      <c r="BL285" s="46" t="e">
        <f t="shared" si="460"/>
        <v>#REF!</v>
      </c>
      <c r="BM285" s="46" t="e">
        <f t="shared" si="461"/>
        <v>#REF!</v>
      </c>
      <c r="BN285" s="46" t="e">
        <f t="shared" si="462"/>
        <v>#REF!</v>
      </c>
      <c r="BO285" s="46" t="e">
        <f t="shared" si="463"/>
        <v>#REF!</v>
      </c>
      <c r="BQ285" s="46" t="e">
        <f>LN(#REF!/#REF!)</f>
        <v>#REF!</v>
      </c>
      <c r="BR285" s="46" t="e">
        <f>LN(#REF!/#REF!)</f>
        <v>#REF!</v>
      </c>
      <c r="BS285" s="46" t="e">
        <f>LN(#REF!/#REF!)</f>
        <v>#REF!</v>
      </c>
      <c r="BT285" s="46" t="e">
        <f>LN(#REF!/#REF!)</f>
        <v>#REF!</v>
      </c>
      <c r="BV285" s="46" t="e">
        <f>LN(#REF!/#REF!)</f>
        <v>#REF!</v>
      </c>
      <c r="BW285" s="46" t="e">
        <f>LN(#REF!/#REF!)</f>
        <v>#REF!</v>
      </c>
      <c r="BX285" s="46" t="e">
        <f>LN(#REF!/#REF!)</f>
        <v>#REF!</v>
      </c>
      <c r="BY285" s="46" t="e">
        <f>LN(#REF!/#REF!)</f>
        <v>#REF!</v>
      </c>
      <c r="CA285" s="46" t="e">
        <f>LN(#REF!/#REF!)</f>
        <v>#REF!</v>
      </c>
      <c r="CB285" s="46" t="e">
        <f>LN(#REF!/#REF!)</f>
        <v>#REF!</v>
      </c>
      <c r="CC285" s="46" t="e">
        <f>LN(#REF!/#REF!)</f>
        <v>#REF!</v>
      </c>
      <c r="CD285" s="46" t="e">
        <f>LN(#REF!/#REF!)</f>
        <v>#REF!</v>
      </c>
      <c r="CG285" s="46" t="e">
        <f t="shared" si="464"/>
        <v>#REF!</v>
      </c>
      <c r="CH285" s="46">
        <f t="shared" si="465"/>
        <v>1</v>
      </c>
      <c r="CI285" s="46">
        <f t="shared" si="434"/>
        <v>1</v>
      </c>
      <c r="CJ285" s="46"/>
      <c r="CK285" s="46" t="e">
        <f t="shared" si="466"/>
        <v>#REF!</v>
      </c>
      <c r="CL285" s="46">
        <f t="shared" si="467"/>
        <v>1</v>
      </c>
      <c r="CM285" s="46">
        <f t="shared" si="435"/>
        <v>1</v>
      </c>
      <c r="CN285" s="46"/>
      <c r="CO285" s="46" t="e">
        <f t="shared" si="468"/>
        <v>#REF!</v>
      </c>
      <c r="CP285" s="46">
        <f t="shared" si="469"/>
        <v>1</v>
      </c>
      <c r="CQ285" s="46">
        <f t="shared" si="436"/>
        <v>1</v>
      </c>
      <c r="CR285" s="46"/>
      <c r="CS285" s="46" t="e">
        <f t="shared" si="470"/>
        <v>#REF!</v>
      </c>
      <c r="CT285" s="46">
        <f t="shared" si="471"/>
        <v>1</v>
      </c>
      <c r="CU285" s="46">
        <f t="shared" si="437"/>
        <v>1</v>
      </c>
      <c r="CW285" s="46" t="e">
        <f t="shared" si="472"/>
        <v>#REF!</v>
      </c>
      <c r="CX285" s="46">
        <f t="shared" si="473"/>
        <v>1</v>
      </c>
      <c r="CY285" s="46">
        <f t="shared" si="438"/>
        <v>1</v>
      </c>
      <c r="DD285" s="2">
        <f t="shared" si="476"/>
        <v>1998</v>
      </c>
      <c r="DE285" s="46">
        <f t="shared" si="440"/>
        <v>1.0730357850965093</v>
      </c>
      <c r="DF285" s="46">
        <f t="shared" si="441"/>
        <v>1.2170318063299685</v>
      </c>
      <c r="DG285" s="46">
        <f t="shared" si="442"/>
        <v>0.94322288217589556</v>
      </c>
      <c r="DH285" s="46">
        <f t="shared" si="443"/>
        <v>0.93475532802920691</v>
      </c>
      <c r="DI285" s="52">
        <f t="shared" si="475"/>
        <v>0</v>
      </c>
    </row>
    <row r="286" spans="1:113" x14ac:dyDescent="0.2">
      <c r="A286" s="33" t="s">
        <v>68</v>
      </c>
      <c r="B286" s="1">
        <f t="shared" si="444"/>
        <v>1978</v>
      </c>
      <c r="D286" s="43">
        <f>National_Calibration!O15</f>
        <v>4309.1120000000001</v>
      </c>
      <c r="F286" s="49">
        <f t="shared" si="429"/>
        <v>51.004508012970277</v>
      </c>
      <c r="H286" s="50">
        <f t="shared" si="445"/>
        <v>84.484924330692635</v>
      </c>
      <c r="K286" s="50">
        <f t="shared" si="446"/>
        <v>4177.7851467856008</v>
      </c>
      <c r="L286" s="50">
        <f t="shared" si="447"/>
        <v>81.910115586708599</v>
      </c>
      <c r="O286" s="46">
        <f>Weather_factors!JV37</f>
        <v>1.0314345636743534</v>
      </c>
      <c r="R286" s="46">
        <f t="shared" si="430"/>
        <v>1.299890433919795</v>
      </c>
      <c r="S286" s="46"/>
      <c r="T286" s="46"/>
      <c r="V286" s="48">
        <f t="shared" si="431"/>
        <v>0.87679393995089527</v>
      </c>
      <c r="W286" s="48">
        <f t="shared" si="432"/>
        <v>1.3167885002559332</v>
      </c>
      <c r="X286" s="48">
        <f t="shared" si="433"/>
        <v>1.0129996081940402</v>
      </c>
      <c r="Y286" s="48">
        <f t="shared" si="448"/>
        <v>1.299890433919795</v>
      </c>
      <c r="Z286" s="48">
        <f t="shared" si="449"/>
        <v>1.1545521772214302</v>
      </c>
      <c r="AA286" s="48">
        <f t="shared" si="450"/>
        <v>1.1545521772214302</v>
      </c>
      <c r="AB286" s="48"/>
      <c r="AC286" s="48" t="e">
        <f>#REF!*#REF!*X286</f>
        <v>#REF!</v>
      </c>
      <c r="AH286" s="5"/>
      <c r="AJ286" s="46" t="e">
        <f>D286/#REF!</f>
        <v>#REF!</v>
      </c>
      <c r="AK286" s="46" t="e">
        <f>#REF!/#REF!</f>
        <v>#REF!</v>
      </c>
      <c r="AL286" s="46" t="e">
        <f>#REF!/#REF!</f>
        <v>#REF!</v>
      </c>
      <c r="AM286" s="46" t="e">
        <f>#REF!/#REF!</f>
        <v>#REF!</v>
      </c>
      <c r="AO286" s="46" t="e">
        <f t="shared" si="451"/>
        <v>#REF!</v>
      </c>
      <c r="AP286" s="46" t="e">
        <f t="shared" si="452"/>
        <v>#REF!</v>
      </c>
      <c r="AQ286" s="46" t="e">
        <f t="shared" si="453"/>
        <v>#REF!</v>
      </c>
      <c r="AR286" s="46" t="e">
        <f t="shared" si="454"/>
        <v>#REF!</v>
      </c>
      <c r="AS286" s="46" t="e">
        <f t="shared" si="455"/>
        <v>#REF!</v>
      </c>
      <c r="AT286" s="46"/>
      <c r="AU286" s="46" t="e">
        <f t="shared" si="456"/>
        <v>#REF!</v>
      </c>
      <c r="AV286" s="46" t="e">
        <f t="shared" si="457"/>
        <v>#REF!</v>
      </c>
      <c r="AW286" s="46" t="e">
        <f t="shared" si="458"/>
        <v>#REF!</v>
      </c>
      <c r="AX286" s="46" t="e">
        <f t="shared" si="459"/>
        <v>#REF!</v>
      </c>
      <c r="BA286" s="46" t="e">
        <f>LN(#REF!/#REF!)</f>
        <v>#REF!</v>
      </c>
      <c r="BB286" s="46" t="e">
        <f>LN(#REF!/#REF!)</f>
        <v>#REF!</v>
      </c>
      <c r="BC286" s="46" t="e">
        <f>LN(#REF!/#REF!)</f>
        <v>#REF!</v>
      </c>
      <c r="BD286" s="46" t="e">
        <f>LN(#REF!/#REF!)</f>
        <v>#REF!</v>
      </c>
      <c r="BF286" s="46" t="e">
        <f>F286/#REF!</f>
        <v>#REF!</v>
      </c>
      <c r="BG286" s="46" t="e">
        <f>#REF!/#REF!</f>
        <v>#REF!</v>
      </c>
      <c r="BH286" s="46" t="e">
        <f>#REF!/#REF!</f>
        <v>#REF!</v>
      </c>
      <c r="BI286" s="46" t="e">
        <f>#REF!/#REF!</f>
        <v>#REF!</v>
      </c>
      <c r="BJ286" s="46"/>
      <c r="BL286" s="46" t="e">
        <f t="shared" si="460"/>
        <v>#REF!</v>
      </c>
      <c r="BM286" s="46" t="e">
        <f t="shared" si="461"/>
        <v>#REF!</v>
      </c>
      <c r="BN286" s="46" t="e">
        <f t="shared" si="462"/>
        <v>#REF!</v>
      </c>
      <c r="BO286" s="46" t="e">
        <f t="shared" si="463"/>
        <v>#REF!</v>
      </c>
      <c r="BQ286" s="46" t="e">
        <f>LN(#REF!/#REF!)</f>
        <v>#REF!</v>
      </c>
      <c r="BR286" s="46" t="e">
        <f>LN(#REF!/#REF!)</f>
        <v>#REF!</v>
      </c>
      <c r="BS286" s="46" t="e">
        <f>LN(#REF!/#REF!)</f>
        <v>#REF!</v>
      </c>
      <c r="BT286" s="46" t="e">
        <f>LN(#REF!/#REF!)</f>
        <v>#REF!</v>
      </c>
      <c r="BV286" s="46" t="e">
        <f>LN(#REF!/#REF!)</f>
        <v>#REF!</v>
      </c>
      <c r="BW286" s="46" t="e">
        <f>LN(#REF!/#REF!)</f>
        <v>#REF!</v>
      </c>
      <c r="BX286" s="46" t="e">
        <f>LN(#REF!/#REF!)</f>
        <v>#REF!</v>
      </c>
      <c r="BY286" s="46" t="e">
        <f>LN(#REF!/#REF!)</f>
        <v>#REF!</v>
      </c>
      <c r="CA286" s="46" t="e">
        <f>LN(#REF!/#REF!)</f>
        <v>#REF!</v>
      </c>
      <c r="CB286" s="46" t="e">
        <f>LN(#REF!/#REF!)</f>
        <v>#REF!</v>
      </c>
      <c r="CC286" s="46" t="e">
        <f>LN(#REF!/#REF!)</f>
        <v>#REF!</v>
      </c>
      <c r="CD286" s="46" t="e">
        <f>LN(#REF!/#REF!)</f>
        <v>#REF!</v>
      </c>
      <c r="CG286" s="46" t="e">
        <f t="shared" si="464"/>
        <v>#REF!</v>
      </c>
      <c r="CH286" s="46">
        <f t="shared" si="465"/>
        <v>1</v>
      </c>
      <c r="CI286" s="46">
        <f t="shared" si="434"/>
        <v>1</v>
      </c>
      <c r="CJ286" s="46"/>
      <c r="CK286" s="46" t="e">
        <f t="shared" si="466"/>
        <v>#REF!</v>
      </c>
      <c r="CL286" s="46">
        <f t="shared" si="467"/>
        <v>1</v>
      </c>
      <c r="CM286" s="46">
        <f t="shared" si="435"/>
        <v>1</v>
      </c>
      <c r="CN286" s="46"/>
      <c r="CO286" s="46" t="e">
        <f t="shared" si="468"/>
        <v>#REF!</v>
      </c>
      <c r="CP286" s="46">
        <f t="shared" si="469"/>
        <v>1</v>
      </c>
      <c r="CQ286" s="46">
        <f t="shared" si="436"/>
        <v>1</v>
      </c>
      <c r="CR286" s="46"/>
      <c r="CS286" s="46" t="e">
        <f t="shared" si="470"/>
        <v>#REF!</v>
      </c>
      <c r="CT286" s="46">
        <f t="shared" si="471"/>
        <v>1</v>
      </c>
      <c r="CU286" s="46">
        <f t="shared" si="437"/>
        <v>1</v>
      </c>
      <c r="CW286" s="46" t="e">
        <f t="shared" si="472"/>
        <v>#REF!</v>
      </c>
      <c r="CX286" s="46">
        <f t="shared" si="473"/>
        <v>1</v>
      </c>
      <c r="CY286" s="46">
        <f t="shared" si="438"/>
        <v>1</v>
      </c>
      <c r="DD286" s="2">
        <f t="shared" si="476"/>
        <v>1999</v>
      </c>
      <c r="DE286" s="46">
        <f t="shared" si="440"/>
        <v>1.0860795545886159</v>
      </c>
      <c r="DF286" s="46">
        <f t="shared" si="441"/>
        <v>1.242869781413823</v>
      </c>
      <c r="DG286" s="46">
        <f t="shared" si="442"/>
        <v>0.91512243880717137</v>
      </c>
      <c r="DH286" s="46">
        <f t="shared" si="443"/>
        <v>0.95489760682112168</v>
      </c>
      <c r="DI286" s="52">
        <f t="shared" si="475"/>
        <v>0</v>
      </c>
    </row>
    <row r="287" spans="1:113" x14ac:dyDescent="0.2">
      <c r="A287" s="33" t="s">
        <v>68</v>
      </c>
      <c r="B287" s="1">
        <f t="shared" si="444"/>
        <v>1979</v>
      </c>
      <c r="D287" s="43">
        <f>National_Calibration!O16</f>
        <v>4365.9679999999998</v>
      </c>
      <c r="F287" s="49">
        <f t="shared" si="429"/>
        <v>52.144920365325937</v>
      </c>
      <c r="H287" s="50">
        <f t="shared" si="445"/>
        <v>83.727580163362859</v>
      </c>
      <c r="K287" s="50">
        <f t="shared" si="446"/>
        <v>4332.3799212455433</v>
      </c>
      <c r="L287" s="50">
        <f t="shared" si="447"/>
        <v>83.083450715678609</v>
      </c>
      <c r="O287" s="46">
        <f>Weather_factors!JV38</f>
        <v>1.0077528008542704</v>
      </c>
      <c r="R287" s="46">
        <f t="shared" si="430"/>
        <v>1.3185109315104204</v>
      </c>
      <c r="S287" s="46"/>
      <c r="T287" s="46"/>
      <c r="V287" s="48">
        <f t="shared" si="431"/>
        <v>0.89639821962233757</v>
      </c>
      <c r="W287" s="48">
        <f t="shared" si="432"/>
        <v>1.304984476068467</v>
      </c>
      <c r="X287" s="48">
        <f t="shared" si="433"/>
        <v>0.98974111240286922</v>
      </c>
      <c r="Y287" s="48">
        <f t="shared" si="448"/>
        <v>1.3185109315104204</v>
      </c>
      <c r="Z287" s="48">
        <f t="shared" si="449"/>
        <v>1.1697857609825628</v>
      </c>
      <c r="AA287" s="48">
        <f t="shared" si="450"/>
        <v>1.1697857609825628</v>
      </c>
      <c r="AB287" s="48"/>
      <c r="AC287" s="48" t="e">
        <f>#REF!*#REF!*X287</f>
        <v>#REF!</v>
      </c>
      <c r="AH287" s="5"/>
      <c r="AJ287" s="46" t="e">
        <f>D287/#REF!</f>
        <v>#REF!</v>
      </c>
      <c r="AK287" s="46" t="e">
        <f>#REF!/#REF!</f>
        <v>#REF!</v>
      </c>
      <c r="AL287" s="46" t="e">
        <f>#REF!/#REF!</f>
        <v>#REF!</v>
      </c>
      <c r="AM287" s="46" t="e">
        <f>#REF!/#REF!</f>
        <v>#REF!</v>
      </c>
      <c r="AO287" s="46" t="e">
        <f t="shared" si="451"/>
        <v>#REF!</v>
      </c>
      <c r="AP287" s="46" t="e">
        <f t="shared" si="452"/>
        <v>#REF!</v>
      </c>
      <c r="AQ287" s="46" t="e">
        <f t="shared" si="453"/>
        <v>#REF!</v>
      </c>
      <c r="AR287" s="46" t="e">
        <f t="shared" si="454"/>
        <v>#REF!</v>
      </c>
      <c r="AS287" s="46" t="e">
        <f t="shared" si="455"/>
        <v>#REF!</v>
      </c>
      <c r="AT287" s="46"/>
      <c r="AU287" s="46" t="e">
        <f t="shared" si="456"/>
        <v>#REF!</v>
      </c>
      <c r="AV287" s="46" t="e">
        <f t="shared" si="457"/>
        <v>#REF!</v>
      </c>
      <c r="AW287" s="46" t="e">
        <f t="shared" si="458"/>
        <v>#REF!</v>
      </c>
      <c r="AX287" s="46" t="e">
        <f t="shared" si="459"/>
        <v>#REF!</v>
      </c>
      <c r="BA287" s="46" t="e">
        <f>LN(#REF!/#REF!)</f>
        <v>#REF!</v>
      </c>
      <c r="BB287" s="46" t="e">
        <f>LN(#REF!/#REF!)</f>
        <v>#REF!</v>
      </c>
      <c r="BC287" s="46" t="e">
        <f>LN(#REF!/#REF!)</f>
        <v>#REF!</v>
      </c>
      <c r="BD287" s="46" t="e">
        <f>LN(#REF!/#REF!)</f>
        <v>#REF!</v>
      </c>
      <c r="BF287" s="46" t="e">
        <f>F287/#REF!</f>
        <v>#REF!</v>
      </c>
      <c r="BG287" s="46" t="e">
        <f>#REF!/#REF!</f>
        <v>#REF!</v>
      </c>
      <c r="BH287" s="46" t="e">
        <f>#REF!/#REF!</f>
        <v>#REF!</v>
      </c>
      <c r="BI287" s="46" t="e">
        <f>#REF!/#REF!</f>
        <v>#REF!</v>
      </c>
      <c r="BJ287" s="46"/>
      <c r="BL287" s="46" t="e">
        <f t="shared" si="460"/>
        <v>#REF!</v>
      </c>
      <c r="BM287" s="46" t="e">
        <f t="shared" si="461"/>
        <v>#REF!</v>
      </c>
      <c r="BN287" s="46" t="e">
        <f t="shared" si="462"/>
        <v>#REF!</v>
      </c>
      <c r="BO287" s="46" t="e">
        <f t="shared" si="463"/>
        <v>#REF!</v>
      </c>
      <c r="BQ287" s="46" t="e">
        <f>LN(#REF!/#REF!)</f>
        <v>#REF!</v>
      </c>
      <c r="BR287" s="46" t="e">
        <f>LN(#REF!/#REF!)</f>
        <v>#REF!</v>
      </c>
      <c r="BS287" s="46" t="e">
        <f>LN(#REF!/#REF!)</f>
        <v>#REF!</v>
      </c>
      <c r="BT287" s="46" t="e">
        <f>LN(#REF!/#REF!)</f>
        <v>#REF!</v>
      </c>
      <c r="BV287" s="46" t="e">
        <f>LN(#REF!/#REF!)</f>
        <v>#REF!</v>
      </c>
      <c r="BW287" s="46" t="e">
        <f>LN(#REF!/#REF!)</f>
        <v>#REF!</v>
      </c>
      <c r="BX287" s="46" t="e">
        <f>LN(#REF!/#REF!)</f>
        <v>#REF!</v>
      </c>
      <c r="BY287" s="46" t="e">
        <f>LN(#REF!/#REF!)</f>
        <v>#REF!</v>
      </c>
      <c r="CA287" s="46" t="e">
        <f>LN(#REF!/#REF!)</f>
        <v>#REF!</v>
      </c>
      <c r="CB287" s="46" t="e">
        <f>LN(#REF!/#REF!)</f>
        <v>#REF!</v>
      </c>
      <c r="CC287" s="46" t="e">
        <f>LN(#REF!/#REF!)</f>
        <v>#REF!</v>
      </c>
      <c r="CD287" s="46" t="e">
        <f>LN(#REF!/#REF!)</f>
        <v>#REF!</v>
      </c>
      <c r="CG287" s="46" t="e">
        <f t="shared" si="464"/>
        <v>#REF!</v>
      </c>
      <c r="CH287" s="46">
        <f t="shared" si="465"/>
        <v>1</v>
      </c>
      <c r="CI287" s="46">
        <f t="shared" si="434"/>
        <v>1</v>
      </c>
      <c r="CJ287" s="46"/>
      <c r="CK287" s="46" t="e">
        <f t="shared" si="466"/>
        <v>#REF!</v>
      </c>
      <c r="CL287" s="46">
        <f t="shared" si="467"/>
        <v>1</v>
      </c>
      <c r="CM287" s="46">
        <f t="shared" si="435"/>
        <v>1</v>
      </c>
      <c r="CN287" s="46"/>
      <c r="CO287" s="46" t="e">
        <f t="shared" si="468"/>
        <v>#REF!</v>
      </c>
      <c r="CP287" s="46">
        <f t="shared" si="469"/>
        <v>1</v>
      </c>
      <c r="CQ287" s="46">
        <f t="shared" si="436"/>
        <v>1</v>
      </c>
      <c r="CR287" s="46"/>
      <c r="CS287" s="46" t="e">
        <f t="shared" si="470"/>
        <v>#REF!</v>
      </c>
      <c r="CT287" s="46">
        <f t="shared" si="471"/>
        <v>1</v>
      </c>
      <c r="CU287" s="46">
        <f t="shared" si="437"/>
        <v>1</v>
      </c>
      <c r="CW287" s="46" t="e">
        <f t="shared" si="472"/>
        <v>#REF!</v>
      </c>
      <c r="CX287" s="46">
        <f t="shared" si="473"/>
        <v>1</v>
      </c>
      <c r="CY287" s="46">
        <f t="shared" si="438"/>
        <v>1</v>
      </c>
      <c r="DD287" s="2">
        <f t="shared" si="476"/>
        <v>2000</v>
      </c>
      <c r="DE287" s="46">
        <f t="shared" si="440"/>
        <v>1.1462853805180746</v>
      </c>
      <c r="DF287" s="46">
        <f t="shared" si="441"/>
        <v>1.2698678823650202</v>
      </c>
      <c r="DG287" s="46">
        <f t="shared" si="442"/>
        <v>0.91975398403947373</v>
      </c>
      <c r="DH287" s="46">
        <f t="shared" si="443"/>
        <v>0.98143724845244262</v>
      </c>
      <c r="DI287" s="52">
        <f t="shared" si="475"/>
        <v>0</v>
      </c>
    </row>
    <row r="288" spans="1:113" x14ac:dyDescent="0.2">
      <c r="A288" s="33" t="s">
        <v>68</v>
      </c>
      <c r="B288" s="1">
        <f t="shared" si="444"/>
        <v>1980</v>
      </c>
      <c r="D288" s="43">
        <f>National_Calibration!O17</f>
        <v>4105.0990000000002</v>
      </c>
      <c r="F288" s="49">
        <f t="shared" ref="F288:F319" si="477">F46</f>
        <v>53.249557142872121</v>
      </c>
      <c r="H288" s="50">
        <f t="shared" si="445"/>
        <v>77.091702171076193</v>
      </c>
      <c r="K288" s="50">
        <f t="shared" si="446"/>
        <v>4046.636772196101</v>
      </c>
      <c r="L288" s="50">
        <f t="shared" si="447"/>
        <v>75.993810828110824</v>
      </c>
      <c r="O288" s="46">
        <f>Weather_factors!JV39</f>
        <v>1.014447115245328</v>
      </c>
      <c r="R288" s="46">
        <f t="shared" si="430"/>
        <v>1.2060003459279849</v>
      </c>
      <c r="S288" s="46"/>
      <c r="T288" s="46"/>
      <c r="V288" s="48">
        <f t="shared" si="431"/>
        <v>0.91538749861220803</v>
      </c>
      <c r="W288" s="48">
        <f t="shared" si="432"/>
        <v>1.2015571735222532</v>
      </c>
      <c r="X288" s="48">
        <f t="shared" si="433"/>
        <v>0.99631577849812925</v>
      </c>
      <c r="Y288" s="48">
        <f t="shared" si="448"/>
        <v>1.2060003459279849</v>
      </c>
      <c r="Z288" s="48">
        <f t="shared" si="449"/>
        <v>1.0998904155100904</v>
      </c>
      <c r="AA288" s="48">
        <f t="shared" si="450"/>
        <v>1.0998904155100901</v>
      </c>
      <c r="AB288" s="48"/>
      <c r="AC288" s="48" t="e">
        <f>#REF!*#REF!*X288</f>
        <v>#REF!</v>
      </c>
      <c r="AH288" s="5"/>
      <c r="AJ288" s="46" t="e">
        <f>D288/#REF!</f>
        <v>#REF!</v>
      </c>
      <c r="AK288" s="46" t="e">
        <f>#REF!/#REF!</f>
        <v>#REF!</v>
      </c>
      <c r="AL288" s="46" t="e">
        <f>#REF!/#REF!</f>
        <v>#REF!</v>
      </c>
      <c r="AM288" s="46" t="e">
        <f>#REF!/#REF!</f>
        <v>#REF!</v>
      </c>
      <c r="AO288" s="46" t="e">
        <f t="shared" si="451"/>
        <v>#REF!</v>
      </c>
      <c r="AP288" s="46" t="e">
        <f t="shared" si="452"/>
        <v>#REF!</v>
      </c>
      <c r="AQ288" s="46" t="e">
        <f t="shared" si="453"/>
        <v>#REF!</v>
      </c>
      <c r="AR288" s="46" t="e">
        <f t="shared" si="454"/>
        <v>#REF!</v>
      </c>
      <c r="AS288" s="46" t="e">
        <f t="shared" si="455"/>
        <v>#REF!</v>
      </c>
      <c r="AT288" s="46"/>
      <c r="AU288" s="46" t="e">
        <f t="shared" si="456"/>
        <v>#REF!</v>
      </c>
      <c r="AV288" s="46" t="e">
        <f t="shared" si="457"/>
        <v>#REF!</v>
      </c>
      <c r="AW288" s="46" t="e">
        <f t="shared" si="458"/>
        <v>#REF!</v>
      </c>
      <c r="AX288" s="46" t="e">
        <f t="shared" si="459"/>
        <v>#REF!</v>
      </c>
      <c r="BA288" s="46" t="e">
        <f>LN(#REF!/#REF!)</f>
        <v>#REF!</v>
      </c>
      <c r="BB288" s="46" t="e">
        <f>LN(#REF!/#REF!)</f>
        <v>#REF!</v>
      </c>
      <c r="BC288" s="46" t="e">
        <f>LN(#REF!/#REF!)</f>
        <v>#REF!</v>
      </c>
      <c r="BD288" s="46" t="e">
        <f>LN(#REF!/#REF!)</f>
        <v>#REF!</v>
      </c>
      <c r="BF288" s="46" t="e">
        <f>F288/#REF!</f>
        <v>#REF!</v>
      </c>
      <c r="BG288" s="46" t="e">
        <f>#REF!/#REF!</f>
        <v>#REF!</v>
      </c>
      <c r="BH288" s="46" t="e">
        <f>#REF!/#REF!</f>
        <v>#REF!</v>
      </c>
      <c r="BI288" s="46" t="e">
        <f>#REF!/#REF!</f>
        <v>#REF!</v>
      </c>
      <c r="BJ288" s="46"/>
      <c r="BL288" s="46" t="e">
        <f t="shared" si="460"/>
        <v>#REF!</v>
      </c>
      <c r="BM288" s="46" t="e">
        <f t="shared" si="461"/>
        <v>#REF!</v>
      </c>
      <c r="BN288" s="46" t="e">
        <f t="shared" si="462"/>
        <v>#REF!</v>
      </c>
      <c r="BO288" s="46" t="e">
        <f t="shared" si="463"/>
        <v>#REF!</v>
      </c>
      <c r="BQ288" s="46" t="e">
        <f>LN(#REF!/#REF!)</f>
        <v>#REF!</v>
      </c>
      <c r="BR288" s="46" t="e">
        <f>LN(#REF!/#REF!)</f>
        <v>#REF!</v>
      </c>
      <c r="BS288" s="46" t="e">
        <f>LN(#REF!/#REF!)</f>
        <v>#REF!</v>
      </c>
      <c r="BT288" s="46" t="e">
        <f>LN(#REF!/#REF!)</f>
        <v>#REF!</v>
      </c>
      <c r="BV288" s="46" t="e">
        <f>LN(#REF!/#REF!)</f>
        <v>#REF!</v>
      </c>
      <c r="BW288" s="46" t="e">
        <f>LN(#REF!/#REF!)</f>
        <v>#REF!</v>
      </c>
      <c r="BX288" s="46" t="e">
        <f>LN(#REF!/#REF!)</f>
        <v>#REF!</v>
      </c>
      <c r="BY288" s="46" t="e">
        <f>LN(#REF!/#REF!)</f>
        <v>#REF!</v>
      </c>
      <c r="CA288" s="46" t="e">
        <f>LN(#REF!/#REF!)</f>
        <v>#REF!</v>
      </c>
      <c r="CB288" s="46" t="e">
        <f>LN(#REF!/#REF!)</f>
        <v>#REF!</v>
      </c>
      <c r="CC288" s="46" t="e">
        <f>LN(#REF!/#REF!)</f>
        <v>#REF!</v>
      </c>
      <c r="CD288" s="46" t="e">
        <f>LN(#REF!/#REF!)</f>
        <v>#REF!</v>
      </c>
      <c r="CG288" s="46" t="e">
        <f t="shared" si="464"/>
        <v>#REF!</v>
      </c>
      <c r="CH288" s="46">
        <f t="shared" si="465"/>
        <v>1</v>
      </c>
      <c r="CI288" s="46">
        <f t="shared" si="434"/>
        <v>1</v>
      </c>
      <c r="CJ288" s="46"/>
      <c r="CK288" s="46" t="e">
        <f t="shared" si="466"/>
        <v>#REF!</v>
      </c>
      <c r="CL288" s="46">
        <f t="shared" si="467"/>
        <v>1</v>
      </c>
      <c r="CM288" s="46">
        <f t="shared" si="435"/>
        <v>1</v>
      </c>
      <c r="CN288" s="46"/>
      <c r="CO288" s="46" t="e">
        <f t="shared" si="468"/>
        <v>#REF!</v>
      </c>
      <c r="CP288" s="46">
        <f t="shared" si="469"/>
        <v>1</v>
      </c>
      <c r="CQ288" s="46">
        <f t="shared" si="436"/>
        <v>1</v>
      </c>
      <c r="CR288" s="46"/>
      <c r="CS288" s="46" t="e">
        <f t="shared" si="470"/>
        <v>#REF!</v>
      </c>
      <c r="CT288" s="46">
        <f t="shared" si="471"/>
        <v>1</v>
      </c>
      <c r="CU288" s="46">
        <f t="shared" si="437"/>
        <v>1</v>
      </c>
      <c r="CW288" s="46" t="e">
        <f t="shared" si="472"/>
        <v>#REF!</v>
      </c>
      <c r="CX288" s="46">
        <f t="shared" si="473"/>
        <v>1</v>
      </c>
      <c r="CY288" s="46">
        <f t="shared" si="438"/>
        <v>1</v>
      </c>
      <c r="DD288" s="2">
        <f t="shared" si="476"/>
        <v>2001</v>
      </c>
      <c r="DE288" s="46">
        <f t="shared" si="440"/>
        <v>1.0944130665437748</v>
      </c>
      <c r="DF288" s="46">
        <f t="shared" si="441"/>
        <v>1.2959542332713276</v>
      </c>
      <c r="DG288" s="46">
        <f t="shared" si="442"/>
        <v>0.88345882565454081</v>
      </c>
      <c r="DH288" s="46">
        <f t="shared" si="443"/>
        <v>0.9558842179299758</v>
      </c>
      <c r="DI288" s="52">
        <f t="shared" si="475"/>
        <v>0</v>
      </c>
    </row>
    <row r="289" spans="1:113" x14ac:dyDescent="0.2">
      <c r="A289" s="33" t="s">
        <v>68</v>
      </c>
      <c r="B289" s="1">
        <f t="shared" si="444"/>
        <v>1981</v>
      </c>
      <c r="D289" s="43">
        <f>National_Calibration!O18</f>
        <v>3837.1370000000002</v>
      </c>
      <c r="F289" s="49">
        <f t="shared" si="477"/>
        <v>54.225356492580367</v>
      </c>
      <c r="H289" s="50">
        <f t="shared" si="445"/>
        <v>70.762780518096434</v>
      </c>
      <c r="K289" s="50">
        <f t="shared" si="446"/>
        <v>3809.5607142936115</v>
      </c>
      <c r="L289" s="50">
        <f t="shared" si="447"/>
        <v>70.254230874717663</v>
      </c>
      <c r="O289" s="46">
        <f>Weather_factors!JV40</f>
        <v>1.0072387048729585</v>
      </c>
      <c r="R289" s="46">
        <f t="shared" ref="R289:R320" si="478">L289/L$328</f>
        <v>1.1149148307545178</v>
      </c>
      <c r="S289" s="46"/>
      <c r="T289" s="46"/>
      <c r="V289" s="48">
        <f t="shared" ref="V289:V319" si="479">F289/F$328</f>
        <v>0.93216199541187617</v>
      </c>
      <c r="W289" s="48">
        <f t="shared" ref="W289:W319" si="480">H289/H$328</f>
        <v>1.1029141159864024</v>
      </c>
      <c r="X289" s="48">
        <f t="shared" ref="X289:X319" si="481">O289/O$328</f>
        <v>0.98923620492159581</v>
      </c>
      <c r="Y289" s="48">
        <f t="shared" si="448"/>
        <v>1.1149148307545178</v>
      </c>
      <c r="Z289" s="48">
        <f t="shared" si="449"/>
        <v>1.0280946231258103</v>
      </c>
      <c r="AA289" s="48">
        <f t="shared" si="450"/>
        <v>1.0280946231258103</v>
      </c>
      <c r="AB289" s="48"/>
      <c r="AC289" s="48" t="e">
        <f>#REF!*#REF!*X289</f>
        <v>#REF!</v>
      </c>
      <c r="AH289" s="5"/>
      <c r="AJ289" s="46" t="e">
        <f>D289/#REF!</f>
        <v>#REF!</v>
      </c>
      <c r="AK289" s="46" t="e">
        <f>#REF!/#REF!</f>
        <v>#REF!</v>
      </c>
      <c r="AL289" s="46" t="e">
        <f>#REF!/#REF!</f>
        <v>#REF!</v>
      </c>
      <c r="AM289" s="46" t="e">
        <f>#REF!/#REF!</f>
        <v>#REF!</v>
      </c>
      <c r="AO289" s="46" t="e">
        <f t="shared" si="451"/>
        <v>#REF!</v>
      </c>
      <c r="AP289" s="46" t="e">
        <f t="shared" si="452"/>
        <v>#REF!</v>
      </c>
      <c r="AQ289" s="46" t="e">
        <f t="shared" si="453"/>
        <v>#REF!</v>
      </c>
      <c r="AR289" s="46" t="e">
        <f t="shared" si="454"/>
        <v>#REF!</v>
      </c>
      <c r="AS289" s="46" t="e">
        <f t="shared" si="455"/>
        <v>#REF!</v>
      </c>
      <c r="AT289" s="46"/>
      <c r="AU289" s="46" t="e">
        <f t="shared" si="456"/>
        <v>#REF!</v>
      </c>
      <c r="AV289" s="46" t="e">
        <f t="shared" si="457"/>
        <v>#REF!</v>
      </c>
      <c r="AW289" s="46" t="e">
        <f t="shared" si="458"/>
        <v>#REF!</v>
      </c>
      <c r="AX289" s="46" t="e">
        <f t="shared" si="459"/>
        <v>#REF!</v>
      </c>
      <c r="BA289" s="46" t="e">
        <f>LN(#REF!/#REF!)</f>
        <v>#REF!</v>
      </c>
      <c r="BB289" s="46" t="e">
        <f>LN(#REF!/#REF!)</f>
        <v>#REF!</v>
      </c>
      <c r="BC289" s="46" t="e">
        <f>LN(#REF!/#REF!)</f>
        <v>#REF!</v>
      </c>
      <c r="BD289" s="46" t="e">
        <f>LN(#REF!/#REF!)</f>
        <v>#REF!</v>
      </c>
      <c r="BF289" s="46" t="e">
        <f>F289/#REF!</f>
        <v>#REF!</v>
      </c>
      <c r="BG289" s="46" t="e">
        <f>#REF!/#REF!</f>
        <v>#REF!</v>
      </c>
      <c r="BH289" s="46" t="e">
        <f>#REF!/#REF!</f>
        <v>#REF!</v>
      </c>
      <c r="BI289" s="46" t="e">
        <f>#REF!/#REF!</f>
        <v>#REF!</v>
      </c>
      <c r="BJ289" s="46"/>
      <c r="BL289" s="46" t="e">
        <f t="shared" si="460"/>
        <v>#REF!</v>
      </c>
      <c r="BM289" s="46" t="e">
        <f t="shared" si="461"/>
        <v>#REF!</v>
      </c>
      <c r="BN289" s="46" t="e">
        <f t="shared" si="462"/>
        <v>#REF!</v>
      </c>
      <c r="BO289" s="46" t="e">
        <f t="shared" si="463"/>
        <v>#REF!</v>
      </c>
      <c r="BQ289" s="46" t="e">
        <f>LN(#REF!/#REF!)</f>
        <v>#REF!</v>
      </c>
      <c r="BR289" s="46" t="e">
        <f>LN(#REF!/#REF!)</f>
        <v>#REF!</v>
      </c>
      <c r="BS289" s="46" t="e">
        <f>LN(#REF!/#REF!)</f>
        <v>#REF!</v>
      </c>
      <c r="BT289" s="46" t="e">
        <f>LN(#REF!/#REF!)</f>
        <v>#REF!</v>
      </c>
      <c r="BV289" s="46" t="e">
        <f>LN(#REF!/#REF!)</f>
        <v>#REF!</v>
      </c>
      <c r="BW289" s="46" t="e">
        <f>LN(#REF!/#REF!)</f>
        <v>#REF!</v>
      </c>
      <c r="BX289" s="46" t="e">
        <f>LN(#REF!/#REF!)</f>
        <v>#REF!</v>
      </c>
      <c r="BY289" s="46" t="e">
        <f>LN(#REF!/#REF!)</f>
        <v>#REF!</v>
      </c>
      <c r="CA289" s="46" t="e">
        <f>LN(#REF!/#REF!)</f>
        <v>#REF!</v>
      </c>
      <c r="CB289" s="46" t="e">
        <f>LN(#REF!/#REF!)</f>
        <v>#REF!</v>
      </c>
      <c r="CC289" s="46" t="e">
        <f>LN(#REF!/#REF!)</f>
        <v>#REF!</v>
      </c>
      <c r="CD289" s="46" t="e">
        <f>LN(#REF!/#REF!)</f>
        <v>#REF!</v>
      </c>
      <c r="CG289" s="46" t="e">
        <f t="shared" si="464"/>
        <v>#REF!</v>
      </c>
      <c r="CH289" s="46">
        <f t="shared" si="465"/>
        <v>1</v>
      </c>
      <c r="CI289" s="46">
        <f t="shared" ref="CI289:CI309" si="482">CH289/CH$328</f>
        <v>1</v>
      </c>
      <c r="CJ289" s="46"/>
      <c r="CK289" s="46" t="e">
        <f t="shared" si="466"/>
        <v>#REF!</v>
      </c>
      <c r="CL289" s="46">
        <f t="shared" si="467"/>
        <v>1</v>
      </c>
      <c r="CM289" s="46">
        <f t="shared" ref="CM289:CM309" si="483">CL289/CL$328</f>
        <v>1</v>
      </c>
      <c r="CN289" s="46"/>
      <c r="CO289" s="46" t="e">
        <f t="shared" si="468"/>
        <v>#REF!</v>
      </c>
      <c r="CP289" s="46">
        <f t="shared" si="469"/>
        <v>1</v>
      </c>
      <c r="CQ289" s="46">
        <f t="shared" ref="CQ289:CQ309" si="484">CP289/CP$328</f>
        <v>1</v>
      </c>
      <c r="CR289" s="46"/>
      <c r="CS289" s="46" t="e">
        <f t="shared" si="470"/>
        <v>#REF!</v>
      </c>
      <c r="CT289" s="46">
        <f t="shared" si="471"/>
        <v>1</v>
      </c>
      <c r="CU289" s="46">
        <f t="shared" ref="CU289:CU309" si="485">CT289/CT$328</f>
        <v>1</v>
      </c>
      <c r="CW289" s="46" t="e">
        <f t="shared" si="472"/>
        <v>#REF!</v>
      </c>
      <c r="CX289" s="46">
        <f t="shared" si="473"/>
        <v>1</v>
      </c>
      <c r="CY289" s="46">
        <f t="shared" ref="CY289:CY309" si="486">CX289/CX$328</f>
        <v>1</v>
      </c>
      <c r="DD289" s="2">
        <f t="shared" si="476"/>
        <v>2002</v>
      </c>
      <c r="DE289" s="46">
        <f t="shared" si="440"/>
        <v>1.107143622664966</v>
      </c>
      <c r="DF289" s="46">
        <f t="shared" si="441"/>
        <v>1.3179306558420987</v>
      </c>
      <c r="DG289" s="46">
        <f t="shared" si="442"/>
        <v>0.86902030532893915</v>
      </c>
      <c r="DH289" s="46">
        <f t="shared" si="443"/>
        <v>0.9666772068434798</v>
      </c>
      <c r="DI289" s="52">
        <f t="shared" si="475"/>
        <v>0</v>
      </c>
    </row>
    <row r="290" spans="1:113" x14ac:dyDescent="0.2">
      <c r="A290" s="33" t="s">
        <v>68</v>
      </c>
      <c r="B290" s="1">
        <f t="shared" ref="B290:B320" si="487">B289+1</f>
        <v>1982</v>
      </c>
      <c r="D290" s="43">
        <f>National_Calibration!O19</f>
        <v>3864.1190000000001</v>
      </c>
      <c r="F290" s="49">
        <f t="shared" si="477"/>
        <v>55.124436870888367</v>
      </c>
      <c r="H290" s="50">
        <f t="shared" si="445"/>
        <v>70.098112912254905</v>
      </c>
      <c r="K290" s="50">
        <f t="shared" si="446"/>
        <v>3933.1157696585333</v>
      </c>
      <c r="L290" s="50">
        <f t="shared" si="447"/>
        <v>71.349767778501175</v>
      </c>
      <c r="O290" s="46">
        <f>Weather_factors!JV41</f>
        <v>0.98245747806591432</v>
      </c>
      <c r="R290" s="46">
        <f t="shared" si="478"/>
        <v>1.1323006924522319</v>
      </c>
      <c r="S290" s="46"/>
      <c r="T290" s="46"/>
      <c r="V290" s="48">
        <f t="shared" si="479"/>
        <v>0.94761765331232584</v>
      </c>
      <c r="W290" s="48">
        <f t="shared" si="480"/>
        <v>1.0925545557832241</v>
      </c>
      <c r="X290" s="48">
        <f t="shared" si="481"/>
        <v>0.9648978959971054</v>
      </c>
      <c r="Y290" s="48">
        <f t="shared" si="448"/>
        <v>1.1323006924522319</v>
      </c>
      <c r="Z290" s="48">
        <f t="shared" si="449"/>
        <v>1.0353239842669895</v>
      </c>
      <c r="AA290" s="48">
        <f t="shared" si="450"/>
        <v>1.0353239842669895</v>
      </c>
      <c r="AB290" s="48"/>
      <c r="AC290" s="48" t="e">
        <f>#REF!*#REF!*X290</f>
        <v>#REF!</v>
      </c>
      <c r="AH290" s="5"/>
      <c r="AJ290" s="46" t="e">
        <f>D290/#REF!</f>
        <v>#REF!</v>
      </c>
      <c r="AK290" s="46" t="e">
        <f>#REF!/#REF!</f>
        <v>#REF!</v>
      </c>
      <c r="AL290" s="46" t="e">
        <f>#REF!/#REF!</f>
        <v>#REF!</v>
      </c>
      <c r="AM290" s="46" t="e">
        <f>#REF!/#REF!</f>
        <v>#REF!</v>
      </c>
      <c r="AO290" s="46" t="e">
        <f t="shared" ref="AO290:AO309" si="488">(AJ290-AJ289)/LN(AJ290/AJ289)</f>
        <v>#REF!</v>
      </c>
      <c r="AP290" s="46" t="e">
        <f t="shared" ref="AP290:AP309" si="489">(AK290-AK289)/LN(AK290/AK289)</f>
        <v>#REF!</v>
      </c>
      <c r="AQ290" s="46" t="e">
        <f t="shared" ref="AQ290:AQ309" si="490">(AL290-AL289)/LN(AL290/AL289)</f>
        <v>#REF!</v>
      </c>
      <c r="AR290" s="46" t="e">
        <f t="shared" ref="AR290:AR309" si="491">(AM290-AM289)/LN(AM290/AM289)</f>
        <v>#REF!</v>
      </c>
      <c r="AS290" s="46" t="e">
        <f t="shared" ref="AS290:AS309" si="492">SUM(AO290:AR290)</f>
        <v>#REF!</v>
      </c>
      <c r="AT290" s="46"/>
      <c r="AU290" s="46" t="e">
        <f t="shared" ref="AU290:AU309" si="493">AO290/$AS290</f>
        <v>#REF!</v>
      </c>
      <c r="AV290" s="46" t="e">
        <f t="shared" ref="AV290:AV309" si="494">AP290/$AS290</f>
        <v>#REF!</v>
      </c>
      <c r="AW290" s="46" t="e">
        <f t="shared" ref="AW290:AW309" si="495">AQ290/$AS290</f>
        <v>#REF!</v>
      </c>
      <c r="AX290" s="46" t="e">
        <f t="shared" ref="AX290:AX309" si="496">AR290/$AS290</f>
        <v>#REF!</v>
      </c>
      <c r="BA290" s="46" t="e">
        <f>LN(#REF!/#REF!)</f>
        <v>#REF!</v>
      </c>
      <c r="BB290" s="46" t="e">
        <f>LN(#REF!/#REF!)</f>
        <v>#REF!</v>
      </c>
      <c r="BC290" s="46" t="e">
        <f>LN(#REF!/#REF!)</f>
        <v>#REF!</v>
      </c>
      <c r="BD290" s="46" t="e">
        <f>LN(#REF!/#REF!)</f>
        <v>#REF!</v>
      </c>
      <c r="BF290" s="46" t="e">
        <f>F290/#REF!</f>
        <v>#REF!</v>
      </c>
      <c r="BG290" s="46" t="e">
        <f>#REF!/#REF!</f>
        <v>#REF!</v>
      </c>
      <c r="BH290" s="46" t="e">
        <f>#REF!/#REF!</f>
        <v>#REF!</v>
      </c>
      <c r="BI290" s="46" t="e">
        <f>#REF!/#REF!</f>
        <v>#REF!</v>
      </c>
      <c r="BJ290" s="46"/>
      <c r="BL290" s="46" t="e">
        <f t="shared" ref="BL290:BL309" si="497">LN(BF290/BF289)</f>
        <v>#REF!</v>
      </c>
      <c r="BM290" s="46" t="e">
        <f t="shared" ref="BM290:BM309" si="498">LN(BG290/BG289)</f>
        <v>#REF!</v>
      </c>
      <c r="BN290" s="46" t="e">
        <f t="shared" ref="BN290:BN309" si="499">LN(BH290/BH289)</f>
        <v>#REF!</v>
      </c>
      <c r="BO290" s="46" t="e">
        <f t="shared" ref="BO290:BO309" si="500">LN(BI290/BI289)</f>
        <v>#REF!</v>
      </c>
      <c r="BQ290" s="46" t="e">
        <f>LN(#REF!/#REF!)</f>
        <v>#REF!</v>
      </c>
      <c r="BR290" s="46" t="e">
        <f>LN(#REF!/#REF!)</f>
        <v>#REF!</v>
      </c>
      <c r="BS290" s="46" t="e">
        <f>LN(#REF!/#REF!)</f>
        <v>#REF!</v>
      </c>
      <c r="BT290" s="46" t="e">
        <f>LN(#REF!/#REF!)</f>
        <v>#REF!</v>
      </c>
      <c r="BV290" s="46" t="e">
        <f>LN(#REF!/#REF!)</f>
        <v>#REF!</v>
      </c>
      <c r="BW290" s="46" t="e">
        <f>LN(#REF!/#REF!)</f>
        <v>#REF!</v>
      </c>
      <c r="BX290" s="46" t="e">
        <f>LN(#REF!/#REF!)</f>
        <v>#REF!</v>
      </c>
      <c r="BY290" s="46" t="e">
        <f>LN(#REF!/#REF!)</f>
        <v>#REF!</v>
      </c>
      <c r="CA290" s="46" t="e">
        <f>LN(#REF!/#REF!)</f>
        <v>#REF!</v>
      </c>
      <c r="CB290" s="46" t="e">
        <f>LN(#REF!/#REF!)</f>
        <v>#REF!</v>
      </c>
      <c r="CC290" s="46" t="e">
        <f>LN(#REF!/#REF!)</f>
        <v>#REF!</v>
      </c>
      <c r="CD290" s="46" t="e">
        <f>LN(#REF!/#REF!)</f>
        <v>#REF!</v>
      </c>
      <c r="CG290" s="46" t="e">
        <f t="shared" ref="CG290:CG309" si="501">EXP(SUMPRODUCT($AU290:$AX290,BA290:BD290))</f>
        <v>#REF!</v>
      </c>
      <c r="CH290" s="46">
        <f t="shared" ref="CH290:CH309" si="502">IF(ISERR(CG290),CH289,CG290*CH289)</f>
        <v>1</v>
      </c>
      <c r="CI290" s="46">
        <f t="shared" si="482"/>
        <v>1</v>
      </c>
      <c r="CJ290" s="46"/>
      <c r="CK290" s="46" t="e">
        <f t="shared" ref="CK290:CK309" si="503">EXP(SUMPRODUCT($AU290:$AX290,BL290:BO290))</f>
        <v>#REF!</v>
      </c>
      <c r="CL290" s="46">
        <f t="shared" ref="CL290:CL309" si="504">IF(ISERR(CK290),CL289,CK290*CL289)</f>
        <v>1</v>
      </c>
      <c r="CM290" s="46">
        <f t="shared" si="483"/>
        <v>1</v>
      </c>
      <c r="CN290" s="46"/>
      <c r="CO290" s="46" t="e">
        <f t="shared" ref="CO290:CO309" si="505">EXP(SUMPRODUCT($AU290:$AX290,BQ290:BT290))</f>
        <v>#REF!</v>
      </c>
      <c r="CP290" s="46">
        <f t="shared" ref="CP290:CP309" si="506">IF(ISERR(CO290),CP289,CO290*CP289)</f>
        <v>1</v>
      </c>
      <c r="CQ290" s="46">
        <f t="shared" si="484"/>
        <v>1</v>
      </c>
      <c r="CR290" s="46"/>
      <c r="CS290" s="46" t="e">
        <f t="shared" ref="CS290:CS309" si="507">EXP(SUMPRODUCT($AU290:$AX290,BV290:BY290))</f>
        <v>#REF!</v>
      </c>
      <c r="CT290" s="46">
        <f t="shared" ref="CT290:CT309" si="508">IF(ISERR(CS290),CT289,CS290*CT289)</f>
        <v>1</v>
      </c>
      <c r="CU290" s="46">
        <f t="shared" si="485"/>
        <v>1</v>
      </c>
      <c r="CW290" s="46" t="e">
        <f t="shared" ref="CW290:CW309" si="509">EXP(SUMPRODUCT($AU290:$AX290,CA290:CD290))</f>
        <v>#REF!</v>
      </c>
      <c r="CX290" s="46">
        <f t="shared" ref="CX290:CX309" si="510">IF(ISERR(CW290),CX289,CW290*CX289)</f>
        <v>1</v>
      </c>
      <c r="CY290" s="46">
        <f t="shared" si="486"/>
        <v>1</v>
      </c>
      <c r="DD290" s="2">
        <f t="shared" si="476"/>
        <v>2003</v>
      </c>
      <c r="DE290" s="46">
        <f t="shared" si="440"/>
        <v>1.151706195676637</v>
      </c>
      <c r="DF290" s="46">
        <f t="shared" si="441"/>
        <v>1.3368289042191999</v>
      </c>
      <c r="DG290" s="46">
        <f t="shared" si="442"/>
        <v>0.86820474254691948</v>
      </c>
      <c r="DH290" s="46">
        <f t="shared" si="443"/>
        <v>0.99230166998921387</v>
      </c>
      <c r="DI290" s="52">
        <f t="shared" si="475"/>
        <v>0</v>
      </c>
    </row>
    <row r="291" spans="1:113" x14ac:dyDescent="0.2">
      <c r="A291" s="33" t="s">
        <v>68</v>
      </c>
      <c r="B291" s="1">
        <f t="shared" si="487"/>
        <v>1983</v>
      </c>
      <c r="D291" s="43">
        <f>National_Calibration!O20</f>
        <v>3840.4190000000003</v>
      </c>
      <c r="F291" s="49">
        <f t="shared" si="477"/>
        <v>55.948968379792689</v>
      </c>
      <c r="H291" s="50">
        <f t="shared" si="445"/>
        <v>68.641462232698814</v>
      </c>
      <c r="K291" s="50">
        <f t="shared" si="446"/>
        <v>3853.8439354939073</v>
      </c>
      <c r="L291" s="50">
        <f t="shared" si="447"/>
        <v>68.88141188472413</v>
      </c>
      <c r="O291" s="46">
        <f>Weather_factors!JV42</f>
        <v>0.99651648179879226</v>
      </c>
      <c r="R291" s="46">
        <f t="shared" si="478"/>
        <v>1.0931285805482538</v>
      </c>
      <c r="S291" s="46"/>
      <c r="T291" s="46"/>
      <c r="V291" s="48">
        <f t="shared" si="479"/>
        <v>0.96179177749213429</v>
      </c>
      <c r="W291" s="48">
        <f t="shared" si="480"/>
        <v>1.0698510867451083</v>
      </c>
      <c r="X291" s="48">
        <f t="shared" si="481"/>
        <v>0.9787056214453097</v>
      </c>
      <c r="Y291" s="48">
        <f t="shared" si="448"/>
        <v>1.0931285805482538</v>
      </c>
      <c r="Z291" s="48">
        <f t="shared" si="449"/>
        <v>1.028973978372469</v>
      </c>
      <c r="AA291" s="48">
        <f t="shared" si="450"/>
        <v>1.0289739783724692</v>
      </c>
      <c r="AB291" s="48"/>
      <c r="AC291" s="48" t="e">
        <f>#REF!*#REF!*X291</f>
        <v>#REF!</v>
      </c>
      <c r="AH291" s="5"/>
      <c r="AJ291" s="46" t="e">
        <f>D291/#REF!</f>
        <v>#REF!</v>
      </c>
      <c r="AK291" s="46" t="e">
        <f>#REF!/#REF!</f>
        <v>#REF!</v>
      </c>
      <c r="AL291" s="46" t="e">
        <f>#REF!/#REF!</f>
        <v>#REF!</v>
      </c>
      <c r="AM291" s="46" t="e">
        <f>#REF!/#REF!</f>
        <v>#REF!</v>
      </c>
      <c r="AO291" s="46" t="e">
        <f t="shared" si="488"/>
        <v>#REF!</v>
      </c>
      <c r="AP291" s="46" t="e">
        <f t="shared" si="489"/>
        <v>#REF!</v>
      </c>
      <c r="AQ291" s="46" t="e">
        <f t="shared" si="490"/>
        <v>#REF!</v>
      </c>
      <c r="AR291" s="46" t="e">
        <f t="shared" si="491"/>
        <v>#REF!</v>
      </c>
      <c r="AS291" s="46" t="e">
        <f t="shared" si="492"/>
        <v>#REF!</v>
      </c>
      <c r="AT291" s="46"/>
      <c r="AU291" s="46" t="e">
        <f t="shared" si="493"/>
        <v>#REF!</v>
      </c>
      <c r="AV291" s="46" t="e">
        <f t="shared" si="494"/>
        <v>#REF!</v>
      </c>
      <c r="AW291" s="46" t="e">
        <f t="shared" si="495"/>
        <v>#REF!</v>
      </c>
      <c r="AX291" s="46" t="e">
        <f t="shared" si="496"/>
        <v>#REF!</v>
      </c>
      <c r="BA291" s="46" t="e">
        <f>LN(#REF!/#REF!)</f>
        <v>#REF!</v>
      </c>
      <c r="BB291" s="46" t="e">
        <f>LN(#REF!/#REF!)</f>
        <v>#REF!</v>
      </c>
      <c r="BC291" s="46" t="e">
        <f>LN(#REF!/#REF!)</f>
        <v>#REF!</v>
      </c>
      <c r="BD291" s="46" t="e">
        <f>LN(#REF!/#REF!)</f>
        <v>#REF!</v>
      </c>
      <c r="BF291" s="46" t="e">
        <f>F291/#REF!</f>
        <v>#REF!</v>
      </c>
      <c r="BG291" s="46" t="e">
        <f>#REF!/#REF!</f>
        <v>#REF!</v>
      </c>
      <c r="BH291" s="46" t="e">
        <f>#REF!/#REF!</f>
        <v>#REF!</v>
      </c>
      <c r="BI291" s="46" t="e">
        <f>#REF!/#REF!</f>
        <v>#REF!</v>
      </c>
      <c r="BJ291" s="46"/>
      <c r="BL291" s="46" t="e">
        <f t="shared" si="497"/>
        <v>#REF!</v>
      </c>
      <c r="BM291" s="46" t="e">
        <f t="shared" si="498"/>
        <v>#REF!</v>
      </c>
      <c r="BN291" s="46" t="e">
        <f t="shared" si="499"/>
        <v>#REF!</v>
      </c>
      <c r="BO291" s="46" t="e">
        <f t="shared" si="500"/>
        <v>#REF!</v>
      </c>
      <c r="BQ291" s="46" t="e">
        <f>LN(#REF!/#REF!)</f>
        <v>#REF!</v>
      </c>
      <c r="BR291" s="46" t="e">
        <f>LN(#REF!/#REF!)</f>
        <v>#REF!</v>
      </c>
      <c r="BS291" s="46" t="e">
        <f>LN(#REF!/#REF!)</f>
        <v>#REF!</v>
      </c>
      <c r="BT291" s="46" t="e">
        <f>LN(#REF!/#REF!)</f>
        <v>#REF!</v>
      </c>
      <c r="BV291" s="46" t="e">
        <f>LN(#REF!/#REF!)</f>
        <v>#REF!</v>
      </c>
      <c r="BW291" s="46" t="e">
        <f>LN(#REF!/#REF!)</f>
        <v>#REF!</v>
      </c>
      <c r="BX291" s="46" t="e">
        <f>LN(#REF!/#REF!)</f>
        <v>#REF!</v>
      </c>
      <c r="BY291" s="46" t="e">
        <f>LN(#REF!/#REF!)</f>
        <v>#REF!</v>
      </c>
      <c r="CA291" s="46" t="e">
        <f>LN(#REF!/#REF!)</f>
        <v>#REF!</v>
      </c>
      <c r="CB291" s="46" t="e">
        <f>LN(#REF!/#REF!)</f>
        <v>#REF!</v>
      </c>
      <c r="CC291" s="46" t="e">
        <f>LN(#REF!/#REF!)</f>
        <v>#REF!</v>
      </c>
      <c r="CD291" s="46" t="e">
        <f>LN(#REF!/#REF!)</f>
        <v>#REF!</v>
      </c>
      <c r="CG291" s="46" t="e">
        <f t="shared" si="501"/>
        <v>#REF!</v>
      </c>
      <c r="CH291" s="46">
        <f t="shared" si="502"/>
        <v>1</v>
      </c>
      <c r="CI291" s="46">
        <f t="shared" si="482"/>
        <v>1</v>
      </c>
      <c r="CJ291" s="46"/>
      <c r="CK291" s="46" t="e">
        <f t="shared" si="503"/>
        <v>#REF!</v>
      </c>
      <c r="CL291" s="46">
        <f t="shared" si="504"/>
        <v>1</v>
      </c>
      <c r="CM291" s="46">
        <f t="shared" si="483"/>
        <v>1</v>
      </c>
      <c r="CN291" s="46"/>
      <c r="CO291" s="46" t="e">
        <f t="shared" si="505"/>
        <v>#REF!</v>
      </c>
      <c r="CP291" s="46">
        <f t="shared" si="506"/>
        <v>1</v>
      </c>
      <c r="CQ291" s="46">
        <f t="shared" si="484"/>
        <v>1</v>
      </c>
      <c r="CR291" s="46"/>
      <c r="CS291" s="46" t="e">
        <f t="shared" si="507"/>
        <v>#REF!</v>
      </c>
      <c r="CT291" s="46">
        <f t="shared" si="508"/>
        <v>1</v>
      </c>
      <c r="CU291" s="46">
        <f t="shared" si="485"/>
        <v>1</v>
      </c>
      <c r="CW291" s="46" t="e">
        <f t="shared" si="509"/>
        <v>#REF!</v>
      </c>
      <c r="CX291" s="46">
        <f t="shared" si="510"/>
        <v>1</v>
      </c>
      <c r="CY291" s="46">
        <f t="shared" si="486"/>
        <v>1</v>
      </c>
      <c r="DD291" s="2">
        <f t="shared" si="476"/>
        <v>2004</v>
      </c>
      <c r="DE291" s="46">
        <f t="shared" si="440"/>
        <v>1.1339987889440233</v>
      </c>
      <c r="DF291" s="46">
        <f t="shared" si="441"/>
        <v>1.3553934946810937</v>
      </c>
      <c r="DG291" s="46">
        <f t="shared" si="442"/>
        <v>0.86229580870937095</v>
      </c>
      <c r="DH291" s="46">
        <f t="shared" si="443"/>
        <v>0.9702662358780958</v>
      </c>
      <c r="DI291" s="52">
        <f t="shared" si="475"/>
        <v>0</v>
      </c>
    </row>
    <row r="292" spans="1:113" x14ac:dyDescent="0.2">
      <c r="A292" s="33" t="s">
        <v>68</v>
      </c>
      <c r="B292" s="1">
        <f t="shared" si="487"/>
        <v>1984</v>
      </c>
      <c r="D292" s="43">
        <f>National_Calibration!O21</f>
        <v>4000.8879999999999</v>
      </c>
      <c r="F292" s="49">
        <f t="shared" si="477"/>
        <v>56.945768657713671</v>
      </c>
      <c r="H292" s="50">
        <f t="shared" si="445"/>
        <v>70.257862775517282</v>
      </c>
      <c r="K292" s="50">
        <f t="shared" si="446"/>
        <v>4089.7441565355584</v>
      </c>
      <c r="L292" s="50">
        <f t="shared" si="447"/>
        <v>71.818227287754354</v>
      </c>
      <c r="O292" s="46">
        <f>Weather_factors!JV43</f>
        <v>0.97827341928135936</v>
      </c>
      <c r="R292" s="46">
        <f t="shared" si="478"/>
        <v>1.1397350127482684</v>
      </c>
      <c r="S292" s="46"/>
      <c r="T292" s="46"/>
      <c r="V292" s="48">
        <f t="shared" si="479"/>
        <v>0.97892729113732491</v>
      </c>
      <c r="W292" s="48">
        <f t="shared" si="480"/>
        <v>1.0950444293852644</v>
      </c>
      <c r="X292" s="48">
        <f t="shared" si="481"/>
        <v>0.9607886194043993</v>
      </c>
      <c r="Y292" s="48">
        <f t="shared" si="448"/>
        <v>1.1397350127482684</v>
      </c>
      <c r="Z292" s="48">
        <f t="shared" si="449"/>
        <v>1.0719688769331344</v>
      </c>
      <c r="AA292" s="48">
        <f t="shared" si="450"/>
        <v>1.0719688769331346</v>
      </c>
      <c r="AB292" s="48"/>
      <c r="AC292" s="48" t="e">
        <f>#REF!*#REF!*X292</f>
        <v>#REF!</v>
      </c>
      <c r="AH292" s="5"/>
      <c r="AJ292" s="46" t="e">
        <f>D292/#REF!</f>
        <v>#REF!</v>
      </c>
      <c r="AK292" s="46" t="e">
        <f>#REF!/#REF!</f>
        <v>#REF!</v>
      </c>
      <c r="AL292" s="46" t="e">
        <f>#REF!/#REF!</f>
        <v>#REF!</v>
      </c>
      <c r="AM292" s="46" t="e">
        <f>#REF!/#REF!</f>
        <v>#REF!</v>
      </c>
      <c r="AO292" s="46" t="e">
        <f t="shared" si="488"/>
        <v>#REF!</v>
      </c>
      <c r="AP292" s="46" t="e">
        <f t="shared" si="489"/>
        <v>#REF!</v>
      </c>
      <c r="AQ292" s="46" t="e">
        <f t="shared" si="490"/>
        <v>#REF!</v>
      </c>
      <c r="AR292" s="46" t="e">
        <f t="shared" si="491"/>
        <v>#REF!</v>
      </c>
      <c r="AS292" s="46" t="e">
        <f t="shared" si="492"/>
        <v>#REF!</v>
      </c>
      <c r="AT292" s="46"/>
      <c r="AU292" s="46" t="e">
        <f t="shared" si="493"/>
        <v>#REF!</v>
      </c>
      <c r="AV292" s="46" t="e">
        <f t="shared" si="494"/>
        <v>#REF!</v>
      </c>
      <c r="AW292" s="46" t="e">
        <f t="shared" si="495"/>
        <v>#REF!</v>
      </c>
      <c r="AX292" s="46" t="e">
        <f t="shared" si="496"/>
        <v>#REF!</v>
      </c>
      <c r="BA292" s="46" t="e">
        <f>LN(#REF!/#REF!)</f>
        <v>#REF!</v>
      </c>
      <c r="BB292" s="46" t="e">
        <f>LN(#REF!/#REF!)</f>
        <v>#REF!</v>
      </c>
      <c r="BC292" s="46" t="e">
        <f>LN(#REF!/#REF!)</f>
        <v>#REF!</v>
      </c>
      <c r="BD292" s="46" t="e">
        <f>LN(#REF!/#REF!)</f>
        <v>#REF!</v>
      </c>
      <c r="BF292" s="46" t="e">
        <f>F292/#REF!</f>
        <v>#REF!</v>
      </c>
      <c r="BG292" s="46" t="e">
        <f>#REF!/#REF!</f>
        <v>#REF!</v>
      </c>
      <c r="BH292" s="46" t="e">
        <f>#REF!/#REF!</f>
        <v>#REF!</v>
      </c>
      <c r="BI292" s="46" t="e">
        <f>#REF!/#REF!</f>
        <v>#REF!</v>
      </c>
      <c r="BJ292" s="46"/>
      <c r="BL292" s="46" t="e">
        <f t="shared" si="497"/>
        <v>#REF!</v>
      </c>
      <c r="BM292" s="46" t="e">
        <f t="shared" si="498"/>
        <v>#REF!</v>
      </c>
      <c r="BN292" s="46" t="e">
        <f t="shared" si="499"/>
        <v>#REF!</v>
      </c>
      <c r="BO292" s="46" t="e">
        <f t="shared" si="500"/>
        <v>#REF!</v>
      </c>
      <c r="BQ292" s="46" t="e">
        <f>LN(#REF!/#REF!)</f>
        <v>#REF!</v>
      </c>
      <c r="BR292" s="46" t="e">
        <f>LN(#REF!/#REF!)</f>
        <v>#REF!</v>
      </c>
      <c r="BS292" s="46" t="e">
        <f>LN(#REF!/#REF!)</f>
        <v>#REF!</v>
      </c>
      <c r="BT292" s="46" t="e">
        <f>LN(#REF!/#REF!)</f>
        <v>#REF!</v>
      </c>
      <c r="BV292" s="46" t="e">
        <f>LN(#REF!/#REF!)</f>
        <v>#REF!</v>
      </c>
      <c r="BW292" s="46" t="e">
        <f>LN(#REF!/#REF!)</f>
        <v>#REF!</v>
      </c>
      <c r="BX292" s="46" t="e">
        <f>LN(#REF!/#REF!)</f>
        <v>#REF!</v>
      </c>
      <c r="BY292" s="46" t="e">
        <f>LN(#REF!/#REF!)</f>
        <v>#REF!</v>
      </c>
      <c r="CA292" s="46" t="e">
        <f>LN(#REF!/#REF!)</f>
        <v>#REF!</v>
      </c>
      <c r="CB292" s="46" t="e">
        <f>LN(#REF!/#REF!)</f>
        <v>#REF!</v>
      </c>
      <c r="CC292" s="46" t="e">
        <f>LN(#REF!/#REF!)</f>
        <v>#REF!</v>
      </c>
      <c r="CD292" s="46" t="e">
        <f>LN(#REF!/#REF!)</f>
        <v>#REF!</v>
      </c>
      <c r="CG292" s="46" t="e">
        <f t="shared" si="501"/>
        <v>#REF!</v>
      </c>
      <c r="CH292" s="46">
        <f t="shared" si="502"/>
        <v>1</v>
      </c>
      <c r="CI292" s="46">
        <f t="shared" si="482"/>
        <v>1</v>
      </c>
      <c r="CJ292" s="46"/>
      <c r="CK292" s="46" t="e">
        <f t="shared" si="503"/>
        <v>#REF!</v>
      </c>
      <c r="CL292" s="46">
        <f t="shared" si="504"/>
        <v>1</v>
      </c>
      <c r="CM292" s="46">
        <f t="shared" si="483"/>
        <v>1</v>
      </c>
      <c r="CN292" s="46"/>
      <c r="CO292" s="46" t="e">
        <f t="shared" si="505"/>
        <v>#REF!</v>
      </c>
      <c r="CP292" s="46">
        <f t="shared" si="506"/>
        <v>1</v>
      </c>
      <c r="CQ292" s="46">
        <f t="shared" si="484"/>
        <v>1</v>
      </c>
      <c r="CR292" s="46"/>
      <c r="CS292" s="46" t="e">
        <f t="shared" si="507"/>
        <v>#REF!</v>
      </c>
      <c r="CT292" s="46">
        <f t="shared" si="508"/>
        <v>1</v>
      </c>
      <c r="CU292" s="46">
        <f t="shared" si="485"/>
        <v>1</v>
      </c>
      <c r="CW292" s="46" t="e">
        <f t="shared" si="509"/>
        <v>#REF!</v>
      </c>
      <c r="CX292" s="46">
        <f t="shared" si="510"/>
        <v>1</v>
      </c>
      <c r="CY292" s="46">
        <f t="shared" si="486"/>
        <v>1</v>
      </c>
      <c r="DD292" s="2">
        <f t="shared" si="476"/>
        <v>2005</v>
      </c>
      <c r="DE292" s="46">
        <f t="shared" si="440"/>
        <v>1.0857808095855614</v>
      </c>
      <c r="DF292" s="46">
        <f t="shared" si="441"/>
        <v>1.3749235017534167</v>
      </c>
      <c r="DG292" s="46">
        <f t="shared" si="442"/>
        <v>0.81381827174406285</v>
      </c>
      <c r="DH292" s="46">
        <f t="shared" si="443"/>
        <v>0.97036738201412553</v>
      </c>
      <c r="DI292" s="52">
        <f t="shared" si="475"/>
        <v>0</v>
      </c>
    </row>
    <row r="293" spans="1:113" x14ac:dyDescent="0.2">
      <c r="A293" s="33" t="s">
        <v>68</v>
      </c>
      <c r="B293" s="1">
        <f t="shared" si="487"/>
        <v>1985</v>
      </c>
      <c r="D293" s="43">
        <f>National_Calibration!O22</f>
        <v>3732.2800000000007</v>
      </c>
      <c r="F293" s="49">
        <f t="shared" si="477"/>
        <v>58.171601888383009</v>
      </c>
      <c r="H293" s="50">
        <f t="shared" si="445"/>
        <v>64.159828487469326</v>
      </c>
      <c r="K293" s="50">
        <f t="shared" si="446"/>
        <v>3665.5725053481283</v>
      </c>
      <c r="L293" s="50">
        <f t="shared" si="447"/>
        <v>63.013092064775179</v>
      </c>
      <c r="O293" s="46">
        <f>Weather_factors!JV44</f>
        <v>1.0181983836234436</v>
      </c>
      <c r="R293" s="46">
        <f t="shared" si="478"/>
        <v>1</v>
      </c>
      <c r="S293" s="46"/>
      <c r="T293" s="46"/>
      <c r="V293" s="48">
        <f t="shared" si="479"/>
        <v>1</v>
      </c>
      <c r="W293" s="48">
        <f t="shared" si="480"/>
        <v>1</v>
      </c>
      <c r="X293" s="48">
        <f t="shared" si="481"/>
        <v>1</v>
      </c>
      <c r="Y293" s="48">
        <f t="shared" si="448"/>
        <v>1</v>
      </c>
      <c r="Z293" s="48">
        <f t="shared" si="449"/>
        <v>1</v>
      </c>
      <c r="AA293" s="48">
        <f t="shared" si="450"/>
        <v>1</v>
      </c>
      <c r="AB293" s="48"/>
      <c r="AC293" s="48" t="e">
        <f>#REF!*#REF!*X293</f>
        <v>#REF!</v>
      </c>
      <c r="AH293" s="5"/>
      <c r="AJ293" s="46" t="e">
        <f>D293/#REF!</f>
        <v>#REF!</v>
      </c>
      <c r="AK293" s="46" t="e">
        <f>#REF!/#REF!</f>
        <v>#REF!</v>
      </c>
      <c r="AL293" s="46" t="e">
        <f>#REF!/#REF!</f>
        <v>#REF!</v>
      </c>
      <c r="AM293" s="46" t="e">
        <f>#REF!/#REF!</f>
        <v>#REF!</v>
      </c>
      <c r="AO293" s="46" t="e">
        <f t="shared" si="488"/>
        <v>#REF!</v>
      </c>
      <c r="AP293" s="46" t="e">
        <f t="shared" si="489"/>
        <v>#REF!</v>
      </c>
      <c r="AQ293" s="46" t="e">
        <f t="shared" si="490"/>
        <v>#REF!</v>
      </c>
      <c r="AR293" s="46" t="e">
        <f t="shared" si="491"/>
        <v>#REF!</v>
      </c>
      <c r="AS293" s="46" t="e">
        <f t="shared" si="492"/>
        <v>#REF!</v>
      </c>
      <c r="AT293" s="46"/>
      <c r="AU293" s="46" t="e">
        <f t="shared" si="493"/>
        <v>#REF!</v>
      </c>
      <c r="AV293" s="46" t="e">
        <f t="shared" si="494"/>
        <v>#REF!</v>
      </c>
      <c r="AW293" s="46" t="e">
        <f t="shared" si="495"/>
        <v>#REF!</v>
      </c>
      <c r="AX293" s="46" t="e">
        <f t="shared" si="496"/>
        <v>#REF!</v>
      </c>
      <c r="BA293" s="46" t="e">
        <f>LN(#REF!/#REF!)</f>
        <v>#REF!</v>
      </c>
      <c r="BB293" s="46" t="e">
        <f>LN(#REF!/#REF!)</f>
        <v>#REF!</v>
      </c>
      <c r="BC293" s="46" t="e">
        <f>LN(#REF!/#REF!)</f>
        <v>#REF!</v>
      </c>
      <c r="BD293" s="46" t="e">
        <f>LN(#REF!/#REF!)</f>
        <v>#REF!</v>
      </c>
      <c r="BF293" s="46" t="e">
        <f>F293/#REF!</f>
        <v>#REF!</v>
      </c>
      <c r="BG293" s="46" t="e">
        <f>#REF!/#REF!</f>
        <v>#REF!</v>
      </c>
      <c r="BH293" s="46" t="e">
        <f>#REF!/#REF!</f>
        <v>#REF!</v>
      </c>
      <c r="BI293" s="46" t="e">
        <f>#REF!/#REF!</f>
        <v>#REF!</v>
      </c>
      <c r="BJ293" s="46"/>
      <c r="BL293" s="46" t="e">
        <f t="shared" si="497"/>
        <v>#REF!</v>
      </c>
      <c r="BM293" s="46" t="e">
        <f t="shared" si="498"/>
        <v>#REF!</v>
      </c>
      <c r="BN293" s="46" t="e">
        <f t="shared" si="499"/>
        <v>#REF!</v>
      </c>
      <c r="BO293" s="46" t="e">
        <f t="shared" si="500"/>
        <v>#REF!</v>
      </c>
      <c r="BQ293" s="46" t="e">
        <f>LN(#REF!/#REF!)</f>
        <v>#REF!</v>
      </c>
      <c r="BR293" s="46" t="e">
        <f>LN(#REF!/#REF!)</f>
        <v>#REF!</v>
      </c>
      <c r="BS293" s="46" t="e">
        <f>LN(#REF!/#REF!)</f>
        <v>#REF!</v>
      </c>
      <c r="BT293" s="46" t="e">
        <f>LN(#REF!/#REF!)</f>
        <v>#REF!</v>
      </c>
      <c r="BV293" s="46" t="e">
        <f>LN(#REF!/#REF!)</f>
        <v>#REF!</v>
      </c>
      <c r="BW293" s="46" t="e">
        <f>LN(#REF!/#REF!)</f>
        <v>#REF!</v>
      </c>
      <c r="BX293" s="46" t="e">
        <f>LN(#REF!/#REF!)</f>
        <v>#REF!</v>
      </c>
      <c r="BY293" s="46" t="e">
        <f>LN(#REF!/#REF!)</f>
        <v>#REF!</v>
      </c>
      <c r="CA293" s="46" t="e">
        <f>LN(#REF!/#REF!)</f>
        <v>#REF!</v>
      </c>
      <c r="CB293" s="46" t="e">
        <f>LN(#REF!/#REF!)</f>
        <v>#REF!</v>
      </c>
      <c r="CC293" s="46" t="e">
        <f>LN(#REF!/#REF!)</f>
        <v>#REF!</v>
      </c>
      <c r="CD293" s="46" t="e">
        <f>LN(#REF!/#REF!)</f>
        <v>#REF!</v>
      </c>
      <c r="CG293" s="46" t="e">
        <f t="shared" si="501"/>
        <v>#REF!</v>
      </c>
      <c r="CH293" s="46">
        <f t="shared" si="502"/>
        <v>1</v>
      </c>
      <c r="CI293" s="46">
        <f t="shared" si="482"/>
        <v>1</v>
      </c>
      <c r="CJ293" s="46"/>
      <c r="CK293" s="46" t="e">
        <f t="shared" si="503"/>
        <v>#REF!</v>
      </c>
      <c r="CL293" s="46">
        <f t="shared" si="504"/>
        <v>1</v>
      </c>
      <c r="CM293" s="46">
        <f t="shared" si="483"/>
        <v>1</v>
      </c>
      <c r="CN293" s="46"/>
      <c r="CO293" s="46" t="e">
        <f t="shared" si="505"/>
        <v>#REF!</v>
      </c>
      <c r="CP293" s="46">
        <f t="shared" si="506"/>
        <v>1</v>
      </c>
      <c r="CQ293" s="46">
        <f t="shared" si="484"/>
        <v>1</v>
      </c>
      <c r="CR293" s="46"/>
      <c r="CS293" s="46" t="e">
        <f t="shared" si="507"/>
        <v>#REF!</v>
      </c>
      <c r="CT293" s="46">
        <f t="shared" si="508"/>
        <v>1</v>
      </c>
      <c r="CU293" s="46">
        <f t="shared" si="485"/>
        <v>1</v>
      </c>
      <c r="CW293" s="46" t="e">
        <f t="shared" si="509"/>
        <v>#REF!</v>
      </c>
      <c r="CX293" s="46">
        <f t="shared" si="510"/>
        <v>1</v>
      </c>
      <c r="CY293" s="46">
        <f t="shared" si="486"/>
        <v>1</v>
      </c>
      <c r="DD293" s="2">
        <f t="shared" si="476"/>
        <v>2006</v>
      </c>
      <c r="DE293" s="46">
        <f t="shared" si="440"/>
        <v>1.0040964236338108</v>
      </c>
      <c r="DF293" s="46">
        <f t="shared" si="441"/>
        <v>1.3960662383122981</v>
      </c>
      <c r="DG293" s="46">
        <f t="shared" si="442"/>
        <v>0.77500171340593227</v>
      </c>
      <c r="DH293" s="46">
        <f t="shared" si="443"/>
        <v>0.92804008049178899</v>
      </c>
      <c r="DI293" s="52">
        <f t="shared" si="475"/>
        <v>0</v>
      </c>
    </row>
    <row r="294" spans="1:113" x14ac:dyDescent="0.2">
      <c r="A294" s="33" t="s">
        <v>68</v>
      </c>
      <c r="B294" s="1">
        <f t="shared" si="487"/>
        <v>1986</v>
      </c>
      <c r="D294" s="43">
        <f>National_Calibration!O23</f>
        <v>3692.857</v>
      </c>
      <c r="F294" s="49">
        <f t="shared" si="477"/>
        <v>59.492416736089979</v>
      </c>
      <c r="H294" s="50">
        <f t="shared" si="445"/>
        <v>62.072734687878231</v>
      </c>
      <c r="K294" s="50">
        <f t="shared" si="446"/>
        <v>3711.2199338150044</v>
      </c>
      <c r="L294" s="50">
        <f t="shared" si="447"/>
        <v>62.381394762933901</v>
      </c>
      <c r="O294" s="46">
        <f>Weather_factors!JV45</f>
        <v>0.99505204915297807</v>
      </c>
      <c r="R294" s="46">
        <f t="shared" si="478"/>
        <v>0.98997514197221248</v>
      </c>
      <c r="S294" s="46"/>
      <c r="T294" s="46"/>
      <c r="V294" s="48">
        <f t="shared" si="479"/>
        <v>1.0227054921100727</v>
      </c>
      <c r="W294" s="48">
        <f t="shared" si="480"/>
        <v>0.96747039621530917</v>
      </c>
      <c r="X294" s="48">
        <f t="shared" si="481"/>
        <v>0.97726736278239301</v>
      </c>
      <c r="Y294" s="48">
        <f t="shared" si="448"/>
        <v>0.98997514197221248</v>
      </c>
      <c r="Z294" s="48">
        <f t="shared" si="449"/>
        <v>0.98943728766330474</v>
      </c>
      <c r="AA294" s="48">
        <f t="shared" si="450"/>
        <v>0.98943728766330474</v>
      </c>
      <c r="AB294" s="48"/>
      <c r="AC294" s="48" t="e">
        <f>#REF!*#REF!*X294</f>
        <v>#REF!</v>
      </c>
      <c r="AH294" s="5"/>
      <c r="AJ294" s="46" t="e">
        <f>D294/#REF!</f>
        <v>#REF!</v>
      </c>
      <c r="AK294" s="46" t="e">
        <f>#REF!/#REF!</f>
        <v>#REF!</v>
      </c>
      <c r="AL294" s="46" t="e">
        <f>#REF!/#REF!</f>
        <v>#REF!</v>
      </c>
      <c r="AM294" s="46" t="e">
        <f>#REF!/#REF!</f>
        <v>#REF!</v>
      </c>
      <c r="AO294" s="46" t="e">
        <f t="shared" si="488"/>
        <v>#REF!</v>
      </c>
      <c r="AP294" s="46" t="e">
        <f t="shared" si="489"/>
        <v>#REF!</v>
      </c>
      <c r="AQ294" s="46" t="e">
        <f t="shared" si="490"/>
        <v>#REF!</v>
      </c>
      <c r="AR294" s="46" t="e">
        <f t="shared" si="491"/>
        <v>#REF!</v>
      </c>
      <c r="AS294" s="46" t="e">
        <f t="shared" si="492"/>
        <v>#REF!</v>
      </c>
      <c r="AT294" s="46"/>
      <c r="AU294" s="46" t="e">
        <f t="shared" si="493"/>
        <v>#REF!</v>
      </c>
      <c r="AV294" s="46" t="e">
        <f t="shared" si="494"/>
        <v>#REF!</v>
      </c>
      <c r="AW294" s="46" t="e">
        <f t="shared" si="495"/>
        <v>#REF!</v>
      </c>
      <c r="AX294" s="46" t="e">
        <f t="shared" si="496"/>
        <v>#REF!</v>
      </c>
      <c r="BA294" s="46" t="e">
        <f>LN(#REF!/#REF!)</f>
        <v>#REF!</v>
      </c>
      <c r="BB294" s="46" t="e">
        <f>LN(#REF!/#REF!)</f>
        <v>#REF!</v>
      </c>
      <c r="BC294" s="46" t="e">
        <f>LN(#REF!/#REF!)</f>
        <v>#REF!</v>
      </c>
      <c r="BD294" s="46" t="e">
        <f>LN(#REF!/#REF!)</f>
        <v>#REF!</v>
      </c>
      <c r="BF294" s="46" t="e">
        <f>F294/#REF!</f>
        <v>#REF!</v>
      </c>
      <c r="BG294" s="46" t="e">
        <f>#REF!/#REF!</f>
        <v>#REF!</v>
      </c>
      <c r="BH294" s="46" t="e">
        <f>#REF!/#REF!</f>
        <v>#REF!</v>
      </c>
      <c r="BI294" s="46" t="e">
        <f>#REF!/#REF!</f>
        <v>#REF!</v>
      </c>
      <c r="BJ294" s="46"/>
      <c r="BL294" s="46" t="e">
        <f t="shared" si="497"/>
        <v>#REF!</v>
      </c>
      <c r="BM294" s="46" t="e">
        <f t="shared" si="498"/>
        <v>#REF!</v>
      </c>
      <c r="BN294" s="46" t="e">
        <f t="shared" si="499"/>
        <v>#REF!</v>
      </c>
      <c r="BO294" s="46" t="e">
        <f t="shared" si="500"/>
        <v>#REF!</v>
      </c>
      <c r="BQ294" s="46" t="e">
        <f>LN(#REF!/#REF!)</f>
        <v>#REF!</v>
      </c>
      <c r="BR294" s="46" t="e">
        <f>LN(#REF!/#REF!)</f>
        <v>#REF!</v>
      </c>
      <c r="BS294" s="46" t="e">
        <f>LN(#REF!/#REF!)</f>
        <v>#REF!</v>
      </c>
      <c r="BT294" s="46" t="e">
        <f>LN(#REF!/#REF!)</f>
        <v>#REF!</v>
      </c>
      <c r="BV294" s="46" t="e">
        <f>LN(#REF!/#REF!)</f>
        <v>#REF!</v>
      </c>
      <c r="BW294" s="46" t="e">
        <f>LN(#REF!/#REF!)</f>
        <v>#REF!</v>
      </c>
      <c r="BX294" s="46" t="e">
        <f>LN(#REF!/#REF!)</f>
        <v>#REF!</v>
      </c>
      <c r="BY294" s="46" t="e">
        <f>LN(#REF!/#REF!)</f>
        <v>#REF!</v>
      </c>
      <c r="CA294" s="46" t="e">
        <f>LN(#REF!/#REF!)</f>
        <v>#REF!</v>
      </c>
      <c r="CB294" s="46" t="e">
        <f>LN(#REF!/#REF!)</f>
        <v>#REF!</v>
      </c>
      <c r="CC294" s="46" t="e">
        <f>LN(#REF!/#REF!)</f>
        <v>#REF!</v>
      </c>
      <c r="CD294" s="46" t="e">
        <f>LN(#REF!/#REF!)</f>
        <v>#REF!</v>
      </c>
      <c r="CG294" s="46" t="e">
        <f t="shared" si="501"/>
        <v>#REF!</v>
      </c>
      <c r="CH294" s="46">
        <f t="shared" si="502"/>
        <v>1</v>
      </c>
      <c r="CI294" s="46">
        <f t="shared" si="482"/>
        <v>1</v>
      </c>
      <c r="CJ294" s="46"/>
      <c r="CK294" s="46" t="e">
        <f t="shared" si="503"/>
        <v>#REF!</v>
      </c>
      <c r="CL294" s="46">
        <f t="shared" si="504"/>
        <v>1</v>
      </c>
      <c r="CM294" s="46">
        <f t="shared" si="483"/>
        <v>1</v>
      </c>
      <c r="CN294" s="46"/>
      <c r="CO294" s="46" t="e">
        <f t="shared" si="505"/>
        <v>#REF!</v>
      </c>
      <c r="CP294" s="46">
        <f t="shared" si="506"/>
        <v>1</v>
      </c>
      <c r="CQ294" s="46">
        <f t="shared" si="484"/>
        <v>1</v>
      </c>
      <c r="CR294" s="46"/>
      <c r="CS294" s="46" t="e">
        <f t="shared" si="507"/>
        <v>#REF!</v>
      </c>
      <c r="CT294" s="46">
        <f t="shared" si="508"/>
        <v>1</v>
      </c>
      <c r="CU294" s="46">
        <f t="shared" si="485"/>
        <v>1</v>
      </c>
      <c r="CW294" s="46" t="e">
        <f t="shared" si="509"/>
        <v>#REF!</v>
      </c>
      <c r="CX294" s="46">
        <f t="shared" si="510"/>
        <v>1</v>
      </c>
      <c r="CY294" s="46">
        <f t="shared" si="486"/>
        <v>1</v>
      </c>
      <c r="DD294" s="2">
        <f t="shared" si="476"/>
        <v>2007</v>
      </c>
      <c r="DE294" s="46">
        <f t="shared" si="440"/>
        <v>1.051000996709786</v>
      </c>
      <c r="DF294" s="46">
        <f t="shared" si="441"/>
        <v>1.4185241770420669</v>
      </c>
      <c r="DG294" s="46">
        <f t="shared" si="442"/>
        <v>0.77085667123528678</v>
      </c>
      <c r="DH294" s="46">
        <f t="shared" si="443"/>
        <v>0.96115349699196162</v>
      </c>
      <c r="DI294" s="52">
        <f t="shared" si="475"/>
        <v>0</v>
      </c>
    </row>
    <row r="295" spans="1:113" x14ac:dyDescent="0.2">
      <c r="A295" s="33" t="s">
        <v>68</v>
      </c>
      <c r="B295" s="1">
        <f t="shared" si="487"/>
        <v>1987</v>
      </c>
      <c r="D295" s="43">
        <f>National_Calibration!O24</f>
        <v>3774.2460000000005</v>
      </c>
      <c r="F295" s="49">
        <f t="shared" si="477"/>
        <v>60.763476770077759</v>
      </c>
      <c r="H295" s="50">
        <f t="shared" si="445"/>
        <v>62.113726873814805</v>
      </c>
      <c r="K295" s="50">
        <f t="shared" si="446"/>
        <v>3797.2624352101343</v>
      </c>
      <c r="L295" s="50">
        <f t="shared" si="447"/>
        <v>62.492514205178772</v>
      </c>
      <c r="O295" s="46">
        <f>Weather_factors!JV46</f>
        <v>0.99393867671701752</v>
      </c>
      <c r="R295" s="46">
        <f t="shared" si="478"/>
        <v>0.99173857618252925</v>
      </c>
      <c r="S295" s="46"/>
      <c r="T295" s="46"/>
      <c r="V295" s="48">
        <f t="shared" si="479"/>
        <v>1.0445556731731047</v>
      </c>
      <c r="W295" s="48">
        <f t="shared" si="480"/>
        <v>0.96810930356439262</v>
      </c>
      <c r="X295" s="48">
        <f t="shared" si="481"/>
        <v>0.97617388978747588</v>
      </c>
      <c r="Y295" s="48">
        <f t="shared" si="448"/>
        <v>0.99173857618252925</v>
      </c>
      <c r="Z295" s="48">
        <f t="shared" si="449"/>
        <v>1.0112440652898496</v>
      </c>
      <c r="AA295" s="48">
        <f t="shared" si="450"/>
        <v>1.0112440652898498</v>
      </c>
      <c r="AB295" s="48"/>
      <c r="AC295" s="48" t="e">
        <f>#REF!*#REF!*X295</f>
        <v>#REF!</v>
      </c>
      <c r="AH295" s="5"/>
      <c r="AJ295" s="46" t="e">
        <f>D295/#REF!</f>
        <v>#REF!</v>
      </c>
      <c r="AK295" s="46" t="e">
        <f>#REF!/#REF!</f>
        <v>#REF!</v>
      </c>
      <c r="AL295" s="46" t="e">
        <f>#REF!/#REF!</f>
        <v>#REF!</v>
      </c>
      <c r="AM295" s="46" t="e">
        <f>#REF!/#REF!</f>
        <v>#REF!</v>
      </c>
      <c r="AO295" s="46" t="e">
        <f t="shared" si="488"/>
        <v>#REF!</v>
      </c>
      <c r="AP295" s="46" t="e">
        <f t="shared" si="489"/>
        <v>#REF!</v>
      </c>
      <c r="AQ295" s="46" t="e">
        <f t="shared" si="490"/>
        <v>#REF!</v>
      </c>
      <c r="AR295" s="46" t="e">
        <f t="shared" si="491"/>
        <v>#REF!</v>
      </c>
      <c r="AS295" s="46" t="e">
        <f t="shared" si="492"/>
        <v>#REF!</v>
      </c>
      <c r="AT295" s="46"/>
      <c r="AU295" s="46" t="e">
        <f t="shared" si="493"/>
        <v>#REF!</v>
      </c>
      <c r="AV295" s="46" t="e">
        <f t="shared" si="494"/>
        <v>#REF!</v>
      </c>
      <c r="AW295" s="46" t="e">
        <f t="shared" si="495"/>
        <v>#REF!</v>
      </c>
      <c r="AX295" s="46" t="e">
        <f t="shared" si="496"/>
        <v>#REF!</v>
      </c>
      <c r="BA295" s="46" t="e">
        <f>LN(#REF!/#REF!)</f>
        <v>#REF!</v>
      </c>
      <c r="BB295" s="46" t="e">
        <f>LN(#REF!/#REF!)</f>
        <v>#REF!</v>
      </c>
      <c r="BC295" s="46" t="e">
        <f>LN(#REF!/#REF!)</f>
        <v>#REF!</v>
      </c>
      <c r="BD295" s="46" t="e">
        <f>LN(#REF!/#REF!)</f>
        <v>#REF!</v>
      </c>
      <c r="BF295" s="46" t="e">
        <f>F295/#REF!</f>
        <v>#REF!</v>
      </c>
      <c r="BG295" s="46" t="e">
        <f>#REF!/#REF!</f>
        <v>#REF!</v>
      </c>
      <c r="BH295" s="46" t="e">
        <f>#REF!/#REF!</f>
        <v>#REF!</v>
      </c>
      <c r="BI295" s="46" t="e">
        <f>#REF!/#REF!</f>
        <v>#REF!</v>
      </c>
      <c r="BJ295" s="46"/>
      <c r="BL295" s="46" t="e">
        <f t="shared" si="497"/>
        <v>#REF!</v>
      </c>
      <c r="BM295" s="46" t="e">
        <f t="shared" si="498"/>
        <v>#REF!</v>
      </c>
      <c r="BN295" s="46" t="e">
        <f t="shared" si="499"/>
        <v>#REF!</v>
      </c>
      <c r="BO295" s="46" t="e">
        <f t="shared" si="500"/>
        <v>#REF!</v>
      </c>
      <c r="BQ295" s="46" t="e">
        <f>LN(#REF!/#REF!)</f>
        <v>#REF!</v>
      </c>
      <c r="BR295" s="46" t="e">
        <f>LN(#REF!/#REF!)</f>
        <v>#REF!</v>
      </c>
      <c r="BS295" s="46" t="e">
        <f>LN(#REF!/#REF!)</f>
        <v>#REF!</v>
      </c>
      <c r="BT295" s="46" t="e">
        <f>LN(#REF!/#REF!)</f>
        <v>#REF!</v>
      </c>
      <c r="BV295" s="46" t="e">
        <f>LN(#REF!/#REF!)</f>
        <v>#REF!</v>
      </c>
      <c r="BW295" s="46" t="e">
        <f>LN(#REF!/#REF!)</f>
        <v>#REF!</v>
      </c>
      <c r="BX295" s="46" t="e">
        <f>LN(#REF!/#REF!)</f>
        <v>#REF!</v>
      </c>
      <c r="BY295" s="46" t="e">
        <f>LN(#REF!/#REF!)</f>
        <v>#REF!</v>
      </c>
      <c r="CA295" s="46" t="e">
        <f>LN(#REF!/#REF!)</f>
        <v>#REF!</v>
      </c>
      <c r="CB295" s="46" t="e">
        <f>LN(#REF!/#REF!)</f>
        <v>#REF!</v>
      </c>
      <c r="CC295" s="46" t="e">
        <f>LN(#REF!/#REF!)</f>
        <v>#REF!</v>
      </c>
      <c r="CD295" s="46" t="e">
        <f>LN(#REF!/#REF!)</f>
        <v>#REF!</v>
      </c>
      <c r="CG295" s="46" t="e">
        <f t="shared" si="501"/>
        <v>#REF!</v>
      </c>
      <c r="CH295" s="46">
        <f t="shared" si="502"/>
        <v>1</v>
      </c>
      <c r="CI295" s="46">
        <f t="shared" si="482"/>
        <v>1</v>
      </c>
      <c r="CJ295" s="46"/>
      <c r="CK295" s="46" t="e">
        <f t="shared" si="503"/>
        <v>#REF!</v>
      </c>
      <c r="CL295" s="46">
        <f t="shared" si="504"/>
        <v>1</v>
      </c>
      <c r="CM295" s="46">
        <f t="shared" si="483"/>
        <v>1</v>
      </c>
      <c r="CN295" s="46"/>
      <c r="CO295" s="46" t="e">
        <f t="shared" si="505"/>
        <v>#REF!</v>
      </c>
      <c r="CP295" s="46">
        <f t="shared" si="506"/>
        <v>1</v>
      </c>
      <c r="CQ295" s="46">
        <f t="shared" si="484"/>
        <v>1</v>
      </c>
      <c r="CR295" s="46"/>
      <c r="CS295" s="46" t="e">
        <f t="shared" si="507"/>
        <v>#REF!</v>
      </c>
      <c r="CT295" s="46">
        <f t="shared" si="508"/>
        <v>1</v>
      </c>
      <c r="CU295" s="46">
        <f t="shared" si="485"/>
        <v>1</v>
      </c>
      <c r="CW295" s="46" t="e">
        <f t="shared" si="509"/>
        <v>#REF!</v>
      </c>
      <c r="CX295" s="46">
        <f t="shared" si="510"/>
        <v>1</v>
      </c>
      <c r="CY295" s="46">
        <f t="shared" si="486"/>
        <v>1</v>
      </c>
      <c r="DD295" s="2">
        <f>DD294+1</f>
        <v>2008</v>
      </c>
      <c r="DE295" s="46">
        <f t="shared" si="440"/>
        <v>1.0985646843216477</v>
      </c>
      <c r="DF295" s="46">
        <f t="shared" si="441"/>
        <v>1.438777216912849</v>
      </c>
      <c r="DG295" s="46">
        <f t="shared" si="442"/>
        <v>0.77149080158053029</v>
      </c>
      <c r="DH295" s="46">
        <f t="shared" si="443"/>
        <v>0.98969489267322996</v>
      </c>
      <c r="DI295" s="52">
        <f t="shared" si="475"/>
        <v>0</v>
      </c>
    </row>
    <row r="296" spans="1:113" x14ac:dyDescent="0.2">
      <c r="A296" s="33" t="s">
        <v>68</v>
      </c>
      <c r="B296" s="1">
        <f t="shared" si="487"/>
        <v>1988</v>
      </c>
      <c r="D296" s="43">
        <f>National_Calibration!O25</f>
        <v>3994.027</v>
      </c>
      <c r="F296" s="49">
        <f t="shared" si="477"/>
        <v>62.000598696130474</v>
      </c>
      <c r="H296" s="50">
        <f t="shared" si="445"/>
        <v>64.419168266019852</v>
      </c>
      <c r="K296" s="50">
        <f t="shared" si="446"/>
        <v>3921.7284045245538</v>
      </c>
      <c r="L296" s="50">
        <f t="shared" si="447"/>
        <v>63.253073147651925</v>
      </c>
      <c r="O296" s="46">
        <f>Weather_factors!JV47</f>
        <v>1.0184353907302797</v>
      </c>
      <c r="R296" s="46">
        <f t="shared" si="478"/>
        <v>1.0038084321053482</v>
      </c>
      <c r="S296" s="46"/>
      <c r="T296" s="46"/>
      <c r="V296" s="48">
        <f t="shared" si="479"/>
        <v>1.065822440562912</v>
      </c>
      <c r="W296" s="48">
        <f t="shared" si="480"/>
        <v>1.0040420896480604</v>
      </c>
      <c r="X296" s="48">
        <f t="shared" si="481"/>
        <v>1.0002327710499723</v>
      </c>
      <c r="Y296" s="48">
        <f t="shared" si="448"/>
        <v>1.0038084321053482</v>
      </c>
      <c r="Z296" s="48">
        <f t="shared" si="449"/>
        <v>1.0701305904165819</v>
      </c>
      <c r="AA296" s="48">
        <f t="shared" si="450"/>
        <v>1.0701305904165819</v>
      </c>
      <c r="AB296" s="48"/>
      <c r="AC296" s="48" t="e">
        <f>#REF!*#REF!*X296</f>
        <v>#REF!</v>
      </c>
      <c r="AH296" s="5"/>
      <c r="AJ296" s="46" t="e">
        <f>D296/#REF!</f>
        <v>#REF!</v>
      </c>
      <c r="AK296" s="46" t="e">
        <f>#REF!/#REF!</f>
        <v>#REF!</v>
      </c>
      <c r="AL296" s="46" t="e">
        <f>#REF!/#REF!</f>
        <v>#REF!</v>
      </c>
      <c r="AM296" s="46" t="e">
        <f>#REF!/#REF!</f>
        <v>#REF!</v>
      </c>
      <c r="AO296" s="46" t="e">
        <f t="shared" si="488"/>
        <v>#REF!</v>
      </c>
      <c r="AP296" s="46" t="e">
        <f t="shared" si="489"/>
        <v>#REF!</v>
      </c>
      <c r="AQ296" s="46" t="e">
        <f t="shared" si="490"/>
        <v>#REF!</v>
      </c>
      <c r="AR296" s="46" t="e">
        <f t="shared" si="491"/>
        <v>#REF!</v>
      </c>
      <c r="AS296" s="46" t="e">
        <f t="shared" si="492"/>
        <v>#REF!</v>
      </c>
      <c r="AT296" s="46"/>
      <c r="AU296" s="46" t="e">
        <f t="shared" si="493"/>
        <v>#REF!</v>
      </c>
      <c r="AV296" s="46" t="e">
        <f t="shared" si="494"/>
        <v>#REF!</v>
      </c>
      <c r="AW296" s="46" t="e">
        <f t="shared" si="495"/>
        <v>#REF!</v>
      </c>
      <c r="AX296" s="46" t="e">
        <f t="shared" si="496"/>
        <v>#REF!</v>
      </c>
      <c r="BA296" s="46" t="e">
        <f>LN(#REF!/#REF!)</f>
        <v>#REF!</v>
      </c>
      <c r="BB296" s="46" t="e">
        <f>LN(#REF!/#REF!)</f>
        <v>#REF!</v>
      </c>
      <c r="BC296" s="46" t="e">
        <f>LN(#REF!/#REF!)</f>
        <v>#REF!</v>
      </c>
      <c r="BD296" s="46" t="e">
        <f>LN(#REF!/#REF!)</f>
        <v>#REF!</v>
      </c>
      <c r="BF296" s="46" t="e">
        <f>F296/#REF!</f>
        <v>#REF!</v>
      </c>
      <c r="BG296" s="46" t="e">
        <f>#REF!/#REF!</f>
        <v>#REF!</v>
      </c>
      <c r="BH296" s="46" t="e">
        <f>#REF!/#REF!</f>
        <v>#REF!</v>
      </c>
      <c r="BI296" s="46" t="e">
        <f>#REF!/#REF!</f>
        <v>#REF!</v>
      </c>
      <c r="BJ296" s="46"/>
      <c r="BL296" s="46" t="e">
        <f t="shared" si="497"/>
        <v>#REF!</v>
      </c>
      <c r="BM296" s="46" t="e">
        <f t="shared" si="498"/>
        <v>#REF!</v>
      </c>
      <c r="BN296" s="46" t="e">
        <f t="shared" si="499"/>
        <v>#REF!</v>
      </c>
      <c r="BO296" s="46" t="e">
        <f t="shared" si="500"/>
        <v>#REF!</v>
      </c>
      <c r="BQ296" s="46" t="e">
        <f>LN(#REF!/#REF!)</f>
        <v>#REF!</v>
      </c>
      <c r="BR296" s="46" t="e">
        <f>LN(#REF!/#REF!)</f>
        <v>#REF!</v>
      </c>
      <c r="BS296" s="46" t="e">
        <f>LN(#REF!/#REF!)</f>
        <v>#REF!</v>
      </c>
      <c r="BT296" s="46" t="e">
        <f>LN(#REF!/#REF!)</f>
        <v>#REF!</v>
      </c>
      <c r="BV296" s="46" t="e">
        <f>LN(#REF!/#REF!)</f>
        <v>#REF!</v>
      </c>
      <c r="BW296" s="46" t="e">
        <f>LN(#REF!/#REF!)</f>
        <v>#REF!</v>
      </c>
      <c r="BX296" s="46" t="e">
        <f>LN(#REF!/#REF!)</f>
        <v>#REF!</v>
      </c>
      <c r="BY296" s="46" t="e">
        <f>LN(#REF!/#REF!)</f>
        <v>#REF!</v>
      </c>
      <c r="CA296" s="46" t="e">
        <f>LN(#REF!/#REF!)</f>
        <v>#REF!</v>
      </c>
      <c r="CB296" s="46" t="e">
        <f>LN(#REF!/#REF!)</f>
        <v>#REF!</v>
      </c>
      <c r="CC296" s="46" t="e">
        <f>LN(#REF!/#REF!)</f>
        <v>#REF!</v>
      </c>
      <c r="CD296" s="46" t="e">
        <f>LN(#REF!/#REF!)</f>
        <v>#REF!</v>
      </c>
      <c r="CG296" s="46" t="e">
        <f t="shared" si="501"/>
        <v>#REF!</v>
      </c>
      <c r="CH296" s="46">
        <f t="shared" si="502"/>
        <v>1</v>
      </c>
      <c r="CI296" s="46">
        <f t="shared" si="482"/>
        <v>1</v>
      </c>
      <c r="CJ296" s="46"/>
      <c r="CK296" s="46" t="e">
        <f t="shared" si="503"/>
        <v>#REF!</v>
      </c>
      <c r="CL296" s="46">
        <f t="shared" si="504"/>
        <v>1</v>
      </c>
      <c r="CM296" s="46">
        <f t="shared" si="483"/>
        <v>1</v>
      </c>
      <c r="CN296" s="46"/>
      <c r="CO296" s="46" t="e">
        <f t="shared" si="505"/>
        <v>#REF!</v>
      </c>
      <c r="CP296" s="46">
        <f t="shared" si="506"/>
        <v>1</v>
      </c>
      <c r="CQ296" s="46">
        <f t="shared" si="484"/>
        <v>1</v>
      </c>
      <c r="CR296" s="46"/>
      <c r="CS296" s="46" t="e">
        <f t="shared" si="507"/>
        <v>#REF!</v>
      </c>
      <c r="CT296" s="46">
        <f t="shared" si="508"/>
        <v>1</v>
      </c>
      <c r="CU296" s="46">
        <f t="shared" si="485"/>
        <v>1</v>
      </c>
      <c r="CW296" s="46" t="e">
        <f t="shared" si="509"/>
        <v>#REF!</v>
      </c>
      <c r="CX296" s="46">
        <f t="shared" si="510"/>
        <v>1</v>
      </c>
      <c r="CY296" s="46">
        <f t="shared" si="486"/>
        <v>1</v>
      </c>
      <c r="DD296" s="2">
        <f>DD295+1</f>
        <v>2009</v>
      </c>
      <c r="DE296" s="46">
        <f t="shared" si="440"/>
        <v>1.0867185741691403</v>
      </c>
      <c r="DF296" s="46">
        <f t="shared" si="441"/>
        <v>1.4538224551380647</v>
      </c>
      <c r="DG296" s="46">
        <f t="shared" si="442"/>
        <v>0.7563854547042016</v>
      </c>
      <c r="DH296" s="46">
        <f t="shared" si="443"/>
        <v>0.98824027394868286</v>
      </c>
      <c r="DI296" s="52">
        <f>AG320</f>
        <v>0</v>
      </c>
    </row>
    <row r="297" spans="1:113" x14ac:dyDescent="0.2">
      <c r="A297" s="33" t="s">
        <v>68</v>
      </c>
      <c r="B297" s="1">
        <f t="shared" si="487"/>
        <v>1989</v>
      </c>
      <c r="D297" s="43">
        <f>National_Calibration!O26</f>
        <v>4045.9780000000005</v>
      </c>
      <c r="F297" s="49">
        <f t="shared" si="477"/>
        <v>63.183000000000014</v>
      </c>
      <c r="H297" s="50">
        <f t="shared" si="445"/>
        <v>64.035864077362575</v>
      </c>
      <c r="K297" s="50">
        <f t="shared" si="446"/>
        <v>3952.1413789336671</v>
      </c>
      <c r="L297" s="50">
        <f t="shared" si="447"/>
        <v>62.550707926715511</v>
      </c>
      <c r="O297" s="46">
        <f>Weather_factors!JV48</f>
        <v>1.0237432348869189</v>
      </c>
      <c r="R297" s="46">
        <f t="shared" si="478"/>
        <v>0.99266209413141715</v>
      </c>
      <c r="S297" s="46"/>
      <c r="T297" s="46"/>
      <c r="V297" s="48">
        <f t="shared" si="479"/>
        <v>1.0861485320832773</v>
      </c>
      <c r="W297" s="48">
        <f t="shared" si="480"/>
        <v>0.99806788121120116</v>
      </c>
      <c r="X297" s="48">
        <f t="shared" si="481"/>
        <v>1.0054457474620446</v>
      </c>
      <c r="Y297" s="48">
        <f t="shared" si="448"/>
        <v>0.99266209413141715</v>
      </c>
      <c r="Z297" s="48">
        <f t="shared" si="449"/>
        <v>1.0840499640970129</v>
      </c>
      <c r="AA297" s="48">
        <f t="shared" si="450"/>
        <v>1.0840499640970129</v>
      </c>
      <c r="AB297" s="48"/>
      <c r="AC297" s="48" t="e">
        <f>#REF!*#REF!*X297</f>
        <v>#REF!</v>
      </c>
      <c r="AH297" s="5"/>
      <c r="AJ297" s="46" t="e">
        <f>D297/#REF!</f>
        <v>#REF!</v>
      </c>
      <c r="AK297" s="46" t="e">
        <f>#REF!/#REF!</f>
        <v>#REF!</v>
      </c>
      <c r="AL297" s="46" t="e">
        <f>#REF!/#REF!</f>
        <v>#REF!</v>
      </c>
      <c r="AM297" s="46" t="e">
        <f>#REF!/#REF!</f>
        <v>#REF!</v>
      </c>
      <c r="AO297" s="46" t="e">
        <f t="shared" si="488"/>
        <v>#REF!</v>
      </c>
      <c r="AP297" s="46" t="e">
        <f t="shared" si="489"/>
        <v>#REF!</v>
      </c>
      <c r="AQ297" s="46" t="e">
        <f t="shared" si="490"/>
        <v>#REF!</v>
      </c>
      <c r="AR297" s="46" t="e">
        <f t="shared" si="491"/>
        <v>#REF!</v>
      </c>
      <c r="AS297" s="46" t="e">
        <f t="shared" si="492"/>
        <v>#REF!</v>
      </c>
      <c r="AT297" s="46"/>
      <c r="AU297" s="46" t="e">
        <f t="shared" si="493"/>
        <v>#REF!</v>
      </c>
      <c r="AV297" s="46" t="e">
        <f t="shared" si="494"/>
        <v>#REF!</v>
      </c>
      <c r="AW297" s="46" t="e">
        <f t="shared" si="495"/>
        <v>#REF!</v>
      </c>
      <c r="AX297" s="46" t="e">
        <f t="shared" si="496"/>
        <v>#REF!</v>
      </c>
      <c r="BA297" s="46" t="e">
        <f>LN(#REF!/#REF!)</f>
        <v>#REF!</v>
      </c>
      <c r="BB297" s="46" t="e">
        <f>LN(#REF!/#REF!)</f>
        <v>#REF!</v>
      </c>
      <c r="BC297" s="46" t="e">
        <f>LN(#REF!/#REF!)</f>
        <v>#REF!</v>
      </c>
      <c r="BD297" s="46" t="e">
        <f>LN(#REF!/#REF!)</f>
        <v>#REF!</v>
      </c>
      <c r="BF297" s="46" t="e">
        <f>F297/#REF!</f>
        <v>#REF!</v>
      </c>
      <c r="BG297" s="46" t="e">
        <f>#REF!/#REF!</f>
        <v>#REF!</v>
      </c>
      <c r="BH297" s="46" t="e">
        <f>#REF!/#REF!</f>
        <v>#REF!</v>
      </c>
      <c r="BI297" s="46" t="e">
        <f>#REF!/#REF!</f>
        <v>#REF!</v>
      </c>
      <c r="BJ297" s="46"/>
      <c r="BL297" s="46" t="e">
        <f t="shared" si="497"/>
        <v>#REF!</v>
      </c>
      <c r="BM297" s="46" t="e">
        <f t="shared" si="498"/>
        <v>#REF!</v>
      </c>
      <c r="BN297" s="46" t="e">
        <f t="shared" si="499"/>
        <v>#REF!</v>
      </c>
      <c r="BO297" s="46" t="e">
        <f t="shared" si="500"/>
        <v>#REF!</v>
      </c>
      <c r="BQ297" s="46" t="e">
        <f>LN(#REF!/#REF!)</f>
        <v>#REF!</v>
      </c>
      <c r="BR297" s="46" t="e">
        <f>LN(#REF!/#REF!)</f>
        <v>#REF!</v>
      </c>
      <c r="BS297" s="46" t="e">
        <f>LN(#REF!/#REF!)</f>
        <v>#REF!</v>
      </c>
      <c r="BT297" s="46" t="e">
        <f>LN(#REF!/#REF!)</f>
        <v>#REF!</v>
      </c>
      <c r="BV297" s="46" t="e">
        <f>LN(#REF!/#REF!)</f>
        <v>#REF!</v>
      </c>
      <c r="BW297" s="46" t="e">
        <f>LN(#REF!/#REF!)</f>
        <v>#REF!</v>
      </c>
      <c r="BX297" s="46" t="e">
        <f>LN(#REF!/#REF!)</f>
        <v>#REF!</v>
      </c>
      <c r="BY297" s="46" t="e">
        <f>LN(#REF!/#REF!)</f>
        <v>#REF!</v>
      </c>
      <c r="CA297" s="46" t="e">
        <f>LN(#REF!/#REF!)</f>
        <v>#REF!</v>
      </c>
      <c r="CB297" s="46" t="e">
        <f>LN(#REF!/#REF!)</f>
        <v>#REF!</v>
      </c>
      <c r="CC297" s="46" t="e">
        <f>LN(#REF!/#REF!)</f>
        <v>#REF!</v>
      </c>
      <c r="CD297" s="46" t="e">
        <f>LN(#REF!/#REF!)</f>
        <v>#REF!</v>
      </c>
      <c r="CG297" s="46" t="e">
        <f t="shared" si="501"/>
        <v>#REF!</v>
      </c>
      <c r="CH297" s="46">
        <f t="shared" si="502"/>
        <v>1</v>
      </c>
      <c r="CI297" s="46">
        <f t="shared" si="482"/>
        <v>1</v>
      </c>
      <c r="CJ297" s="46"/>
      <c r="CK297" s="46" t="e">
        <f t="shared" si="503"/>
        <v>#REF!</v>
      </c>
      <c r="CL297" s="46">
        <f t="shared" si="504"/>
        <v>1</v>
      </c>
      <c r="CM297" s="46">
        <f t="shared" si="483"/>
        <v>1</v>
      </c>
      <c r="CN297" s="46"/>
      <c r="CO297" s="46" t="e">
        <f t="shared" si="505"/>
        <v>#REF!</v>
      </c>
      <c r="CP297" s="46">
        <f t="shared" si="506"/>
        <v>1</v>
      </c>
      <c r="CQ297" s="46">
        <f t="shared" si="484"/>
        <v>1</v>
      </c>
      <c r="CR297" s="46"/>
      <c r="CS297" s="46" t="e">
        <f t="shared" si="507"/>
        <v>#REF!</v>
      </c>
      <c r="CT297" s="46">
        <f t="shared" si="508"/>
        <v>1</v>
      </c>
      <c r="CU297" s="46">
        <f t="shared" si="485"/>
        <v>1</v>
      </c>
      <c r="CW297" s="46" t="e">
        <f t="shared" si="509"/>
        <v>#REF!</v>
      </c>
      <c r="CX297" s="46">
        <f t="shared" si="510"/>
        <v>1</v>
      </c>
      <c r="CY297" s="46">
        <f t="shared" si="486"/>
        <v>1</v>
      </c>
      <c r="DD297" s="2">
        <f>DD296+1</f>
        <v>2010</v>
      </c>
      <c r="DE297" s="46">
        <f t="shared" si="440"/>
        <v>1.0779847707031625</v>
      </c>
      <c r="DF297" s="46">
        <f t="shared" si="441"/>
        <v>1.4619713657029179</v>
      </c>
      <c r="DG297" s="46">
        <f t="shared" si="442"/>
        <v>0.75800898088003665</v>
      </c>
      <c r="DH297" s="46">
        <f t="shared" si="443"/>
        <v>0.97274589694129365</v>
      </c>
      <c r="DI297" s="52">
        <f>AG328</f>
        <v>0</v>
      </c>
    </row>
    <row r="298" spans="1:113" x14ac:dyDescent="0.2">
      <c r="A298" s="33" t="s">
        <v>68</v>
      </c>
      <c r="B298" s="1">
        <f t="shared" si="487"/>
        <v>1990</v>
      </c>
      <c r="D298" s="43">
        <f>National_Calibration!O27</f>
        <v>3893.5659999999998</v>
      </c>
      <c r="F298" s="49">
        <f t="shared" si="477"/>
        <v>64.179533191506238</v>
      </c>
      <c r="H298" s="50">
        <f t="shared" si="445"/>
        <v>60.666785911046311</v>
      </c>
      <c r="K298" s="50">
        <f t="shared" si="446"/>
        <v>4014.9730842877539</v>
      </c>
      <c r="L298" s="50">
        <f t="shared" si="447"/>
        <v>62.55846505314112</v>
      </c>
      <c r="O298" s="46">
        <f>Weather_factors!JV49</f>
        <v>0.96976142012934785</v>
      </c>
      <c r="R298" s="46">
        <f t="shared" si="478"/>
        <v>0.99278519754011252</v>
      </c>
      <c r="S298" s="46"/>
      <c r="T298" s="46"/>
      <c r="V298" s="48">
        <f t="shared" si="479"/>
        <v>1.1032794543745068</v>
      </c>
      <c r="W298" s="48">
        <f t="shared" si="480"/>
        <v>0.94555717091567315</v>
      </c>
      <c r="X298" s="48">
        <f t="shared" si="481"/>
        <v>0.95242875624912693</v>
      </c>
      <c r="Y298" s="48">
        <f t="shared" si="448"/>
        <v>0.99278519754011252</v>
      </c>
      <c r="Z298" s="48">
        <f t="shared" si="449"/>
        <v>1.0432137996077462</v>
      </c>
      <c r="AA298" s="48">
        <f t="shared" si="450"/>
        <v>1.0432137996077462</v>
      </c>
      <c r="AB298" s="48"/>
      <c r="AC298" s="48" t="e">
        <f>#REF!*#REF!*X298</f>
        <v>#REF!</v>
      </c>
      <c r="AH298" s="5"/>
      <c r="AJ298" s="46" t="e">
        <f>D298/#REF!</f>
        <v>#REF!</v>
      </c>
      <c r="AK298" s="46" t="e">
        <f>#REF!/#REF!</f>
        <v>#REF!</v>
      </c>
      <c r="AL298" s="46" t="e">
        <f>#REF!/#REF!</f>
        <v>#REF!</v>
      </c>
      <c r="AM298" s="46" t="e">
        <f>#REF!/#REF!</f>
        <v>#REF!</v>
      </c>
      <c r="AO298" s="46" t="e">
        <f t="shared" si="488"/>
        <v>#REF!</v>
      </c>
      <c r="AP298" s="46" t="e">
        <f t="shared" si="489"/>
        <v>#REF!</v>
      </c>
      <c r="AQ298" s="46" t="e">
        <f t="shared" si="490"/>
        <v>#REF!</v>
      </c>
      <c r="AR298" s="46" t="e">
        <f t="shared" si="491"/>
        <v>#REF!</v>
      </c>
      <c r="AS298" s="46" t="e">
        <f t="shared" si="492"/>
        <v>#REF!</v>
      </c>
      <c r="AT298" s="46"/>
      <c r="AU298" s="46" t="e">
        <f t="shared" si="493"/>
        <v>#REF!</v>
      </c>
      <c r="AV298" s="46" t="e">
        <f t="shared" si="494"/>
        <v>#REF!</v>
      </c>
      <c r="AW298" s="46" t="e">
        <f t="shared" si="495"/>
        <v>#REF!</v>
      </c>
      <c r="AX298" s="46" t="e">
        <f t="shared" si="496"/>
        <v>#REF!</v>
      </c>
      <c r="BA298" s="46" t="e">
        <f>LN(#REF!/#REF!)</f>
        <v>#REF!</v>
      </c>
      <c r="BB298" s="46" t="e">
        <f>LN(#REF!/#REF!)</f>
        <v>#REF!</v>
      </c>
      <c r="BC298" s="46" t="e">
        <f>LN(#REF!/#REF!)</f>
        <v>#REF!</v>
      </c>
      <c r="BD298" s="46" t="e">
        <f>LN(#REF!/#REF!)</f>
        <v>#REF!</v>
      </c>
      <c r="BF298" s="46" t="e">
        <f>F298/#REF!</f>
        <v>#REF!</v>
      </c>
      <c r="BG298" s="46" t="e">
        <f>#REF!/#REF!</f>
        <v>#REF!</v>
      </c>
      <c r="BH298" s="46" t="e">
        <f>#REF!/#REF!</f>
        <v>#REF!</v>
      </c>
      <c r="BI298" s="46" t="e">
        <f>#REF!/#REF!</f>
        <v>#REF!</v>
      </c>
      <c r="BJ298" s="46"/>
      <c r="BL298" s="46" t="e">
        <f t="shared" si="497"/>
        <v>#REF!</v>
      </c>
      <c r="BM298" s="46" t="e">
        <f t="shared" si="498"/>
        <v>#REF!</v>
      </c>
      <c r="BN298" s="46" t="e">
        <f t="shared" si="499"/>
        <v>#REF!</v>
      </c>
      <c r="BO298" s="46" t="e">
        <f t="shared" si="500"/>
        <v>#REF!</v>
      </c>
      <c r="BQ298" s="46" t="e">
        <f>LN(#REF!/#REF!)</f>
        <v>#REF!</v>
      </c>
      <c r="BR298" s="46" t="e">
        <f>LN(#REF!/#REF!)</f>
        <v>#REF!</v>
      </c>
      <c r="BS298" s="46" t="e">
        <f>LN(#REF!/#REF!)</f>
        <v>#REF!</v>
      </c>
      <c r="BT298" s="46" t="e">
        <f>LN(#REF!/#REF!)</f>
        <v>#REF!</v>
      </c>
      <c r="BV298" s="46" t="e">
        <f>LN(#REF!/#REF!)</f>
        <v>#REF!</v>
      </c>
      <c r="BW298" s="46" t="e">
        <f>LN(#REF!/#REF!)</f>
        <v>#REF!</v>
      </c>
      <c r="BX298" s="46" t="e">
        <f>LN(#REF!/#REF!)</f>
        <v>#REF!</v>
      </c>
      <c r="BY298" s="46" t="e">
        <f>LN(#REF!/#REF!)</f>
        <v>#REF!</v>
      </c>
      <c r="CA298" s="46" t="e">
        <f>LN(#REF!/#REF!)</f>
        <v>#REF!</v>
      </c>
      <c r="CB298" s="46" t="e">
        <f>LN(#REF!/#REF!)</f>
        <v>#REF!</v>
      </c>
      <c r="CC298" s="46" t="e">
        <f>LN(#REF!/#REF!)</f>
        <v>#REF!</v>
      </c>
      <c r="CD298" s="46" t="e">
        <f>LN(#REF!/#REF!)</f>
        <v>#REF!</v>
      </c>
      <c r="CG298" s="46" t="e">
        <f t="shared" si="501"/>
        <v>#REF!</v>
      </c>
      <c r="CH298" s="46">
        <f t="shared" si="502"/>
        <v>1</v>
      </c>
      <c r="CI298" s="46">
        <f t="shared" si="482"/>
        <v>1</v>
      </c>
      <c r="CJ298" s="46"/>
      <c r="CK298" s="46" t="e">
        <f t="shared" si="503"/>
        <v>#REF!</v>
      </c>
      <c r="CL298" s="46">
        <f t="shared" si="504"/>
        <v>1</v>
      </c>
      <c r="CM298" s="46">
        <f t="shared" si="483"/>
        <v>1</v>
      </c>
      <c r="CN298" s="46"/>
      <c r="CO298" s="46" t="e">
        <f t="shared" si="505"/>
        <v>#REF!</v>
      </c>
      <c r="CP298" s="46">
        <f t="shared" si="506"/>
        <v>1</v>
      </c>
      <c r="CQ298" s="46">
        <f t="shared" si="484"/>
        <v>1</v>
      </c>
      <c r="CR298" s="46"/>
      <c r="CS298" s="46" t="e">
        <f t="shared" si="507"/>
        <v>#REF!</v>
      </c>
      <c r="CT298" s="46">
        <f t="shared" si="508"/>
        <v>1</v>
      </c>
      <c r="CU298" s="46">
        <f t="shared" si="485"/>
        <v>1</v>
      </c>
      <c r="CW298" s="46" t="e">
        <f t="shared" si="509"/>
        <v>#REF!</v>
      </c>
      <c r="CX298" s="46">
        <f t="shared" si="510"/>
        <v>1</v>
      </c>
      <c r="CY298" s="46">
        <f t="shared" si="486"/>
        <v>1</v>
      </c>
      <c r="DD298" s="2">
        <f>DD297+1</f>
        <v>2011</v>
      </c>
      <c r="DE298" s="46">
        <f t="shared" ref="DE298" si="511">AA319</f>
        <v>1.0892845660025505</v>
      </c>
      <c r="DF298" s="46">
        <f t="shared" ref="DF298" si="512">V319</f>
        <v>1.4688086217810172</v>
      </c>
      <c r="DG298" s="46">
        <f t="shared" ref="DG298" si="513">Y319</f>
        <v>0.77111730948691737</v>
      </c>
      <c r="DH298" s="46">
        <f t="shared" ref="DH298" si="514">X319</f>
        <v>0.96173558387970204</v>
      </c>
      <c r="DI298" s="52">
        <f>AG329</f>
        <v>0</v>
      </c>
    </row>
    <row r="299" spans="1:113" x14ac:dyDescent="0.2">
      <c r="A299" s="33" t="s">
        <v>68</v>
      </c>
      <c r="B299" s="1">
        <f t="shared" si="487"/>
        <v>1991</v>
      </c>
      <c r="D299" s="43">
        <f>National_Calibration!O28</f>
        <v>3945.67</v>
      </c>
      <c r="F299" s="49">
        <f t="shared" si="477"/>
        <v>64.956802596915423</v>
      </c>
      <c r="H299" s="50">
        <f t="shared" si="445"/>
        <v>60.742983679239259</v>
      </c>
      <c r="K299" s="50">
        <f t="shared" si="446"/>
        <v>4012.3284849416682</v>
      </c>
      <c r="L299" s="50">
        <f t="shared" si="447"/>
        <v>61.769180817594609</v>
      </c>
      <c r="O299" s="46">
        <f>Weather_factors!JV50</f>
        <v>0.98338658332889783</v>
      </c>
      <c r="R299" s="46">
        <f t="shared" si="478"/>
        <v>0.98025947931737945</v>
      </c>
      <c r="S299" s="46"/>
      <c r="T299" s="46"/>
      <c r="V299" s="48">
        <f t="shared" si="479"/>
        <v>1.1166411184885634</v>
      </c>
      <c r="W299" s="48">
        <f t="shared" si="480"/>
        <v>0.94674479516575716</v>
      </c>
      <c r="X299" s="48">
        <f t="shared" si="481"/>
        <v>0.96581039524865309</v>
      </c>
      <c r="Y299" s="48">
        <f t="shared" si="448"/>
        <v>0.98025947931737945</v>
      </c>
      <c r="Z299" s="48">
        <f t="shared" si="449"/>
        <v>1.0571741669971169</v>
      </c>
      <c r="AA299" s="48">
        <f t="shared" si="450"/>
        <v>1.0571741669971169</v>
      </c>
      <c r="AB299" s="48"/>
      <c r="AC299" s="48" t="e">
        <f>#REF!*#REF!*X299</f>
        <v>#REF!</v>
      </c>
      <c r="AH299" s="5"/>
      <c r="AJ299" s="46" t="e">
        <f>D299/#REF!</f>
        <v>#REF!</v>
      </c>
      <c r="AK299" s="46" t="e">
        <f>#REF!/#REF!</f>
        <v>#REF!</v>
      </c>
      <c r="AL299" s="46" t="e">
        <f>#REF!/#REF!</f>
        <v>#REF!</v>
      </c>
      <c r="AM299" s="46" t="e">
        <f>#REF!/#REF!</f>
        <v>#REF!</v>
      </c>
      <c r="AO299" s="46" t="e">
        <f t="shared" si="488"/>
        <v>#REF!</v>
      </c>
      <c r="AP299" s="46" t="e">
        <f t="shared" si="489"/>
        <v>#REF!</v>
      </c>
      <c r="AQ299" s="46" t="e">
        <f t="shared" si="490"/>
        <v>#REF!</v>
      </c>
      <c r="AR299" s="46" t="e">
        <f t="shared" si="491"/>
        <v>#REF!</v>
      </c>
      <c r="AS299" s="46" t="e">
        <f t="shared" si="492"/>
        <v>#REF!</v>
      </c>
      <c r="AT299" s="46"/>
      <c r="AU299" s="46" t="e">
        <f t="shared" si="493"/>
        <v>#REF!</v>
      </c>
      <c r="AV299" s="46" t="e">
        <f t="shared" si="494"/>
        <v>#REF!</v>
      </c>
      <c r="AW299" s="46" t="e">
        <f t="shared" si="495"/>
        <v>#REF!</v>
      </c>
      <c r="AX299" s="46" t="e">
        <f t="shared" si="496"/>
        <v>#REF!</v>
      </c>
      <c r="BA299" s="46" t="e">
        <f>LN(#REF!/#REF!)</f>
        <v>#REF!</v>
      </c>
      <c r="BB299" s="46" t="e">
        <f>LN(#REF!/#REF!)</f>
        <v>#REF!</v>
      </c>
      <c r="BC299" s="46" t="e">
        <f>LN(#REF!/#REF!)</f>
        <v>#REF!</v>
      </c>
      <c r="BD299" s="46" t="e">
        <f>LN(#REF!/#REF!)</f>
        <v>#REF!</v>
      </c>
      <c r="BF299" s="46" t="e">
        <f>F299/#REF!</f>
        <v>#REF!</v>
      </c>
      <c r="BG299" s="46" t="e">
        <f>#REF!/#REF!</f>
        <v>#REF!</v>
      </c>
      <c r="BH299" s="46" t="e">
        <f>#REF!/#REF!</f>
        <v>#REF!</v>
      </c>
      <c r="BI299" s="46" t="e">
        <f>#REF!/#REF!</f>
        <v>#REF!</v>
      </c>
      <c r="BJ299" s="46"/>
      <c r="BL299" s="46" t="e">
        <f t="shared" si="497"/>
        <v>#REF!</v>
      </c>
      <c r="BM299" s="46" t="e">
        <f t="shared" si="498"/>
        <v>#REF!</v>
      </c>
      <c r="BN299" s="46" t="e">
        <f t="shared" si="499"/>
        <v>#REF!</v>
      </c>
      <c r="BO299" s="46" t="e">
        <f t="shared" si="500"/>
        <v>#REF!</v>
      </c>
      <c r="BQ299" s="46" t="e">
        <f>LN(#REF!/#REF!)</f>
        <v>#REF!</v>
      </c>
      <c r="BR299" s="46" t="e">
        <f>LN(#REF!/#REF!)</f>
        <v>#REF!</v>
      </c>
      <c r="BS299" s="46" t="e">
        <f>LN(#REF!/#REF!)</f>
        <v>#REF!</v>
      </c>
      <c r="BT299" s="46" t="e">
        <f>LN(#REF!/#REF!)</f>
        <v>#REF!</v>
      </c>
      <c r="BV299" s="46" t="e">
        <f>LN(#REF!/#REF!)</f>
        <v>#REF!</v>
      </c>
      <c r="BW299" s="46" t="e">
        <f>LN(#REF!/#REF!)</f>
        <v>#REF!</v>
      </c>
      <c r="BX299" s="46" t="e">
        <f>LN(#REF!/#REF!)</f>
        <v>#REF!</v>
      </c>
      <c r="BY299" s="46" t="e">
        <f>LN(#REF!/#REF!)</f>
        <v>#REF!</v>
      </c>
      <c r="CA299" s="46" t="e">
        <f>LN(#REF!/#REF!)</f>
        <v>#REF!</v>
      </c>
      <c r="CB299" s="46" t="e">
        <f>LN(#REF!/#REF!)</f>
        <v>#REF!</v>
      </c>
      <c r="CC299" s="46" t="e">
        <f>LN(#REF!/#REF!)</f>
        <v>#REF!</v>
      </c>
      <c r="CD299" s="46" t="e">
        <f>LN(#REF!/#REF!)</f>
        <v>#REF!</v>
      </c>
      <c r="CG299" s="46" t="e">
        <f t="shared" si="501"/>
        <v>#REF!</v>
      </c>
      <c r="CH299" s="46">
        <f t="shared" si="502"/>
        <v>1</v>
      </c>
      <c r="CI299" s="46">
        <f t="shared" si="482"/>
        <v>1</v>
      </c>
      <c r="CJ299" s="46"/>
      <c r="CK299" s="46" t="e">
        <f t="shared" si="503"/>
        <v>#REF!</v>
      </c>
      <c r="CL299" s="46">
        <f t="shared" si="504"/>
        <v>1</v>
      </c>
      <c r="CM299" s="46">
        <f t="shared" si="483"/>
        <v>1</v>
      </c>
      <c r="CN299" s="46"/>
      <c r="CO299" s="46" t="e">
        <f t="shared" si="505"/>
        <v>#REF!</v>
      </c>
      <c r="CP299" s="46">
        <f t="shared" si="506"/>
        <v>1</v>
      </c>
      <c r="CQ299" s="46">
        <f t="shared" si="484"/>
        <v>1</v>
      </c>
      <c r="CR299" s="46"/>
      <c r="CS299" s="46" t="e">
        <f t="shared" si="507"/>
        <v>#REF!</v>
      </c>
      <c r="CT299" s="46">
        <f t="shared" si="508"/>
        <v>1</v>
      </c>
      <c r="CU299" s="46">
        <f t="shared" si="485"/>
        <v>1</v>
      </c>
      <c r="CW299" s="46" t="e">
        <f t="shared" si="509"/>
        <v>#REF!</v>
      </c>
      <c r="CX299" s="46">
        <f t="shared" si="510"/>
        <v>1</v>
      </c>
      <c r="CY299" s="46">
        <f t="shared" si="486"/>
        <v>1</v>
      </c>
      <c r="DD299" s="2">
        <f t="shared" ref="DD299:DD301" si="515">DD298+1</f>
        <v>2012</v>
      </c>
      <c r="DE299" s="46">
        <f t="shared" ref="DE299:DE300" si="516">AA320</f>
        <v>0.99805293279175189</v>
      </c>
      <c r="DF299" s="46">
        <f t="shared" ref="DF299:DF300" si="517">V320</f>
        <v>1.4757547180945805</v>
      </c>
      <c r="DG299" s="46">
        <f t="shared" ref="DG299:DG300" si="518">Y320</f>
        <v>0.75560845224230255</v>
      </c>
      <c r="DH299" s="46">
        <f t="shared" ref="DH299:DH300" si="519">X320</f>
        <v>0.89504029431499066</v>
      </c>
      <c r="DI299" s="52">
        <f t="shared" ref="DI299" si="520">AG333</f>
        <v>0</v>
      </c>
    </row>
    <row r="300" spans="1:113" x14ac:dyDescent="0.2">
      <c r="A300" s="33" t="s">
        <v>68</v>
      </c>
      <c r="B300" s="1">
        <f t="shared" si="487"/>
        <v>1992</v>
      </c>
      <c r="D300" s="43">
        <f>National_Calibration!O29</f>
        <v>3990.9630000000002</v>
      </c>
      <c r="F300" s="49">
        <f t="shared" si="477"/>
        <v>65.56853183679668</v>
      </c>
      <c r="H300" s="50">
        <f t="shared" si="445"/>
        <v>60.86704838738352</v>
      </c>
      <c r="K300" s="50">
        <f t="shared" si="446"/>
        <v>3977.5055313638013</v>
      </c>
      <c r="L300" s="50">
        <f t="shared" si="447"/>
        <v>60.661805593939626</v>
      </c>
      <c r="O300" s="46">
        <f>Weather_factors!JV51</f>
        <v>1.0033833940720089</v>
      </c>
      <c r="R300" s="46">
        <f t="shared" si="478"/>
        <v>0.96268574682196972</v>
      </c>
      <c r="S300" s="46"/>
      <c r="T300" s="46"/>
      <c r="V300" s="48">
        <f t="shared" si="479"/>
        <v>1.1271570613201707</v>
      </c>
      <c r="W300" s="48">
        <f t="shared" si="480"/>
        <v>0.94867847720744924</v>
      </c>
      <c r="X300" s="48">
        <f t="shared" si="481"/>
        <v>0.98544980055977616</v>
      </c>
      <c r="Y300" s="48">
        <f t="shared" si="448"/>
        <v>0.96268574682196972</v>
      </c>
      <c r="Z300" s="48">
        <f t="shared" si="449"/>
        <v>1.0693096445068428</v>
      </c>
      <c r="AA300" s="48">
        <f t="shared" si="450"/>
        <v>1.0693096445068431</v>
      </c>
      <c r="AB300" s="48"/>
      <c r="AC300" s="48" t="e">
        <f>#REF!*#REF!*X300</f>
        <v>#REF!</v>
      </c>
      <c r="AH300" s="5"/>
      <c r="AJ300" s="46" t="e">
        <f>D300/#REF!</f>
        <v>#REF!</v>
      </c>
      <c r="AK300" s="46" t="e">
        <f>#REF!/#REF!</f>
        <v>#REF!</v>
      </c>
      <c r="AL300" s="46" t="e">
        <f>#REF!/#REF!</f>
        <v>#REF!</v>
      </c>
      <c r="AM300" s="46" t="e">
        <f>#REF!/#REF!</f>
        <v>#REF!</v>
      </c>
      <c r="AO300" s="46" t="e">
        <f t="shared" si="488"/>
        <v>#REF!</v>
      </c>
      <c r="AP300" s="46" t="e">
        <f t="shared" si="489"/>
        <v>#REF!</v>
      </c>
      <c r="AQ300" s="46" t="e">
        <f t="shared" si="490"/>
        <v>#REF!</v>
      </c>
      <c r="AR300" s="46" t="e">
        <f t="shared" si="491"/>
        <v>#REF!</v>
      </c>
      <c r="AS300" s="46" t="e">
        <f t="shared" si="492"/>
        <v>#REF!</v>
      </c>
      <c r="AT300" s="46"/>
      <c r="AU300" s="46" t="e">
        <f t="shared" si="493"/>
        <v>#REF!</v>
      </c>
      <c r="AV300" s="46" t="e">
        <f t="shared" si="494"/>
        <v>#REF!</v>
      </c>
      <c r="AW300" s="46" t="e">
        <f t="shared" si="495"/>
        <v>#REF!</v>
      </c>
      <c r="AX300" s="46" t="e">
        <f t="shared" si="496"/>
        <v>#REF!</v>
      </c>
      <c r="BA300" s="46" t="e">
        <f>LN(#REF!/#REF!)</f>
        <v>#REF!</v>
      </c>
      <c r="BB300" s="46" t="e">
        <f>LN(#REF!/#REF!)</f>
        <v>#REF!</v>
      </c>
      <c r="BC300" s="46" t="e">
        <f>LN(#REF!/#REF!)</f>
        <v>#REF!</v>
      </c>
      <c r="BD300" s="46" t="e">
        <f>LN(#REF!/#REF!)</f>
        <v>#REF!</v>
      </c>
      <c r="BF300" s="46" t="e">
        <f>F300/#REF!</f>
        <v>#REF!</v>
      </c>
      <c r="BG300" s="46" t="e">
        <f>#REF!/#REF!</f>
        <v>#REF!</v>
      </c>
      <c r="BH300" s="46" t="e">
        <f>#REF!/#REF!</f>
        <v>#REF!</v>
      </c>
      <c r="BI300" s="46" t="e">
        <f>#REF!/#REF!</f>
        <v>#REF!</v>
      </c>
      <c r="BJ300" s="46"/>
      <c r="BL300" s="46" t="e">
        <f t="shared" si="497"/>
        <v>#REF!</v>
      </c>
      <c r="BM300" s="46" t="e">
        <f t="shared" si="498"/>
        <v>#REF!</v>
      </c>
      <c r="BN300" s="46" t="e">
        <f t="shared" si="499"/>
        <v>#REF!</v>
      </c>
      <c r="BO300" s="46" t="e">
        <f t="shared" si="500"/>
        <v>#REF!</v>
      </c>
      <c r="BQ300" s="46" t="e">
        <f>LN(#REF!/#REF!)</f>
        <v>#REF!</v>
      </c>
      <c r="BR300" s="46" t="e">
        <f>LN(#REF!/#REF!)</f>
        <v>#REF!</v>
      </c>
      <c r="BS300" s="46" t="e">
        <f>LN(#REF!/#REF!)</f>
        <v>#REF!</v>
      </c>
      <c r="BT300" s="46" t="e">
        <f>LN(#REF!/#REF!)</f>
        <v>#REF!</v>
      </c>
      <c r="BV300" s="46" t="e">
        <f>LN(#REF!/#REF!)</f>
        <v>#REF!</v>
      </c>
      <c r="BW300" s="46" t="e">
        <f>LN(#REF!/#REF!)</f>
        <v>#REF!</v>
      </c>
      <c r="BX300" s="46" t="e">
        <f>LN(#REF!/#REF!)</f>
        <v>#REF!</v>
      </c>
      <c r="BY300" s="46" t="e">
        <f>LN(#REF!/#REF!)</f>
        <v>#REF!</v>
      </c>
      <c r="CA300" s="46" t="e">
        <f>LN(#REF!/#REF!)</f>
        <v>#REF!</v>
      </c>
      <c r="CB300" s="46" t="e">
        <f>LN(#REF!/#REF!)</f>
        <v>#REF!</v>
      </c>
      <c r="CC300" s="46" t="e">
        <f>LN(#REF!/#REF!)</f>
        <v>#REF!</v>
      </c>
      <c r="CD300" s="46" t="e">
        <f>LN(#REF!/#REF!)</f>
        <v>#REF!</v>
      </c>
      <c r="CG300" s="46" t="e">
        <f t="shared" si="501"/>
        <v>#REF!</v>
      </c>
      <c r="CH300" s="46">
        <f t="shared" si="502"/>
        <v>1</v>
      </c>
      <c r="CI300" s="46">
        <f t="shared" si="482"/>
        <v>1</v>
      </c>
      <c r="CJ300" s="46"/>
      <c r="CK300" s="46" t="e">
        <f t="shared" si="503"/>
        <v>#REF!</v>
      </c>
      <c r="CL300" s="46">
        <f t="shared" si="504"/>
        <v>1</v>
      </c>
      <c r="CM300" s="46">
        <f t="shared" si="483"/>
        <v>1</v>
      </c>
      <c r="CN300" s="46"/>
      <c r="CO300" s="46" t="e">
        <f t="shared" si="505"/>
        <v>#REF!</v>
      </c>
      <c r="CP300" s="46">
        <f t="shared" si="506"/>
        <v>1</v>
      </c>
      <c r="CQ300" s="46">
        <f t="shared" si="484"/>
        <v>1</v>
      </c>
      <c r="CR300" s="46"/>
      <c r="CS300" s="46" t="e">
        <f t="shared" si="507"/>
        <v>#REF!</v>
      </c>
      <c r="CT300" s="46">
        <f t="shared" si="508"/>
        <v>1</v>
      </c>
      <c r="CU300" s="46">
        <f t="shared" si="485"/>
        <v>1</v>
      </c>
      <c r="CW300" s="46" t="e">
        <f t="shared" si="509"/>
        <v>#REF!</v>
      </c>
      <c r="CX300" s="46">
        <f t="shared" si="510"/>
        <v>1</v>
      </c>
      <c r="CY300" s="46">
        <f t="shared" si="486"/>
        <v>1</v>
      </c>
      <c r="DD300" s="2">
        <f t="shared" si="515"/>
        <v>2013</v>
      </c>
      <c r="DE300" s="46">
        <f t="shared" si="516"/>
        <v>1.1149112606771194</v>
      </c>
      <c r="DF300" s="46">
        <f t="shared" si="517"/>
        <v>1.4842537533473537</v>
      </c>
      <c r="DG300" s="46">
        <f t="shared" si="518"/>
        <v>0.75854834365556545</v>
      </c>
      <c r="DH300" s="46">
        <f t="shared" si="519"/>
        <v>0.99025919035097054</v>
      </c>
      <c r="DI300" s="52">
        <f>AG335</f>
        <v>0</v>
      </c>
    </row>
    <row r="301" spans="1:113" x14ac:dyDescent="0.2">
      <c r="A301" s="33" t="s">
        <v>68</v>
      </c>
      <c r="B301" s="1">
        <f t="shared" si="487"/>
        <v>1993</v>
      </c>
      <c r="D301" s="43">
        <f>National_Calibration!O30</f>
        <v>3970.1059999999998</v>
      </c>
      <c r="F301" s="49">
        <f t="shared" si="477"/>
        <v>66.152652187145023</v>
      </c>
      <c r="H301" s="50">
        <f t="shared" si="445"/>
        <v>60.014313390922254</v>
      </c>
      <c r="K301" s="50">
        <f t="shared" si="446"/>
        <v>3876.8619479810227</v>
      </c>
      <c r="L301" s="50">
        <f t="shared" si="447"/>
        <v>58.604784839365607</v>
      </c>
      <c r="O301" s="46">
        <f>Weather_factors!JV52</f>
        <v>1.0240514243917136</v>
      </c>
      <c r="R301" s="46">
        <f t="shared" si="478"/>
        <v>0.9300414075716521</v>
      </c>
      <c r="S301" s="46"/>
      <c r="T301" s="46"/>
      <c r="V301" s="48">
        <f t="shared" si="479"/>
        <v>1.137198393024756</v>
      </c>
      <c r="W301" s="48">
        <f t="shared" si="480"/>
        <v>0.93538768425235574</v>
      </c>
      <c r="X301" s="48">
        <f t="shared" si="481"/>
        <v>1.005748428658314</v>
      </c>
      <c r="Y301" s="48">
        <f t="shared" si="448"/>
        <v>0.9300414075716521</v>
      </c>
      <c r="Z301" s="48">
        <f t="shared" si="449"/>
        <v>1.0637213713869269</v>
      </c>
      <c r="AA301" s="48">
        <f t="shared" si="450"/>
        <v>1.0637213713869269</v>
      </c>
      <c r="AB301" s="48"/>
      <c r="AC301" s="48" t="e">
        <f>#REF!*#REF!*X301</f>
        <v>#REF!</v>
      </c>
      <c r="AH301" s="5"/>
      <c r="AJ301" s="46" t="e">
        <f>D301/#REF!</f>
        <v>#REF!</v>
      </c>
      <c r="AK301" s="46" t="e">
        <f>#REF!/#REF!</f>
        <v>#REF!</v>
      </c>
      <c r="AL301" s="46" t="e">
        <f>#REF!/#REF!</f>
        <v>#REF!</v>
      </c>
      <c r="AM301" s="46" t="e">
        <f>#REF!/#REF!</f>
        <v>#REF!</v>
      </c>
      <c r="AO301" s="46" t="e">
        <f t="shared" si="488"/>
        <v>#REF!</v>
      </c>
      <c r="AP301" s="46" t="e">
        <f t="shared" si="489"/>
        <v>#REF!</v>
      </c>
      <c r="AQ301" s="46" t="e">
        <f t="shared" si="490"/>
        <v>#REF!</v>
      </c>
      <c r="AR301" s="46" t="e">
        <f t="shared" si="491"/>
        <v>#REF!</v>
      </c>
      <c r="AS301" s="46" t="e">
        <f t="shared" si="492"/>
        <v>#REF!</v>
      </c>
      <c r="AT301" s="46"/>
      <c r="AU301" s="46" t="e">
        <f t="shared" si="493"/>
        <v>#REF!</v>
      </c>
      <c r="AV301" s="46" t="e">
        <f t="shared" si="494"/>
        <v>#REF!</v>
      </c>
      <c r="AW301" s="46" t="e">
        <f t="shared" si="495"/>
        <v>#REF!</v>
      </c>
      <c r="AX301" s="46" t="e">
        <f t="shared" si="496"/>
        <v>#REF!</v>
      </c>
      <c r="BA301" s="46" t="e">
        <f>LN(#REF!/#REF!)</f>
        <v>#REF!</v>
      </c>
      <c r="BB301" s="46" t="e">
        <f>LN(#REF!/#REF!)</f>
        <v>#REF!</v>
      </c>
      <c r="BC301" s="46" t="e">
        <f>LN(#REF!/#REF!)</f>
        <v>#REF!</v>
      </c>
      <c r="BD301" s="46" t="e">
        <f>LN(#REF!/#REF!)</f>
        <v>#REF!</v>
      </c>
      <c r="BF301" s="46" t="e">
        <f>F301/#REF!</f>
        <v>#REF!</v>
      </c>
      <c r="BG301" s="46" t="e">
        <f>#REF!/#REF!</f>
        <v>#REF!</v>
      </c>
      <c r="BH301" s="46" t="e">
        <f>#REF!/#REF!</f>
        <v>#REF!</v>
      </c>
      <c r="BI301" s="46" t="e">
        <f>#REF!/#REF!</f>
        <v>#REF!</v>
      </c>
      <c r="BJ301" s="46"/>
      <c r="BL301" s="46" t="e">
        <f t="shared" si="497"/>
        <v>#REF!</v>
      </c>
      <c r="BM301" s="46" t="e">
        <f t="shared" si="498"/>
        <v>#REF!</v>
      </c>
      <c r="BN301" s="46" t="e">
        <f t="shared" si="499"/>
        <v>#REF!</v>
      </c>
      <c r="BO301" s="46" t="e">
        <f t="shared" si="500"/>
        <v>#REF!</v>
      </c>
      <c r="BQ301" s="46" t="e">
        <f>LN(#REF!/#REF!)</f>
        <v>#REF!</v>
      </c>
      <c r="BR301" s="46" t="e">
        <f>LN(#REF!/#REF!)</f>
        <v>#REF!</v>
      </c>
      <c r="BS301" s="46" t="e">
        <f>LN(#REF!/#REF!)</f>
        <v>#REF!</v>
      </c>
      <c r="BT301" s="46" t="e">
        <f>LN(#REF!/#REF!)</f>
        <v>#REF!</v>
      </c>
      <c r="BV301" s="46" t="e">
        <f>LN(#REF!/#REF!)</f>
        <v>#REF!</v>
      </c>
      <c r="BW301" s="46" t="e">
        <f>LN(#REF!/#REF!)</f>
        <v>#REF!</v>
      </c>
      <c r="BX301" s="46" t="e">
        <f>LN(#REF!/#REF!)</f>
        <v>#REF!</v>
      </c>
      <c r="BY301" s="46" t="e">
        <f>LN(#REF!/#REF!)</f>
        <v>#REF!</v>
      </c>
      <c r="CA301" s="46" t="e">
        <f>LN(#REF!/#REF!)</f>
        <v>#REF!</v>
      </c>
      <c r="CB301" s="46" t="e">
        <f>LN(#REF!/#REF!)</f>
        <v>#REF!</v>
      </c>
      <c r="CC301" s="46" t="e">
        <f>LN(#REF!/#REF!)</f>
        <v>#REF!</v>
      </c>
      <c r="CD301" s="46" t="e">
        <f>LN(#REF!/#REF!)</f>
        <v>#REF!</v>
      </c>
      <c r="CG301" s="46" t="e">
        <f t="shared" si="501"/>
        <v>#REF!</v>
      </c>
      <c r="CH301" s="46">
        <f t="shared" si="502"/>
        <v>1</v>
      </c>
      <c r="CI301" s="46">
        <f t="shared" si="482"/>
        <v>1</v>
      </c>
      <c r="CJ301" s="46"/>
      <c r="CK301" s="46" t="e">
        <f t="shared" si="503"/>
        <v>#REF!</v>
      </c>
      <c r="CL301" s="46">
        <f t="shared" si="504"/>
        <v>1</v>
      </c>
      <c r="CM301" s="46">
        <f t="shared" si="483"/>
        <v>1</v>
      </c>
      <c r="CN301" s="46"/>
      <c r="CO301" s="46" t="e">
        <f t="shared" si="505"/>
        <v>#REF!</v>
      </c>
      <c r="CP301" s="46">
        <f t="shared" si="506"/>
        <v>1</v>
      </c>
      <c r="CQ301" s="46">
        <f t="shared" si="484"/>
        <v>1</v>
      </c>
      <c r="CR301" s="46"/>
      <c r="CS301" s="46" t="e">
        <f t="shared" si="507"/>
        <v>#REF!</v>
      </c>
      <c r="CT301" s="46">
        <f t="shared" si="508"/>
        <v>1</v>
      </c>
      <c r="CU301" s="46">
        <f t="shared" si="485"/>
        <v>1</v>
      </c>
      <c r="CW301" s="46" t="e">
        <f t="shared" si="509"/>
        <v>#REF!</v>
      </c>
      <c r="CX301" s="46">
        <f t="shared" si="510"/>
        <v>1</v>
      </c>
      <c r="CY301" s="46">
        <f t="shared" si="486"/>
        <v>1</v>
      </c>
      <c r="DD301" s="2">
        <f t="shared" si="515"/>
        <v>2014</v>
      </c>
      <c r="DE301" s="46">
        <f t="shared" ref="DE301" si="521">AA322</f>
        <v>1.1762898282015282</v>
      </c>
      <c r="DF301" s="46">
        <f t="shared" ref="DF301" si="522">V322</f>
        <v>1.494795447420993</v>
      </c>
      <c r="DG301" s="46">
        <f t="shared" ref="DG301" si="523">Y322</f>
        <v>0.77746101687277902</v>
      </c>
      <c r="DH301" s="46">
        <f t="shared" ref="DH301" si="524">X322</f>
        <v>1.0121711467482151</v>
      </c>
      <c r="DI301" s="52">
        <f t="shared" ref="DI301" si="525">AG336</f>
        <v>0</v>
      </c>
    </row>
    <row r="302" spans="1:113" x14ac:dyDescent="0.2">
      <c r="A302" s="33" t="s">
        <v>68</v>
      </c>
      <c r="B302" s="1">
        <f t="shared" si="487"/>
        <v>1994</v>
      </c>
      <c r="D302" s="43">
        <f>National_Calibration!O31</f>
        <v>4016.3630000000003</v>
      </c>
      <c r="F302" s="49">
        <f t="shared" si="477"/>
        <v>66.811294146901758</v>
      </c>
      <c r="H302" s="50">
        <f t="shared" si="445"/>
        <v>60.115030718743398</v>
      </c>
      <c r="K302" s="50">
        <f t="shared" si="446"/>
        <v>3996.7278458894907</v>
      </c>
      <c r="L302" s="50">
        <f t="shared" si="447"/>
        <v>59.821140975082145</v>
      </c>
      <c r="O302" s="46">
        <f>Weather_factors!JV53</f>
        <v>1.004912807393354</v>
      </c>
      <c r="R302" s="46">
        <f t="shared" si="478"/>
        <v>0.94934463640648159</v>
      </c>
      <c r="S302" s="46"/>
      <c r="T302" s="46"/>
      <c r="V302" s="48">
        <f t="shared" si="479"/>
        <v>1.1485207898365286</v>
      </c>
      <c r="W302" s="48">
        <f t="shared" si="480"/>
        <v>0.93695747223644943</v>
      </c>
      <c r="X302" s="48">
        <f t="shared" si="481"/>
        <v>0.98695187849070187</v>
      </c>
      <c r="Y302" s="48">
        <f t="shared" si="448"/>
        <v>0.94934463640648159</v>
      </c>
      <c r="Z302" s="48">
        <f t="shared" si="449"/>
        <v>1.0761151360562442</v>
      </c>
      <c r="AA302" s="48">
        <f t="shared" si="450"/>
        <v>1.0761151360562442</v>
      </c>
      <c r="AB302" s="48"/>
      <c r="AC302" s="48" t="e">
        <f>#REF!*#REF!*X302</f>
        <v>#REF!</v>
      </c>
      <c r="AH302" s="5"/>
      <c r="AJ302" s="46" t="e">
        <f>D302/#REF!</f>
        <v>#REF!</v>
      </c>
      <c r="AK302" s="46" t="e">
        <f>#REF!/#REF!</f>
        <v>#REF!</v>
      </c>
      <c r="AL302" s="46" t="e">
        <f>#REF!/#REF!</f>
        <v>#REF!</v>
      </c>
      <c r="AM302" s="46" t="e">
        <f>#REF!/#REF!</f>
        <v>#REF!</v>
      </c>
      <c r="AO302" s="46" t="e">
        <f t="shared" si="488"/>
        <v>#REF!</v>
      </c>
      <c r="AP302" s="46" t="e">
        <f t="shared" si="489"/>
        <v>#REF!</v>
      </c>
      <c r="AQ302" s="46" t="e">
        <f t="shared" si="490"/>
        <v>#REF!</v>
      </c>
      <c r="AR302" s="46" t="e">
        <f t="shared" si="491"/>
        <v>#REF!</v>
      </c>
      <c r="AS302" s="46" t="e">
        <f t="shared" si="492"/>
        <v>#REF!</v>
      </c>
      <c r="AT302" s="46"/>
      <c r="AU302" s="46" t="e">
        <f t="shared" si="493"/>
        <v>#REF!</v>
      </c>
      <c r="AV302" s="46" t="e">
        <f t="shared" si="494"/>
        <v>#REF!</v>
      </c>
      <c r="AW302" s="46" t="e">
        <f t="shared" si="495"/>
        <v>#REF!</v>
      </c>
      <c r="AX302" s="46" t="e">
        <f t="shared" si="496"/>
        <v>#REF!</v>
      </c>
      <c r="BA302" s="46" t="e">
        <f>LN(#REF!/#REF!)</f>
        <v>#REF!</v>
      </c>
      <c r="BB302" s="46" t="e">
        <f>LN(#REF!/#REF!)</f>
        <v>#REF!</v>
      </c>
      <c r="BC302" s="46" t="e">
        <f>LN(#REF!/#REF!)</f>
        <v>#REF!</v>
      </c>
      <c r="BD302" s="46" t="e">
        <f>LN(#REF!/#REF!)</f>
        <v>#REF!</v>
      </c>
      <c r="BF302" s="46" t="e">
        <f>F302/#REF!</f>
        <v>#REF!</v>
      </c>
      <c r="BG302" s="46" t="e">
        <f>#REF!/#REF!</f>
        <v>#REF!</v>
      </c>
      <c r="BH302" s="46" t="e">
        <f>#REF!/#REF!</f>
        <v>#REF!</v>
      </c>
      <c r="BI302" s="46" t="e">
        <f>#REF!/#REF!</f>
        <v>#REF!</v>
      </c>
      <c r="BJ302" s="46"/>
      <c r="BL302" s="46" t="e">
        <f t="shared" si="497"/>
        <v>#REF!</v>
      </c>
      <c r="BM302" s="46" t="e">
        <f t="shared" si="498"/>
        <v>#REF!</v>
      </c>
      <c r="BN302" s="46" t="e">
        <f t="shared" si="499"/>
        <v>#REF!</v>
      </c>
      <c r="BO302" s="46" t="e">
        <f t="shared" si="500"/>
        <v>#REF!</v>
      </c>
      <c r="BQ302" s="46" t="e">
        <f>LN(#REF!/#REF!)</f>
        <v>#REF!</v>
      </c>
      <c r="BR302" s="46" t="e">
        <f>LN(#REF!/#REF!)</f>
        <v>#REF!</v>
      </c>
      <c r="BS302" s="46" t="e">
        <f>LN(#REF!/#REF!)</f>
        <v>#REF!</v>
      </c>
      <c r="BT302" s="46" t="e">
        <f>LN(#REF!/#REF!)</f>
        <v>#REF!</v>
      </c>
      <c r="BV302" s="46" t="e">
        <f>LN(#REF!/#REF!)</f>
        <v>#REF!</v>
      </c>
      <c r="BW302" s="46" t="e">
        <f>LN(#REF!/#REF!)</f>
        <v>#REF!</v>
      </c>
      <c r="BX302" s="46" t="e">
        <f>LN(#REF!/#REF!)</f>
        <v>#REF!</v>
      </c>
      <c r="BY302" s="46" t="e">
        <f>LN(#REF!/#REF!)</f>
        <v>#REF!</v>
      </c>
      <c r="CA302" s="46" t="e">
        <f>LN(#REF!/#REF!)</f>
        <v>#REF!</v>
      </c>
      <c r="CB302" s="46" t="e">
        <f>LN(#REF!/#REF!)</f>
        <v>#REF!</v>
      </c>
      <c r="CC302" s="46" t="e">
        <f>LN(#REF!/#REF!)</f>
        <v>#REF!</v>
      </c>
      <c r="CD302" s="46" t="e">
        <f>LN(#REF!/#REF!)</f>
        <v>#REF!</v>
      </c>
      <c r="CG302" s="46" t="e">
        <f t="shared" si="501"/>
        <v>#REF!</v>
      </c>
      <c r="CH302" s="46">
        <f t="shared" si="502"/>
        <v>1</v>
      </c>
      <c r="CI302" s="46">
        <f t="shared" si="482"/>
        <v>1</v>
      </c>
      <c r="CJ302" s="46"/>
      <c r="CK302" s="46" t="e">
        <f t="shared" si="503"/>
        <v>#REF!</v>
      </c>
      <c r="CL302" s="46">
        <f t="shared" si="504"/>
        <v>1</v>
      </c>
      <c r="CM302" s="46">
        <f t="shared" si="483"/>
        <v>1</v>
      </c>
      <c r="CN302" s="46"/>
      <c r="CO302" s="46" t="e">
        <f t="shared" si="505"/>
        <v>#REF!</v>
      </c>
      <c r="CP302" s="46">
        <f t="shared" si="506"/>
        <v>1</v>
      </c>
      <c r="CQ302" s="46">
        <f t="shared" si="484"/>
        <v>1</v>
      </c>
      <c r="CR302" s="46"/>
      <c r="CS302" s="46" t="e">
        <f t="shared" si="507"/>
        <v>#REF!</v>
      </c>
      <c r="CT302" s="46">
        <f t="shared" si="508"/>
        <v>1</v>
      </c>
      <c r="CU302" s="46">
        <f t="shared" si="485"/>
        <v>1</v>
      </c>
      <c r="CW302" s="46" t="e">
        <f t="shared" si="509"/>
        <v>#REF!</v>
      </c>
      <c r="CX302" s="46">
        <f t="shared" si="510"/>
        <v>1</v>
      </c>
      <c r="CY302" s="46">
        <f t="shared" si="486"/>
        <v>1</v>
      </c>
    </row>
    <row r="303" spans="1:113" x14ac:dyDescent="0.2">
      <c r="A303" s="33" t="s">
        <v>68</v>
      </c>
      <c r="B303" s="1">
        <f t="shared" si="487"/>
        <v>1995</v>
      </c>
      <c r="D303" s="43">
        <f>National_Calibration!O32</f>
        <v>4100.5169999999998</v>
      </c>
      <c r="F303" s="49">
        <f t="shared" si="477"/>
        <v>67.618803117271199</v>
      </c>
      <c r="H303" s="50">
        <f t="shared" si="445"/>
        <v>60.641667864018217</v>
      </c>
      <c r="K303" s="50">
        <f t="shared" si="446"/>
        <v>4053.7721298548663</v>
      </c>
      <c r="L303" s="50">
        <f t="shared" si="447"/>
        <v>59.950367988981036</v>
      </c>
      <c r="O303" s="46">
        <f>Weather_factors!JV54</f>
        <v>1.0115312031973556</v>
      </c>
      <c r="R303" s="46">
        <f t="shared" si="478"/>
        <v>0.95139543267221716</v>
      </c>
      <c r="S303" s="46"/>
      <c r="T303" s="46"/>
      <c r="V303" s="48">
        <f t="shared" si="479"/>
        <v>1.1624022877522788</v>
      </c>
      <c r="W303" s="48">
        <f t="shared" si="480"/>
        <v>0.94516567911121796</v>
      </c>
      <c r="X303" s="48">
        <f t="shared" si="481"/>
        <v>0.99345198290105152</v>
      </c>
      <c r="Y303" s="48">
        <f t="shared" si="448"/>
        <v>0.95139543267221716</v>
      </c>
      <c r="Z303" s="48">
        <f t="shared" si="449"/>
        <v>1.098662747703816</v>
      </c>
      <c r="AA303" s="48">
        <f t="shared" si="450"/>
        <v>1.098662747703816</v>
      </c>
      <c r="AB303" s="48"/>
      <c r="AC303" s="48" t="e">
        <f>#REF!*#REF!*X303</f>
        <v>#REF!</v>
      </c>
      <c r="AH303" s="5"/>
      <c r="AJ303" s="46" t="e">
        <f>D303/#REF!</f>
        <v>#REF!</v>
      </c>
      <c r="AK303" s="46" t="e">
        <f>#REF!/#REF!</f>
        <v>#REF!</v>
      </c>
      <c r="AL303" s="46" t="e">
        <f>#REF!/#REF!</f>
        <v>#REF!</v>
      </c>
      <c r="AM303" s="46" t="e">
        <f>#REF!/#REF!</f>
        <v>#REF!</v>
      </c>
      <c r="AO303" s="46" t="e">
        <f t="shared" si="488"/>
        <v>#REF!</v>
      </c>
      <c r="AP303" s="46" t="e">
        <f t="shared" si="489"/>
        <v>#REF!</v>
      </c>
      <c r="AQ303" s="46" t="e">
        <f t="shared" si="490"/>
        <v>#REF!</v>
      </c>
      <c r="AR303" s="46" t="e">
        <f t="shared" si="491"/>
        <v>#REF!</v>
      </c>
      <c r="AS303" s="46" t="e">
        <f t="shared" si="492"/>
        <v>#REF!</v>
      </c>
      <c r="AT303" s="46"/>
      <c r="AU303" s="46" t="e">
        <f t="shared" si="493"/>
        <v>#REF!</v>
      </c>
      <c r="AV303" s="46" t="e">
        <f t="shared" si="494"/>
        <v>#REF!</v>
      </c>
      <c r="AW303" s="46" t="e">
        <f t="shared" si="495"/>
        <v>#REF!</v>
      </c>
      <c r="AX303" s="46" t="e">
        <f t="shared" si="496"/>
        <v>#REF!</v>
      </c>
      <c r="BA303" s="46" t="e">
        <f>LN(#REF!/#REF!)</f>
        <v>#REF!</v>
      </c>
      <c r="BB303" s="46" t="e">
        <f>LN(#REF!/#REF!)</f>
        <v>#REF!</v>
      </c>
      <c r="BC303" s="46" t="e">
        <f>LN(#REF!/#REF!)</f>
        <v>#REF!</v>
      </c>
      <c r="BD303" s="46" t="e">
        <f>LN(#REF!/#REF!)</f>
        <v>#REF!</v>
      </c>
      <c r="BF303" s="46" t="e">
        <f>F303/#REF!</f>
        <v>#REF!</v>
      </c>
      <c r="BG303" s="46" t="e">
        <f>#REF!/#REF!</f>
        <v>#REF!</v>
      </c>
      <c r="BH303" s="46" t="e">
        <f>#REF!/#REF!</f>
        <v>#REF!</v>
      </c>
      <c r="BI303" s="46" t="e">
        <f>#REF!/#REF!</f>
        <v>#REF!</v>
      </c>
      <c r="BJ303" s="46"/>
      <c r="BL303" s="46" t="e">
        <f t="shared" si="497"/>
        <v>#REF!</v>
      </c>
      <c r="BM303" s="46" t="e">
        <f t="shared" si="498"/>
        <v>#REF!</v>
      </c>
      <c r="BN303" s="46" t="e">
        <f t="shared" si="499"/>
        <v>#REF!</v>
      </c>
      <c r="BO303" s="46" t="e">
        <f t="shared" si="500"/>
        <v>#REF!</v>
      </c>
      <c r="BQ303" s="46" t="e">
        <f>LN(#REF!/#REF!)</f>
        <v>#REF!</v>
      </c>
      <c r="BR303" s="46" t="e">
        <f>LN(#REF!/#REF!)</f>
        <v>#REF!</v>
      </c>
      <c r="BS303" s="46" t="e">
        <f>LN(#REF!/#REF!)</f>
        <v>#REF!</v>
      </c>
      <c r="BT303" s="46" t="e">
        <f>LN(#REF!/#REF!)</f>
        <v>#REF!</v>
      </c>
      <c r="BV303" s="46" t="e">
        <f>LN(#REF!/#REF!)</f>
        <v>#REF!</v>
      </c>
      <c r="BW303" s="46" t="e">
        <f>LN(#REF!/#REF!)</f>
        <v>#REF!</v>
      </c>
      <c r="BX303" s="46" t="e">
        <f>LN(#REF!/#REF!)</f>
        <v>#REF!</v>
      </c>
      <c r="BY303" s="46" t="e">
        <f>LN(#REF!/#REF!)</f>
        <v>#REF!</v>
      </c>
      <c r="CA303" s="46" t="e">
        <f>LN(#REF!/#REF!)</f>
        <v>#REF!</v>
      </c>
      <c r="CB303" s="46" t="e">
        <f>LN(#REF!/#REF!)</f>
        <v>#REF!</v>
      </c>
      <c r="CC303" s="46" t="e">
        <f>LN(#REF!/#REF!)</f>
        <v>#REF!</v>
      </c>
      <c r="CD303" s="46" t="e">
        <f>LN(#REF!/#REF!)</f>
        <v>#REF!</v>
      </c>
      <c r="CG303" s="46" t="e">
        <f t="shared" si="501"/>
        <v>#REF!</v>
      </c>
      <c r="CH303" s="46">
        <f t="shared" si="502"/>
        <v>1</v>
      </c>
      <c r="CI303" s="46">
        <f t="shared" si="482"/>
        <v>1</v>
      </c>
      <c r="CJ303" s="46"/>
      <c r="CK303" s="46" t="e">
        <f t="shared" si="503"/>
        <v>#REF!</v>
      </c>
      <c r="CL303" s="46">
        <f t="shared" si="504"/>
        <v>1</v>
      </c>
      <c r="CM303" s="46">
        <f t="shared" si="483"/>
        <v>1</v>
      </c>
      <c r="CN303" s="46"/>
      <c r="CO303" s="46" t="e">
        <f t="shared" si="505"/>
        <v>#REF!</v>
      </c>
      <c r="CP303" s="46">
        <f t="shared" si="506"/>
        <v>1</v>
      </c>
      <c r="CQ303" s="46">
        <f t="shared" si="484"/>
        <v>1</v>
      </c>
      <c r="CR303" s="46"/>
      <c r="CS303" s="46" t="e">
        <f t="shared" si="507"/>
        <v>#REF!</v>
      </c>
      <c r="CT303" s="46">
        <f t="shared" si="508"/>
        <v>1</v>
      </c>
      <c r="CU303" s="46">
        <f t="shared" si="485"/>
        <v>1</v>
      </c>
      <c r="CW303" s="46" t="e">
        <f t="shared" si="509"/>
        <v>#REF!</v>
      </c>
      <c r="CX303" s="46">
        <f t="shared" si="510"/>
        <v>1</v>
      </c>
      <c r="CY303" s="46">
        <f t="shared" si="486"/>
        <v>1</v>
      </c>
    </row>
    <row r="304" spans="1:113" x14ac:dyDescent="0.2">
      <c r="A304" s="33" t="s">
        <v>68</v>
      </c>
      <c r="B304" s="1">
        <f t="shared" si="487"/>
        <v>1996</v>
      </c>
      <c r="D304" s="43">
        <f>National_Calibration!O33</f>
        <v>4273.4889999999996</v>
      </c>
      <c r="F304" s="49">
        <f t="shared" si="477"/>
        <v>68.514157016594837</v>
      </c>
      <c r="H304" s="50">
        <f t="shared" si="445"/>
        <v>62.373809823930493</v>
      </c>
      <c r="K304" s="50">
        <f t="shared" si="446"/>
        <v>4159.4853882243588</v>
      </c>
      <c r="L304" s="50">
        <f t="shared" si="447"/>
        <v>60.709867410568712</v>
      </c>
      <c r="O304" s="46">
        <f>Weather_factors!JV55</f>
        <v>1.0274081048820098</v>
      </c>
      <c r="R304" s="46">
        <f t="shared" si="478"/>
        <v>0.96344847429739144</v>
      </c>
      <c r="S304" s="46"/>
      <c r="T304" s="46"/>
      <c r="V304" s="48">
        <f t="shared" si="479"/>
        <v>1.1777938855467078</v>
      </c>
      <c r="W304" s="48">
        <f t="shared" si="480"/>
        <v>0.97216297634137772</v>
      </c>
      <c r="X304" s="48">
        <f t="shared" si="481"/>
        <v>1.009045114789705</v>
      </c>
      <c r="Y304" s="48">
        <f t="shared" si="448"/>
        <v>0.96344847429739144</v>
      </c>
      <c r="Z304" s="48">
        <f t="shared" si="449"/>
        <v>1.1450076092897634</v>
      </c>
      <c r="AA304" s="48">
        <f t="shared" si="450"/>
        <v>1.1450076092897634</v>
      </c>
      <c r="AB304" s="48"/>
      <c r="AC304" s="48" t="e">
        <f>#REF!*#REF!*X304</f>
        <v>#REF!</v>
      </c>
      <c r="AH304" s="5"/>
      <c r="AJ304" s="46" t="e">
        <f>D304/#REF!</f>
        <v>#REF!</v>
      </c>
      <c r="AK304" s="46" t="e">
        <f>#REF!/#REF!</f>
        <v>#REF!</v>
      </c>
      <c r="AL304" s="46" t="e">
        <f>#REF!/#REF!</f>
        <v>#REF!</v>
      </c>
      <c r="AM304" s="46" t="e">
        <f>#REF!/#REF!</f>
        <v>#REF!</v>
      </c>
      <c r="AO304" s="46" t="e">
        <f t="shared" si="488"/>
        <v>#REF!</v>
      </c>
      <c r="AP304" s="46" t="e">
        <f t="shared" si="489"/>
        <v>#REF!</v>
      </c>
      <c r="AQ304" s="46" t="e">
        <f t="shared" si="490"/>
        <v>#REF!</v>
      </c>
      <c r="AR304" s="46" t="e">
        <f t="shared" si="491"/>
        <v>#REF!</v>
      </c>
      <c r="AS304" s="46" t="e">
        <f t="shared" si="492"/>
        <v>#REF!</v>
      </c>
      <c r="AT304" s="46"/>
      <c r="AU304" s="46" t="e">
        <f t="shared" si="493"/>
        <v>#REF!</v>
      </c>
      <c r="AV304" s="46" t="e">
        <f t="shared" si="494"/>
        <v>#REF!</v>
      </c>
      <c r="AW304" s="46" t="e">
        <f t="shared" si="495"/>
        <v>#REF!</v>
      </c>
      <c r="AX304" s="46" t="e">
        <f t="shared" si="496"/>
        <v>#REF!</v>
      </c>
      <c r="BA304" s="46" t="e">
        <f>LN(#REF!/#REF!)</f>
        <v>#REF!</v>
      </c>
      <c r="BB304" s="46" t="e">
        <f>LN(#REF!/#REF!)</f>
        <v>#REF!</v>
      </c>
      <c r="BC304" s="46" t="e">
        <f>LN(#REF!/#REF!)</f>
        <v>#REF!</v>
      </c>
      <c r="BD304" s="46" t="e">
        <f>LN(#REF!/#REF!)</f>
        <v>#REF!</v>
      </c>
      <c r="BF304" s="46" t="e">
        <f>F304/#REF!</f>
        <v>#REF!</v>
      </c>
      <c r="BG304" s="46" t="e">
        <f>#REF!/#REF!</f>
        <v>#REF!</v>
      </c>
      <c r="BH304" s="46" t="e">
        <f>#REF!/#REF!</f>
        <v>#REF!</v>
      </c>
      <c r="BI304" s="46" t="e">
        <f>#REF!/#REF!</f>
        <v>#REF!</v>
      </c>
      <c r="BJ304" s="46"/>
      <c r="BL304" s="46" t="e">
        <f t="shared" si="497"/>
        <v>#REF!</v>
      </c>
      <c r="BM304" s="46" t="e">
        <f t="shared" si="498"/>
        <v>#REF!</v>
      </c>
      <c r="BN304" s="46" t="e">
        <f t="shared" si="499"/>
        <v>#REF!</v>
      </c>
      <c r="BO304" s="46" t="e">
        <f t="shared" si="500"/>
        <v>#REF!</v>
      </c>
      <c r="BQ304" s="46" t="e">
        <f>LN(#REF!/#REF!)</f>
        <v>#REF!</v>
      </c>
      <c r="BR304" s="46" t="e">
        <f>LN(#REF!/#REF!)</f>
        <v>#REF!</v>
      </c>
      <c r="BS304" s="46" t="e">
        <f>LN(#REF!/#REF!)</f>
        <v>#REF!</v>
      </c>
      <c r="BT304" s="46" t="e">
        <f>LN(#REF!/#REF!)</f>
        <v>#REF!</v>
      </c>
      <c r="BV304" s="46" t="e">
        <f>LN(#REF!/#REF!)</f>
        <v>#REF!</v>
      </c>
      <c r="BW304" s="46" t="e">
        <f>LN(#REF!/#REF!)</f>
        <v>#REF!</v>
      </c>
      <c r="BX304" s="46" t="e">
        <f>LN(#REF!/#REF!)</f>
        <v>#REF!</v>
      </c>
      <c r="BY304" s="46" t="e">
        <f>LN(#REF!/#REF!)</f>
        <v>#REF!</v>
      </c>
      <c r="CA304" s="46" t="e">
        <f>LN(#REF!/#REF!)</f>
        <v>#REF!</v>
      </c>
      <c r="CB304" s="46" t="e">
        <f>LN(#REF!/#REF!)</f>
        <v>#REF!</v>
      </c>
      <c r="CC304" s="46" t="e">
        <f>LN(#REF!/#REF!)</f>
        <v>#REF!</v>
      </c>
      <c r="CD304" s="46" t="e">
        <f>LN(#REF!/#REF!)</f>
        <v>#REF!</v>
      </c>
      <c r="CG304" s="46" t="e">
        <f t="shared" si="501"/>
        <v>#REF!</v>
      </c>
      <c r="CH304" s="46">
        <f t="shared" si="502"/>
        <v>1</v>
      </c>
      <c r="CI304" s="46">
        <f t="shared" si="482"/>
        <v>1</v>
      </c>
      <c r="CJ304" s="46"/>
      <c r="CK304" s="46" t="e">
        <f t="shared" si="503"/>
        <v>#REF!</v>
      </c>
      <c r="CL304" s="46">
        <f t="shared" si="504"/>
        <v>1</v>
      </c>
      <c r="CM304" s="46">
        <f t="shared" si="483"/>
        <v>1</v>
      </c>
      <c r="CN304" s="46"/>
      <c r="CO304" s="46" t="e">
        <f t="shared" si="505"/>
        <v>#REF!</v>
      </c>
      <c r="CP304" s="46">
        <f t="shared" si="506"/>
        <v>1</v>
      </c>
      <c r="CQ304" s="46">
        <f t="shared" si="484"/>
        <v>1</v>
      </c>
      <c r="CR304" s="46"/>
      <c r="CS304" s="46" t="e">
        <f t="shared" si="507"/>
        <v>#REF!</v>
      </c>
      <c r="CT304" s="46">
        <f t="shared" si="508"/>
        <v>1</v>
      </c>
      <c r="CU304" s="46">
        <f t="shared" si="485"/>
        <v>1</v>
      </c>
      <c r="CW304" s="46" t="e">
        <f t="shared" si="509"/>
        <v>#REF!</v>
      </c>
      <c r="CX304" s="46">
        <f t="shared" si="510"/>
        <v>1</v>
      </c>
      <c r="CY304" s="46">
        <f t="shared" si="486"/>
        <v>1</v>
      </c>
    </row>
    <row r="305" spans="1:103" x14ac:dyDescent="0.2">
      <c r="A305" s="33" t="s">
        <v>68</v>
      </c>
      <c r="B305" s="1">
        <f t="shared" si="487"/>
        <v>1997</v>
      </c>
      <c r="D305" s="43">
        <f>National_Calibration!O34</f>
        <v>4295.5410000000002</v>
      </c>
      <c r="F305" s="49">
        <f t="shared" si="477"/>
        <v>69.518180139864583</v>
      </c>
      <c r="H305" s="50">
        <f t="shared" si="445"/>
        <v>61.790181954673471</v>
      </c>
      <c r="K305" s="50">
        <f t="shared" si="446"/>
        <v>4242.6114363543129</v>
      </c>
      <c r="L305" s="50">
        <f t="shared" si="447"/>
        <v>61.028804664025216</v>
      </c>
      <c r="O305" s="46">
        <f>Weather_factors!JV56</f>
        <v>1.0124757038064203</v>
      </c>
      <c r="R305" s="46">
        <f t="shared" si="478"/>
        <v>0.96850991856247604</v>
      </c>
      <c r="S305" s="46"/>
      <c r="T305" s="46"/>
      <c r="V305" s="48">
        <f t="shared" si="479"/>
        <v>1.1950535636486832</v>
      </c>
      <c r="W305" s="48">
        <f t="shared" si="480"/>
        <v>0.96306650767841973</v>
      </c>
      <c r="X305" s="48">
        <f t="shared" si="481"/>
        <v>0.99437960233578637</v>
      </c>
      <c r="Y305" s="48">
        <f t="shared" si="448"/>
        <v>0.96850991856247604</v>
      </c>
      <c r="Z305" s="48">
        <f t="shared" si="449"/>
        <v>1.1509160620317873</v>
      </c>
      <c r="AA305" s="48">
        <f t="shared" si="450"/>
        <v>1.1509160620317873</v>
      </c>
      <c r="AB305" s="48"/>
      <c r="AC305" s="48" t="e">
        <f>#REF!*#REF!*X305</f>
        <v>#REF!</v>
      </c>
      <c r="AH305" s="5"/>
      <c r="AJ305" s="46" t="e">
        <f>D305/#REF!</f>
        <v>#REF!</v>
      </c>
      <c r="AK305" s="46" t="e">
        <f>#REF!/#REF!</f>
        <v>#REF!</v>
      </c>
      <c r="AL305" s="46" t="e">
        <f>#REF!/#REF!</f>
        <v>#REF!</v>
      </c>
      <c r="AM305" s="46" t="e">
        <f>#REF!/#REF!</f>
        <v>#REF!</v>
      </c>
      <c r="AO305" s="46" t="e">
        <f t="shared" si="488"/>
        <v>#REF!</v>
      </c>
      <c r="AP305" s="46" t="e">
        <f t="shared" si="489"/>
        <v>#REF!</v>
      </c>
      <c r="AQ305" s="46" t="e">
        <f t="shared" si="490"/>
        <v>#REF!</v>
      </c>
      <c r="AR305" s="46" t="e">
        <f t="shared" si="491"/>
        <v>#REF!</v>
      </c>
      <c r="AS305" s="46" t="e">
        <f t="shared" si="492"/>
        <v>#REF!</v>
      </c>
      <c r="AT305" s="46"/>
      <c r="AU305" s="46" t="e">
        <f t="shared" si="493"/>
        <v>#REF!</v>
      </c>
      <c r="AV305" s="46" t="e">
        <f t="shared" si="494"/>
        <v>#REF!</v>
      </c>
      <c r="AW305" s="46" t="e">
        <f t="shared" si="495"/>
        <v>#REF!</v>
      </c>
      <c r="AX305" s="46" t="e">
        <f t="shared" si="496"/>
        <v>#REF!</v>
      </c>
      <c r="BA305" s="46" t="e">
        <f>LN(#REF!/#REF!)</f>
        <v>#REF!</v>
      </c>
      <c r="BB305" s="46" t="e">
        <f>LN(#REF!/#REF!)</f>
        <v>#REF!</v>
      </c>
      <c r="BC305" s="46" t="e">
        <f>LN(#REF!/#REF!)</f>
        <v>#REF!</v>
      </c>
      <c r="BD305" s="46" t="e">
        <f>LN(#REF!/#REF!)</f>
        <v>#REF!</v>
      </c>
      <c r="BF305" s="46" t="e">
        <f>F305/#REF!</f>
        <v>#REF!</v>
      </c>
      <c r="BG305" s="46" t="e">
        <f>#REF!/#REF!</f>
        <v>#REF!</v>
      </c>
      <c r="BH305" s="46" t="e">
        <f>#REF!/#REF!</f>
        <v>#REF!</v>
      </c>
      <c r="BI305" s="46" t="e">
        <f>#REF!/#REF!</f>
        <v>#REF!</v>
      </c>
      <c r="BJ305" s="46"/>
      <c r="BL305" s="46" t="e">
        <f t="shared" si="497"/>
        <v>#REF!</v>
      </c>
      <c r="BM305" s="46" t="e">
        <f t="shared" si="498"/>
        <v>#REF!</v>
      </c>
      <c r="BN305" s="46" t="e">
        <f t="shared" si="499"/>
        <v>#REF!</v>
      </c>
      <c r="BO305" s="46" t="e">
        <f t="shared" si="500"/>
        <v>#REF!</v>
      </c>
      <c r="BQ305" s="46" t="e">
        <f>LN(#REF!/#REF!)</f>
        <v>#REF!</v>
      </c>
      <c r="BR305" s="46" t="e">
        <f>LN(#REF!/#REF!)</f>
        <v>#REF!</v>
      </c>
      <c r="BS305" s="46" t="e">
        <f>LN(#REF!/#REF!)</f>
        <v>#REF!</v>
      </c>
      <c r="BT305" s="46" t="e">
        <f>LN(#REF!/#REF!)</f>
        <v>#REF!</v>
      </c>
      <c r="BV305" s="46" t="e">
        <f>LN(#REF!/#REF!)</f>
        <v>#REF!</v>
      </c>
      <c r="BW305" s="46" t="e">
        <f>LN(#REF!/#REF!)</f>
        <v>#REF!</v>
      </c>
      <c r="BX305" s="46" t="e">
        <f>LN(#REF!/#REF!)</f>
        <v>#REF!</v>
      </c>
      <c r="BY305" s="46" t="e">
        <f>LN(#REF!/#REF!)</f>
        <v>#REF!</v>
      </c>
      <c r="CA305" s="46" t="e">
        <f>LN(#REF!/#REF!)</f>
        <v>#REF!</v>
      </c>
      <c r="CB305" s="46" t="e">
        <f>LN(#REF!/#REF!)</f>
        <v>#REF!</v>
      </c>
      <c r="CC305" s="46" t="e">
        <f>LN(#REF!/#REF!)</f>
        <v>#REF!</v>
      </c>
      <c r="CD305" s="46" t="e">
        <f>LN(#REF!/#REF!)</f>
        <v>#REF!</v>
      </c>
      <c r="CG305" s="46" t="e">
        <f t="shared" si="501"/>
        <v>#REF!</v>
      </c>
      <c r="CH305" s="46">
        <f t="shared" si="502"/>
        <v>1</v>
      </c>
      <c r="CI305" s="46">
        <f t="shared" si="482"/>
        <v>1</v>
      </c>
      <c r="CJ305" s="46"/>
      <c r="CK305" s="46" t="e">
        <f t="shared" si="503"/>
        <v>#REF!</v>
      </c>
      <c r="CL305" s="46">
        <f t="shared" si="504"/>
        <v>1</v>
      </c>
      <c r="CM305" s="46">
        <f t="shared" si="483"/>
        <v>1</v>
      </c>
      <c r="CN305" s="46"/>
      <c r="CO305" s="46" t="e">
        <f t="shared" si="505"/>
        <v>#REF!</v>
      </c>
      <c r="CP305" s="46">
        <f t="shared" si="506"/>
        <v>1</v>
      </c>
      <c r="CQ305" s="46">
        <f t="shared" si="484"/>
        <v>1</v>
      </c>
      <c r="CR305" s="46"/>
      <c r="CS305" s="46" t="e">
        <f t="shared" si="507"/>
        <v>#REF!</v>
      </c>
      <c r="CT305" s="46">
        <f t="shared" si="508"/>
        <v>1</v>
      </c>
      <c r="CU305" s="46">
        <f t="shared" si="485"/>
        <v>1</v>
      </c>
      <c r="CW305" s="46" t="e">
        <f t="shared" si="509"/>
        <v>#REF!</v>
      </c>
      <c r="CX305" s="46">
        <f t="shared" si="510"/>
        <v>1</v>
      </c>
      <c r="CY305" s="46">
        <f t="shared" si="486"/>
        <v>1</v>
      </c>
    </row>
    <row r="306" spans="1:103" x14ac:dyDescent="0.2">
      <c r="A306" s="33" t="s">
        <v>68</v>
      </c>
      <c r="B306" s="1">
        <f t="shared" si="487"/>
        <v>1998</v>
      </c>
      <c r="D306" s="43">
        <f>National_Calibration!O35</f>
        <v>4004.87</v>
      </c>
      <c r="F306" s="49">
        <f t="shared" si="477"/>
        <v>70.79668972332658</v>
      </c>
      <c r="H306" s="50">
        <f t="shared" si="445"/>
        <v>56.568605335235723</v>
      </c>
      <c r="K306" s="50">
        <f t="shared" si="446"/>
        <v>4207.8288865142567</v>
      </c>
      <c r="L306" s="50">
        <f t="shared" si="447"/>
        <v>59.4353903121523</v>
      </c>
      <c r="O306" s="46">
        <f>Weather_factors!JV57</f>
        <v>0.95176636408274029</v>
      </c>
      <c r="R306" s="46">
        <f t="shared" si="478"/>
        <v>0.94322288217589556</v>
      </c>
      <c r="S306" s="46"/>
      <c r="T306" s="46"/>
      <c r="V306" s="48">
        <f t="shared" si="479"/>
        <v>1.2170318063299685</v>
      </c>
      <c r="W306" s="48">
        <f t="shared" si="480"/>
        <v>0.88168261463298336</v>
      </c>
      <c r="X306" s="48">
        <f t="shared" si="481"/>
        <v>0.93475532802920691</v>
      </c>
      <c r="Y306" s="48">
        <f t="shared" si="448"/>
        <v>0.94322288217589556</v>
      </c>
      <c r="Z306" s="48">
        <f t="shared" si="449"/>
        <v>1.0730357850965093</v>
      </c>
      <c r="AA306" s="48">
        <f t="shared" si="450"/>
        <v>1.0730357850965093</v>
      </c>
      <c r="AB306" s="48"/>
      <c r="AC306" s="48" t="e">
        <f>#REF!*#REF!*X306</f>
        <v>#REF!</v>
      </c>
      <c r="AH306" s="5"/>
      <c r="AJ306" s="46" t="e">
        <f>D306/#REF!</f>
        <v>#REF!</v>
      </c>
      <c r="AK306" s="46" t="e">
        <f>#REF!/#REF!</f>
        <v>#REF!</v>
      </c>
      <c r="AL306" s="46" t="e">
        <f>#REF!/#REF!</f>
        <v>#REF!</v>
      </c>
      <c r="AM306" s="46" t="e">
        <f>#REF!/#REF!</f>
        <v>#REF!</v>
      </c>
      <c r="AO306" s="46" t="e">
        <f t="shared" si="488"/>
        <v>#REF!</v>
      </c>
      <c r="AP306" s="46" t="e">
        <f t="shared" si="489"/>
        <v>#REF!</v>
      </c>
      <c r="AQ306" s="46" t="e">
        <f t="shared" si="490"/>
        <v>#REF!</v>
      </c>
      <c r="AR306" s="46" t="e">
        <f t="shared" si="491"/>
        <v>#REF!</v>
      </c>
      <c r="AS306" s="46" t="e">
        <f t="shared" si="492"/>
        <v>#REF!</v>
      </c>
      <c r="AT306" s="46"/>
      <c r="AU306" s="46" t="e">
        <f t="shared" si="493"/>
        <v>#REF!</v>
      </c>
      <c r="AV306" s="46" t="e">
        <f t="shared" si="494"/>
        <v>#REF!</v>
      </c>
      <c r="AW306" s="46" t="e">
        <f t="shared" si="495"/>
        <v>#REF!</v>
      </c>
      <c r="AX306" s="46" t="e">
        <f t="shared" si="496"/>
        <v>#REF!</v>
      </c>
      <c r="BA306" s="46" t="e">
        <f>LN(#REF!/#REF!)</f>
        <v>#REF!</v>
      </c>
      <c r="BB306" s="46" t="e">
        <f>LN(#REF!/#REF!)</f>
        <v>#REF!</v>
      </c>
      <c r="BC306" s="46" t="e">
        <f>LN(#REF!/#REF!)</f>
        <v>#REF!</v>
      </c>
      <c r="BD306" s="46" t="e">
        <f>LN(#REF!/#REF!)</f>
        <v>#REF!</v>
      </c>
      <c r="BF306" s="46" t="e">
        <f>F306/#REF!</f>
        <v>#REF!</v>
      </c>
      <c r="BG306" s="46" t="e">
        <f>#REF!/#REF!</f>
        <v>#REF!</v>
      </c>
      <c r="BH306" s="46" t="e">
        <f>#REF!/#REF!</f>
        <v>#REF!</v>
      </c>
      <c r="BI306" s="46" t="e">
        <f>#REF!/#REF!</f>
        <v>#REF!</v>
      </c>
      <c r="BJ306" s="46"/>
      <c r="BL306" s="46" t="e">
        <f t="shared" si="497"/>
        <v>#REF!</v>
      </c>
      <c r="BM306" s="46" t="e">
        <f t="shared" si="498"/>
        <v>#REF!</v>
      </c>
      <c r="BN306" s="46" t="e">
        <f t="shared" si="499"/>
        <v>#REF!</v>
      </c>
      <c r="BO306" s="46" t="e">
        <f t="shared" si="500"/>
        <v>#REF!</v>
      </c>
      <c r="BQ306" s="46" t="e">
        <f>LN(#REF!/#REF!)</f>
        <v>#REF!</v>
      </c>
      <c r="BR306" s="46" t="e">
        <f>LN(#REF!/#REF!)</f>
        <v>#REF!</v>
      </c>
      <c r="BS306" s="46" t="e">
        <f>LN(#REF!/#REF!)</f>
        <v>#REF!</v>
      </c>
      <c r="BT306" s="46" t="e">
        <f>LN(#REF!/#REF!)</f>
        <v>#REF!</v>
      </c>
      <c r="BV306" s="46" t="e">
        <f>LN(#REF!/#REF!)</f>
        <v>#REF!</v>
      </c>
      <c r="BW306" s="46" t="e">
        <f>LN(#REF!/#REF!)</f>
        <v>#REF!</v>
      </c>
      <c r="BX306" s="46" t="e">
        <f>LN(#REF!/#REF!)</f>
        <v>#REF!</v>
      </c>
      <c r="BY306" s="46" t="e">
        <f>LN(#REF!/#REF!)</f>
        <v>#REF!</v>
      </c>
      <c r="CA306" s="46" t="e">
        <f>LN(#REF!/#REF!)</f>
        <v>#REF!</v>
      </c>
      <c r="CB306" s="46" t="e">
        <f>LN(#REF!/#REF!)</f>
        <v>#REF!</v>
      </c>
      <c r="CC306" s="46" t="e">
        <f>LN(#REF!/#REF!)</f>
        <v>#REF!</v>
      </c>
      <c r="CD306" s="46" t="e">
        <f>LN(#REF!/#REF!)</f>
        <v>#REF!</v>
      </c>
      <c r="CG306" s="46" t="e">
        <f t="shared" si="501"/>
        <v>#REF!</v>
      </c>
      <c r="CH306" s="46">
        <f t="shared" si="502"/>
        <v>1</v>
      </c>
      <c r="CI306" s="46">
        <f t="shared" si="482"/>
        <v>1</v>
      </c>
      <c r="CJ306" s="46"/>
      <c r="CK306" s="46" t="e">
        <f t="shared" si="503"/>
        <v>#REF!</v>
      </c>
      <c r="CL306" s="46">
        <f t="shared" si="504"/>
        <v>1</v>
      </c>
      <c r="CM306" s="46">
        <f t="shared" si="483"/>
        <v>1</v>
      </c>
      <c r="CN306" s="46"/>
      <c r="CO306" s="46" t="e">
        <f t="shared" si="505"/>
        <v>#REF!</v>
      </c>
      <c r="CP306" s="46">
        <f t="shared" si="506"/>
        <v>1</v>
      </c>
      <c r="CQ306" s="46">
        <f t="shared" si="484"/>
        <v>1</v>
      </c>
      <c r="CR306" s="46"/>
      <c r="CS306" s="46" t="e">
        <f t="shared" si="507"/>
        <v>#REF!</v>
      </c>
      <c r="CT306" s="46">
        <f t="shared" si="508"/>
        <v>1</v>
      </c>
      <c r="CU306" s="46">
        <f t="shared" si="485"/>
        <v>1</v>
      </c>
      <c r="CW306" s="46" t="e">
        <f t="shared" si="509"/>
        <v>#REF!</v>
      </c>
      <c r="CX306" s="46">
        <f t="shared" si="510"/>
        <v>1</v>
      </c>
      <c r="CY306" s="46">
        <f t="shared" si="486"/>
        <v>1</v>
      </c>
    </row>
    <row r="307" spans="1:103" x14ac:dyDescent="0.2">
      <c r="A307" s="33" t="s">
        <v>68</v>
      </c>
      <c r="B307" s="1">
        <f t="shared" si="487"/>
        <v>1999</v>
      </c>
      <c r="D307" s="43">
        <f>National_Calibration!O36</f>
        <v>4053.5529999999999</v>
      </c>
      <c r="F307" s="49">
        <f t="shared" si="477"/>
        <v>72.299726123506517</v>
      </c>
      <c r="H307" s="50">
        <f t="shared" si="445"/>
        <v>56.065952353339341</v>
      </c>
      <c r="K307" s="50">
        <f t="shared" si="446"/>
        <v>4169.1416184128529</v>
      </c>
      <c r="L307" s="50">
        <f t="shared" si="447"/>
        <v>57.664694487097883</v>
      </c>
      <c r="O307" s="46">
        <f>Weather_factors!JV58</f>
        <v>0.97227519979116073</v>
      </c>
      <c r="R307" s="46">
        <f t="shared" si="478"/>
        <v>0.91512243880717137</v>
      </c>
      <c r="S307" s="46"/>
      <c r="T307" s="46"/>
      <c r="V307" s="48">
        <f t="shared" si="479"/>
        <v>1.242869781413823</v>
      </c>
      <c r="W307" s="48">
        <f t="shared" si="480"/>
        <v>0.87384822676527651</v>
      </c>
      <c r="X307" s="48">
        <f t="shared" si="481"/>
        <v>0.95489760682112168</v>
      </c>
      <c r="Y307" s="48">
        <f t="shared" si="448"/>
        <v>0.91512243880717137</v>
      </c>
      <c r="Z307" s="48">
        <f t="shared" si="449"/>
        <v>1.0860795545886157</v>
      </c>
      <c r="AA307" s="48">
        <f t="shared" si="450"/>
        <v>1.0860795545886159</v>
      </c>
      <c r="AB307" s="48"/>
      <c r="AC307" s="48" t="e">
        <f>#REF!*#REF!*X307</f>
        <v>#REF!</v>
      </c>
      <c r="AH307" s="5"/>
      <c r="AJ307" s="46" t="e">
        <f>D307/#REF!</f>
        <v>#REF!</v>
      </c>
      <c r="AK307" s="46" t="e">
        <f>#REF!/#REF!</f>
        <v>#REF!</v>
      </c>
      <c r="AL307" s="46" t="e">
        <f>#REF!/#REF!</f>
        <v>#REF!</v>
      </c>
      <c r="AM307" s="46" t="e">
        <f>#REF!/#REF!</f>
        <v>#REF!</v>
      </c>
      <c r="AO307" s="46" t="e">
        <f t="shared" si="488"/>
        <v>#REF!</v>
      </c>
      <c r="AP307" s="46" t="e">
        <f t="shared" si="489"/>
        <v>#REF!</v>
      </c>
      <c r="AQ307" s="46" t="e">
        <f t="shared" si="490"/>
        <v>#REF!</v>
      </c>
      <c r="AR307" s="46" t="e">
        <f t="shared" si="491"/>
        <v>#REF!</v>
      </c>
      <c r="AS307" s="46" t="e">
        <f t="shared" si="492"/>
        <v>#REF!</v>
      </c>
      <c r="AT307" s="46"/>
      <c r="AU307" s="46" t="e">
        <f t="shared" si="493"/>
        <v>#REF!</v>
      </c>
      <c r="AV307" s="46" t="e">
        <f t="shared" si="494"/>
        <v>#REF!</v>
      </c>
      <c r="AW307" s="46" t="e">
        <f t="shared" si="495"/>
        <v>#REF!</v>
      </c>
      <c r="AX307" s="46" t="e">
        <f t="shared" si="496"/>
        <v>#REF!</v>
      </c>
      <c r="BA307" s="46" t="e">
        <f>LN(#REF!/#REF!)</f>
        <v>#REF!</v>
      </c>
      <c r="BB307" s="46" t="e">
        <f>LN(#REF!/#REF!)</f>
        <v>#REF!</v>
      </c>
      <c r="BC307" s="46" t="e">
        <f>LN(#REF!/#REF!)</f>
        <v>#REF!</v>
      </c>
      <c r="BD307" s="46" t="e">
        <f>LN(#REF!/#REF!)</f>
        <v>#REF!</v>
      </c>
      <c r="BF307" s="46" t="e">
        <f>F307/#REF!</f>
        <v>#REF!</v>
      </c>
      <c r="BG307" s="46" t="e">
        <f>#REF!/#REF!</f>
        <v>#REF!</v>
      </c>
      <c r="BH307" s="46" t="e">
        <f>#REF!/#REF!</f>
        <v>#REF!</v>
      </c>
      <c r="BI307" s="46" t="e">
        <f>#REF!/#REF!</f>
        <v>#REF!</v>
      </c>
      <c r="BJ307" s="46"/>
      <c r="BL307" s="46" t="e">
        <f t="shared" si="497"/>
        <v>#REF!</v>
      </c>
      <c r="BM307" s="46" t="e">
        <f t="shared" si="498"/>
        <v>#REF!</v>
      </c>
      <c r="BN307" s="46" t="e">
        <f t="shared" si="499"/>
        <v>#REF!</v>
      </c>
      <c r="BO307" s="46" t="e">
        <f t="shared" si="500"/>
        <v>#REF!</v>
      </c>
      <c r="BQ307" s="46" t="e">
        <f>LN(#REF!/#REF!)</f>
        <v>#REF!</v>
      </c>
      <c r="BR307" s="46" t="e">
        <f>LN(#REF!/#REF!)</f>
        <v>#REF!</v>
      </c>
      <c r="BS307" s="46" t="e">
        <f>LN(#REF!/#REF!)</f>
        <v>#REF!</v>
      </c>
      <c r="BT307" s="46" t="e">
        <f>LN(#REF!/#REF!)</f>
        <v>#REF!</v>
      </c>
      <c r="BV307" s="46" t="e">
        <f>LN(#REF!/#REF!)</f>
        <v>#REF!</v>
      </c>
      <c r="BW307" s="46" t="e">
        <f>LN(#REF!/#REF!)</f>
        <v>#REF!</v>
      </c>
      <c r="BX307" s="46" t="e">
        <f>LN(#REF!/#REF!)</f>
        <v>#REF!</v>
      </c>
      <c r="BY307" s="46" t="e">
        <f>LN(#REF!/#REF!)</f>
        <v>#REF!</v>
      </c>
      <c r="CA307" s="46" t="e">
        <f>LN(#REF!/#REF!)</f>
        <v>#REF!</v>
      </c>
      <c r="CB307" s="46" t="e">
        <f>LN(#REF!/#REF!)</f>
        <v>#REF!</v>
      </c>
      <c r="CC307" s="46" t="e">
        <f>LN(#REF!/#REF!)</f>
        <v>#REF!</v>
      </c>
      <c r="CD307" s="46" t="e">
        <f>LN(#REF!/#REF!)</f>
        <v>#REF!</v>
      </c>
      <c r="CG307" s="46" t="e">
        <f t="shared" si="501"/>
        <v>#REF!</v>
      </c>
      <c r="CH307" s="46">
        <f t="shared" si="502"/>
        <v>1</v>
      </c>
      <c r="CI307" s="46">
        <f t="shared" si="482"/>
        <v>1</v>
      </c>
      <c r="CJ307" s="46"/>
      <c r="CK307" s="46" t="e">
        <f t="shared" si="503"/>
        <v>#REF!</v>
      </c>
      <c r="CL307" s="46">
        <f t="shared" si="504"/>
        <v>1</v>
      </c>
      <c r="CM307" s="46">
        <f t="shared" si="483"/>
        <v>1</v>
      </c>
      <c r="CN307" s="46"/>
      <c r="CO307" s="46" t="e">
        <f t="shared" si="505"/>
        <v>#REF!</v>
      </c>
      <c r="CP307" s="46">
        <f t="shared" si="506"/>
        <v>1</v>
      </c>
      <c r="CQ307" s="46">
        <f t="shared" si="484"/>
        <v>1</v>
      </c>
      <c r="CR307" s="46"/>
      <c r="CS307" s="46" t="e">
        <f t="shared" si="507"/>
        <v>#REF!</v>
      </c>
      <c r="CT307" s="46">
        <f t="shared" si="508"/>
        <v>1</v>
      </c>
      <c r="CU307" s="46">
        <f t="shared" si="485"/>
        <v>1</v>
      </c>
      <c r="CW307" s="46" t="e">
        <f t="shared" si="509"/>
        <v>#REF!</v>
      </c>
      <c r="CX307" s="46">
        <f t="shared" si="510"/>
        <v>1</v>
      </c>
      <c r="CY307" s="46">
        <f t="shared" si="486"/>
        <v>1</v>
      </c>
    </row>
    <row r="308" spans="1:103" x14ac:dyDescent="0.2">
      <c r="A308" s="33" t="s">
        <v>68</v>
      </c>
      <c r="B308" s="1">
        <f t="shared" si="487"/>
        <v>2000</v>
      </c>
      <c r="D308" s="43">
        <f>National_Calibration!O37</f>
        <v>4278.2579999999998</v>
      </c>
      <c r="F308" s="49">
        <f t="shared" si="477"/>
        <v>73.870248903781942</v>
      </c>
      <c r="H308" s="50">
        <f t="shared" si="445"/>
        <v>57.915846548351965</v>
      </c>
      <c r="K308" s="50">
        <f t="shared" si="446"/>
        <v>4281.2642180996008</v>
      </c>
      <c r="L308" s="50">
        <f t="shared" si="447"/>
        <v>57.956542473223116</v>
      </c>
      <c r="O308" s="46">
        <f>Weather_factors!JV59</f>
        <v>0.99929782000211709</v>
      </c>
      <c r="R308" s="46">
        <f t="shared" si="478"/>
        <v>0.91975398403947373</v>
      </c>
      <c r="S308" s="46"/>
      <c r="T308" s="46"/>
      <c r="V308" s="48">
        <f t="shared" si="479"/>
        <v>1.2698678823650202</v>
      </c>
      <c r="W308" s="48">
        <f t="shared" si="480"/>
        <v>0.9026808193488729</v>
      </c>
      <c r="X308" s="48">
        <f t="shared" si="481"/>
        <v>0.98143724845244262</v>
      </c>
      <c r="Y308" s="48">
        <f t="shared" si="448"/>
        <v>0.91975398403947373</v>
      </c>
      <c r="Z308" s="48">
        <f t="shared" si="449"/>
        <v>1.1462853805180746</v>
      </c>
      <c r="AA308" s="48">
        <f t="shared" si="450"/>
        <v>1.1462853805180746</v>
      </c>
      <c r="AB308" s="48"/>
      <c r="AC308" s="48" t="e">
        <f>#REF!*#REF!*X308</f>
        <v>#REF!</v>
      </c>
      <c r="AH308" s="5"/>
      <c r="AJ308" s="46" t="e">
        <f>D308/#REF!</f>
        <v>#REF!</v>
      </c>
      <c r="AK308" s="46" t="e">
        <f>#REF!/#REF!</f>
        <v>#REF!</v>
      </c>
      <c r="AL308" s="46" t="e">
        <f>#REF!/#REF!</f>
        <v>#REF!</v>
      </c>
      <c r="AM308" s="46" t="e">
        <f>#REF!/#REF!</f>
        <v>#REF!</v>
      </c>
      <c r="AO308" s="46" t="e">
        <f t="shared" si="488"/>
        <v>#REF!</v>
      </c>
      <c r="AP308" s="46" t="e">
        <f t="shared" si="489"/>
        <v>#REF!</v>
      </c>
      <c r="AQ308" s="46" t="e">
        <f t="shared" si="490"/>
        <v>#REF!</v>
      </c>
      <c r="AR308" s="46" t="e">
        <f t="shared" si="491"/>
        <v>#REF!</v>
      </c>
      <c r="AS308" s="46" t="e">
        <f t="shared" si="492"/>
        <v>#REF!</v>
      </c>
      <c r="AT308" s="46"/>
      <c r="AU308" s="46" t="e">
        <f t="shared" si="493"/>
        <v>#REF!</v>
      </c>
      <c r="AV308" s="46" t="e">
        <f t="shared" si="494"/>
        <v>#REF!</v>
      </c>
      <c r="AW308" s="46" t="e">
        <f t="shared" si="495"/>
        <v>#REF!</v>
      </c>
      <c r="AX308" s="46" t="e">
        <f t="shared" si="496"/>
        <v>#REF!</v>
      </c>
      <c r="BA308" s="46" t="e">
        <f>LN(#REF!/#REF!)</f>
        <v>#REF!</v>
      </c>
      <c r="BB308" s="46" t="e">
        <f>LN(#REF!/#REF!)</f>
        <v>#REF!</v>
      </c>
      <c r="BC308" s="46" t="e">
        <f>LN(#REF!/#REF!)</f>
        <v>#REF!</v>
      </c>
      <c r="BD308" s="46" t="e">
        <f>LN(#REF!/#REF!)</f>
        <v>#REF!</v>
      </c>
      <c r="BF308" s="46" t="e">
        <f>F308/#REF!</f>
        <v>#REF!</v>
      </c>
      <c r="BG308" s="46" t="e">
        <f>#REF!/#REF!</f>
        <v>#REF!</v>
      </c>
      <c r="BH308" s="46" t="e">
        <f>#REF!/#REF!</f>
        <v>#REF!</v>
      </c>
      <c r="BI308" s="46" t="e">
        <f>#REF!/#REF!</f>
        <v>#REF!</v>
      </c>
      <c r="BJ308" s="46"/>
      <c r="BL308" s="46" t="e">
        <f t="shared" si="497"/>
        <v>#REF!</v>
      </c>
      <c r="BM308" s="46" t="e">
        <f t="shared" si="498"/>
        <v>#REF!</v>
      </c>
      <c r="BN308" s="46" t="e">
        <f t="shared" si="499"/>
        <v>#REF!</v>
      </c>
      <c r="BO308" s="46" t="e">
        <f t="shared" si="500"/>
        <v>#REF!</v>
      </c>
      <c r="BQ308" s="46" t="e">
        <f>LN(#REF!/#REF!)</f>
        <v>#REF!</v>
      </c>
      <c r="BR308" s="46" t="e">
        <f>LN(#REF!/#REF!)</f>
        <v>#REF!</v>
      </c>
      <c r="BS308" s="46" t="e">
        <f>LN(#REF!/#REF!)</f>
        <v>#REF!</v>
      </c>
      <c r="BT308" s="46" t="e">
        <f>LN(#REF!/#REF!)</f>
        <v>#REF!</v>
      </c>
      <c r="BV308" s="46" t="e">
        <f>LN(#REF!/#REF!)</f>
        <v>#REF!</v>
      </c>
      <c r="BW308" s="46" t="e">
        <f>LN(#REF!/#REF!)</f>
        <v>#REF!</v>
      </c>
      <c r="BX308" s="46" t="e">
        <f>LN(#REF!/#REF!)</f>
        <v>#REF!</v>
      </c>
      <c r="BY308" s="46" t="e">
        <f>LN(#REF!/#REF!)</f>
        <v>#REF!</v>
      </c>
      <c r="CA308" s="46" t="e">
        <f>LN(#REF!/#REF!)</f>
        <v>#REF!</v>
      </c>
      <c r="CB308" s="46" t="e">
        <f>LN(#REF!/#REF!)</f>
        <v>#REF!</v>
      </c>
      <c r="CC308" s="46" t="e">
        <f>LN(#REF!/#REF!)</f>
        <v>#REF!</v>
      </c>
      <c r="CD308" s="46" t="e">
        <f>LN(#REF!/#REF!)</f>
        <v>#REF!</v>
      </c>
      <c r="CG308" s="46" t="e">
        <f t="shared" si="501"/>
        <v>#REF!</v>
      </c>
      <c r="CH308" s="46">
        <f t="shared" si="502"/>
        <v>1</v>
      </c>
      <c r="CI308" s="46">
        <f t="shared" si="482"/>
        <v>1</v>
      </c>
      <c r="CJ308" s="46"/>
      <c r="CK308" s="46" t="e">
        <f t="shared" si="503"/>
        <v>#REF!</v>
      </c>
      <c r="CL308" s="46">
        <f t="shared" si="504"/>
        <v>1</v>
      </c>
      <c r="CM308" s="46">
        <f t="shared" si="483"/>
        <v>1</v>
      </c>
      <c r="CN308" s="46"/>
      <c r="CO308" s="46" t="e">
        <f t="shared" si="505"/>
        <v>#REF!</v>
      </c>
      <c r="CP308" s="46">
        <f t="shared" si="506"/>
        <v>1</v>
      </c>
      <c r="CQ308" s="46">
        <f t="shared" si="484"/>
        <v>1</v>
      </c>
      <c r="CR308" s="46"/>
      <c r="CS308" s="46" t="e">
        <f t="shared" si="507"/>
        <v>#REF!</v>
      </c>
      <c r="CT308" s="46">
        <f t="shared" si="508"/>
        <v>1</v>
      </c>
      <c r="CU308" s="46">
        <f t="shared" si="485"/>
        <v>1</v>
      </c>
      <c r="CW308" s="46" t="e">
        <f t="shared" si="509"/>
        <v>#REF!</v>
      </c>
      <c r="CX308" s="46">
        <f t="shared" si="510"/>
        <v>1</v>
      </c>
      <c r="CY308" s="46">
        <f t="shared" si="486"/>
        <v>1</v>
      </c>
    </row>
    <row r="309" spans="1:103" x14ac:dyDescent="0.2">
      <c r="A309" s="33" t="s">
        <v>68</v>
      </c>
      <c r="B309" s="1">
        <f t="shared" si="487"/>
        <v>2001</v>
      </c>
      <c r="D309" s="43">
        <f>National_Calibration!O38</f>
        <v>4084.6560000000004</v>
      </c>
      <c r="F309" s="49">
        <f t="shared" si="477"/>
        <v>75.387733723424319</v>
      </c>
      <c r="H309" s="50">
        <f t="shared" si="445"/>
        <v>54.181970968717749</v>
      </c>
      <c r="K309" s="50">
        <f t="shared" si="446"/>
        <v>4196.7953555128888</v>
      </c>
      <c r="L309" s="50">
        <f t="shared" si="447"/>
        <v>55.669472316407742</v>
      </c>
      <c r="O309" s="46">
        <f>Weather_factors!JV60</f>
        <v>0.97327976562746088</v>
      </c>
      <c r="R309" s="46">
        <f t="shared" si="478"/>
        <v>0.88345882565454081</v>
      </c>
      <c r="S309" s="46"/>
      <c r="T309" s="46"/>
      <c r="V309" s="48">
        <f t="shared" si="479"/>
        <v>1.2959542332713276</v>
      </c>
      <c r="W309" s="48">
        <f t="shared" si="480"/>
        <v>0.84448434863412558</v>
      </c>
      <c r="X309" s="48">
        <f t="shared" si="481"/>
        <v>0.9558842179299758</v>
      </c>
      <c r="Y309" s="48">
        <f t="shared" si="448"/>
        <v>0.88345882565454081</v>
      </c>
      <c r="Z309" s="48">
        <f t="shared" si="449"/>
        <v>1.0944130665437748</v>
      </c>
      <c r="AA309" s="48">
        <f t="shared" si="450"/>
        <v>1.0944130665437748</v>
      </c>
      <c r="AB309" s="48"/>
      <c r="AC309" s="48" t="e">
        <f>#REF!*#REF!*X309</f>
        <v>#REF!</v>
      </c>
      <c r="AH309" s="5"/>
      <c r="AJ309" s="46" t="e">
        <f>D309/#REF!</f>
        <v>#REF!</v>
      </c>
      <c r="AK309" s="46" t="e">
        <f>#REF!/#REF!</f>
        <v>#REF!</v>
      </c>
      <c r="AL309" s="46" t="e">
        <f>#REF!/#REF!</f>
        <v>#REF!</v>
      </c>
      <c r="AM309" s="46" t="e">
        <f>#REF!/#REF!</f>
        <v>#REF!</v>
      </c>
      <c r="AO309" s="46" t="e">
        <f t="shared" si="488"/>
        <v>#REF!</v>
      </c>
      <c r="AP309" s="46" t="e">
        <f t="shared" si="489"/>
        <v>#REF!</v>
      </c>
      <c r="AQ309" s="46" t="e">
        <f t="shared" si="490"/>
        <v>#REF!</v>
      </c>
      <c r="AR309" s="46" t="e">
        <f t="shared" si="491"/>
        <v>#REF!</v>
      </c>
      <c r="AS309" s="46" t="e">
        <f t="shared" si="492"/>
        <v>#REF!</v>
      </c>
      <c r="AU309" s="46" t="e">
        <f t="shared" si="493"/>
        <v>#REF!</v>
      </c>
      <c r="AV309" s="46" t="e">
        <f t="shared" si="494"/>
        <v>#REF!</v>
      </c>
      <c r="AW309" s="46" t="e">
        <f t="shared" si="495"/>
        <v>#REF!</v>
      </c>
      <c r="AX309" s="46" t="e">
        <f t="shared" si="496"/>
        <v>#REF!</v>
      </c>
      <c r="BA309" s="46" t="e">
        <f>LN(#REF!/#REF!)</f>
        <v>#REF!</v>
      </c>
      <c r="BB309" s="46" t="e">
        <f>LN(#REF!/#REF!)</f>
        <v>#REF!</v>
      </c>
      <c r="BC309" s="46" t="e">
        <f>LN(#REF!/#REF!)</f>
        <v>#REF!</v>
      </c>
      <c r="BD309" s="46" t="e">
        <f>LN(#REF!/#REF!)</f>
        <v>#REF!</v>
      </c>
      <c r="BF309" s="46" t="e">
        <f>F309/#REF!</f>
        <v>#REF!</v>
      </c>
      <c r="BG309" s="46" t="e">
        <f>#REF!/#REF!</f>
        <v>#REF!</v>
      </c>
      <c r="BH309" s="46" t="e">
        <f>#REF!/#REF!</f>
        <v>#REF!</v>
      </c>
      <c r="BI309" s="46" t="e">
        <f>#REF!/#REF!</f>
        <v>#REF!</v>
      </c>
      <c r="BJ309" s="46"/>
      <c r="BK309" s="46" t="e">
        <f>SUM(BF309:BI309)</f>
        <v>#REF!</v>
      </c>
      <c r="BL309" s="46" t="e">
        <f t="shared" si="497"/>
        <v>#REF!</v>
      </c>
      <c r="BM309" s="46" t="e">
        <f t="shared" si="498"/>
        <v>#REF!</v>
      </c>
      <c r="BN309" s="46" t="e">
        <f t="shared" si="499"/>
        <v>#REF!</v>
      </c>
      <c r="BO309" s="46" t="e">
        <f t="shared" si="500"/>
        <v>#REF!</v>
      </c>
      <c r="BQ309" s="46" t="e">
        <f>LN(#REF!/#REF!)</f>
        <v>#REF!</v>
      </c>
      <c r="BR309" s="46" t="e">
        <f>LN(#REF!/#REF!)</f>
        <v>#REF!</v>
      </c>
      <c r="BS309" s="46" t="e">
        <f>LN(#REF!/#REF!)</f>
        <v>#REF!</v>
      </c>
      <c r="BT309" s="46" t="e">
        <f>LN(#REF!/#REF!)</f>
        <v>#REF!</v>
      </c>
      <c r="BV309" s="46" t="e">
        <f>LN(#REF!/#REF!)</f>
        <v>#REF!</v>
      </c>
      <c r="BW309" s="46" t="e">
        <f>LN(#REF!/#REF!)</f>
        <v>#REF!</v>
      </c>
      <c r="BX309" s="46" t="e">
        <f>LN(#REF!/#REF!)</f>
        <v>#REF!</v>
      </c>
      <c r="BY309" s="46" t="e">
        <f>LN(#REF!/#REF!)</f>
        <v>#REF!</v>
      </c>
      <c r="CA309" s="46" t="e">
        <f>LN(#REF!/#REF!)</f>
        <v>#REF!</v>
      </c>
      <c r="CB309" s="46" t="e">
        <f>LN(#REF!/#REF!)</f>
        <v>#REF!</v>
      </c>
      <c r="CC309" s="46" t="e">
        <f>LN(#REF!/#REF!)</f>
        <v>#REF!</v>
      </c>
      <c r="CD309" s="46" t="e">
        <f>LN(#REF!/#REF!)</f>
        <v>#REF!</v>
      </c>
      <c r="CG309" s="46" t="e">
        <f t="shared" si="501"/>
        <v>#REF!</v>
      </c>
      <c r="CH309" s="46">
        <f t="shared" si="502"/>
        <v>1</v>
      </c>
      <c r="CI309" s="46">
        <f t="shared" si="482"/>
        <v>1</v>
      </c>
      <c r="CJ309" s="46"/>
      <c r="CK309" s="46" t="e">
        <f t="shared" si="503"/>
        <v>#REF!</v>
      </c>
      <c r="CL309" s="46">
        <f t="shared" si="504"/>
        <v>1</v>
      </c>
      <c r="CM309" s="46">
        <f t="shared" si="483"/>
        <v>1</v>
      </c>
      <c r="CO309" s="46" t="e">
        <f t="shared" si="505"/>
        <v>#REF!</v>
      </c>
      <c r="CP309" s="46">
        <f t="shared" si="506"/>
        <v>1</v>
      </c>
      <c r="CQ309" s="46">
        <f t="shared" si="484"/>
        <v>1</v>
      </c>
      <c r="CS309" s="46" t="e">
        <f t="shared" si="507"/>
        <v>#REF!</v>
      </c>
      <c r="CT309" s="46">
        <f t="shared" si="508"/>
        <v>1</v>
      </c>
      <c r="CU309" s="46">
        <f t="shared" si="485"/>
        <v>1</v>
      </c>
      <c r="CW309" s="46" t="e">
        <f t="shared" si="509"/>
        <v>#REF!</v>
      </c>
      <c r="CX309" s="46">
        <f t="shared" si="510"/>
        <v>1</v>
      </c>
      <c r="CY309" s="46">
        <f t="shared" si="486"/>
        <v>1</v>
      </c>
    </row>
    <row r="310" spans="1:103" x14ac:dyDescent="0.2">
      <c r="A310" s="33" t="s">
        <v>68</v>
      </c>
      <c r="B310" s="1">
        <f t="shared" si="487"/>
        <v>2002</v>
      </c>
      <c r="D310" s="43">
        <f>National_Calibration!O39</f>
        <v>4132.17</v>
      </c>
      <c r="F310" s="49">
        <f t="shared" si="477"/>
        <v>76.666137428142079</v>
      </c>
      <c r="H310" s="50">
        <f t="shared" si="445"/>
        <v>53.898241630772333</v>
      </c>
      <c r="K310" s="50">
        <f t="shared" si="446"/>
        <v>4198.211351195464</v>
      </c>
      <c r="L310" s="50">
        <f t="shared" si="447"/>
        <v>54.759656505851481</v>
      </c>
      <c r="O310" s="46">
        <f>Weather_factors!JV61</f>
        <v>0.98426916949365639</v>
      </c>
      <c r="R310" s="46">
        <f t="shared" si="478"/>
        <v>0.86902030532893915</v>
      </c>
      <c r="V310" s="48">
        <f t="shared" si="479"/>
        <v>1.3179306558420987</v>
      </c>
      <c r="W310" s="48">
        <f t="shared" si="480"/>
        <v>0.84006212144564685</v>
      </c>
      <c r="X310" s="48">
        <f t="shared" si="481"/>
        <v>0.9666772068434798</v>
      </c>
      <c r="Y310" s="48">
        <f t="shared" ref="Y310:Y315" si="526">R310</f>
        <v>0.86902030532893915</v>
      </c>
      <c r="Z310" s="48">
        <f t="shared" ref="Z310:Z315" si="527">V310*X310*Y310</f>
        <v>1.1071436226649662</v>
      </c>
      <c r="AA310" s="48">
        <f t="shared" ref="AA310:AA315" si="528">V310*W310</f>
        <v>1.107143622664966</v>
      </c>
      <c r="AH310" s="5"/>
    </row>
    <row r="311" spans="1:103" x14ac:dyDescent="0.2">
      <c r="A311" s="33" t="s">
        <v>68</v>
      </c>
      <c r="B311" s="1">
        <f t="shared" si="487"/>
        <v>2003</v>
      </c>
      <c r="D311" s="43">
        <f>National_Calibration!O40</f>
        <v>4298.49</v>
      </c>
      <c r="F311" s="49">
        <f t="shared" si="477"/>
        <v>77.765478809122598</v>
      </c>
      <c r="H311" s="50">
        <f t="shared" si="445"/>
        <v>55.275040619897112</v>
      </c>
      <c r="K311" s="50">
        <f t="shared" ref="K311:K316" si="529">D311/O311</f>
        <v>4254.4144515621556</v>
      </c>
      <c r="L311" s="50">
        <f t="shared" ref="L311:L316" si="530">H311/O311</f>
        <v>54.708265373183472</v>
      </c>
      <c r="O311" s="46">
        <f>Weather_factors!JV62</f>
        <v>1.0103599564498613</v>
      </c>
      <c r="R311" s="46">
        <f t="shared" si="478"/>
        <v>0.86820474254691948</v>
      </c>
      <c r="V311" s="48">
        <f t="shared" si="479"/>
        <v>1.3368289042191999</v>
      </c>
      <c r="W311" s="48">
        <f t="shared" si="480"/>
        <v>0.86152101592186381</v>
      </c>
      <c r="X311" s="48">
        <f t="shared" si="481"/>
        <v>0.99230166998921387</v>
      </c>
      <c r="Y311" s="48">
        <f t="shared" si="526"/>
        <v>0.86820474254691948</v>
      </c>
      <c r="Z311" s="48">
        <f t="shared" si="527"/>
        <v>1.151706195676637</v>
      </c>
      <c r="AA311" s="48">
        <f t="shared" si="528"/>
        <v>1.151706195676637</v>
      </c>
      <c r="AH311" s="5"/>
    </row>
    <row r="312" spans="1:103" x14ac:dyDescent="0.2">
      <c r="A312" s="33" t="s">
        <v>68</v>
      </c>
      <c r="B312" s="1">
        <f t="shared" si="487"/>
        <v>2004</v>
      </c>
      <c r="D312" s="43">
        <f>National_Calibration!O41</f>
        <v>4232.4009999999998</v>
      </c>
      <c r="F312" s="49">
        <f t="shared" si="477"/>
        <v>78.845410774692752</v>
      </c>
      <c r="H312" s="50">
        <f t="shared" si="445"/>
        <v>53.679738090203294</v>
      </c>
      <c r="K312" s="50">
        <f t="shared" si="529"/>
        <v>4284.1383407404701</v>
      </c>
      <c r="L312" s="50">
        <f t="shared" si="530"/>
        <v>54.33592518127336</v>
      </c>
      <c r="O312" s="46">
        <f>Weather_factors!JV63</f>
        <v>0.98792351305547998</v>
      </c>
      <c r="R312" s="46">
        <f t="shared" si="478"/>
        <v>0.86229580870937095</v>
      </c>
      <c r="V312" s="48">
        <f t="shared" si="479"/>
        <v>1.3553934946810937</v>
      </c>
      <c r="W312" s="48">
        <f t="shared" si="480"/>
        <v>0.83665650852989992</v>
      </c>
      <c r="X312" s="48">
        <f t="shared" si="481"/>
        <v>0.9702662358780958</v>
      </c>
      <c r="Y312" s="48">
        <f t="shared" si="526"/>
        <v>0.86229580870937095</v>
      </c>
      <c r="Z312" s="48">
        <f t="shared" si="527"/>
        <v>1.1339987889440233</v>
      </c>
      <c r="AA312" s="48">
        <f t="shared" si="528"/>
        <v>1.1339987889440233</v>
      </c>
      <c r="AH312" s="5"/>
    </row>
    <row r="313" spans="1:103" x14ac:dyDescent="0.2">
      <c r="A313" s="33" t="s">
        <v>68</v>
      </c>
      <c r="B313" s="1">
        <f t="shared" si="487"/>
        <v>2005</v>
      </c>
      <c r="D313" s="43">
        <f>National_Calibration!O42</f>
        <v>4052.4380000000001</v>
      </c>
      <c r="F313" s="49">
        <f t="shared" si="477"/>
        <v>79.981502570981235</v>
      </c>
      <c r="H313" s="50">
        <f t="shared" ref="H313:H320" si="531">D313/F313</f>
        <v>50.667190159419427</v>
      </c>
      <c r="K313" s="50">
        <f t="shared" si="529"/>
        <v>4101.5478840503001</v>
      </c>
      <c r="L313" s="50">
        <f t="shared" si="530"/>
        <v>51.281205681404856</v>
      </c>
      <c r="O313" s="46">
        <f>Weather_factors!JV64</f>
        <v>0.9880264998876952</v>
      </c>
      <c r="R313" s="46">
        <f t="shared" si="478"/>
        <v>0.81381827174406285</v>
      </c>
      <c r="V313" s="48">
        <f t="shared" si="479"/>
        <v>1.3749235017534167</v>
      </c>
      <c r="W313" s="48">
        <f t="shared" si="480"/>
        <v>0.78970270578754642</v>
      </c>
      <c r="X313" s="48">
        <f t="shared" si="481"/>
        <v>0.97036738201412553</v>
      </c>
      <c r="Y313" s="48">
        <f t="shared" si="526"/>
        <v>0.81381827174406285</v>
      </c>
      <c r="Z313" s="48">
        <f t="shared" si="527"/>
        <v>1.0857808095855614</v>
      </c>
      <c r="AA313" s="48">
        <f t="shared" si="528"/>
        <v>1.0857808095855614</v>
      </c>
      <c r="AH313" s="5"/>
    </row>
    <row r="314" spans="1:103" x14ac:dyDescent="0.2">
      <c r="A314" s="33" t="s">
        <v>68</v>
      </c>
      <c r="B314" s="1">
        <f t="shared" si="487"/>
        <v>2006</v>
      </c>
      <c r="D314" s="326">
        <f>National_Calibration!O43</f>
        <v>3747.569</v>
      </c>
      <c r="F314" s="49">
        <f t="shared" si="477"/>
        <v>81.211409424915445</v>
      </c>
      <c r="H314" s="50">
        <f t="shared" si="531"/>
        <v>46.145843626379126</v>
      </c>
      <c r="K314" s="50">
        <f t="shared" si="529"/>
        <v>3965.9798327245285</v>
      </c>
      <c r="L314" s="50">
        <f t="shared" si="530"/>
        <v>48.83525431720652</v>
      </c>
      <c r="O314" s="46">
        <f>Weather_factors!JV65</f>
        <v>0.94492890989451006</v>
      </c>
      <c r="R314" s="46">
        <f t="shared" si="478"/>
        <v>0.77500171340593227</v>
      </c>
      <c r="V314" s="48">
        <f t="shared" si="479"/>
        <v>1.3960662383122981</v>
      </c>
      <c r="W314" s="48">
        <f t="shared" si="480"/>
        <v>0.71923265249051582</v>
      </c>
      <c r="X314" s="48">
        <f t="shared" si="481"/>
        <v>0.92804008049178899</v>
      </c>
      <c r="Y314" s="48">
        <f t="shared" si="526"/>
        <v>0.77500171340593227</v>
      </c>
      <c r="Z314" s="48">
        <f t="shared" si="527"/>
        <v>1.0040964236338106</v>
      </c>
      <c r="AA314" s="48">
        <f t="shared" si="528"/>
        <v>1.0040964236338108</v>
      </c>
      <c r="AH314" s="5"/>
    </row>
    <row r="315" spans="1:103" x14ac:dyDescent="0.2">
      <c r="A315" s="33" t="s">
        <v>68</v>
      </c>
      <c r="B315" s="1">
        <f t="shared" si="487"/>
        <v>2007</v>
      </c>
      <c r="D315" s="326">
        <f>National_Calibration!O44</f>
        <v>3922.63</v>
      </c>
      <c r="F315" s="49">
        <f t="shared" si="477"/>
        <v>82.517823695937253</v>
      </c>
      <c r="H315" s="50">
        <f t="shared" si="531"/>
        <v>47.536760233209229</v>
      </c>
      <c r="K315" s="50">
        <f t="shared" si="529"/>
        <v>4008.2259167653938</v>
      </c>
      <c r="L315" s="50">
        <f t="shared" si="530"/>
        <v>48.574062393295257</v>
      </c>
      <c r="O315" s="46">
        <f>Weather_factors!JV66</f>
        <v>0.97864493705123567</v>
      </c>
      <c r="R315" s="46">
        <f t="shared" si="478"/>
        <v>0.77085667123528678</v>
      </c>
      <c r="V315" s="48">
        <f t="shared" si="479"/>
        <v>1.4185241770420669</v>
      </c>
      <c r="W315" s="48">
        <f t="shared" si="480"/>
        <v>0.74091158523737877</v>
      </c>
      <c r="X315" s="48">
        <f t="shared" si="481"/>
        <v>0.96115349699196162</v>
      </c>
      <c r="Y315" s="48">
        <f t="shared" si="526"/>
        <v>0.77085667123528678</v>
      </c>
      <c r="Z315" s="48">
        <f t="shared" si="527"/>
        <v>1.051000996709786</v>
      </c>
      <c r="AA315" s="48">
        <f t="shared" si="528"/>
        <v>1.051000996709786</v>
      </c>
      <c r="AH315" s="5"/>
    </row>
    <row r="316" spans="1:103" x14ac:dyDescent="0.2">
      <c r="A316" s="33" t="s">
        <v>68</v>
      </c>
      <c r="B316" s="1">
        <f t="shared" si="487"/>
        <v>2008</v>
      </c>
      <c r="D316" s="326">
        <f>National_Calibration!O45</f>
        <v>4100.1509999999998</v>
      </c>
      <c r="F316" s="49">
        <f t="shared" si="477"/>
        <v>83.695975468329934</v>
      </c>
      <c r="H316" s="50">
        <f t="shared" si="531"/>
        <v>48.988627912598652</v>
      </c>
      <c r="K316" s="50">
        <f t="shared" si="529"/>
        <v>4068.7979012592909</v>
      </c>
      <c r="L316" s="50">
        <f t="shared" si="530"/>
        <v>48.614020907121159</v>
      </c>
      <c r="O316" s="46">
        <f>Weather_factors!JV67</f>
        <v>1.0077057400002603</v>
      </c>
      <c r="R316" s="46">
        <f t="shared" si="478"/>
        <v>0.77149080158053029</v>
      </c>
      <c r="V316" s="48">
        <f t="shared" si="479"/>
        <v>1.438777216912849</v>
      </c>
      <c r="W316" s="48">
        <f t="shared" si="480"/>
        <v>0.76354050606862722</v>
      </c>
      <c r="X316" s="48">
        <f t="shared" si="481"/>
        <v>0.98969489267322996</v>
      </c>
      <c r="Y316" s="48">
        <f t="shared" ref="Y316:Y321" si="532">R316</f>
        <v>0.77149080158053029</v>
      </c>
      <c r="Z316" s="48">
        <f t="shared" ref="Z316:Z321" si="533">V316*X316*Y316</f>
        <v>1.0985646843216474</v>
      </c>
      <c r="AA316" s="48">
        <f t="shared" ref="AA316:AA321" si="534">V316*W316</f>
        <v>1.0985646843216477</v>
      </c>
      <c r="AH316" s="5"/>
    </row>
    <row r="317" spans="1:103" x14ac:dyDescent="0.2">
      <c r="A317" s="33" t="s">
        <v>68</v>
      </c>
      <c r="B317" s="1">
        <f t="shared" si="487"/>
        <v>2009</v>
      </c>
      <c r="D317" s="326">
        <f>National_Calibration!O46</f>
        <v>4055.9379999999996</v>
      </c>
      <c r="F317" s="49">
        <f t="shared" si="477"/>
        <v>84.571181076683075</v>
      </c>
      <c r="H317" s="50">
        <f t="shared" si="531"/>
        <v>47.958866700967157</v>
      </c>
      <c r="K317" s="50">
        <f t="shared" ref="K317:K322" si="535">D317/O317</f>
        <v>4030.8473875578693</v>
      </c>
      <c r="L317" s="50">
        <f t="shared" ref="L317:L322" si="536">H317/O317</f>
        <v>47.662186293732688</v>
      </c>
      <c r="O317" s="46">
        <f>Weather_factors!JV68</f>
        <v>1.006224649566138</v>
      </c>
      <c r="R317" s="46">
        <f t="shared" si="478"/>
        <v>0.7563854547042016</v>
      </c>
      <c r="V317" s="48">
        <f t="shared" si="479"/>
        <v>1.4538224551380647</v>
      </c>
      <c r="W317" s="48">
        <f t="shared" si="480"/>
        <v>0.74749056896767918</v>
      </c>
      <c r="X317" s="48">
        <f t="shared" si="481"/>
        <v>0.98824027394868286</v>
      </c>
      <c r="Y317" s="48">
        <f t="shared" si="532"/>
        <v>0.7563854547042016</v>
      </c>
      <c r="Z317" s="48">
        <f t="shared" si="533"/>
        <v>1.0867185741691403</v>
      </c>
      <c r="AA317" s="48">
        <f t="shared" si="534"/>
        <v>1.0867185741691403</v>
      </c>
      <c r="AH317" s="5"/>
    </row>
    <row r="318" spans="1:103" x14ac:dyDescent="0.2">
      <c r="A318" s="33" t="s">
        <v>68</v>
      </c>
      <c r="B318" s="1">
        <f t="shared" si="487"/>
        <v>2010</v>
      </c>
      <c r="D318" s="326">
        <f>National_Calibration!O47</f>
        <v>4023.3409999999999</v>
      </c>
      <c r="F318" s="49">
        <f t="shared" si="477"/>
        <v>85.045216257885741</v>
      </c>
      <c r="H318" s="50">
        <f t="shared" si="531"/>
        <v>47.30825761909847</v>
      </c>
      <c r="K318" s="50">
        <f t="shared" si="535"/>
        <v>4062.1413558241843</v>
      </c>
      <c r="L318" s="50">
        <f t="shared" si="536"/>
        <v>47.764489698120158</v>
      </c>
      <c r="O318" s="46">
        <f>Weather_factors!JV69</f>
        <v>0.99044829994196204</v>
      </c>
      <c r="R318" s="46">
        <f t="shared" si="478"/>
        <v>0.75800898088003665</v>
      </c>
      <c r="V318" s="48">
        <f t="shared" si="479"/>
        <v>1.4619713657029179</v>
      </c>
      <c r="W318" s="48">
        <f t="shared" si="480"/>
        <v>0.73735012599570715</v>
      </c>
      <c r="X318" s="48">
        <f t="shared" si="481"/>
        <v>0.97274589694129365</v>
      </c>
      <c r="Y318" s="48">
        <f t="shared" si="532"/>
        <v>0.75800898088003665</v>
      </c>
      <c r="Z318" s="48">
        <f t="shared" si="533"/>
        <v>1.0779847707031625</v>
      </c>
      <c r="AA318" s="48">
        <f t="shared" si="534"/>
        <v>1.0779847707031625</v>
      </c>
      <c r="AH318" s="5"/>
    </row>
    <row r="319" spans="1:103" x14ac:dyDescent="0.2">
      <c r="A319" s="33" t="s">
        <v>68</v>
      </c>
      <c r="B319" s="1">
        <f t="shared" si="487"/>
        <v>2011</v>
      </c>
      <c r="D319" s="326">
        <f>National_Calibration!O48</f>
        <v>4065.5149999999999</v>
      </c>
      <c r="F319" s="49">
        <f t="shared" si="477"/>
        <v>85.442950396469868</v>
      </c>
      <c r="H319" s="50">
        <f t="shared" si="531"/>
        <v>47.581631733634154</v>
      </c>
      <c r="K319" s="50">
        <f t="shared" si="535"/>
        <v>4151.7144863576768</v>
      </c>
      <c r="L319" s="50">
        <f t="shared" si="536"/>
        <v>48.59048601544086</v>
      </c>
      <c r="O319" s="46">
        <f>Weather_factors!JV70</f>
        <v>0.97923761697946143</v>
      </c>
      <c r="R319" s="46">
        <f t="shared" si="478"/>
        <v>0.77111730948691737</v>
      </c>
      <c r="V319" s="48">
        <f t="shared" si="479"/>
        <v>1.4688086217810172</v>
      </c>
      <c r="W319" s="48">
        <f t="shared" si="480"/>
        <v>0.74161095587914549</v>
      </c>
      <c r="X319" s="48">
        <f t="shared" si="481"/>
        <v>0.96173558387970204</v>
      </c>
      <c r="Y319" s="48">
        <f t="shared" si="532"/>
        <v>0.77111730948691737</v>
      </c>
      <c r="Z319" s="48">
        <f t="shared" si="533"/>
        <v>1.0892845660025503</v>
      </c>
      <c r="AA319" s="48">
        <f t="shared" si="534"/>
        <v>1.0892845660025505</v>
      </c>
      <c r="AH319" s="5"/>
    </row>
    <row r="320" spans="1:103" x14ac:dyDescent="0.2">
      <c r="A320" s="33" t="s">
        <v>68</v>
      </c>
      <c r="B320" s="1">
        <f t="shared" si="487"/>
        <v>2012</v>
      </c>
      <c r="D320" s="326">
        <f>National_Calibration!O49</f>
        <v>3725.0130000000004</v>
      </c>
      <c r="F320" s="49">
        <f t="shared" ref="F320:F326" si="537">F78</f>
        <v>85.847015945900836</v>
      </c>
      <c r="H320" s="50">
        <f t="shared" si="531"/>
        <v>43.391292742748718</v>
      </c>
      <c r="K320" s="50">
        <f t="shared" si="535"/>
        <v>4087.4532828976739</v>
      </c>
      <c r="L320" s="50">
        <f t="shared" si="536"/>
        <v>47.61322496606649</v>
      </c>
      <c r="O320" s="46">
        <f>Weather_factors!JV71</f>
        <v>0.91132858094937474</v>
      </c>
      <c r="R320" s="46">
        <f t="shared" si="478"/>
        <v>0.75560845224230255</v>
      </c>
      <c r="V320" s="48">
        <f t="shared" ref="V320" si="538">F320/F$328</f>
        <v>1.4757547180945805</v>
      </c>
      <c r="W320" s="48">
        <f t="shared" ref="W320" si="539">H320/H$328</f>
        <v>0.67630001148184515</v>
      </c>
      <c r="X320" s="48">
        <f t="shared" ref="X320" si="540">O320/O$328</f>
        <v>0.89504029431499066</v>
      </c>
      <c r="Y320" s="48">
        <f t="shared" si="532"/>
        <v>0.75560845224230255</v>
      </c>
      <c r="Z320" s="48">
        <f t="shared" si="533"/>
        <v>0.99805293279175167</v>
      </c>
      <c r="AA320" s="48">
        <f t="shared" si="534"/>
        <v>0.99805293279175189</v>
      </c>
      <c r="AH320" s="5"/>
    </row>
    <row r="321" spans="1:102" x14ac:dyDescent="0.2">
      <c r="A321" s="33" t="s">
        <v>68</v>
      </c>
      <c r="B321" s="1">
        <v>2013</v>
      </c>
      <c r="D321" s="326">
        <f>National_Calibration!O50</f>
        <v>4161.1610000000001</v>
      </c>
      <c r="F321" s="49">
        <f t="shared" si="537"/>
        <v>86.341418441060483</v>
      </c>
      <c r="H321" s="50">
        <f t="shared" ref="H321" si="541">D321/F321</f>
        <v>48.194262674066984</v>
      </c>
      <c r="K321" s="50">
        <f t="shared" si="535"/>
        <v>4126.9882702049117</v>
      </c>
      <c r="L321" s="50">
        <f t="shared" si="536"/>
        <v>47.798476614350868</v>
      </c>
      <c r="O321" s="46">
        <f>Weather_factors!JV72</f>
        <v>1.0082803069836181</v>
      </c>
      <c r="R321" s="46">
        <f t="shared" ref="R321" si="542">L321/L$328</f>
        <v>0.75854834365556545</v>
      </c>
      <c r="V321" s="48">
        <f t="shared" ref="V321" si="543">F321/F$328</f>
        <v>1.4842537533473537</v>
      </c>
      <c r="W321" s="48">
        <f t="shared" ref="W321" si="544">H321/H$328</f>
        <v>0.75115946863043004</v>
      </c>
      <c r="X321" s="48">
        <f t="shared" ref="X321" si="545">O321/O$328</f>
        <v>0.99025919035097054</v>
      </c>
      <c r="Y321" s="48">
        <f t="shared" si="532"/>
        <v>0.75854834365556545</v>
      </c>
      <c r="Z321" s="48">
        <f t="shared" si="533"/>
        <v>1.1149112606771194</v>
      </c>
      <c r="AA321" s="48">
        <f t="shared" si="534"/>
        <v>1.1149112606771194</v>
      </c>
      <c r="AE321" s="46"/>
      <c r="AF321" s="46"/>
      <c r="AH321" s="5"/>
    </row>
    <row r="322" spans="1:102" x14ac:dyDescent="0.2">
      <c r="A322" s="33" t="s">
        <v>68</v>
      </c>
      <c r="B322" s="1">
        <v>2014</v>
      </c>
      <c r="D322" s="326">
        <f>National_Calibration!O51</f>
        <v>4390.2430000000004</v>
      </c>
      <c r="F322" s="49">
        <f t="shared" si="537"/>
        <v>86.954645671941364</v>
      </c>
      <c r="H322" s="50">
        <f t="shared" ref="H322:H326" si="546">D322/F322</f>
        <v>50.488883786190272</v>
      </c>
      <c r="K322" s="50">
        <f t="shared" si="535"/>
        <v>4259.9274504401383</v>
      </c>
      <c r="L322" s="50">
        <f t="shared" si="536"/>
        <v>48.990222632978153</v>
      </c>
      <c r="O322" s="46">
        <f>Weather_factors!JV73</f>
        <v>1.03059102556932</v>
      </c>
      <c r="R322" s="46">
        <f t="shared" ref="R322" si="547">L322/L$328</f>
        <v>0.77746101687277902</v>
      </c>
      <c r="V322" s="48">
        <f t="shared" ref="V322" si="548">F322/F$328</f>
        <v>1.494795447420993</v>
      </c>
      <c r="W322" s="48">
        <f t="shared" ref="W322" si="549">H322/H$328</f>
        <v>0.78692360900015423</v>
      </c>
      <c r="X322" s="48">
        <f t="shared" ref="X322" si="550">O322/O$328</f>
        <v>1.0121711467482151</v>
      </c>
      <c r="Y322" s="48">
        <f t="shared" ref="Y322" si="551">R322</f>
        <v>0.77746101687277902</v>
      </c>
      <c r="Z322" s="48">
        <f t="shared" ref="Z322" si="552">V322*X322*Y322</f>
        <v>1.1762898282015279</v>
      </c>
      <c r="AA322" s="48">
        <f t="shared" ref="AA322" si="553">V322*W322</f>
        <v>1.1762898282015282</v>
      </c>
      <c r="AE322" s="46"/>
      <c r="AF322" s="46"/>
      <c r="AH322" s="5"/>
    </row>
    <row r="323" spans="1:102" x14ac:dyDescent="0.2">
      <c r="A323" s="33" t="s">
        <v>68</v>
      </c>
      <c r="B323" s="1">
        <v>2015</v>
      </c>
      <c r="D323" s="326">
        <f>National_Calibration!O52</f>
        <v>4440.9309999999996</v>
      </c>
      <c r="F323" s="49">
        <f t="shared" si="537"/>
        <v>87.660198809335796</v>
      </c>
      <c r="H323" s="50">
        <f t="shared" si="546"/>
        <v>50.660745244933679</v>
      </c>
      <c r="K323" s="50">
        <f t="shared" ref="K323:K326" si="554">D323/O323</f>
        <v>4586.2110424588191</v>
      </c>
      <c r="L323" s="50">
        <f t="shared" ref="L323:L326" si="555">H323/O323</f>
        <v>52.318054313725646</v>
      </c>
      <c r="O323" s="46">
        <f>Weather_factors!JV74</f>
        <v>0.96832242539346169</v>
      </c>
      <c r="R323" s="46">
        <f t="shared" ref="R323:R326" si="556">L323/L$328</f>
        <v>0.83027276712503773</v>
      </c>
      <c r="V323" s="48">
        <f t="shared" ref="V323:V326" si="557">F323/F$328</f>
        <v>1.5069242717010638</v>
      </c>
      <c r="W323" s="48">
        <f t="shared" ref="W323:W326" si="558">H323/H$328</f>
        <v>0.78960225485683655</v>
      </c>
      <c r="X323" s="48">
        <f t="shared" ref="X323:X326" si="559">O323/O$328</f>
        <v>0.9510154808412784</v>
      </c>
      <c r="Y323" s="48">
        <f t="shared" ref="Y323:Y326" si="560">R323</f>
        <v>0.83027276712503773</v>
      </c>
      <c r="Z323" s="48">
        <f t="shared" ref="Z323:Z326" si="561">V323*X323*Y323</f>
        <v>1.189870802833656</v>
      </c>
      <c r="AA323" s="48">
        <f t="shared" ref="AA323:AA326" si="562">V323*W323</f>
        <v>1.1898708028336562</v>
      </c>
      <c r="AE323" s="46"/>
      <c r="AF323" s="46"/>
      <c r="AH323" s="5"/>
    </row>
    <row r="324" spans="1:102" x14ac:dyDescent="0.2">
      <c r="A324" s="33" t="s">
        <v>68</v>
      </c>
      <c r="B324" s="1">
        <v>2016</v>
      </c>
      <c r="D324" s="326">
        <f>National_Calibration!O53</f>
        <v>4321.4620000000004</v>
      </c>
      <c r="F324" s="49">
        <f t="shared" si="537"/>
        <v>88.396571177269067</v>
      </c>
      <c r="H324" s="50">
        <f t="shared" si="546"/>
        <v>48.887212959129485</v>
      </c>
      <c r="K324" s="50">
        <f t="shared" si="554"/>
        <v>4617.990902142079</v>
      </c>
      <c r="L324" s="50">
        <f t="shared" si="555"/>
        <v>52.24174241873289</v>
      </c>
      <c r="O324" s="46">
        <f>Weather_factors!JV75</f>
        <v>0.93578833124064154</v>
      </c>
      <c r="R324" s="46">
        <f t="shared" si="556"/>
        <v>0.82906171887312352</v>
      </c>
      <c r="V324" s="48">
        <f t="shared" si="557"/>
        <v>1.5195828945346965</v>
      </c>
      <c r="W324" s="48">
        <f t="shared" si="558"/>
        <v>0.76195984483776102</v>
      </c>
      <c r="X324" s="48">
        <f t="shared" si="559"/>
        <v>0.91906287251259333</v>
      </c>
      <c r="Y324" s="48">
        <f t="shared" si="560"/>
        <v>0.82906171887312352</v>
      </c>
      <c r="Z324" s="48">
        <f t="shared" si="561"/>
        <v>1.1578611465377731</v>
      </c>
      <c r="AA324" s="48">
        <f t="shared" si="562"/>
        <v>1.1578611465377731</v>
      </c>
      <c r="AE324" s="46"/>
      <c r="AF324" s="46"/>
      <c r="AH324" s="5"/>
    </row>
    <row r="325" spans="1:102" x14ac:dyDescent="0.2">
      <c r="A325" s="33" t="s">
        <v>68</v>
      </c>
      <c r="B325" s="1">
        <v>2017</v>
      </c>
      <c r="D325" s="326">
        <f>National_Calibration!O54</f>
        <v>4368.2439999999997</v>
      </c>
      <c r="F325" s="49">
        <f t="shared" si="537"/>
        <v>89.213866754116822</v>
      </c>
      <c r="H325" s="50">
        <f t="shared" si="546"/>
        <v>48.963733541999225</v>
      </c>
      <c r="K325" s="50">
        <f t="shared" si="554"/>
        <v>4676.1534610889566</v>
      </c>
      <c r="L325" s="50">
        <f t="shared" si="555"/>
        <v>52.41509679181317</v>
      </c>
      <c r="O325" s="46">
        <f>Weather_factors!JV76</f>
        <v>0.93415326001357268</v>
      </c>
      <c r="R325" s="46">
        <f t="shared" si="556"/>
        <v>0.83181280388418877</v>
      </c>
      <c r="V325" s="48">
        <f t="shared" si="557"/>
        <v>1.5336326292904274</v>
      </c>
      <c r="W325" s="48">
        <f t="shared" si="558"/>
        <v>0.7631525005021178</v>
      </c>
      <c r="X325" s="48">
        <f t="shared" si="559"/>
        <v>0.91745702511255112</v>
      </c>
      <c r="Y325" s="48">
        <f t="shared" si="560"/>
        <v>0.83181280388418877</v>
      </c>
      <c r="Z325" s="48">
        <f t="shared" si="561"/>
        <v>1.1703955758946272</v>
      </c>
      <c r="AA325" s="48">
        <f t="shared" si="562"/>
        <v>1.1703955758946272</v>
      </c>
      <c r="AE325" s="46"/>
      <c r="AF325" s="46"/>
      <c r="AH325" s="5"/>
    </row>
    <row r="326" spans="1:102" hidden="1" x14ac:dyDescent="0.2">
      <c r="A326" s="33" t="s">
        <v>68</v>
      </c>
      <c r="B326" s="1">
        <v>2018</v>
      </c>
      <c r="D326" s="326">
        <f>National_Calibration!O55</f>
        <v>4787.8040000000001</v>
      </c>
      <c r="F326" s="49">
        <f t="shared" si="537"/>
        <v>0</v>
      </c>
      <c r="H326" s="50" t="e">
        <f t="shared" si="546"/>
        <v>#DIV/0!</v>
      </c>
      <c r="K326" s="50">
        <f t="shared" si="554"/>
        <v>4834.8369279693743</v>
      </c>
      <c r="L326" s="50" t="e">
        <f t="shared" si="555"/>
        <v>#DIV/0!</v>
      </c>
      <c r="O326" s="46">
        <f>Weather_factors!JV77</f>
        <v>0.99027207563148822</v>
      </c>
      <c r="R326" s="46" t="e">
        <f t="shared" si="556"/>
        <v>#DIV/0!</v>
      </c>
      <c r="V326" s="48">
        <f t="shared" si="557"/>
        <v>0</v>
      </c>
      <c r="W326" s="48" t="e">
        <f t="shared" si="558"/>
        <v>#DIV/0!</v>
      </c>
      <c r="X326" s="48">
        <f t="shared" si="559"/>
        <v>0.97257282230936715</v>
      </c>
      <c r="Y326" s="48" t="e">
        <f t="shared" si="560"/>
        <v>#DIV/0!</v>
      </c>
      <c r="Z326" s="48" t="e">
        <f t="shared" si="561"/>
        <v>#DIV/0!</v>
      </c>
      <c r="AA326" s="48" t="e">
        <f t="shared" si="562"/>
        <v>#DIV/0!</v>
      </c>
      <c r="AH326" s="5"/>
    </row>
    <row r="327" spans="1:102" hidden="1" x14ac:dyDescent="0.2">
      <c r="D327" s="325"/>
      <c r="L327" s="22"/>
      <c r="AH327" s="5"/>
    </row>
    <row r="328" spans="1:102" hidden="1" x14ac:dyDescent="0.2">
      <c r="A328" s="53" t="s">
        <v>57</v>
      </c>
      <c r="B328" s="54">
        <f>Base_year</f>
        <v>1985</v>
      </c>
      <c r="D328" s="51">
        <f>mer_dataT02.03_Sep13!L547</f>
        <v>3769.846</v>
      </c>
      <c r="F328" s="51">
        <f>INDEX(F257:F318,base_row,1)</f>
        <v>58.171601888383009</v>
      </c>
      <c r="H328" s="51">
        <f>INDEX(H257:H318,base_row,1)</f>
        <v>64.159828487469326</v>
      </c>
      <c r="L328" s="50">
        <f>INDEX(L257:L318,base_row,1)</f>
        <v>63.013092064775179</v>
      </c>
      <c r="O328" s="51">
        <f>O293</f>
        <v>1.0181983836234436</v>
      </c>
      <c r="AH328" s="5"/>
      <c r="CH328" s="46">
        <f>INDEX(CH257:CH318,base_row,1)</f>
        <v>1</v>
      </c>
      <c r="CL328" s="46">
        <f>INDEX(CL257:CL318,base_row,1)</f>
        <v>1</v>
      </c>
      <c r="CP328" s="46">
        <f>INDEX(CP257:CP318,base_row,1)</f>
        <v>1</v>
      </c>
      <c r="CT328" s="46">
        <f>INDEX(CT257:CT318,base_row,1)</f>
        <v>1</v>
      </c>
      <c r="CX328" s="46">
        <f>INDEX(CX257:CX318,base_row,1)</f>
        <v>1</v>
      </c>
    </row>
    <row r="329" spans="1:102" hidden="1" x14ac:dyDescent="0.2">
      <c r="A329" s="53" t="s">
        <v>58</v>
      </c>
      <c r="B329" s="54">
        <f>Base_year2</f>
        <v>1996</v>
      </c>
      <c r="D329" s="50"/>
      <c r="F329" s="44"/>
      <c r="L329" s="22"/>
      <c r="AH329" s="5"/>
    </row>
    <row r="330" spans="1:102" x14ac:dyDescent="0.2">
      <c r="A330" s="212"/>
      <c r="B330" s="356"/>
      <c r="D330" s="50"/>
      <c r="F330" s="44"/>
      <c r="L330" s="22"/>
      <c r="AH330" s="5"/>
    </row>
    <row r="331" spans="1:102" x14ac:dyDescent="0.2">
      <c r="A331" s="212"/>
      <c r="B331" s="356"/>
      <c r="D331" s="50"/>
      <c r="F331" s="44"/>
      <c r="L331" s="22"/>
      <c r="AH331" s="5"/>
    </row>
    <row r="332" spans="1:102" x14ac:dyDescent="0.2">
      <c r="A332" s="212"/>
      <c r="B332" s="356"/>
      <c r="D332" s="50"/>
      <c r="F332" s="44"/>
      <c r="L332" s="22"/>
      <c r="AH332" s="5"/>
    </row>
    <row r="333" spans="1:102" ht="15.75" x14ac:dyDescent="0.25">
      <c r="A333" s="561" t="s">
        <v>1479</v>
      </c>
      <c r="B333" s="561"/>
      <c r="C333" s="561"/>
      <c r="D333" s="561"/>
      <c r="E333" s="561"/>
      <c r="F333" s="561"/>
      <c r="G333" s="561"/>
      <c r="H333" s="561"/>
      <c r="L333" s="22"/>
      <c r="AH333" s="5"/>
    </row>
    <row r="334" spans="1:102" ht="15.75" x14ac:dyDescent="0.25">
      <c r="A334" s="561"/>
      <c r="B334" s="561"/>
      <c r="C334" s="561"/>
      <c r="D334" s="561"/>
      <c r="E334" s="561"/>
      <c r="F334" s="561"/>
      <c r="G334" s="561"/>
      <c r="H334" s="561"/>
      <c r="L334" s="22"/>
      <c r="AH334" s="5"/>
    </row>
    <row r="335" spans="1:102" x14ac:dyDescent="0.2">
      <c r="L335" s="22"/>
      <c r="V335" s="7" t="s">
        <v>1320</v>
      </c>
      <c r="W335" s="7"/>
      <c r="X335" s="7"/>
      <c r="Y335" s="7"/>
      <c r="Z335" s="7"/>
      <c r="AH335" s="5"/>
    </row>
    <row r="336" spans="1:102" ht="51.75" customHeight="1" x14ac:dyDescent="0.2">
      <c r="A336" s="1"/>
      <c r="B336" s="1"/>
      <c r="D336" s="68" t="s">
        <v>1</v>
      </c>
      <c r="E336" s="34"/>
      <c r="F336" s="70" t="s">
        <v>65</v>
      </c>
      <c r="G336" s="34"/>
      <c r="H336" s="70" t="s">
        <v>60</v>
      </c>
      <c r="I336" s="34"/>
      <c r="J336" s="34"/>
      <c r="K336" s="70" t="s">
        <v>1</v>
      </c>
      <c r="L336" s="70" t="s">
        <v>209</v>
      </c>
      <c r="M336" s="34"/>
      <c r="N336" s="34"/>
      <c r="O336" s="68" t="s">
        <v>3</v>
      </c>
      <c r="P336" s="34"/>
      <c r="Q336" s="34"/>
      <c r="R336" s="68" t="s">
        <v>4</v>
      </c>
      <c r="S336" s="68"/>
      <c r="T336" s="34"/>
      <c r="U336" s="34"/>
      <c r="V336" s="68" t="s">
        <v>5</v>
      </c>
      <c r="W336" s="68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5"/>
    </row>
    <row r="337" spans="1:113" ht="25.5" x14ac:dyDescent="0.2">
      <c r="A337" s="33"/>
      <c r="B337" s="1"/>
      <c r="K337" s="82" t="s">
        <v>208</v>
      </c>
      <c r="L337" s="82" t="s">
        <v>208</v>
      </c>
      <c r="S337" s="8"/>
      <c r="T337" s="8"/>
      <c r="V337" s="9" t="s">
        <v>19</v>
      </c>
      <c r="W337" s="9" t="s">
        <v>20</v>
      </c>
      <c r="X337" s="10" t="s">
        <v>21</v>
      </c>
      <c r="Y337" s="10" t="s">
        <v>22</v>
      </c>
      <c r="Z337" s="10" t="s">
        <v>23</v>
      </c>
      <c r="AA337" s="10" t="s">
        <v>24</v>
      </c>
      <c r="AC337" s="10" t="s">
        <v>25</v>
      </c>
      <c r="AH337" s="5"/>
      <c r="DE337" s="11" t="s">
        <v>315</v>
      </c>
    </row>
    <row r="338" spans="1:113" ht="51" x14ac:dyDescent="0.2">
      <c r="A338" s="1"/>
      <c r="B338" s="1"/>
      <c r="D338" s="12" t="s">
        <v>207</v>
      </c>
      <c r="E338" s="34"/>
      <c r="F338" s="14" t="str">
        <f>D338</f>
        <v>Total - U.S.</v>
      </c>
      <c r="G338" s="34"/>
      <c r="H338" s="14" t="str">
        <f>D338</f>
        <v>Total - U.S.</v>
      </c>
      <c r="I338" s="34"/>
      <c r="J338" s="34"/>
      <c r="K338" s="12" t="s">
        <v>207</v>
      </c>
      <c r="L338" s="14" t="str">
        <f>F338</f>
        <v>Total - U.S.</v>
      </c>
      <c r="M338" s="34"/>
      <c r="N338" s="34"/>
      <c r="O338" s="14" t="str">
        <f>D338</f>
        <v>Total - U.S.</v>
      </c>
      <c r="P338" s="34"/>
      <c r="Q338" s="34"/>
      <c r="R338" s="35" t="str">
        <f>D338</f>
        <v>Total - U.S.</v>
      </c>
      <c r="S338" s="36"/>
      <c r="T338" s="36"/>
      <c r="U338" s="34"/>
      <c r="V338" s="17">
        <f t="shared" ref="V338:AC338" si="563">V320</f>
        <v>1.4757547180945805</v>
      </c>
      <c r="W338" s="17">
        <f t="shared" si="563"/>
        <v>0.67630001148184515</v>
      </c>
      <c r="X338" s="17">
        <f t="shared" si="563"/>
        <v>0.89504029431499066</v>
      </c>
      <c r="Y338" s="17">
        <f t="shared" si="563"/>
        <v>0.75560845224230255</v>
      </c>
      <c r="Z338" s="17">
        <f t="shared" si="563"/>
        <v>0.99805293279175167</v>
      </c>
      <c r="AA338" s="17">
        <f t="shared" si="563"/>
        <v>0.99805293279175189</v>
      </c>
      <c r="AB338" s="17">
        <f t="shared" si="563"/>
        <v>0</v>
      </c>
      <c r="AC338" s="17">
        <f t="shared" si="563"/>
        <v>0</v>
      </c>
      <c r="AE338" s="239" t="s">
        <v>504</v>
      </c>
      <c r="AF338" s="239" t="s">
        <v>505</v>
      </c>
      <c r="AG338" s="237" t="s">
        <v>506</v>
      </c>
      <c r="AH338" s="5"/>
      <c r="DE338" s="196" t="s">
        <v>314</v>
      </c>
      <c r="DF338" s="196" t="s">
        <v>347</v>
      </c>
      <c r="DG338" s="196" t="s">
        <v>313</v>
      </c>
      <c r="DH338" s="196" t="s">
        <v>141</v>
      </c>
      <c r="DI338" s="237" t="s">
        <v>506</v>
      </c>
    </row>
    <row r="339" spans="1:113" ht="25.5" x14ac:dyDescent="0.2">
      <c r="A339" s="24" t="s">
        <v>40</v>
      </c>
      <c r="B339" s="1"/>
      <c r="D339" s="38" t="s">
        <v>52</v>
      </c>
      <c r="E339" s="34"/>
      <c r="F339" s="38" t="s">
        <v>52</v>
      </c>
      <c r="G339" s="34"/>
      <c r="H339" s="38" t="s">
        <v>52</v>
      </c>
      <c r="I339" s="34"/>
      <c r="J339" s="34"/>
      <c r="K339" s="38" t="s">
        <v>52</v>
      </c>
      <c r="L339" s="38" t="s">
        <v>52</v>
      </c>
      <c r="M339" s="34"/>
      <c r="N339" s="34"/>
      <c r="O339" s="39"/>
      <c r="P339" s="34"/>
      <c r="Q339" s="34"/>
      <c r="R339" s="38" t="s">
        <v>52</v>
      </c>
      <c r="S339" s="13"/>
      <c r="T339" s="13"/>
      <c r="U339" s="34"/>
      <c r="V339" s="25"/>
      <c r="W339" s="15"/>
      <c r="X339" s="25"/>
      <c r="Y339" s="25"/>
      <c r="Z339" s="26" t="s">
        <v>507</v>
      </c>
      <c r="AA339" s="27" t="s">
        <v>41</v>
      </c>
      <c r="AB339" s="28"/>
      <c r="AC339" s="26" t="s">
        <v>42</v>
      </c>
      <c r="AH339" s="5"/>
      <c r="DD339" s="2">
        <f t="shared" ref="DD339:DD383" si="564">DD93</f>
        <v>1970</v>
      </c>
      <c r="DE339" s="46">
        <f t="shared" ref="DE339:DE380" si="565">AA362</f>
        <v>0.71245929883171166</v>
      </c>
      <c r="DF339" s="46">
        <f t="shared" ref="DF339:DF386" si="566">V362</f>
        <v>0.7429327365238283</v>
      </c>
      <c r="DG339" s="46">
        <f t="shared" ref="DG339:DG380" si="567">Y362</f>
        <v>0.94526253111061809</v>
      </c>
      <c r="DH339" s="46">
        <f t="shared" ref="DH339:DH380" si="568">X362</f>
        <v>1.0145141768338259</v>
      </c>
      <c r="DI339" s="52">
        <f t="shared" ref="DI339:DI380" si="569">AG362</f>
        <v>1.0202831464457403</v>
      </c>
    </row>
    <row r="340" spans="1:113" ht="39" thickBot="1" x14ac:dyDescent="0.25">
      <c r="A340" s="33"/>
      <c r="B340" s="1"/>
      <c r="D340" s="29" t="s">
        <v>53</v>
      </c>
      <c r="E340" s="34"/>
      <c r="F340" s="38" t="s">
        <v>54</v>
      </c>
      <c r="G340" s="34"/>
      <c r="H340" s="38" t="s">
        <v>119</v>
      </c>
      <c r="I340" s="34"/>
      <c r="J340" s="34"/>
      <c r="K340" s="29">
        <f>D347</f>
        <v>3709.9169498937176</v>
      </c>
      <c r="L340" s="40" t="s">
        <v>55</v>
      </c>
      <c r="M340" s="34"/>
      <c r="N340" s="34"/>
      <c r="O340" s="38" t="s">
        <v>56</v>
      </c>
      <c r="P340" s="34"/>
      <c r="Q340" s="34"/>
      <c r="R340" s="29" t="str">
        <f>index_label</f>
        <v>1985 = 1</v>
      </c>
      <c r="S340" s="36"/>
      <c r="T340" s="36"/>
      <c r="U340" s="34"/>
      <c r="V340" s="31"/>
      <c r="W340" s="117" t="s">
        <v>211</v>
      </c>
      <c r="X340" s="31"/>
      <c r="Y340" s="117" t="s">
        <v>212</v>
      </c>
      <c r="Z340" s="195" t="s">
        <v>311</v>
      </c>
      <c r="AA340" s="31"/>
      <c r="AB340" s="32"/>
      <c r="AC340" s="32"/>
      <c r="AH340" s="5"/>
      <c r="DD340" s="2">
        <f t="shared" si="564"/>
        <v>1971</v>
      </c>
      <c r="DE340" s="46">
        <f t="shared" si="565"/>
        <v>0.74487625921975342</v>
      </c>
      <c r="DF340" s="46">
        <f t="shared" si="566"/>
        <v>0.75976129204513909</v>
      </c>
      <c r="DG340" s="46">
        <f t="shared" si="567"/>
        <v>0.97749765341003303</v>
      </c>
      <c r="DH340" s="46">
        <f t="shared" si="568"/>
        <v>1.0029776271277031</v>
      </c>
      <c r="DI340" s="52">
        <f t="shared" si="569"/>
        <v>1.0197090101838455</v>
      </c>
    </row>
    <row r="341" spans="1:113" x14ac:dyDescent="0.2">
      <c r="A341" s="33" t="s">
        <v>514</v>
      </c>
      <c r="B341" s="1">
        <v>1949</v>
      </c>
      <c r="D341" s="43">
        <f>Conversion_Factors!$M11*D175+D257</f>
        <v>3325.7948744395612</v>
      </c>
      <c r="F341" s="49">
        <f t="shared" ref="F341:F372" si="570">F15</f>
        <v>27.235148729606166</v>
      </c>
      <c r="H341" s="50">
        <f>D341/F341</f>
        <v>122.11407058791758</v>
      </c>
      <c r="K341" s="43">
        <f>Conversion_Factors!$M11*K175+K257</f>
        <v>3386.4852685266669</v>
      </c>
      <c r="L341" s="115">
        <f t="shared" ref="L341:L399" si="571">H341/O341</f>
        <v>124.34245548456886</v>
      </c>
      <c r="O341" s="52">
        <f>D341/K341</f>
        <v>0.98207864813375967</v>
      </c>
      <c r="R341" s="116">
        <f>L341/L$86</f>
        <v>0.62901324701121897</v>
      </c>
      <c r="S341" s="47"/>
      <c r="T341" s="47"/>
      <c r="V341" s="48">
        <f>F341/F$86</f>
        <v>0.4681863288183763</v>
      </c>
      <c r="W341" s="48">
        <f>H341/H$86</f>
        <v>0.61869158597867013</v>
      </c>
      <c r="X341" s="48">
        <f>O341/O$86</f>
        <v>0.98359070960493666</v>
      </c>
      <c r="Y341" s="48">
        <f>R341</f>
        <v>0.62901324701121897</v>
      </c>
      <c r="Z341" s="48">
        <f>V341*X341*Y341</f>
        <v>0.28966294231017242</v>
      </c>
      <c r="AA341" s="48">
        <f>V341*W341</f>
        <v>0.28966294231017237</v>
      </c>
      <c r="AB341" s="48"/>
      <c r="AC341" s="48"/>
      <c r="AE341" s="43">
        <f t="shared" ref="AE341:AE372" si="572">D15</f>
        <v>3668.8160000000003</v>
      </c>
      <c r="AF341" s="43">
        <f t="shared" ref="AF341:AF372" si="573">D341</f>
        <v>3325.7948744395612</v>
      </c>
      <c r="AG341" s="238">
        <f t="shared" ref="AG341:AG372" si="574">Y15/Y341</f>
        <v>1.1013181887237966</v>
      </c>
      <c r="AH341" s="5"/>
      <c r="DD341" s="2">
        <f t="shared" si="564"/>
        <v>1972</v>
      </c>
      <c r="DE341" s="46">
        <f t="shared" si="565"/>
        <v>0.78674474574763043</v>
      </c>
      <c r="DF341" s="46">
        <f t="shared" si="566"/>
        <v>0.7776502043173672</v>
      </c>
      <c r="DG341" s="46">
        <f t="shared" si="567"/>
        <v>1.0067459732758786</v>
      </c>
      <c r="DH341" s="46">
        <f t="shared" si="568"/>
        <v>1.0049157651753624</v>
      </c>
      <c r="DI341" s="52">
        <f t="shared" si="569"/>
        <v>1.0167713752176335</v>
      </c>
    </row>
    <row r="342" spans="1:113" x14ac:dyDescent="0.2">
      <c r="A342" s="33" t="s">
        <v>514</v>
      </c>
      <c r="B342" s="1">
        <f t="shared" ref="B342:B407" si="575">B341+1</f>
        <v>1950</v>
      </c>
      <c r="D342" s="43">
        <f>Conversion_Factors!$M12*D176+D258</f>
        <v>3573.0601015326956</v>
      </c>
      <c r="F342" s="49">
        <f t="shared" si="570"/>
        <v>27.788637079656915</v>
      </c>
      <c r="H342" s="50">
        <f t="shared" ref="H342:H400" si="576">D342/F342</f>
        <v>128.57989729004765</v>
      </c>
      <c r="K342" s="43">
        <f>Conversion_Factors!$M12*K176+K258</f>
        <v>3530.1269534922239</v>
      </c>
      <c r="L342" s="115">
        <f t="shared" si="571"/>
        <v>127.03490795079354</v>
      </c>
      <c r="O342" s="52">
        <f t="shared" ref="O342:O399" si="577">D342/K342</f>
        <v>1.0121619274904545</v>
      </c>
      <c r="R342" s="116">
        <f t="shared" ref="R342:R399" si="578">L342/L$86</f>
        <v>0.64263360106972089</v>
      </c>
      <c r="S342" s="46"/>
      <c r="T342" s="46"/>
      <c r="V342" s="48">
        <f t="shared" ref="V342:V399" si="579">F342/F$86</f>
        <v>0.47770108055433086</v>
      </c>
      <c r="W342" s="48">
        <f t="shared" ref="W342:W399" si="580">H342/H$86</f>
        <v>0.65145073124132835</v>
      </c>
      <c r="X342" s="48">
        <f t="shared" ref="X342:X399" si="581">O342/O$86</f>
        <v>1.0137203068076903</v>
      </c>
      <c r="Y342" s="48">
        <f t="shared" ref="Y342:Y400" si="582">R342</f>
        <v>0.64263360106972089</v>
      </c>
      <c r="Z342" s="48">
        <f t="shared" ref="Z342:Z400" si="583">V342*X342*Y342</f>
        <v>0.31119871824189155</v>
      </c>
      <c r="AA342" s="48">
        <f t="shared" ref="AA342:AA399" si="584">V342*W342</f>
        <v>0.31119871824189155</v>
      </c>
      <c r="AB342" s="48"/>
      <c r="AC342" s="48"/>
      <c r="AE342" s="43">
        <f t="shared" si="572"/>
        <v>3893.2979999999998</v>
      </c>
      <c r="AF342" s="43">
        <f t="shared" si="573"/>
        <v>3573.0601015326956</v>
      </c>
      <c r="AG342" s="238">
        <f t="shared" si="574"/>
        <v>1.0934600927228626</v>
      </c>
      <c r="AH342" s="5"/>
      <c r="DD342" s="2">
        <f t="shared" si="564"/>
        <v>1973</v>
      </c>
      <c r="DE342" s="46">
        <f t="shared" si="565"/>
        <v>0.81887851168873171</v>
      </c>
      <c r="DF342" s="46">
        <f t="shared" si="566"/>
        <v>0.79734073659600746</v>
      </c>
      <c r="DG342" s="46">
        <f t="shared" si="567"/>
        <v>1.0316894647723454</v>
      </c>
      <c r="DH342" s="46">
        <f t="shared" si="568"/>
        <v>0.99546621729924245</v>
      </c>
      <c r="DI342" s="52">
        <f t="shared" si="569"/>
        <v>1.0148590596227172</v>
      </c>
    </row>
    <row r="343" spans="1:113" x14ac:dyDescent="0.2">
      <c r="A343" s="33" t="s">
        <v>514</v>
      </c>
      <c r="B343" s="1">
        <f t="shared" si="575"/>
        <v>1951</v>
      </c>
      <c r="D343" s="43">
        <f>Conversion_Factors!$M13*D177+D259</f>
        <v>3566.1622596728084</v>
      </c>
      <c r="F343" s="49">
        <f t="shared" si="570"/>
        <v>28.246642791733045</v>
      </c>
      <c r="H343" s="50">
        <f t="shared" si="576"/>
        <v>126.25083575300206</v>
      </c>
      <c r="K343" s="43">
        <f>Conversion_Factors!$M13*K177+K259</f>
        <v>3514.0492668209868</v>
      </c>
      <c r="L343" s="115">
        <f t="shared" si="571"/>
        <v>124.40590879173241</v>
      </c>
      <c r="O343" s="52">
        <f t="shared" si="577"/>
        <v>1.0148298981872175</v>
      </c>
      <c r="R343" s="116">
        <f t="shared" si="578"/>
        <v>0.62933423931121024</v>
      </c>
      <c r="S343" s="46"/>
      <c r="T343" s="46"/>
      <c r="V343" s="48">
        <f t="shared" si="579"/>
        <v>0.48557443623318819</v>
      </c>
      <c r="W343" s="48">
        <f t="shared" si="580"/>
        <v>0.63965052861718263</v>
      </c>
      <c r="X343" s="48">
        <f t="shared" si="581"/>
        <v>1.0163923852566221</v>
      </c>
      <c r="Y343" s="48">
        <f t="shared" si="582"/>
        <v>0.62933423931121024</v>
      </c>
      <c r="Z343" s="48">
        <f t="shared" si="583"/>
        <v>0.31059794481954933</v>
      </c>
      <c r="AA343" s="48">
        <f t="shared" si="584"/>
        <v>0.31059794481954928</v>
      </c>
      <c r="AB343" s="48"/>
      <c r="AC343" s="48"/>
      <c r="AE343" s="43">
        <f t="shared" si="572"/>
        <v>3873.2250000000004</v>
      </c>
      <c r="AF343" s="43">
        <f t="shared" si="573"/>
        <v>3566.1622596728084</v>
      </c>
      <c r="AG343" s="238">
        <f t="shared" si="574"/>
        <v>1.0885572931236487</v>
      </c>
      <c r="AH343" s="5"/>
      <c r="DD343" s="2">
        <f t="shared" si="564"/>
        <v>1974</v>
      </c>
      <c r="DE343" s="46">
        <f t="shared" si="565"/>
        <v>0.80023859807125919</v>
      </c>
      <c r="DF343" s="46">
        <f t="shared" si="566"/>
        <v>0.81727797089711285</v>
      </c>
      <c r="DG343" s="46">
        <f t="shared" si="567"/>
        <v>0.99995933304103002</v>
      </c>
      <c r="DH343" s="46">
        <f t="shared" si="568"/>
        <v>0.97919088873341109</v>
      </c>
      <c r="DI343" s="52">
        <f t="shared" si="569"/>
        <v>1.0224808465744357</v>
      </c>
    </row>
    <row r="344" spans="1:113" x14ac:dyDescent="0.2">
      <c r="A344" s="33" t="s">
        <v>514</v>
      </c>
      <c r="B344" s="1">
        <f t="shared" si="575"/>
        <v>1952</v>
      </c>
      <c r="D344" s="43">
        <f>Conversion_Factors!$M14*D178+D260</f>
        <v>3570.0909736535218</v>
      </c>
      <c r="F344" s="49">
        <f t="shared" si="570"/>
        <v>28.701498970601175</v>
      </c>
      <c r="H344" s="50">
        <f t="shared" si="576"/>
        <v>124.38691711921913</v>
      </c>
      <c r="K344" s="43">
        <f>Conversion_Factors!$M14*K178+K260</f>
        <v>3577.2631081467061</v>
      </c>
      <c r="L344" s="115">
        <f t="shared" si="571"/>
        <v>124.63680422443726</v>
      </c>
      <c r="O344" s="52">
        <f t="shared" si="577"/>
        <v>0.99799507772384677</v>
      </c>
      <c r="R344" s="116">
        <f t="shared" si="578"/>
        <v>0.63050227387574997</v>
      </c>
      <c r="S344" s="46"/>
      <c r="T344" s="46"/>
      <c r="V344" s="48">
        <f t="shared" si="579"/>
        <v>0.49339364980308242</v>
      </c>
      <c r="W344" s="48">
        <f t="shared" si="580"/>
        <v>0.63020697497820943</v>
      </c>
      <c r="X344" s="48">
        <f t="shared" si="581"/>
        <v>0.99953164499197555</v>
      </c>
      <c r="Y344" s="48">
        <f t="shared" si="582"/>
        <v>0.63050227387574997</v>
      </c>
      <c r="Z344" s="48">
        <f t="shared" si="583"/>
        <v>0.31094011951585865</v>
      </c>
      <c r="AA344" s="48">
        <f t="shared" si="584"/>
        <v>0.31094011951585859</v>
      </c>
      <c r="AB344" s="48"/>
      <c r="AC344" s="48"/>
      <c r="AE344" s="43">
        <f t="shared" si="572"/>
        <v>3873.3860000000004</v>
      </c>
      <c r="AF344" s="43">
        <f t="shared" si="573"/>
        <v>3570.0909736535218</v>
      </c>
      <c r="AG344" s="238">
        <f t="shared" si="574"/>
        <v>1.0843328941372685</v>
      </c>
      <c r="AH344" s="5"/>
      <c r="DD344" s="2">
        <f t="shared" si="564"/>
        <v>1975</v>
      </c>
      <c r="DE344" s="46">
        <f t="shared" si="565"/>
        <v>0.81041781565606175</v>
      </c>
      <c r="DF344" s="46">
        <f t="shared" si="566"/>
        <v>0.83336894434812103</v>
      </c>
      <c r="DG344" s="46">
        <f t="shared" si="567"/>
        <v>0.97606779678801225</v>
      </c>
      <c r="DH344" s="46">
        <f t="shared" si="568"/>
        <v>0.99630356175057477</v>
      </c>
      <c r="DI344" s="52">
        <f t="shared" si="569"/>
        <v>1.0200763433001012</v>
      </c>
    </row>
    <row r="345" spans="1:113" x14ac:dyDescent="0.2">
      <c r="A345" s="33" t="s">
        <v>514</v>
      </c>
      <c r="B345" s="1">
        <f t="shared" si="575"/>
        <v>1953</v>
      </c>
      <c r="D345" s="43">
        <f>Conversion_Factors!$M15*D179+D261</f>
        <v>3487.1675386278635</v>
      </c>
      <c r="F345" s="49">
        <f t="shared" si="570"/>
        <v>29.253228242721686</v>
      </c>
      <c r="H345" s="50">
        <f t="shared" si="576"/>
        <v>119.20624656171012</v>
      </c>
      <c r="K345" s="43">
        <f>Conversion_Factors!$M15*K179+K261</f>
        <v>3604.7539590433562</v>
      </c>
      <c r="L345" s="115">
        <f t="shared" si="571"/>
        <v>123.22585149009093</v>
      </c>
      <c r="O345" s="52">
        <f t="shared" si="577"/>
        <v>0.9673801813517674</v>
      </c>
      <c r="R345" s="116">
        <f t="shared" si="578"/>
        <v>0.6233646638184942</v>
      </c>
      <c r="S345" s="46"/>
      <c r="T345" s="46"/>
      <c r="V345" s="48">
        <f t="shared" si="579"/>
        <v>0.50287816207728697</v>
      </c>
      <c r="W345" s="48">
        <f t="shared" si="580"/>
        <v>0.60395908013507915</v>
      </c>
      <c r="X345" s="48">
        <f t="shared" si="581"/>
        <v>0.96886961226749069</v>
      </c>
      <c r="Y345" s="48">
        <f t="shared" si="582"/>
        <v>0.6233646638184942</v>
      </c>
      <c r="Z345" s="48">
        <f t="shared" si="583"/>
        <v>0.30371783218821746</v>
      </c>
      <c r="AA345" s="48">
        <f t="shared" si="584"/>
        <v>0.30371783218821746</v>
      </c>
      <c r="AB345" s="48"/>
      <c r="AC345" s="48"/>
      <c r="AE345" s="43">
        <f t="shared" si="572"/>
        <v>3770.9830000000002</v>
      </c>
      <c r="AF345" s="43">
        <f t="shared" si="573"/>
        <v>3487.1675386278635</v>
      </c>
      <c r="AG345" s="238">
        <f t="shared" si="574"/>
        <v>1.0787669310560759</v>
      </c>
      <c r="AH345" s="5"/>
      <c r="DD345" s="2">
        <f t="shared" si="564"/>
        <v>1976</v>
      </c>
      <c r="DE345" s="46">
        <f t="shared" si="565"/>
        <v>0.86052465943199319</v>
      </c>
      <c r="DF345" s="46">
        <f t="shared" si="566"/>
        <v>0.84609700270946586</v>
      </c>
      <c r="DG345" s="46">
        <f t="shared" si="567"/>
        <v>1.0057136819243093</v>
      </c>
      <c r="DH345" s="46">
        <f t="shared" si="568"/>
        <v>1.0112739150772179</v>
      </c>
      <c r="DI345" s="52">
        <f t="shared" si="569"/>
        <v>1.0186104361906783</v>
      </c>
    </row>
    <row r="346" spans="1:113" x14ac:dyDescent="0.2">
      <c r="A346" s="33" t="s">
        <v>514</v>
      </c>
      <c r="B346" s="1">
        <f t="shared" si="575"/>
        <v>1954</v>
      </c>
      <c r="D346" s="43">
        <f>Conversion_Factors!$M16*D180+D262</f>
        <v>3505.9660896872429</v>
      </c>
      <c r="F346" s="49">
        <f t="shared" si="570"/>
        <v>29.913833099802616</v>
      </c>
      <c r="H346" s="50">
        <f t="shared" si="576"/>
        <v>117.20216790640504</v>
      </c>
      <c r="K346" s="43">
        <f>Conversion_Factors!$M16*K180+K262</f>
        <v>3568.8893607778737</v>
      </c>
      <c r="L346" s="115">
        <f t="shared" si="571"/>
        <v>119.30565196612743</v>
      </c>
      <c r="O346" s="52">
        <f t="shared" si="577"/>
        <v>0.98236894878777747</v>
      </c>
      <c r="R346" s="116">
        <f t="shared" si="578"/>
        <v>0.60353348530516548</v>
      </c>
      <c r="S346" s="46"/>
      <c r="T346" s="46"/>
      <c r="V346" s="48">
        <f t="shared" si="579"/>
        <v>0.51423430211187759</v>
      </c>
      <c r="W346" s="48">
        <f t="shared" si="580"/>
        <v>0.59380540500405476</v>
      </c>
      <c r="X346" s="48">
        <f t="shared" si="581"/>
        <v>0.98388145722156262</v>
      </c>
      <c r="Y346" s="48">
        <f t="shared" si="582"/>
        <v>0.60353348530516548</v>
      </c>
      <c r="Z346" s="48">
        <f t="shared" si="583"/>
        <v>0.30535510803252092</v>
      </c>
      <c r="AA346" s="48">
        <f t="shared" si="584"/>
        <v>0.30535510803252092</v>
      </c>
      <c r="AB346" s="48"/>
      <c r="AC346" s="48"/>
      <c r="AE346" s="43">
        <f t="shared" si="572"/>
        <v>3732.922</v>
      </c>
      <c r="AF346" s="43">
        <f t="shared" si="573"/>
        <v>3505.9660896872429</v>
      </c>
      <c r="AG346" s="238">
        <f t="shared" si="574"/>
        <v>1.0637126336202509</v>
      </c>
      <c r="AH346" s="5"/>
      <c r="DD346" s="2">
        <f t="shared" si="564"/>
        <v>1977</v>
      </c>
      <c r="DE346" s="46">
        <f t="shared" si="565"/>
        <v>0.87499809088448888</v>
      </c>
      <c r="DF346" s="46">
        <f t="shared" si="566"/>
        <v>0.85990494559524699</v>
      </c>
      <c r="DG346" s="46">
        <f t="shared" si="567"/>
        <v>1.0055588429397726</v>
      </c>
      <c r="DH346" s="46">
        <f t="shared" si="568"/>
        <v>1.0119269658772725</v>
      </c>
      <c r="DI346" s="52">
        <f t="shared" si="569"/>
        <v>1.0190696236185131</v>
      </c>
    </row>
    <row r="347" spans="1:113" x14ac:dyDescent="0.2">
      <c r="A347" s="33" t="s">
        <v>514</v>
      </c>
      <c r="B347" s="1">
        <f t="shared" si="575"/>
        <v>1955</v>
      </c>
      <c r="D347" s="43">
        <f>Conversion_Factors!$M17*D181+D263</f>
        <v>3709.9169498937176</v>
      </c>
      <c r="F347" s="49">
        <f t="shared" si="570"/>
        <v>30.679715723217608</v>
      </c>
      <c r="H347" s="50">
        <f t="shared" si="576"/>
        <v>120.92409797285538</v>
      </c>
      <c r="K347" s="43">
        <f>Conversion_Factors!$M17*K181+K263</f>
        <v>3677.2687174680905</v>
      </c>
      <c r="L347" s="115">
        <f t="shared" si="571"/>
        <v>119.85993451318811</v>
      </c>
      <c r="O347" s="52">
        <f t="shared" si="577"/>
        <v>1.008878391799473</v>
      </c>
      <c r="R347" s="116">
        <f t="shared" si="578"/>
        <v>0.60633744364207931</v>
      </c>
      <c r="S347" s="46"/>
      <c r="T347" s="46"/>
      <c r="V347" s="48">
        <f t="shared" si="579"/>
        <v>0.52740022153910138</v>
      </c>
      <c r="W347" s="48">
        <f t="shared" si="580"/>
        <v>0.61266258341623436</v>
      </c>
      <c r="X347" s="48">
        <f t="shared" si="581"/>
        <v>1.010431715607339</v>
      </c>
      <c r="Y347" s="48">
        <f t="shared" si="582"/>
        <v>0.60633744364207931</v>
      </c>
      <c r="Z347" s="48">
        <f t="shared" si="583"/>
        <v>0.32311838222244021</v>
      </c>
      <c r="AA347" s="48">
        <f t="shared" si="584"/>
        <v>0.32311838222244016</v>
      </c>
      <c r="AB347" s="48"/>
      <c r="AC347" s="48"/>
      <c r="AE347" s="43">
        <f t="shared" si="572"/>
        <v>3895.14</v>
      </c>
      <c r="AF347" s="43">
        <f t="shared" si="573"/>
        <v>3709.9169498937176</v>
      </c>
      <c r="AG347" s="238">
        <f t="shared" si="574"/>
        <v>1.0500990993707533</v>
      </c>
      <c r="AH347" s="5"/>
      <c r="DD347" s="2">
        <f t="shared" si="564"/>
        <v>1978</v>
      </c>
      <c r="DE347" s="46">
        <f t="shared" si="565"/>
        <v>0.89640648794649669</v>
      </c>
      <c r="DF347" s="46">
        <f t="shared" si="566"/>
        <v>0.87679393995089527</v>
      </c>
      <c r="DG347" s="46">
        <f t="shared" si="567"/>
        <v>0.99526232934150349</v>
      </c>
      <c r="DH347" s="46">
        <f t="shared" si="568"/>
        <v>1.0272351823084311</v>
      </c>
      <c r="DI347" s="52">
        <f t="shared" si="569"/>
        <v>1.0245234414644797</v>
      </c>
    </row>
    <row r="348" spans="1:113" x14ac:dyDescent="0.2">
      <c r="A348" s="33" t="s">
        <v>514</v>
      </c>
      <c r="B348" s="1">
        <f t="shared" si="575"/>
        <v>1956</v>
      </c>
      <c r="D348" s="43">
        <f>Conversion_Factors!$M18*D182+D264</f>
        <v>3854.9455332367625</v>
      </c>
      <c r="F348" s="49">
        <f t="shared" si="570"/>
        <v>31.51261913231259</v>
      </c>
      <c r="H348" s="50">
        <f t="shared" si="576"/>
        <v>122.33021689028558</v>
      </c>
      <c r="K348" s="43">
        <f>Conversion_Factors!$M18*K182+K264</f>
        <v>3884.8274019656487</v>
      </c>
      <c r="L348" s="115">
        <f t="shared" si="571"/>
        <v>123.27846776728889</v>
      </c>
      <c r="O348" s="52">
        <f t="shared" si="577"/>
        <v>0.99230805756936158</v>
      </c>
      <c r="R348" s="116">
        <f t="shared" si="578"/>
        <v>0.6236308346548104</v>
      </c>
      <c r="S348" s="46"/>
      <c r="T348" s="46"/>
      <c r="V348" s="48">
        <f t="shared" si="579"/>
        <v>0.54171826302424253</v>
      </c>
      <c r="W348" s="48">
        <f t="shared" si="580"/>
        <v>0.61978669236544159</v>
      </c>
      <c r="X348" s="48">
        <f t="shared" si="581"/>
        <v>0.99383586879327968</v>
      </c>
      <c r="Y348" s="48">
        <f t="shared" si="582"/>
        <v>0.6236308346548104</v>
      </c>
      <c r="Z348" s="48">
        <f t="shared" si="583"/>
        <v>0.3357497704337476</v>
      </c>
      <c r="AA348" s="48">
        <f t="shared" si="584"/>
        <v>0.3357497704337476</v>
      </c>
      <c r="AB348" s="48"/>
      <c r="AC348" s="48"/>
      <c r="AE348" s="43">
        <f t="shared" si="572"/>
        <v>4022.8590000000004</v>
      </c>
      <c r="AF348" s="43">
        <f t="shared" si="573"/>
        <v>3854.9455332367625</v>
      </c>
      <c r="AG348" s="238">
        <f t="shared" si="574"/>
        <v>1.0438168240018553</v>
      </c>
      <c r="AH348" s="5"/>
      <c r="DD348" s="2">
        <f t="shared" si="564"/>
        <v>1979</v>
      </c>
      <c r="DE348" s="46">
        <f t="shared" si="565"/>
        <v>0.91303889187438203</v>
      </c>
      <c r="DF348" s="46">
        <f t="shared" si="566"/>
        <v>0.89639821962233757</v>
      </c>
      <c r="DG348" s="46">
        <f t="shared" si="567"/>
        <v>1.0193976505992346</v>
      </c>
      <c r="DH348" s="46">
        <f t="shared" si="568"/>
        <v>0.99918214219256096</v>
      </c>
      <c r="DI348" s="52">
        <f t="shared" si="569"/>
        <v>1.0188511653889276</v>
      </c>
    </row>
    <row r="349" spans="1:113" x14ac:dyDescent="0.2">
      <c r="A349" s="33" t="s">
        <v>514</v>
      </c>
      <c r="B349" s="1">
        <f t="shared" si="575"/>
        <v>1957</v>
      </c>
      <c r="D349" s="43">
        <f>Conversion_Factors!$M19*D183+D265</f>
        <v>3797.5182277863737</v>
      </c>
      <c r="F349" s="49">
        <f t="shared" si="570"/>
        <v>32.345382764320952</v>
      </c>
      <c r="H349" s="50">
        <f t="shared" si="576"/>
        <v>117.40526477786133</v>
      </c>
      <c r="K349" s="43">
        <f>Conversion_Factors!$M19*K183+K265</f>
        <v>3828.3286883760838</v>
      </c>
      <c r="L349" s="115">
        <f t="shared" si="571"/>
        <v>118.35781064241965</v>
      </c>
      <c r="O349" s="52">
        <f t="shared" si="577"/>
        <v>0.99195198137420659</v>
      </c>
      <c r="R349" s="116">
        <f t="shared" si="578"/>
        <v>0.5987386246410954</v>
      </c>
      <c r="S349" s="46"/>
      <c r="T349" s="46"/>
      <c r="V349" s="48">
        <f t="shared" si="579"/>
        <v>0.55603390166878652</v>
      </c>
      <c r="W349" s="48">
        <f t="shared" si="580"/>
        <v>0.59483439637993496</v>
      </c>
      <c r="X349" s="48">
        <f t="shared" si="581"/>
        <v>0.99347924436393131</v>
      </c>
      <c r="Y349" s="48">
        <f t="shared" si="582"/>
        <v>0.5987386246410954</v>
      </c>
      <c r="Z349" s="48">
        <f t="shared" si="583"/>
        <v>0.33074809026593271</v>
      </c>
      <c r="AA349" s="48">
        <f t="shared" si="584"/>
        <v>0.33074809026593271</v>
      </c>
      <c r="AB349" s="48"/>
      <c r="AC349" s="48"/>
      <c r="AE349" s="43">
        <f t="shared" si="572"/>
        <v>3960.7870000000003</v>
      </c>
      <c r="AF349" s="43">
        <f t="shared" si="573"/>
        <v>3797.5182277863737</v>
      </c>
      <c r="AG349" s="238">
        <f t="shared" si="574"/>
        <v>1.0428614996527203</v>
      </c>
      <c r="AH349" s="5"/>
      <c r="DD349" s="2">
        <f t="shared" si="564"/>
        <v>1980</v>
      </c>
      <c r="DE349" s="46">
        <f t="shared" si="565"/>
        <v>0.90517743757479274</v>
      </c>
      <c r="DF349" s="46">
        <f t="shared" si="566"/>
        <v>0.91538749861220803</v>
      </c>
      <c r="DG349" s="46">
        <f t="shared" si="567"/>
        <v>0.95803020179908893</v>
      </c>
      <c r="DH349" s="46">
        <f t="shared" si="568"/>
        <v>1.0321659850415654</v>
      </c>
      <c r="DI349" s="52">
        <f t="shared" si="569"/>
        <v>1.0206414418715917</v>
      </c>
    </row>
    <row r="350" spans="1:113" x14ac:dyDescent="0.2">
      <c r="A350" s="33" t="s">
        <v>514</v>
      </c>
      <c r="B350" s="1">
        <f t="shared" si="575"/>
        <v>1958</v>
      </c>
      <c r="D350" s="43">
        <f>Conversion_Factors!$M20*D184+D266</f>
        <v>3986.1166079891736</v>
      </c>
      <c r="F350" s="49">
        <f t="shared" si="570"/>
        <v>33.206848339272774</v>
      </c>
      <c r="H350" s="50">
        <f t="shared" si="576"/>
        <v>120.0389921760479</v>
      </c>
      <c r="K350" s="43">
        <f>Conversion_Factors!$M20*K184+K266</f>
        <v>3915.3484649773636</v>
      </c>
      <c r="L350" s="115">
        <f t="shared" si="571"/>
        <v>117.90786120303969</v>
      </c>
      <c r="O350" s="52">
        <f t="shared" si="577"/>
        <v>1.0180745452530799</v>
      </c>
      <c r="R350" s="116">
        <f t="shared" si="578"/>
        <v>0.59646245793076058</v>
      </c>
      <c r="S350" s="46"/>
      <c r="T350" s="46"/>
      <c r="V350" s="48">
        <f t="shared" si="579"/>
        <v>0.57084294159525717</v>
      </c>
      <c r="W350" s="48">
        <f t="shared" si="580"/>
        <v>0.60817819020463082</v>
      </c>
      <c r="X350" s="48">
        <f t="shared" si="581"/>
        <v>1.019642027956821</v>
      </c>
      <c r="Y350" s="48">
        <f t="shared" si="582"/>
        <v>0.59646245793076058</v>
      </c>
      <c r="Z350" s="48">
        <f t="shared" si="583"/>
        <v>0.34717422711049123</v>
      </c>
      <c r="AA350" s="48">
        <f t="shared" si="584"/>
        <v>0.34717422711049128</v>
      </c>
      <c r="AB350" s="48"/>
      <c r="AC350" s="48"/>
      <c r="AE350" s="43">
        <f t="shared" si="572"/>
        <v>4119.1559999999999</v>
      </c>
      <c r="AF350" s="43">
        <f t="shared" si="573"/>
        <v>3986.1166079891736</v>
      </c>
      <c r="AG350" s="238">
        <f t="shared" si="574"/>
        <v>1.0342999808909819</v>
      </c>
      <c r="AH350" s="5"/>
      <c r="DD350" s="2">
        <f t="shared" si="564"/>
        <v>1981</v>
      </c>
      <c r="DE350" s="46">
        <f t="shared" si="565"/>
        <v>0.91819492005554704</v>
      </c>
      <c r="DF350" s="46">
        <f t="shared" si="566"/>
        <v>0.93216199541187617</v>
      </c>
      <c r="DG350" s="46">
        <f t="shared" si="567"/>
        <v>0.96776632186163569</v>
      </c>
      <c r="DH350" s="46">
        <f t="shared" si="568"/>
        <v>1.0178247059763568</v>
      </c>
      <c r="DI350" s="52">
        <f t="shared" si="569"/>
        <v>1.0098494464113483</v>
      </c>
    </row>
    <row r="351" spans="1:113" x14ac:dyDescent="0.2">
      <c r="A351" s="33" t="s">
        <v>514</v>
      </c>
      <c r="B351" s="1">
        <f t="shared" si="575"/>
        <v>1959</v>
      </c>
      <c r="D351" s="43">
        <f>Conversion_Factors!$M21*D185+D267</f>
        <v>4250.9964501663344</v>
      </c>
      <c r="F351" s="49">
        <f t="shared" si="570"/>
        <v>34.088664024781636</v>
      </c>
      <c r="H351" s="50">
        <f t="shared" si="576"/>
        <v>124.70410829465075</v>
      </c>
      <c r="K351" s="43">
        <f>Conversion_Factors!$M21*K185+K267</f>
        <v>4238.2236278660339</v>
      </c>
      <c r="L351" s="115">
        <f t="shared" si="571"/>
        <v>124.32941416492436</v>
      </c>
      <c r="O351" s="52">
        <f t="shared" si="577"/>
        <v>1.0030137207051371</v>
      </c>
      <c r="R351" s="116">
        <f t="shared" si="578"/>
        <v>0.62894727467069433</v>
      </c>
      <c r="S351" s="46"/>
      <c r="T351" s="46"/>
      <c r="V351" s="48">
        <f t="shared" si="579"/>
        <v>0.58600181047428257</v>
      </c>
      <c r="W351" s="48">
        <f t="shared" si="580"/>
        <v>0.63181402575001167</v>
      </c>
      <c r="X351" s="48">
        <f t="shared" si="581"/>
        <v>1.0045580149477846</v>
      </c>
      <c r="Y351" s="48">
        <f t="shared" si="582"/>
        <v>0.62894727467069433</v>
      </c>
      <c r="Z351" s="48">
        <f t="shared" si="583"/>
        <v>0.37024416297255186</v>
      </c>
      <c r="AA351" s="48">
        <f t="shared" si="584"/>
        <v>0.3702441629725518</v>
      </c>
      <c r="AB351" s="48"/>
      <c r="AC351" s="48"/>
      <c r="AE351" s="43">
        <f t="shared" si="572"/>
        <v>4372.1859999999997</v>
      </c>
      <c r="AF351" s="43">
        <f t="shared" si="573"/>
        <v>4250.9964501663344</v>
      </c>
      <c r="AG351" s="238">
        <f t="shared" si="574"/>
        <v>1.0282768074268278</v>
      </c>
      <c r="AH351" s="5"/>
      <c r="DD351" s="2">
        <f t="shared" si="564"/>
        <v>1982</v>
      </c>
      <c r="DE351" s="46">
        <f t="shared" si="565"/>
        <v>0.93307120019334278</v>
      </c>
      <c r="DF351" s="46">
        <f t="shared" si="566"/>
        <v>0.94761765331232584</v>
      </c>
      <c r="DG351" s="46">
        <f t="shared" si="567"/>
        <v>1.0051593997739734</v>
      </c>
      <c r="DH351" s="46">
        <f t="shared" si="568"/>
        <v>0.97959532509761127</v>
      </c>
      <c r="DI351" s="52">
        <f t="shared" si="569"/>
        <v>1.0166870318023951</v>
      </c>
    </row>
    <row r="352" spans="1:113" x14ac:dyDescent="0.2">
      <c r="A352" s="33" t="s">
        <v>514</v>
      </c>
      <c r="B352" s="1">
        <f t="shared" si="575"/>
        <v>1960</v>
      </c>
      <c r="D352" s="43">
        <f>Conversion_Factors!$M22*D186+D268</f>
        <v>4505.1885002539038</v>
      </c>
      <c r="F352" s="49">
        <f t="shared" si="570"/>
        <v>34.69239659623949</v>
      </c>
      <c r="H352" s="50">
        <f t="shared" si="576"/>
        <v>129.86097653288812</v>
      </c>
      <c r="K352" s="43">
        <f>Conversion_Factors!$M22*K186+K268</f>
        <v>4425.429124055061</v>
      </c>
      <c r="L352" s="115">
        <f t="shared" si="571"/>
        <v>127.56193166933757</v>
      </c>
      <c r="O352" s="52">
        <f t="shared" si="577"/>
        <v>1.0180229699681098</v>
      </c>
      <c r="R352" s="116">
        <f t="shared" si="578"/>
        <v>0.64529966471758293</v>
      </c>
      <c r="S352" s="46"/>
      <c r="T352" s="46"/>
      <c r="V352" s="48">
        <f t="shared" si="579"/>
        <v>0.59638028642920415</v>
      </c>
      <c r="W352" s="48">
        <f t="shared" si="580"/>
        <v>0.65794132601637256</v>
      </c>
      <c r="X352" s="48">
        <f t="shared" si="581"/>
        <v>1.0195903732637492</v>
      </c>
      <c r="Y352" s="48">
        <f t="shared" si="582"/>
        <v>0.64529966471758293</v>
      </c>
      <c r="Z352" s="48">
        <f t="shared" si="583"/>
        <v>0.39238323646325468</v>
      </c>
      <c r="AA352" s="48">
        <f t="shared" si="584"/>
        <v>0.39238323646325468</v>
      </c>
      <c r="AB352" s="48"/>
      <c r="AC352" s="48"/>
      <c r="AE352" s="43">
        <f t="shared" si="572"/>
        <v>4609.4009999999998</v>
      </c>
      <c r="AF352" s="43">
        <f t="shared" si="573"/>
        <v>4505.1885002539038</v>
      </c>
      <c r="AG352" s="238">
        <f t="shared" si="574"/>
        <v>1.0236226612387327</v>
      </c>
      <c r="AH352" s="5"/>
      <c r="DD352" s="2">
        <f t="shared" si="564"/>
        <v>1983</v>
      </c>
      <c r="DE352" s="46">
        <f t="shared" si="565"/>
        <v>0.94226948249381204</v>
      </c>
      <c r="DF352" s="46">
        <f t="shared" si="566"/>
        <v>0.96179177749213429</v>
      </c>
      <c r="DG352" s="46">
        <f t="shared" si="567"/>
        <v>0.96297707622879991</v>
      </c>
      <c r="DH352" s="46">
        <f t="shared" si="568"/>
        <v>1.0173681023390924</v>
      </c>
      <c r="DI352" s="52">
        <f t="shared" si="569"/>
        <v>1.0137754409540598</v>
      </c>
    </row>
    <row r="353" spans="1:113" x14ac:dyDescent="0.2">
      <c r="A353" s="33" t="s">
        <v>514</v>
      </c>
      <c r="B353" s="1">
        <f t="shared" si="575"/>
        <v>1961</v>
      </c>
      <c r="D353" s="43">
        <f>Conversion_Factors!$M23*D187+D269</f>
        <v>4642.9554112369333</v>
      </c>
      <c r="F353" s="49">
        <f t="shared" si="570"/>
        <v>35.344195837661651</v>
      </c>
      <c r="H353" s="50">
        <f t="shared" si="576"/>
        <v>131.36401327568325</v>
      </c>
      <c r="K353" s="43">
        <f>Conversion_Factors!$M23*K187+K269</f>
        <v>4633.6316641972153</v>
      </c>
      <c r="L353" s="115">
        <f t="shared" si="571"/>
        <v>131.10021474190015</v>
      </c>
      <c r="O353" s="52">
        <f t="shared" si="577"/>
        <v>1.002012189944177</v>
      </c>
      <c r="R353" s="116">
        <f t="shared" si="578"/>
        <v>0.66319883612805608</v>
      </c>
      <c r="S353" s="46"/>
      <c r="T353" s="46"/>
      <c r="V353" s="48">
        <f t="shared" si="579"/>
        <v>0.60758505336467206</v>
      </c>
      <c r="W353" s="48">
        <f t="shared" si="580"/>
        <v>0.66555646964156712</v>
      </c>
      <c r="X353" s="48">
        <f t="shared" si="581"/>
        <v>1.003554942175827</v>
      </c>
      <c r="Y353" s="48">
        <f t="shared" si="582"/>
        <v>0.66319883612805608</v>
      </c>
      <c r="Z353" s="48">
        <f t="shared" si="583"/>
        <v>0.40438216312437425</v>
      </c>
      <c r="AA353" s="48">
        <f t="shared" si="584"/>
        <v>0.40438216312437431</v>
      </c>
      <c r="AB353" s="48"/>
      <c r="AC353" s="48"/>
      <c r="AE353" s="43">
        <f t="shared" si="572"/>
        <v>4727.6629999999996</v>
      </c>
      <c r="AF353" s="43">
        <f t="shared" si="573"/>
        <v>4642.9554112369333</v>
      </c>
      <c r="AG353" s="238">
        <f t="shared" si="574"/>
        <v>1.0184097197457322</v>
      </c>
      <c r="AH353" s="5"/>
      <c r="DD353" s="2">
        <f t="shared" si="564"/>
        <v>1984</v>
      </c>
      <c r="DE353" s="46">
        <f t="shared" si="565"/>
        <v>0.9985740116474946</v>
      </c>
      <c r="DF353" s="46">
        <f t="shared" si="566"/>
        <v>0.97892729113732491</v>
      </c>
      <c r="DG353" s="46">
        <f t="shared" si="567"/>
        <v>1.0186943763127503</v>
      </c>
      <c r="DH353" s="46">
        <f t="shared" si="568"/>
        <v>1.0013500279939282</v>
      </c>
      <c r="DI353" s="52">
        <f t="shared" si="569"/>
        <v>1.000780314499117</v>
      </c>
    </row>
    <row r="354" spans="1:113" x14ac:dyDescent="0.2">
      <c r="A354" s="33" t="s">
        <v>514</v>
      </c>
      <c r="B354" s="1">
        <f t="shared" si="575"/>
        <v>1962</v>
      </c>
      <c r="D354" s="43">
        <f>Conversion_Factors!$M24*D188+D270</f>
        <v>4962.1179585324098</v>
      </c>
      <c r="F354" s="49">
        <f t="shared" si="570"/>
        <v>36.019174273443198</v>
      </c>
      <c r="H354" s="50">
        <f t="shared" si="576"/>
        <v>137.76323468333811</v>
      </c>
      <c r="K354" s="43">
        <f>Conversion_Factors!$M24*K188+K270</f>
        <v>4913.1391603612637</v>
      </c>
      <c r="L354" s="115">
        <f t="shared" si="571"/>
        <v>136.4034367657257</v>
      </c>
      <c r="O354" s="52">
        <f t="shared" si="577"/>
        <v>1.0099689417646263</v>
      </c>
      <c r="R354" s="116">
        <f t="shared" si="578"/>
        <v>0.69002633355705689</v>
      </c>
      <c r="S354" s="46"/>
      <c r="T354" s="46"/>
      <c r="V354" s="48">
        <f t="shared" si="579"/>
        <v>0.61918828267021309</v>
      </c>
      <c r="W354" s="48">
        <f t="shared" si="580"/>
        <v>0.69797815882668202</v>
      </c>
      <c r="X354" s="48">
        <f t="shared" si="581"/>
        <v>1.0115239446422772</v>
      </c>
      <c r="Y354" s="48">
        <f t="shared" si="582"/>
        <v>0.69002633355705689</v>
      </c>
      <c r="Z354" s="48">
        <f t="shared" si="583"/>
        <v>0.43217989750521041</v>
      </c>
      <c r="AA354" s="48">
        <f t="shared" si="584"/>
        <v>0.43217989750521046</v>
      </c>
      <c r="AB354" s="48"/>
      <c r="AC354" s="48"/>
      <c r="AE354" s="43">
        <f t="shared" si="572"/>
        <v>5036.3860000000004</v>
      </c>
      <c r="AF354" s="43">
        <f t="shared" si="573"/>
        <v>4962.1179585324098</v>
      </c>
      <c r="AG354" s="238">
        <f t="shared" si="574"/>
        <v>1.0152643626351119</v>
      </c>
      <c r="AH354" s="5"/>
      <c r="DD354" s="2">
        <f t="shared" si="564"/>
        <v>1985</v>
      </c>
      <c r="DE354" s="46">
        <f t="shared" si="565"/>
        <v>1</v>
      </c>
      <c r="DF354" s="46">
        <f t="shared" si="566"/>
        <v>1</v>
      </c>
      <c r="DG354" s="46">
        <f t="shared" si="567"/>
        <v>1</v>
      </c>
      <c r="DH354" s="46">
        <f t="shared" si="568"/>
        <v>1</v>
      </c>
      <c r="DI354" s="52">
        <f t="shared" si="569"/>
        <v>1</v>
      </c>
    </row>
    <row r="355" spans="1:113" x14ac:dyDescent="0.2">
      <c r="A355" s="33" t="s">
        <v>514</v>
      </c>
      <c r="B355" s="1">
        <f t="shared" si="575"/>
        <v>1963</v>
      </c>
      <c r="D355" s="43">
        <f>Conversion_Factors!$M25*D189+D271</f>
        <v>5178.3958727825921</v>
      </c>
      <c r="F355" s="49">
        <f t="shared" si="570"/>
        <v>36.743103932126672</v>
      </c>
      <c r="H355" s="50">
        <f t="shared" si="576"/>
        <v>140.93517745121184</v>
      </c>
      <c r="K355" s="43">
        <f>Conversion_Factors!$M25*K189+K271</f>
        <v>5124.0971193981404</v>
      </c>
      <c r="L355" s="115">
        <f t="shared" si="571"/>
        <v>139.45738304699509</v>
      </c>
      <c r="O355" s="52">
        <f t="shared" si="577"/>
        <v>1.0105967455571625</v>
      </c>
      <c r="R355" s="116">
        <f t="shared" si="578"/>
        <v>0.70547538238831053</v>
      </c>
      <c r="S355" s="46"/>
      <c r="T355" s="46"/>
      <c r="V355" s="48">
        <f t="shared" si="579"/>
        <v>0.63163300887996254</v>
      </c>
      <c r="W355" s="48">
        <f t="shared" si="580"/>
        <v>0.71404882367505818</v>
      </c>
      <c r="X355" s="48">
        <f t="shared" si="581"/>
        <v>1.0121527150355314</v>
      </c>
      <c r="Y355" s="48">
        <f t="shared" si="582"/>
        <v>0.70547538238831053</v>
      </c>
      <c r="Z355" s="48">
        <f t="shared" si="583"/>
        <v>0.4510168069850749</v>
      </c>
      <c r="AA355" s="48">
        <f t="shared" si="584"/>
        <v>0.45101680698507485</v>
      </c>
      <c r="AB355" s="48"/>
      <c r="AC355" s="48"/>
      <c r="AE355" s="43">
        <f t="shared" si="572"/>
        <v>5250.6459999999997</v>
      </c>
      <c r="AF355" s="43">
        <f t="shared" si="573"/>
        <v>5178.3958727825921</v>
      </c>
      <c r="AG355" s="238">
        <f t="shared" si="574"/>
        <v>1.0142336371898844</v>
      </c>
      <c r="AH355" s="5"/>
      <c r="DD355" s="2">
        <f t="shared" si="564"/>
        <v>1986</v>
      </c>
      <c r="DE355" s="46">
        <f t="shared" si="565"/>
        <v>1.0215414530926235</v>
      </c>
      <c r="DF355" s="46">
        <f t="shared" si="566"/>
        <v>1.0227054921100727</v>
      </c>
      <c r="DG355" s="46">
        <f t="shared" si="567"/>
        <v>1.0008754860236011</v>
      </c>
      <c r="DH355" s="46">
        <f t="shared" si="568"/>
        <v>0.99798807966110492</v>
      </c>
      <c r="DI355" s="52">
        <f t="shared" si="569"/>
        <v>0.99209232030854033</v>
      </c>
    </row>
    <row r="356" spans="1:113" x14ac:dyDescent="0.2">
      <c r="A356" s="33" t="s">
        <v>514</v>
      </c>
      <c r="B356" s="1">
        <f t="shared" si="575"/>
        <v>1964</v>
      </c>
      <c r="D356" s="43">
        <f>Conversion_Factors!$M26*D190+D272</f>
        <v>5399.3112087652607</v>
      </c>
      <c r="F356" s="49">
        <f t="shared" si="570"/>
        <v>37.509906313800414</v>
      </c>
      <c r="H356" s="50">
        <f t="shared" si="576"/>
        <v>143.94360688602359</v>
      </c>
      <c r="K356" s="43">
        <f>Conversion_Factors!$M26*K190+K272</f>
        <v>5425.3942165069802</v>
      </c>
      <c r="L356" s="115">
        <f t="shared" si="571"/>
        <v>144.63897006617961</v>
      </c>
      <c r="O356" s="52">
        <f t="shared" si="577"/>
        <v>0.99519242165622535</v>
      </c>
      <c r="R356" s="116">
        <f t="shared" si="578"/>
        <v>0.73168756279689939</v>
      </c>
      <c r="S356" s="46"/>
      <c r="T356" s="46"/>
      <c r="V356" s="48">
        <f t="shared" si="579"/>
        <v>0.6448147394285737</v>
      </c>
      <c r="W356" s="48">
        <f t="shared" si="580"/>
        <v>0.7292910473546671</v>
      </c>
      <c r="X356" s="48">
        <f t="shared" si="581"/>
        <v>0.99672467380329444</v>
      </c>
      <c r="Y356" s="48">
        <f t="shared" si="582"/>
        <v>0.73168756279689939</v>
      </c>
      <c r="Z356" s="48">
        <f t="shared" si="583"/>
        <v>0.47025761666759119</v>
      </c>
      <c r="AA356" s="48">
        <f t="shared" si="584"/>
        <v>0.47025761666759125</v>
      </c>
      <c r="AB356" s="48"/>
      <c r="AC356" s="48"/>
      <c r="AE356" s="43">
        <f t="shared" si="572"/>
        <v>5465.9930000000004</v>
      </c>
      <c r="AF356" s="43">
        <f t="shared" si="573"/>
        <v>5399.3112087652607</v>
      </c>
      <c r="AG356" s="238">
        <f t="shared" si="574"/>
        <v>1.0123882734786438</v>
      </c>
      <c r="AH356" s="5"/>
      <c r="DD356" s="2">
        <f t="shared" si="564"/>
        <v>1987</v>
      </c>
      <c r="DE356" s="46">
        <f t="shared" si="565"/>
        <v>1.0572593019378727</v>
      </c>
      <c r="DF356" s="46">
        <f t="shared" si="566"/>
        <v>1.0445556731731047</v>
      </c>
      <c r="DG356" s="46">
        <f t="shared" si="567"/>
        <v>1.013791012305401</v>
      </c>
      <c r="DH356" s="46">
        <f t="shared" si="568"/>
        <v>0.99839290480834886</v>
      </c>
      <c r="DI356" s="52">
        <f t="shared" si="569"/>
        <v>0.98657088232315027</v>
      </c>
    </row>
    <row r="357" spans="1:113" x14ac:dyDescent="0.2">
      <c r="A357" s="33" t="s">
        <v>514</v>
      </c>
      <c r="B357" s="1">
        <f t="shared" si="575"/>
        <v>1965</v>
      </c>
      <c r="D357" s="43">
        <f>Conversion_Factors!$M27*D191+D273</f>
        <v>5765.8153371879689</v>
      </c>
      <c r="F357" s="49">
        <f t="shared" si="570"/>
        <v>38.329005933125394</v>
      </c>
      <c r="H357" s="50">
        <f t="shared" si="576"/>
        <v>150.42955581075822</v>
      </c>
      <c r="K357" s="43">
        <f>Conversion_Factors!$M27*K191+K273</f>
        <v>5788.1010410954423</v>
      </c>
      <c r="L357" s="115">
        <f t="shared" si="571"/>
        <v>151.01098763673241</v>
      </c>
      <c r="O357" s="52">
        <f t="shared" si="577"/>
        <v>0.99614973827352959</v>
      </c>
      <c r="R357" s="116">
        <f t="shared" si="578"/>
        <v>0.7639217940290739</v>
      </c>
      <c r="S357" s="46"/>
      <c r="T357" s="46"/>
      <c r="V357" s="48">
        <f t="shared" si="579"/>
        <v>0.65889548660993258</v>
      </c>
      <c r="W357" s="48">
        <f t="shared" si="580"/>
        <v>0.76215214196482217</v>
      </c>
      <c r="X357" s="48">
        <f t="shared" si="581"/>
        <v>0.9976834643571062</v>
      </c>
      <c r="Y357" s="48">
        <f t="shared" si="582"/>
        <v>0.7639217940290739</v>
      </c>
      <c r="Z357" s="48">
        <f t="shared" si="583"/>
        <v>0.50217860645071388</v>
      </c>
      <c r="AA357" s="48">
        <f t="shared" si="584"/>
        <v>0.50217860645071388</v>
      </c>
      <c r="AB357" s="48"/>
      <c r="AC357" s="48"/>
      <c r="AE357" s="43">
        <f t="shared" si="572"/>
        <v>5845.4230000000007</v>
      </c>
      <c r="AF357" s="43">
        <f t="shared" si="573"/>
        <v>5765.8153371879689</v>
      </c>
      <c r="AG357" s="238">
        <f t="shared" si="574"/>
        <v>1.0139259544360206</v>
      </c>
      <c r="AH357" s="5"/>
      <c r="DD357" s="2">
        <f t="shared" si="564"/>
        <v>1988</v>
      </c>
      <c r="DE357" s="46">
        <f t="shared" si="565"/>
        <v>1.1153882950417127</v>
      </c>
      <c r="DF357" s="46">
        <f t="shared" si="566"/>
        <v>1.065822440562912</v>
      </c>
      <c r="DG357" s="46">
        <f t="shared" si="567"/>
        <v>1.0433379725972944</v>
      </c>
      <c r="DH357" s="46">
        <f t="shared" si="568"/>
        <v>1.0030352798774749</v>
      </c>
      <c r="DI357" s="52">
        <f t="shared" si="569"/>
        <v>0.98437050574558538</v>
      </c>
    </row>
    <row r="358" spans="1:113" x14ac:dyDescent="0.2">
      <c r="A358" s="33" t="s">
        <v>514</v>
      </c>
      <c r="B358" s="1">
        <f t="shared" si="575"/>
        <v>1966</v>
      </c>
      <c r="D358" s="43">
        <f>Conversion_Factors!$M28*D192+D274</f>
        <v>6229.7391358909736</v>
      </c>
      <c r="F358" s="49">
        <f t="shared" si="570"/>
        <v>39.236168078555281</v>
      </c>
      <c r="H358" s="50">
        <f t="shared" si="576"/>
        <v>158.77542178477586</v>
      </c>
      <c r="K358" s="43">
        <f>Conversion_Factors!$M28*K192+K274</f>
        <v>6168.0360752318493</v>
      </c>
      <c r="L358" s="115">
        <f t="shared" si="571"/>
        <v>157.20281508843414</v>
      </c>
      <c r="O358" s="52">
        <f t="shared" si="577"/>
        <v>1.0100036802487096</v>
      </c>
      <c r="R358" s="116">
        <f t="shared" si="578"/>
        <v>0.79524449451098167</v>
      </c>
      <c r="S358" s="46"/>
      <c r="T358" s="46"/>
      <c r="V358" s="48">
        <f t="shared" si="579"/>
        <v>0.67449007427782093</v>
      </c>
      <c r="W358" s="48">
        <f t="shared" si="580"/>
        <v>0.80443651616486855</v>
      </c>
      <c r="X358" s="48">
        <f t="shared" si="581"/>
        <v>1.0115587366116119</v>
      </c>
      <c r="Y358" s="48">
        <f t="shared" si="582"/>
        <v>0.79524449451098167</v>
      </c>
      <c r="Z358" s="48">
        <f t="shared" si="583"/>
        <v>0.54258444553983365</v>
      </c>
      <c r="AA358" s="48">
        <f t="shared" si="584"/>
        <v>0.54258444553983365</v>
      </c>
      <c r="AB358" s="48"/>
      <c r="AC358" s="48"/>
      <c r="AE358" s="43">
        <f t="shared" si="572"/>
        <v>6324.0470000000005</v>
      </c>
      <c r="AF358" s="43">
        <f t="shared" si="573"/>
        <v>6229.7391358909736</v>
      </c>
      <c r="AG358" s="238">
        <f t="shared" si="574"/>
        <v>1.0153906343566557</v>
      </c>
      <c r="AH358" s="5"/>
      <c r="DD358" s="2">
        <f t="shared" si="564"/>
        <v>1989</v>
      </c>
      <c r="DE358" s="46">
        <f t="shared" si="565"/>
        <v>1.1460846571369829</v>
      </c>
      <c r="DF358" s="46">
        <f t="shared" si="566"/>
        <v>1.0861485320832773</v>
      </c>
      <c r="DG358" s="46">
        <f t="shared" si="567"/>
        <v>1.0564829576216825</v>
      </c>
      <c r="DH358" s="46">
        <f t="shared" si="568"/>
        <v>0.99876883691581952</v>
      </c>
      <c r="DI358" s="52">
        <f t="shared" si="569"/>
        <v>1.0052287702973133</v>
      </c>
    </row>
    <row r="359" spans="1:113" x14ac:dyDescent="0.2">
      <c r="A359" s="33" t="s">
        <v>514</v>
      </c>
      <c r="B359" s="1">
        <f t="shared" si="575"/>
        <v>1967</v>
      </c>
      <c r="D359" s="43">
        <f>Conversion_Factors!$M29*D193+D275</f>
        <v>6804.9804438404244</v>
      </c>
      <c r="F359" s="49">
        <f t="shared" si="570"/>
        <v>40.166885890644082</v>
      </c>
      <c r="H359" s="50">
        <f t="shared" si="576"/>
        <v>169.4176756039104</v>
      </c>
      <c r="K359" s="43">
        <f>Conversion_Factors!$M29*K193+K275</f>
        <v>6842.0383041736077</v>
      </c>
      <c r="L359" s="115">
        <f t="shared" si="571"/>
        <v>170.34027290045148</v>
      </c>
      <c r="O359" s="52">
        <f t="shared" si="577"/>
        <v>0.99458379817742648</v>
      </c>
      <c r="R359" s="116">
        <f t="shared" si="578"/>
        <v>0.86170317078214043</v>
      </c>
      <c r="S359" s="46"/>
      <c r="T359" s="46"/>
      <c r="V359" s="48">
        <f t="shared" si="579"/>
        <v>0.69048959606982208</v>
      </c>
      <c r="W359" s="48">
        <f t="shared" si="580"/>
        <v>0.85835555155569587</v>
      </c>
      <c r="X359" s="48">
        <f t="shared" si="581"/>
        <v>0.9961151132548276</v>
      </c>
      <c r="Y359" s="48">
        <f t="shared" si="582"/>
        <v>0.86170317078214043</v>
      </c>
      <c r="Z359" s="48">
        <f t="shared" si="583"/>
        <v>0.59268557807798183</v>
      </c>
      <c r="AA359" s="48">
        <f t="shared" si="584"/>
        <v>0.59268557807798183</v>
      </c>
      <c r="AB359" s="48"/>
      <c r="AC359" s="48"/>
      <c r="AE359" s="43">
        <f t="shared" si="572"/>
        <v>6899.2049999999999</v>
      </c>
      <c r="AF359" s="43">
        <f t="shared" si="573"/>
        <v>6804.9804438404244</v>
      </c>
      <c r="AG359" s="238">
        <f t="shared" si="574"/>
        <v>1.0141169771034892</v>
      </c>
      <c r="AH359" s="5"/>
      <c r="DD359" s="2">
        <f t="shared" si="564"/>
        <v>1990</v>
      </c>
      <c r="DE359" s="46">
        <f t="shared" si="565"/>
        <v>1.1595485604843601</v>
      </c>
      <c r="DF359" s="46">
        <f t="shared" si="566"/>
        <v>1.1032794543745068</v>
      </c>
      <c r="DG359" s="46">
        <f t="shared" si="567"/>
        <v>1.0612178604218303</v>
      </c>
      <c r="DH359" s="46">
        <f t="shared" si="568"/>
        <v>0.99037315482939914</v>
      </c>
      <c r="DI359" s="52">
        <f t="shared" si="569"/>
        <v>1.0025598538784903</v>
      </c>
    </row>
    <row r="360" spans="1:113" x14ac:dyDescent="0.2">
      <c r="A360" s="33" t="s">
        <v>514</v>
      </c>
      <c r="B360" s="1">
        <f t="shared" si="575"/>
        <v>1968</v>
      </c>
      <c r="D360" s="43">
        <f>Conversion_Factors!$M30*D194+D276</f>
        <v>7228.2085643508526</v>
      </c>
      <c r="F360" s="49">
        <f t="shared" si="570"/>
        <v>41.119338763690571</v>
      </c>
      <c r="H360" s="50">
        <f t="shared" si="576"/>
        <v>175.78610896178967</v>
      </c>
      <c r="K360" s="43">
        <f>Conversion_Factors!$M30*K194+K276</f>
        <v>7182.280684448664</v>
      </c>
      <c r="L360" s="115">
        <f t="shared" si="571"/>
        <v>174.66916785127881</v>
      </c>
      <c r="O360" s="52">
        <f t="shared" si="577"/>
        <v>1.0063946094451075</v>
      </c>
      <c r="R360" s="116">
        <f t="shared" si="578"/>
        <v>0.8836018236467551</v>
      </c>
      <c r="S360" s="46"/>
      <c r="T360" s="46"/>
      <c r="V360" s="48">
        <f t="shared" si="579"/>
        <v>0.70686275482989902</v>
      </c>
      <c r="W360" s="48">
        <f t="shared" si="580"/>
        <v>0.89062125292341066</v>
      </c>
      <c r="X360" s="48">
        <f t="shared" si="581"/>
        <v>1.0079441090871513</v>
      </c>
      <c r="Y360" s="48">
        <f t="shared" si="582"/>
        <v>0.8836018236467551</v>
      </c>
      <c r="Z360" s="48">
        <f t="shared" si="583"/>
        <v>0.62954699235149836</v>
      </c>
      <c r="AA360" s="48">
        <f t="shared" si="584"/>
        <v>0.62954699235149836</v>
      </c>
      <c r="AB360" s="48"/>
      <c r="AC360" s="48"/>
      <c r="AE360" s="43">
        <f t="shared" si="572"/>
        <v>7329.0310000000009</v>
      </c>
      <c r="AF360" s="43">
        <f t="shared" si="573"/>
        <v>7228.2085643508526</v>
      </c>
      <c r="AG360" s="238">
        <f t="shared" si="574"/>
        <v>1.0141300425693476</v>
      </c>
      <c r="AH360" s="5"/>
      <c r="DD360" s="2">
        <f t="shared" si="564"/>
        <v>1991</v>
      </c>
      <c r="DE360" s="46">
        <f t="shared" si="565"/>
        <v>1.1806527532592443</v>
      </c>
      <c r="DF360" s="46">
        <f t="shared" si="566"/>
        <v>1.1166411184885634</v>
      </c>
      <c r="DG360" s="46">
        <f t="shared" si="567"/>
        <v>1.0581556152567946</v>
      </c>
      <c r="DH360" s="46">
        <f t="shared" si="568"/>
        <v>0.99921518945707288</v>
      </c>
      <c r="DI360" s="52">
        <f t="shared" si="569"/>
        <v>0.9981302257696959</v>
      </c>
    </row>
    <row r="361" spans="1:113" x14ac:dyDescent="0.2">
      <c r="A361" s="33" t="s">
        <v>514</v>
      </c>
      <c r="B361" s="1">
        <f t="shared" si="575"/>
        <v>1969</v>
      </c>
      <c r="D361" s="43">
        <f>Conversion_Factors!$M31*D195+D277</f>
        <v>7721.8803156686436</v>
      </c>
      <c r="F361" s="49">
        <f t="shared" si="570"/>
        <v>42.169102376586245</v>
      </c>
      <c r="H361" s="50">
        <f t="shared" si="576"/>
        <v>183.11701887105144</v>
      </c>
      <c r="K361" s="43">
        <f>Conversion_Factors!$M31*K195+K277</f>
        <v>7628.9380657550137</v>
      </c>
      <c r="L361" s="115">
        <f t="shared" si="571"/>
        <v>180.91298215517307</v>
      </c>
      <c r="O361" s="52">
        <f t="shared" si="577"/>
        <v>1.0121828554790386</v>
      </c>
      <c r="R361" s="116">
        <f t="shared" si="578"/>
        <v>0.9151875108822386</v>
      </c>
      <c r="S361" s="46"/>
      <c r="T361" s="46"/>
      <c r="V361" s="48">
        <f t="shared" si="579"/>
        <v>0.72490873566621694</v>
      </c>
      <c r="W361" s="48">
        <f t="shared" si="580"/>
        <v>0.92776334684093731</v>
      </c>
      <c r="X361" s="48">
        <f t="shared" si="581"/>
        <v>1.0137412670181389</v>
      </c>
      <c r="Y361" s="48">
        <f t="shared" si="582"/>
        <v>0.9151875108822386</v>
      </c>
      <c r="Z361" s="48">
        <f t="shared" si="583"/>
        <v>0.67254375475592176</v>
      </c>
      <c r="AA361" s="48">
        <f t="shared" si="584"/>
        <v>0.67254375475592176</v>
      </c>
      <c r="AB361" s="48"/>
      <c r="AC361" s="48"/>
      <c r="AE361" s="43">
        <f t="shared" si="572"/>
        <v>7833.2190000000001</v>
      </c>
      <c r="AF361" s="43">
        <f t="shared" si="573"/>
        <v>7721.8803156686436</v>
      </c>
      <c r="AG361" s="238">
        <f t="shared" si="574"/>
        <v>1.0146167414709442</v>
      </c>
      <c r="AH361" s="5"/>
      <c r="DD361" s="2">
        <f t="shared" si="564"/>
        <v>1992</v>
      </c>
      <c r="DE361" s="46">
        <f t="shared" si="565"/>
        <v>1.1853689587105019</v>
      </c>
      <c r="DF361" s="46">
        <f t="shared" si="566"/>
        <v>1.1271570613201707</v>
      </c>
      <c r="DG361" s="46">
        <f t="shared" si="567"/>
        <v>1.0675682740056098</v>
      </c>
      <c r="DH361" s="46">
        <f t="shared" si="568"/>
        <v>0.98508443077841523</v>
      </c>
      <c r="DI361" s="52">
        <f t="shared" si="569"/>
        <v>0.99469119984931476</v>
      </c>
    </row>
    <row r="362" spans="1:113" x14ac:dyDescent="0.2">
      <c r="A362" s="33" t="s">
        <v>514</v>
      </c>
      <c r="B362" s="1">
        <f t="shared" si="575"/>
        <v>1970</v>
      </c>
      <c r="D362" s="43">
        <f>Conversion_Factors!$M32*D196+D278</f>
        <v>8180.1747417315328</v>
      </c>
      <c r="F362" s="49">
        <f t="shared" si="570"/>
        <v>43.217587378911084</v>
      </c>
      <c r="H362" s="50">
        <f t="shared" si="576"/>
        <v>189.27883849719984</v>
      </c>
      <c r="K362" s="43">
        <f>Conversion_Factors!$M32*K196+K278</f>
        <v>8075.5592862489448</v>
      </c>
      <c r="L362" s="115">
        <f t="shared" si="571"/>
        <v>186.85816992619959</v>
      </c>
      <c r="O362" s="52">
        <f t="shared" si="577"/>
        <v>1.0129545771103095</v>
      </c>
      <c r="R362" s="116">
        <f t="shared" si="578"/>
        <v>0.94526253111061809</v>
      </c>
      <c r="S362" s="46"/>
      <c r="T362" s="46"/>
      <c r="V362" s="48">
        <f t="shared" si="579"/>
        <v>0.7429327365238283</v>
      </c>
      <c r="W362" s="48">
        <f t="shared" si="580"/>
        <v>0.9589822386415473</v>
      </c>
      <c r="X362" s="48">
        <f t="shared" si="581"/>
        <v>1.0145141768338259</v>
      </c>
      <c r="Y362" s="48">
        <f t="shared" si="582"/>
        <v>0.94526253111061809</v>
      </c>
      <c r="Z362" s="48">
        <f t="shared" si="583"/>
        <v>0.71245929883171188</v>
      </c>
      <c r="AA362" s="48">
        <f t="shared" si="584"/>
        <v>0.71245929883171166</v>
      </c>
      <c r="AB362" s="48"/>
      <c r="AC362" s="48"/>
      <c r="AE362" s="43">
        <f t="shared" si="572"/>
        <v>8346.4789999999994</v>
      </c>
      <c r="AF362" s="43">
        <f t="shared" si="573"/>
        <v>8180.1747417315328</v>
      </c>
      <c r="AG362" s="238">
        <f t="shared" si="574"/>
        <v>1.0202831464457403</v>
      </c>
      <c r="AH362" s="5"/>
      <c r="DD362" s="2">
        <f t="shared" si="564"/>
        <v>1993</v>
      </c>
      <c r="DE362" s="46">
        <f t="shared" si="565"/>
        <v>1.2118484810162529</v>
      </c>
      <c r="DF362" s="46">
        <f t="shared" si="566"/>
        <v>1.137198393024756</v>
      </c>
      <c r="DG362" s="46">
        <f t="shared" si="567"/>
        <v>1.0629849221328616</v>
      </c>
      <c r="DH362" s="46">
        <f t="shared" si="568"/>
        <v>1.0025013847284947</v>
      </c>
      <c r="DI362" s="52">
        <f t="shared" si="569"/>
        <v>0.99538518370977136</v>
      </c>
    </row>
    <row r="363" spans="1:113" x14ac:dyDescent="0.2">
      <c r="A363" s="33" t="s">
        <v>514</v>
      </c>
      <c r="B363" s="1">
        <f t="shared" si="575"/>
        <v>1971</v>
      </c>
      <c r="D363" s="43">
        <f>Conversion_Factors!$M33*D197+D279</f>
        <v>8552.3734076831279</v>
      </c>
      <c r="F363" s="49">
        <f t="shared" si="570"/>
        <v>44.196531411053328</v>
      </c>
      <c r="H363" s="50">
        <f t="shared" si="576"/>
        <v>193.50779653138622</v>
      </c>
      <c r="K363" s="43">
        <f>Conversion_Factors!$M33*K197+K279</f>
        <v>8540.1118362584748</v>
      </c>
      <c r="L363" s="115">
        <f t="shared" si="571"/>
        <v>193.23036364167336</v>
      </c>
      <c r="O363" s="52">
        <f t="shared" si="577"/>
        <v>1.001435762395124</v>
      </c>
      <c r="R363" s="116">
        <f t="shared" si="578"/>
        <v>0.97749765341003303</v>
      </c>
      <c r="S363" s="46"/>
      <c r="T363" s="46"/>
      <c r="V363" s="48">
        <f t="shared" si="579"/>
        <v>0.75976129204513909</v>
      </c>
      <c r="W363" s="48">
        <f t="shared" si="580"/>
        <v>0.9804082769400928</v>
      </c>
      <c r="X363" s="48">
        <f t="shared" si="581"/>
        <v>1.0029776271277031</v>
      </c>
      <c r="Y363" s="48">
        <f t="shared" si="582"/>
        <v>0.97749765341003303</v>
      </c>
      <c r="Z363" s="48">
        <f t="shared" si="583"/>
        <v>0.74487625921975353</v>
      </c>
      <c r="AA363" s="48">
        <f t="shared" si="584"/>
        <v>0.74487625921975342</v>
      </c>
      <c r="AB363" s="48"/>
      <c r="AC363" s="48"/>
      <c r="AE363" s="43">
        <f t="shared" si="572"/>
        <v>8721.14</v>
      </c>
      <c r="AF363" s="43">
        <f t="shared" si="573"/>
        <v>8552.3734076831279</v>
      </c>
      <c r="AG363" s="238">
        <f t="shared" si="574"/>
        <v>1.0197090101838455</v>
      </c>
      <c r="AH363" s="5"/>
      <c r="DD363" s="2">
        <f t="shared" si="564"/>
        <v>1994</v>
      </c>
      <c r="DE363" s="46">
        <f t="shared" si="565"/>
        <v>1.2411117888925829</v>
      </c>
      <c r="DF363" s="46">
        <f t="shared" si="566"/>
        <v>1.1485207898365286</v>
      </c>
      <c r="DG363" s="46">
        <f t="shared" si="567"/>
        <v>1.0838657722321716</v>
      </c>
      <c r="DH363" s="46">
        <f t="shared" si="568"/>
        <v>0.99700316763808738</v>
      </c>
      <c r="DI363" s="52">
        <f t="shared" si="569"/>
        <v>0.98964342993135901</v>
      </c>
    </row>
    <row r="364" spans="1:113" x14ac:dyDescent="0.2">
      <c r="A364" s="33" t="s">
        <v>514</v>
      </c>
      <c r="B364" s="1">
        <f t="shared" si="575"/>
        <v>1972</v>
      </c>
      <c r="D364" s="43">
        <f>Conversion_Factors!$M34*D198+D280</f>
        <v>9033.0907434403871</v>
      </c>
      <c r="F364" s="49">
        <f t="shared" si="570"/>
        <v>45.23715809396959</v>
      </c>
      <c r="H364" s="50">
        <f t="shared" si="576"/>
        <v>199.68298460916265</v>
      </c>
      <c r="K364" s="43">
        <f>Conversion_Factors!$M34*K198+K280</f>
        <v>9002.7432075937759</v>
      </c>
      <c r="L364" s="115">
        <f t="shared" si="571"/>
        <v>199.01213044578722</v>
      </c>
      <c r="O364" s="52">
        <f t="shared" si="577"/>
        <v>1.0033709209678461</v>
      </c>
      <c r="R364" s="116">
        <f t="shared" si="578"/>
        <v>1.0067459732758786</v>
      </c>
      <c r="S364" s="46"/>
      <c r="T364" s="46"/>
      <c r="V364" s="48">
        <f t="shared" si="579"/>
        <v>0.7776502043173672</v>
      </c>
      <c r="W364" s="48">
        <f t="shared" si="580"/>
        <v>1.0116949000717443</v>
      </c>
      <c r="X364" s="48">
        <f t="shared" si="581"/>
        <v>1.0049157651753624</v>
      </c>
      <c r="Y364" s="48">
        <f t="shared" si="582"/>
        <v>1.0067459732758786</v>
      </c>
      <c r="Z364" s="48">
        <f t="shared" si="583"/>
        <v>0.78674474574763054</v>
      </c>
      <c r="AA364" s="48">
        <f t="shared" si="584"/>
        <v>0.78674474574763043</v>
      </c>
      <c r="AB364" s="48"/>
      <c r="AC364" s="48"/>
      <c r="AE364" s="43">
        <f t="shared" si="572"/>
        <v>9183.616</v>
      </c>
      <c r="AF364" s="43">
        <f t="shared" si="573"/>
        <v>9033.0907434403871</v>
      </c>
      <c r="AG364" s="238">
        <f t="shared" si="574"/>
        <v>1.0167713752176335</v>
      </c>
      <c r="AH364" s="5"/>
      <c r="DD364" s="2">
        <f t="shared" si="564"/>
        <v>1995</v>
      </c>
      <c r="DE364" s="46">
        <f t="shared" si="565"/>
        <v>1.2753693830309678</v>
      </c>
      <c r="DF364" s="46">
        <f t="shared" si="566"/>
        <v>1.1624022877522788</v>
      </c>
      <c r="DG364" s="46">
        <f t="shared" si="567"/>
        <v>1.0955315890811672</v>
      </c>
      <c r="DH364" s="46">
        <f t="shared" si="568"/>
        <v>1.0015084690826384</v>
      </c>
      <c r="DI364" s="52">
        <f t="shared" si="569"/>
        <v>0.99412933590857755</v>
      </c>
    </row>
    <row r="365" spans="1:113" x14ac:dyDescent="0.2">
      <c r="A365" s="33" t="s">
        <v>514</v>
      </c>
      <c r="B365" s="1">
        <f t="shared" si="575"/>
        <v>1973</v>
      </c>
      <c r="D365" s="43">
        <f>Conversion_Factors!$M35*D199+D281</f>
        <v>9402.037883212648</v>
      </c>
      <c r="F365" s="49">
        <f t="shared" si="570"/>
        <v>46.382587898653007</v>
      </c>
      <c r="H365" s="50">
        <f t="shared" si="576"/>
        <v>202.70619448307437</v>
      </c>
      <c r="K365" s="43">
        <f>Conversion_Factors!$M35*K199+K281</f>
        <v>9459.400636872384</v>
      </c>
      <c r="L365" s="115">
        <f t="shared" si="571"/>
        <v>203.94292482216358</v>
      </c>
      <c r="O365" s="52">
        <f t="shared" si="577"/>
        <v>0.99393589976132968</v>
      </c>
      <c r="R365" s="116">
        <f t="shared" si="578"/>
        <v>1.0316894647723454</v>
      </c>
      <c r="S365" s="46"/>
      <c r="T365" s="46"/>
      <c r="V365" s="48">
        <f t="shared" si="579"/>
        <v>0.79734073659600746</v>
      </c>
      <c r="W365" s="48">
        <f t="shared" si="580"/>
        <v>1.0270120089244066</v>
      </c>
      <c r="X365" s="48">
        <f t="shared" si="581"/>
        <v>0.99546621729924245</v>
      </c>
      <c r="Y365" s="48">
        <f t="shared" si="582"/>
        <v>1.0316894647723454</v>
      </c>
      <c r="Z365" s="48">
        <f t="shared" si="583"/>
        <v>0.81887851168873171</v>
      </c>
      <c r="AA365" s="48">
        <f t="shared" si="584"/>
        <v>0.81887851168873171</v>
      </c>
      <c r="AB365" s="48"/>
      <c r="AC365" s="48"/>
      <c r="AE365" s="43">
        <f t="shared" si="572"/>
        <v>9543.148000000001</v>
      </c>
      <c r="AF365" s="43">
        <f t="shared" si="573"/>
        <v>9402.037883212648</v>
      </c>
      <c r="AG365" s="238">
        <f t="shared" si="574"/>
        <v>1.0148590596227172</v>
      </c>
      <c r="AH365" s="5"/>
      <c r="DD365" s="2">
        <f t="shared" si="564"/>
        <v>1996</v>
      </c>
      <c r="DE365" s="46">
        <f t="shared" si="565"/>
        <v>1.3167208308523086</v>
      </c>
      <c r="DF365" s="46">
        <f t="shared" si="566"/>
        <v>1.1777938855467078</v>
      </c>
      <c r="DG365" s="46">
        <f t="shared" si="567"/>
        <v>1.1199412356515668</v>
      </c>
      <c r="DH365" s="46">
        <f t="shared" si="568"/>
        <v>0.99822668508105938</v>
      </c>
      <c r="DI365" s="52">
        <f t="shared" si="569"/>
        <v>0.99474831275871822</v>
      </c>
    </row>
    <row r="366" spans="1:113" x14ac:dyDescent="0.2">
      <c r="A366" s="33" t="s">
        <v>514</v>
      </c>
      <c r="B366" s="1">
        <f t="shared" si="575"/>
        <v>1974</v>
      </c>
      <c r="D366" s="43">
        <f>Conversion_Factors!$M36*D200+D282</f>
        <v>9188.0217972246628</v>
      </c>
      <c r="F366" s="49">
        <f t="shared" si="570"/>
        <v>47.542368755172326</v>
      </c>
      <c r="H366" s="50">
        <f t="shared" si="576"/>
        <v>193.25965528852748</v>
      </c>
      <c r="K366" s="43">
        <f>Conversion_Factors!$M36*K200+K282</f>
        <v>9397.7265097558557</v>
      </c>
      <c r="L366" s="115">
        <f t="shared" si="571"/>
        <v>197.67055693314481</v>
      </c>
      <c r="O366" s="52">
        <f t="shared" si="577"/>
        <v>0.9776855910508252</v>
      </c>
      <c r="R366" s="116">
        <f t="shared" si="578"/>
        <v>0.99995933304103002</v>
      </c>
      <c r="S366" s="46"/>
      <c r="T366" s="46"/>
      <c r="V366" s="48">
        <f t="shared" si="579"/>
        <v>0.81727797089711285</v>
      </c>
      <c r="W366" s="48">
        <f t="shared" si="580"/>
        <v>0.97915106801771512</v>
      </c>
      <c r="X366" s="48">
        <f t="shared" si="581"/>
        <v>0.97919088873341109</v>
      </c>
      <c r="Y366" s="48">
        <f t="shared" si="582"/>
        <v>0.99995933304103002</v>
      </c>
      <c r="Z366" s="48">
        <f t="shared" si="583"/>
        <v>0.80023859807125919</v>
      </c>
      <c r="AA366" s="48">
        <f t="shared" si="584"/>
        <v>0.80023859807125919</v>
      </c>
      <c r="AB366" s="48"/>
      <c r="AC366" s="48"/>
      <c r="AE366" s="43">
        <f t="shared" si="572"/>
        <v>9393.4989999999998</v>
      </c>
      <c r="AF366" s="43">
        <f t="shared" si="573"/>
        <v>9188.0217972246628</v>
      </c>
      <c r="AG366" s="238">
        <f t="shared" si="574"/>
        <v>1.0224808465744357</v>
      </c>
      <c r="AH366" s="5"/>
      <c r="DD366" s="2">
        <f t="shared" si="564"/>
        <v>1997</v>
      </c>
      <c r="DE366" s="46">
        <f t="shared" si="565"/>
        <v>1.3420295726025757</v>
      </c>
      <c r="DF366" s="46">
        <f t="shared" si="566"/>
        <v>1.1950535636486832</v>
      </c>
      <c r="DG366" s="46">
        <f t="shared" si="567"/>
        <v>1.1298962930625747</v>
      </c>
      <c r="DH366" s="46">
        <f t="shared" si="568"/>
        <v>0.9938849878042243</v>
      </c>
      <c r="DI366" s="52">
        <f t="shared" si="569"/>
        <v>0.99280699842924347</v>
      </c>
    </row>
    <row r="367" spans="1:113" x14ac:dyDescent="0.2">
      <c r="A367" s="33" t="s">
        <v>514</v>
      </c>
      <c r="B367" s="1">
        <f t="shared" si="575"/>
        <v>1975</v>
      </c>
      <c r="D367" s="43">
        <f>Conversion_Factors!$M37*D201+D283</f>
        <v>9304.8955312250946</v>
      </c>
      <c r="F367" s="49">
        <f t="shared" si="570"/>
        <v>48.478406456760915</v>
      </c>
      <c r="H367" s="50">
        <f t="shared" si="576"/>
        <v>191.93897265423442</v>
      </c>
      <c r="K367" s="43">
        <f>Conversion_Factors!$M37*K201+K283</f>
        <v>9353.7975874716867</v>
      </c>
      <c r="L367" s="115">
        <f t="shared" si="571"/>
        <v>192.94771159226468</v>
      </c>
      <c r="O367" s="52">
        <f t="shared" si="577"/>
        <v>0.99477195697370113</v>
      </c>
      <c r="R367" s="116">
        <f t="shared" si="578"/>
        <v>0.97606779678801225</v>
      </c>
      <c r="S367" s="46"/>
      <c r="T367" s="46"/>
      <c r="V367" s="48">
        <f t="shared" si="579"/>
        <v>0.83336894434812103</v>
      </c>
      <c r="W367" s="48">
        <f t="shared" si="580"/>
        <v>0.97245982244993279</v>
      </c>
      <c r="X367" s="48">
        <f t="shared" si="581"/>
        <v>0.99630356175057477</v>
      </c>
      <c r="Y367" s="48">
        <f t="shared" si="582"/>
        <v>0.97606779678801225</v>
      </c>
      <c r="Z367" s="48">
        <f t="shared" si="583"/>
        <v>0.81041781565606175</v>
      </c>
      <c r="AA367" s="48">
        <f t="shared" si="584"/>
        <v>0.81041781565606175</v>
      </c>
      <c r="AB367" s="48"/>
      <c r="AC367" s="48"/>
      <c r="AE367" s="43">
        <f t="shared" si="572"/>
        <v>9492.66</v>
      </c>
      <c r="AF367" s="43">
        <f t="shared" si="573"/>
        <v>9304.8955312250946</v>
      </c>
      <c r="AG367" s="238">
        <f t="shared" si="574"/>
        <v>1.0200763433001012</v>
      </c>
      <c r="AH367" s="5"/>
      <c r="DD367" s="2">
        <f t="shared" si="564"/>
        <v>1998</v>
      </c>
      <c r="DE367" s="46">
        <f t="shared" si="565"/>
        <v>1.366791210874484</v>
      </c>
      <c r="DF367" s="46">
        <f t="shared" si="566"/>
        <v>1.2170318063299685</v>
      </c>
      <c r="DG367" s="46">
        <f t="shared" si="567"/>
        <v>1.1324842958119017</v>
      </c>
      <c r="DH367" s="46">
        <f t="shared" si="568"/>
        <v>0.99167202200836879</v>
      </c>
      <c r="DI367" s="52">
        <f t="shared" si="569"/>
        <v>0.99319782263744516</v>
      </c>
    </row>
    <row r="368" spans="1:113" x14ac:dyDescent="0.2">
      <c r="A368" s="33" t="s">
        <v>514</v>
      </c>
      <c r="B368" s="1">
        <f t="shared" si="575"/>
        <v>1976</v>
      </c>
      <c r="D368" s="43">
        <f>Conversion_Factors!$M38*D202+D284</f>
        <v>9880.202413338764</v>
      </c>
      <c r="F368" s="49">
        <f t="shared" si="570"/>
        <v>49.218818000569165</v>
      </c>
      <c r="H368" s="50">
        <f t="shared" si="576"/>
        <v>200.74034311885566</v>
      </c>
      <c r="K368" s="43">
        <f>Conversion_Factors!$M38*K202+K284</f>
        <v>9785.0981425557002</v>
      </c>
      <c r="L368" s="115">
        <f t="shared" si="571"/>
        <v>198.80806854082812</v>
      </c>
      <c r="O368" s="52">
        <f t="shared" si="577"/>
        <v>1.0097192965668329</v>
      </c>
      <c r="R368" s="116">
        <f t="shared" si="578"/>
        <v>1.0057136819243093</v>
      </c>
      <c r="S368" s="46"/>
      <c r="T368" s="46"/>
      <c r="V368" s="48">
        <f t="shared" si="579"/>
        <v>0.84609700270946586</v>
      </c>
      <c r="W368" s="48">
        <f t="shared" si="580"/>
        <v>1.0170520125663198</v>
      </c>
      <c r="X368" s="48">
        <f t="shared" si="581"/>
        <v>1.0112739150772179</v>
      </c>
      <c r="Y368" s="48">
        <f t="shared" si="582"/>
        <v>1.0057136819243093</v>
      </c>
      <c r="Z368" s="48">
        <f t="shared" si="583"/>
        <v>0.86052465943199352</v>
      </c>
      <c r="AA368" s="48">
        <f t="shared" si="584"/>
        <v>0.86052465943199319</v>
      </c>
      <c r="AB368" s="48"/>
      <c r="AC368" s="48"/>
      <c r="AE368" s="43">
        <f t="shared" si="572"/>
        <v>10063.510999999999</v>
      </c>
      <c r="AF368" s="43">
        <f t="shared" si="573"/>
        <v>9880.202413338764</v>
      </c>
      <c r="AG368" s="238">
        <f t="shared" si="574"/>
        <v>1.0186104361906783</v>
      </c>
      <c r="AH368" s="5"/>
      <c r="DD368" s="2">
        <f t="shared" si="564"/>
        <v>1999</v>
      </c>
      <c r="DE368" s="46">
        <f t="shared" si="565"/>
        <v>1.3962642400698697</v>
      </c>
      <c r="DF368" s="46">
        <f t="shared" si="566"/>
        <v>1.242869781413823</v>
      </c>
      <c r="DG368" s="46">
        <f t="shared" si="567"/>
        <v>1.1332262154494199</v>
      </c>
      <c r="DH368" s="46">
        <f t="shared" si="568"/>
        <v>0.99134626294385531</v>
      </c>
      <c r="DI368" s="52">
        <f t="shared" si="569"/>
        <v>0.99751370660383742</v>
      </c>
    </row>
    <row r="369" spans="1:113" x14ac:dyDescent="0.2">
      <c r="A369" s="33" t="s">
        <v>514</v>
      </c>
      <c r="B369" s="1">
        <f t="shared" si="575"/>
        <v>1977</v>
      </c>
      <c r="D369" s="43">
        <f>Conversion_Factors!$M39*D203+D285</f>
        <v>10046.380605676251</v>
      </c>
      <c r="F369" s="49">
        <f t="shared" si="570"/>
        <v>50.022048157018361</v>
      </c>
      <c r="H369" s="50">
        <f t="shared" si="576"/>
        <v>200.83904949555111</v>
      </c>
      <c r="K369" s="43">
        <f>Conversion_Factors!$M39*K203+K285</f>
        <v>9943.2556860424884</v>
      </c>
      <c r="L369" s="115">
        <f t="shared" si="571"/>
        <v>198.77746018777117</v>
      </c>
      <c r="O369" s="52">
        <f t="shared" si="577"/>
        <v>1.0103713434402095</v>
      </c>
      <c r="R369" s="116">
        <f t="shared" si="578"/>
        <v>1.0055588429397726</v>
      </c>
      <c r="S369" s="46"/>
      <c r="T369" s="46"/>
      <c r="V369" s="48">
        <f t="shared" si="579"/>
        <v>0.85990494559524699</v>
      </c>
      <c r="W369" s="48">
        <f t="shared" si="580"/>
        <v>1.0175521089471047</v>
      </c>
      <c r="X369" s="48">
        <f t="shared" si="581"/>
        <v>1.0119269658772725</v>
      </c>
      <c r="Y369" s="48">
        <f t="shared" si="582"/>
        <v>1.0055588429397726</v>
      </c>
      <c r="Z369" s="48">
        <f t="shared" si="583"/>
        <v>0.8749980908844891</v>
      </c>
      <c r="AA369" s="48">
        <f t="shared" si="584"/>
        <v>0.87499809088448888</v>
      </c>
      <c r="AB369" s="48"/>
      <c r="AC369" s="48"/>
      <c r="AE369" s="43">
        <f t="shared" si="572"/>
        <v>10239.027610245175</v>
      </c>
      <c r="AF369" s="43">
        <f t="shared" si="573"/>
        <v>10046.380605676251</v>
      </c>
      <c r="AG369" s="238">
        <f t="shared" si="574"/>
        <v>1.0190696236185131</v>
      </c>
      <c r="AH369" s="5"/>
      <c r="DD369" s="2">
        <f t="shared" si="564"/>
        <v>2000</v>
      </c>
      <c r="DE369" s="46">
        <f t="shared" si="565"/>
        <v>1.4700052054318902</v>
      </c>
      <c r="DF369" s="46">
        <f t="shared" si="566"/>
        <v>1.2698678823650202</v>
      </c>
      <c r="DG369" s="46">
        <f t="shared" si="567"/>
        <v>1.1645984030691878</v>
      </c>
      <c r="DH369" s="46">
        <f t="shared" si="568"/>
        <v>0.99399487057741898</v>
      </c>
      <c r="DI369" s="52">
        <f t="shared" si="569"/>
        <v>0.99487226591510614</v>
      </c>
    </row>
    <row r="370" spans="1:113" x14ac:dyDescent="0.2">
      <c r="A370" s="33" t="s">
        <v>514</v>
      </c>
      <c r="B370" s="1">
        <f t="shared" si="575"/>
        <v>1978</v>
      </c>
      <c r="D370" s="43">
        <f>Conversion_Factors!$M40*D204+D286</f>
        <v>10292.183319171272</v>
      </c>
      <c r="F370" s="49">
        <f t="shared" si="570"/>
        <v>51.004508012970277</v>
      </c>
      <c r="H370" s="50">
        <f t="shared" si="576"/>
        <v>201.78967938586928</v>
      </c>
      <c r="K370" s="43">
        <f>Conversion_Factors!$M40*K204+K286</f>
        <v>10034.731967433785</v>
      </c>
      <c r="L370" s="115">
        <f t="shared" si="571"/>
        <v>196.74205983678905</v>
      </c>
      <c r="O370" s="52">
        <f t="shared" si="577"/>
        <v>1.0256560267452093</v>
      </c>
      <c r="R370" s="116">
        <f t="shared" si="578"/>
        <v>0.99526232934150349</v>
      </c>
      <c r="S370" s="46"/>
      <c r="T370" s="46"/>
      <c r="V370" s="48">
        <f t="shared" si="579"/>
        <v>0.87679393995089527</v>
      </c>
      <c r="W370" s="48">
        <f t="shared" si="580"/>
        <v>1.0223684803258333</v>
      </c>
      <c r="X370" s="48">
        <f t="shared" si="581"/>
        <v>1.0272351823084311</v>
      </c>
      <c r="Y370" s="48">
        <f t="shared" si="582"/>
        <v>0.99526232934150349</v>
      </c>
      <c r="Z370" s="48">
        <f t="shared" si="583"/>
        <v>0.89640648794649658</v>
      </c>
      <c r="AA370" s="48">
        <f t="shared" si="584"/>
        <v>0.89640648794649669</v>
      </c>
      <c r="AB370" s="48"/>
      <c r="AC370" s="48" t="e">
        <f>#REF!*#REF!*X370</f>
        <v>#REF!</v>
      </c>
      <c r="AE370" s="43">
        <f t="shared" si="572"/>
        <v>10543.568742854286</v>
      </c>
      <c r="AF370" s="43">
        <f t="shared" si="573"/>
        <v>10292.183319171272</v>
      </c>
      <c r="AG370" s="238">
        <f t="shared" si="574"/>
        <v>1.0245234414644797</v>
      </c>
      <c r="AH370" s="5"/>
      <c r="DD370" s="2">
        <f t="shared" si="564"/>
        <v>2001</v>
      </c>
      <c r="DE370" s="46">
        <f t="shared" si="565"/>
        <v>1.470717094354967</v>
      </c>
      <c r="DF370" s="46">
        <f t="shared" si="566"/>
        <v>1.2959542332713276</v>
      </c>
      <c r="DG370" s="46">
        <f t="shared" si="567"/>
        <v>1.1466777350381405</v>
      </c>
      <c r="DH370" s="46">
        <f t="shared" si="568"/>
        <v>0.98968752433733953</v>
      </c>
      <c r="DI370" s="52">
        <f t="shared" si="569"/>
        <v>0.98398279352060158</v>
      </c>
    </row>
    <row r="371" spans="1:113" x14ac:dyDescent="0.2">
      <c r="A371" s="33" t="s">
        <v>514</v>
      </c>
      <c r="B371" s="1">
        <f t="shared" si="575"/>
        <v>1979</v>
      </c>
      <c r="D371" s="43">
        <f>Conversion_Factors!$M41*D205+D287</f>
        <v>10483.149976113316</v>
      </c>
      <c r="F371" s="49">
        <f t="shared" si="570"/>
        <v>52.144920365325937</v>
      </c>
      <c r="H371" s="50">
        <f t="shared" si="576"/>
        <v>201.03875703843528</v>
      </c>
      <c r="K371" s="43">
        <f>Conversion_Factors!$M41*K205+K287</f>
        <v>10507.884356792834</v>
      </c>
      <c r="L371" s="115">
        <f t="shared" si="571"/>
        <v>201.5130962551074</v>
      </c>
      <c r="O371" s="52">
        <f t="shared" si="577"/>
        <v>0.99764611221063459</v>
      </c>
      <c r="R371" s="116">
        <f t="shared" si="578"/>
        <v>1.0193976505992346</v>
      </c>
      <c r="S371" s="46"/>
      <c r="T371" s="46"/>
      <c r="V371" s="48">
        <f t="shared" si="579"/>
        <v>0.89639821962233757</v>
      </c>
      <c r="W371" s="48">
        <f t="shared" si="580"/>
        <v>1.0185639282718069</v>
      </c>
      <c r="X371" s="48">
        <f t="shared" si="581"/>
        <v>0.99918214219256096</v>
      </c>
      <c r="Y371" s="48">
        <f t="shared" si="582"/>
        <v>1.0193976505992346</v>
      </c>
      <c r="Z371" s="48">
        <f t="shared" si="583"/>
        <v>0.91303889187438214</v>
      </c>
      <c r="AA371" s="48">
        <f t="shared" si="584"/>
        <v>0.91303889187438203</v>
      </c>
      <c r="AB371" s="48"/>
      <c r="AC371" s="48" t="e">
        <f>#REF!*#REF!*X371</f>
        <v>#REF!</v>
      </c>
      <c r="AE371" s="43">
        <f t="shared" si="572"/>
        <v>10679.365087160255</v>
      </c>
      <c r="AF371" s="43">
        <f t="shared" si="573"/>
        <v>10483.149976113316</v>
      </c>
      <c r="AG371" s="238">
        <f t="shared" si="574"/>
        <v>1.0188511653889276</v>
      </c>
      <c r="AH371" s="5"/>
      <c r="DD371" s="2">
        <f t="shared" si="564"/>
        <v>2002</v>
      </c>
      <c r="DE371" s="46">
        <f t="shared" si="565"/>
        <v>1.4960644618481231</v>
      </c>
      <c r="DF371" s="46">
        <f t="shared" si="566"/>
        <v>1.3179306558420987</v>
      </c>
      <c r="DG371" s="46">
        <f t="shared" si="567"/>
        <v>1.1376712153188371</v>
      </c>
      <c r="DH371" s="46">
        <f t="shared" si="568"/>
        <v>0.99779420344319236</v>
      </c>
      <c r="DI371" s="52">
        <f t="shared" si="569"/>
        <v>0.9843763659447724</v>
      </c>
    </row>
    <row r="372" spans="1:113" x14ac:dyDescent="0.2">
      <c r="A372" s="33" t="s">
        <v>514</v>
      </c>
      <c r="B372" s="1">
        <f t="shared" si="575"/>
        <v>1980</v>
      </c>
      <c r="D372" s="43">
        <f>Conversion_Factors!$M42*D206+D288</f>
        <v>10392.887879737806</v>
      </c>
      <c r="F372" s="49">
        <f t="shared" si="570"/>
        <v>53.249557142872121</v>
      </c>
      <c r="H372" s="50">
        <f t="shared" si="576"/>
        <v>195.17322654633526</v>
      </c>
      <c r="K372" s="43">
        <f>Conversion_Factors!$M42*K206+K288</f>
        <v>10084.511099564632</v>
      </c>
      <c r="L372" s="115">
        <f t="shared" si="571"/>
        <v>189.38206514107176</v>
      </c>
      <c r="O372" s="52">
        <f t="shared" si="577"/>
        <v>1.030579249418099</v>
      </c>
      <c r="R372" s="116">
        <f t="shared" si="578"/>
        <v>0.95803020179908893</v>
      </c>
      <c r="S372" s="46"/>
      <c r="T372" s="46"/>
      <c r="V372" s="48">
        <f t="shared" si="579"/>
        <v>0.91538749861220803</v>
      </c>
      <c r="W372" s="48">
        <f t="shared" si="580"/>
        <v>0.98884618693952619</v>
      </c>
      <c r="X372" s="48">
        <f t="shared" si="581"/>
        <v>1.0321659850415654</v>
      </c>
      <c r="Y372" s="48">
        <f t="shared" si="582"/>
        <v>0.95803020179908893</v>
      </c>
      <c r="Z372" s="48">
        <f t="shared" si="583"/>
        <v>0.90517743757479285</v>
      </c>
      <c r="AA372" s="48">
        <f t="shared" si="584"/>
        <v>0.90517743757479274</v>
      </c>
      <c r="AB372" s="48"/>
      <c r="AC372" s="48" t="e">
        <f>#REF!*#REF!*X372</f>
        <v>#REF!</v>
      </c>
      <c r="AE372" s="43">
        <f t="shared" si="572"/>
        <v>10609.662663242378</v>
      </c>
      <c r="AF372" s="43">
        <f t="shared" si="573"/>
        <v>10392.887879737806</v>
      </c>
      <c r="AG372" s="238">
        <f t="shared" si="574"/>
        <v>1.0206414418715917</v>
      </c>
      <c r="AH372" s="5"/>
      <c r="DD372" s="2">
        <f t="shared" si="564"/>
        <v>2003</v>
      </c>
      <c r="DE372" s="46">
        <f t="shared" si="565"/>
        <v>1.5127045669135375</v>
      </c>
      <c r="DF372" s="46">
        <f t="shared" si="566"/>
        <v>1.3368289042191999</v>
      </c>
      <c r="DG372" s="46">
        <f t="shared" si="567"/>
        <v>1.1332452512368663</v>
      </c>
      <c r="DH372" s="46">
        <f t="shared" si="568"/>
        <v>0.99851451660410495</v>
      </c>
      <c r="DI372" s="52">
        <f t="shared" si="569"/>
        <v>0.97863663311892457</v>
      </c>
    </row>
    <row r="373" spans="1:113" x14ac:dyDescent="0.2">
      <c r="A373" s="33" t="s">
        <v>514</v>
      </c>
      <c r="B373" s="1">
        <f t="shared" si="575"/>
        <v>1981</v>
      </c>
      <c r="D373" s="43">
        <f>Conversion_Factors!$M43*D207+D289</f>
        <v>10542.349444159257</v>
      </c>
      <c r="F373" s="49">
        <f t="shared" ref="F373:F404" si="585">F47</f>
        <v>54.225356492580367</v>
      </c>
      <c r="H373" s="50">
        <f t="shared" si="576"/>
        <v>194.41733768226609</v>
      </c>
      <c r="K373" s="43">
        <f>Conversion_Factors!$M43*K207+K289</f>
        <v>10373.673339120269</v>
      </c>
      <c r="L373" s="115">
        <f t="shared" si="571"/>
        <v>191.30668768474936</v>
      </c>
      <c r="O373" s="52">
        <f t="shared" si="577"/>
        <v>1.0162600170185514</v>
      </c>
      <c r="R373" s="116">
        <f t="shared" si="578"/>
        <v>0.96776632186163569</v>
      </c>
      <c r="S373" s="46"/>
      <c r="T373" s="46"/>
      <c r="V373" s="48">
        <f t="shared" si="579"/>
        <v>0.93216199541187617</v>
      </c>
      <c r="W373" s="48">
        <f t="shared" si="580"/>
        <v>0.98501647200263964</v>
      </c>
      <c r="X373" s="48">
        <f t="shared" si="581"/>
        <v>1.0178247059763568</v>
      </c>
      <c r="Y373" s="48">
        <f t="shared" si="582"/>
        <v>0.96776632186163569</v>
      </c>
      <c r="Z373" s="48">
        <f t="shared" si="583"/>
        <v>0.91819492005554693</v>
      </c>
      <c r="AA373" s="48">
        <f t="shared" si="584"/>
        <v>0.91819492005554704</v>
      </c>
      <c r="AB373" s="48"/>
      <c r="AC373" s="48" t="e">
        <f>#REF!*#REF!*X373</f>
        <v>#REF!</v>
      </c>
      <c r="AE373" s="43">
        <f t="shared" ref="AE373:AE404" si="586">D47</f>
        <v>10646.720699792642</v>
      </c>
      <c r="AF373" s="43">
        <f t="shared" ref="AF373:AF402" si="587">D373</f>
        <v>10542.349444159257</v>
      </c>
      <c r="AG373" s="238">
        <f t="shared" ref="AG373:AG404" si="588">Y47/Y373</f>
        <v>1.0098494464113483</v>
      </c>
      <c r="AH373" s="5"/>
      <c r="DD373" s="2">
        <f t="shared" si="564"/>
        <v>2004</v>
      </c>
      <c r="DE373" s="46">
        <f t="shared" si="565"/>
        <v>1.532993754886939</v>
      </c>
      <c r="DF373" s="46">
        <f t="shared" si="566"/>
        <v>1.3553934946810937</v>
      </c>
      <c r="DG373" s="46">
        <f t="shared" si="567"/>
        <v>1.141542452121117</v>
      </c>
      <c r="DH373" s="46">
        <f t="shared" si="568"/>
        <v>0.99079298243221525</v>
      </c>
      <c r="DI373" s="52">
        <f t="shared" si="569"/>
        <v>0.98021683948710792</v>
      </c>
    </row>
    <row r="374" spans="1:113" x14ac:dyDescent="0.2">
      <c r="A374" s="33" t="s">
        <v>514</v>
      </c>
      <c r="B374" s="1">
        <f t="shared" si="575"/>
        <v>1982</v>
      </c>
      <c r="D374" s="43">
        <f>Conversion_Factors!$M44*D208+D290</f>
        <v>10713.152985124569</v>
      </c>
      <c r="F374" s="49">
        <f t="shared" si="585"/>
        <v>55.124436870888367</v>
      </c>
      <c r="H374" s="50">
        <f t="shared" si="576"/>
        <v>194.34489662391937</v>
      </c>
      <c r="K374" s="43">
        <f>Conversion_Factors!$M44*K208+K290</f>
        <v>10953.142854742149</v>
      </c>
      <c r="L374" s="115">
        <f t="shared" si="571"/>
        <v>198.69849882360592</v>
      </c>
      <c r="O374" s="52">
        <f t="shared" si="577"/>
        <v>0.97808940568015346</v>
      </c>
      <c r="R374" s="116">
        <f t="shared" si="578"/>
        <v>1.0051593997739734</v>
      </c>
      <c r="S374" s="46"/>
      <c r="T374" s="46"/>
      <c r="V374" s="48">
        <f t="shared" si="579"/>
        <v>0.94761765331232584</v>
      </c>
      <c r="W374" s="48">
        <f t="shared" si="580"/>
        <v>0.98464944899650508</v>
      </c>
      <c r="X374" s="48">
        <f t="shared" si="581"/>
        <v>0.97959532509761127</v>
      </c>
      <c r="Y374" s="48">
        <f t="shared" si="582"/>
        <v>1.0051593997739734</v>
      </c>
      <c r="Z374" s="48">
        <f t="shared" si="583"/>
        <v>0.933071200193343</v>
      </c>
      <c r="AA374" s="48">
        <f t="shared" si="584"/>
        <v>0.93307120019334278</v>
      </c>
      <c r="AB374" s="48"/>
      <c r="AC374" s="48" t="e">
        <f>#REF!*#REF!*X374</f>
        <v>#REF!</v>
      </c>
      <c r="AE374" s="43">
        <f t="shared" si="586"/>
        <v>10891.476402773887</v>
      </c>
      <c r="AF374" s="43">
        <f t="shared" si="587"/>
        <v>10713.152985124569</v>
      </c>
      <c r="AG374" s="238">
        <f t="shared" si="588"/>
        <v>1.0166870318023951</v>
      </c>
      <c r="AH374" s="5"/>
      <c r="DD374" s="2">
        <f t="shared" si="564"/>
        <v>2005</v>
      </c>
      <c r="DE374" s="46">
        <f t="shared" si="565"/>
        <v>1.5608841402023892</v>
      </c>
      <c r="DF374" s="46">
        <f t="shared" si="566"/>
        <v>1.3749235017534167</v>
      </c>
      <c r="DG374" s="46">
        <f t="shared" si="567"/>
        <v>1.1382910426831025</v>
      </c>
      <c r="DH374" s="46">
        <f t="shared" si="568"/>
        <v>0.99732984171637151</v>
      </c>
      <c r="DI374" s="52">
        <f t="shared" si="569"/>
        <v>0.97397581290423418</v>
      </c>
    </row>
    <row r="375" spans="1:113" x14ac:dyDescent="0.2">
      <c r="A375" s="33" t="s">
        <v>514</v>
      </c>
      <c r="B375" s="1">
        <f t="shared" si="575"/>
        <v>1983</v>
      </c>
      <c r="D375" s="43">
        <f>Conversion_Factors!$M45*D209+D291</f>
        <v>10818.764009733271</v>
      </c>
      <c r="F375" s="49">
        <f t="shared" si="585"/>
        <v>55.948968379792689</v>
      </c>
      <c r="H375" s="50">
        <f t="shared" si="576"/>
        <v>193.36842703324496</v>
      </c>
      <c r="K375" s="43">
        <f>Conversion_Factors!$M45*K209+K291</f>
        <v>10650.443177627552</v>
      </c>
      <c r="L375" s="115">
        <f t="shared" si="571"/>
        <v>190.35995633253202</v>
      </c>
      <c r="O375" s="52">
        <f t="shared" si="577"/>
        <v>1.0158041153122432</v>
      </c>
      <c r="R375" s="116">
        <f t="shared" si="578"/>
        <v>0.96297707622879991</v>
      </c>
      <c r="S375" s="46"/>
      <c r="T375" s="46"/>
      <c r="V375" s="48">
        <f t="shared" si="579"/>
        <v>0.96179177749213429</v>
      </c>
      <c r="W375" s="48">
        <f t="shared" si="580"/>
        <v>0.97970216063894155</v>
      </c>
      <c r="X375" s="48">
        <f t="shared" si="581"/>
        <v>1.0173681023390924</v>
      </c>
      <c r="Y375" s="48">
        <f t="shared" si="582"/>
        <v>0.96297707622879991</v>
      </c>
      <c r="Z375" s="48">
        <f t="shared" si="583"/>
        <v>0.94226948249381226</v>
      </c>
      <c r="AA375" s="48">
        <f t="shared" si="584"/>
        <v>0.94226948249381204</v>
      </c>
      <c r="AB375" s="48"/>
      <c r="AC375" s="48" t="e">
        <f>#REF!*#REF!*X375</f>
        <v>#REF!</v>
      </c>
      <c r="AE375" s="43">
        <f t="shared" si="586"/>
        <v>10969.401809498229</v>
      </c>
      <c r="AF375" s="43">
        <f t="shared" si="587"/>
        <v>10818.764009733271</v>
      </c>
      <c r="AG375" s="238">
        <f t="shared" si="588"/>
        <v>1.0137754409540598</v>
      </c>
      <c r="AH375" s="5"/>
      <c r="DD375" s="2">
        <f t="shared" si="564"/>
        <v>2006</v>
      </c>
      <c r="DE375" s="46">
        <f t="shared" si="565"/>
        <v>1.5475357204541316</v>
      </c>
      <c r="DF375" s="46">
        <f t="shared" si="566"/>
        <v>1.3960662383122981</v>
      </c>
      <c r="DG375" s="46">
        <f t="shared" si="567"/>
        <v>1.1235381594492846</v>
      </c>
      <c r="DH375" s="46">
        <f t="shared" si="568"/>
        <v>0.98661299306639794</v>
      </c>
      <c r="DI375" s="52">
        <f t="shared" si="569"/>
        <v>0.96790158203616772</v>
      </c>
    </row>
    <row r="376" spans="1:113" x14ac:dyDescent="0.2">
      <c r="A376" s="33" t="s">
        <v>514</v>
      </c>
      <c r="B376" s="1">
        <f t="shared" si="575"/>
        <v>1984</v>
      </c>
      <c r="D376" s="43">
        <f>Conversion_Factors!$M46*D210+D292</f>
        <v>11465.230254167585</v>
      </c>
      <c r="F376" s="49">
        <f t="shared" si="585"/>
        <v>56.945768657713671</v>
      </c>
      <c r="H376" s="50">
        <f t="shared" si="576"/>
        <v>201.3359468915439</v>
      </c>
      <c r="K376" s="43">
        <f>Conversion_Factors!$M46*K210+K292</f>
        <v>11467.401430617978</v>
      </c>
      <c r="L376" s="115">
        <f t="shared" si="571"/>
        <v>201.37407398160818</v>
      </c>
      <c r="O376" s="52">
        <f t="shared" si="577"/>
        <v>0.99981066534876895</v>
      </c>
      <c r="R376" s="116">
        <f t="shared" si="578"/>
        <v>1.0186943763127503</v>
      </c>
      <c r="S376" s="46"/>
      <c r="T376" s="46"/>
      <c r="V376" s="48">
        <f t="shared" si="579"/>
        <v>0.97892729113732491</v>
      </c>
      <c r="W376" s="48">
        <f t="shared" si="580"/>
        <v>1.0200696422380298</v>
      </c>
      <c r="X376" s="48">
        <f t="shared" si="581"/>
        <v>1.0013500279939282</v>
      </c>
      <c r="Y376" s="48">
        <f t="shared" si="582"/>
        <v>1.0186943763127503</v>
      </c>
      <c r="Z376" s="48">
        <f t="shared" si="583"/>
        <v>0.99857401164749471</v>
      </c>
      <c r="AA376" s="48">
        <f t="shared" si="584"/>
        <v>0.9985740116474946</v>
      </c>
      <c r="AB376" s="48"/>
      <c r="AC376" s="48" t="e">
        <f>#REF!*#REF!*X376</f>
        <v>#REF!</v>
      </c>
      <c r="AE376" s="43">
        <f t="shared" si="586"/>
        <v>11474.283571857872</v>
      </c>
      <c r="AF376" s="43">
        <f t="shared" si="587"/>
        <v>11465.230254167585</v>
      </c>
      <c r="AG376" s="238">
        <f t="shared" si="588"/>
        <v>1.000780314499117</v>
      </c>
      <c r="AH376" s="5"/>
      <c r="DD376" s="2">
        <f t="shared" si="564"/>
        <v>2007</v>
      </c>
      <c r="DE376" s="46">
        <f t="shared" si="565"/>
        <v>1.5984615904329493</v>
      </c>
      <c r="DF376" s="46">
        <f t="shared" si="566"/>
        <v>1.4185241770420669</v>
      </c>
      <c r="DG376" s="46">
        <f t="shared" si="567"/>
        <v>1.1295728412732593</v>
      </c>
      <c r="DH376" s="46">
        <f t="shared" si="568"/>
        <v>0.9975880103583975</v>
      </c>
      <c r="DI376" s="52">
        <f t="shared" si="569"/>
        <v>0.96664592329695798</v>
      </c>
    </row>
    <row r="377" spans="1:113" x14ac:dyDescent="0.2">
      <c r="A377" s="33" t="s">
        <v>514</v>
      </c>
      <c r="B377" s="1">
        <f t="shared" si="575"/>
        <v>1985</v>
      </c>
      <c r="D377" s="43">
        <f>Conversion_Factors!$M47*D211+D293</f>
        <v>11481.60288615133</v>
      </c>
      <c r="F377" s="49">
        <f t="shared" si="585"/>
        <v>58.171601888383009</v>
      </c>
      <c r="H377" s="50">
        <f t="shared" si="576"/>
        <v>197.37470713255757</v>
      </c>
      <c r="K377" s="43">
        <f>Conversion_Factors!$M47*K211+K293</f>
        <v>11499.280583741533</v>
      </c>
      <c r="L377" s="115">
        <f t="shared" si="571"/>
        <v>197.67859592049436</v>
      </c>
      <c r="O377" s="52">
        <f t="shared" si="577"/>
        <v>0.99846271273568221</v>
      </c>
      <c r="R377" s="116">
        <f t="shared" si="578"/>
        <v>1</v>
      </c>
      <c r="S377" s="46"/>
      <c r="T377" s="46"/>
      <c r="V377" s="48">
        <f t="shared" si="579"/>
        <v>1</v>
      </c>
      <c r="W377" s="48">
        <f t="shared" si="580"/>
        <v>1</v>
      </c>
      <c r="X377" s="48">
        <f t="shared" si="581"/>
        <v>1</v>
      </c>
      <c r="Y377" s="48">
        <f t="shared" si="582"/>
        <v>1</v>
      </c>
      <c r="Z377" s="48">
        <f t="shared" si="583"/>
        <v>1</v>
      </c>
      <c r="AA377" s="48">
        <f t="shared" si="584"/>
        <v>1</v>
      </c>
      <c r="AB377" s="48"/>
      <c r="AC377" s="48" t="e">
        <f>#REF!*#REF!*X377</f>
        <v>#REF!</v>
      </c>
      <c r="AE377" s="43">
        <f t="shared" si="586"/>
        <v>11481.60288615133</v>
      </c>
      <c r="AF377" s="43">
        <f t="shared" si="587"/>
        <v>11481.60288615133</v>
      </c>
      <c r="AG377" s="238">
        <f t="shared" si="588"/>
        <v>1</v>
      </c>
      <c r="AH377" s="5"/>
      <c r="DD377" s="2">
        <f t="shared" si="564"/>
        <v>2008</v>
      </c>
      <c r="DE377" s="46">
        <f t="shared" si="565"/>
        <v>1.613745658445471</v>
      </c>
      <c r="DF377" s="46">
        <f t="shared" si="566"/>
        <v>1.438777216912849</v>
      </c>
      <c r="DG377" s="46">
        <f t="shared" si="567"/>
        <v>1.1247094096730774</v>
      </c>
      <c r="DH377" s="46">
        <f t="shared" si="568"/>
        <v>0.99724348130980822</v>
      </c>
      <c r="DI377" s="52">
        <f t="shared" si="569"/>
        <v>0.96532596328142006</v>
      </c>
    </row>
    <row r="378" spans="1:113" x14ac:dyDescent="0.2">
      <c r="A378" s="33" t="s">
        <v>514</v>
      </c>
      <c r="B378" s="1">
        <f t="shared" si="575"/>
        <v>1986</v>
      </c>
      <c r="D378" s="43">
        <f>Conversion_Factors!$M48*D212+D294</f>
        <v>11728.933296151488</v>
      </c>
      <c r="F378" s="49">
        <f t="shared" si="585"/>
        <v>59.492416736089979</v>
      </c>
      <c r="H378" s="50">
        <f t="shared" si="576"/>
        <v>197.15005608498581</v>
      </c>
      <c r="K378" s="43">
        <f>Conversion_Factors!$M48*K212+K294</f>
        <v>11770.673454360436</v>
      </c>
      <c r="L378" s="115">
        <f t="shared" si="571"/>
        <v>197.85166076838786</v>
      </c>
      <c r="O378" s="52">
        <f t="shared" si="577"/>
        <v>0.99645388529630097</v>
      </c>
      <c r="R378" s="116">
        <f t="shared" si="578"/>
        <v>1.0008754860236011</v>
      </c>
      <c r="S378" s="46"/>
      <c r="T378" s="46"/>
      <c r="V378" s="48">
        <f t="shared" si="579"/>
        <v>1.0227054921100727</v>
      </c>
      <c r="W378" s="48">
        <f t="shared" si="580"/>
        <v>0.99886180427656879</v>
      </c>
      <c r="X378" s="48">
        <f t="shared" si="581"/>
        <v>0.99798807966110492</v>
      </c>
      <c r="Y378" s="48">
        <f t="shared" si="582"/>
        <v>1.0008754860236011</v>
      </c>
      <c r="Z378" s="48">
        <f t="shared" si="583"/>
        <v>1.0215414530926232</v>
      </c>
      <c r="AA378" s="48">
        <f t="shared" si="584"/>
        <v>1.0215414530926235</v>
      </c>
      <c r="AB378" s="48"/>
      <c r="AC378" s="48" t="e">
        <f>#REF!*#REF!*X378</f>
        <v>#REF!</v>
      </c>
      <c r="AE378" s="43">
        <f t="shared" si="586"/>
        <v>11636.124564537704</v>
      </c>
      <c r="AF378" s="43">
        <f t="shared" si="587"/>
        <v>11728.933296151488</v>
      </c>
      <c r="AG378" s="238">
        <f t="shared" si="588"/>
        <v>0.99209232030854033</v>
      </c>
      <c r="AH378" s="5"/>
      <c r="DD378" s="2">
        <f t="shared" si="564"/>
        <v>2009</v>
      </c>
      <c r="DE378" s="46">
        <f t="shared" si="565"/>
        <v>1.5887524817071463</v>
      </c>
      <c r="DF378" s="46">
        <f t="shared" si="566"/>
        <v>1.4538224551380647</v>
      </c>
      <c r="DG378" s="46">
        <f t="shared" si="567"/>
        <v>1.0995247114549609</v>
      </c>
      <c r="DH378" s="46">
        <f t="shared" si="568"/>
        <v>0.99389355643891342</v>
      </c>
      <c r="DI378" s="52">
        <f t="shared" si="569"/>
        <v>0.95697764042622346</v>
      </c>
    </row>
    <row r="379" spans="1:113" x14ac:dyDescent="0.2">
      <c r="A379" s="33" t="s">
        <v>514</v>
      </c>
      <c r="B379" s="1">
        <f t="shared" si="575"/>
        <v>1987</v>
      </c>
      <c r="D379" s="43">
        <f>Conversion_Factors!$M49*D213+D295</f>
        <v>12139.031452540217</v>
      </c>
      <c r="F379" s="49">
        <f t="shared" si="585"/>
        <v>60.763476770077759</v>
      </c>
      <c r="H379" s="50">
        <f t="shared" si="576"/>
        <v>199.77512969629706</v>
      </c>
      <c r="K379" s="43">
        <f>Conversion_Factors!$M49*K213+K295</f>
        <v>12177.291429257599</v>
      </c>
      <c r="L379" s="115">
        <f t="shared" si="571"/>
        <v>200.40478386934828</v>
      </c>
      <c r="O379" s="52">
        <f t="shared" si="577"/>
        <v>0.99685808811100174</v>
      </c>
      <c r="R379" s="116">
        <f t="shared" si="578"/>
        <v>1.013791012305401</v>
      </c>
      <c r="S379" s="46"/>
      <c r="T379" s="46"/>
      <c r="V379" s="48">
        <f t="shared" si="579"/>
        <v>1.0445556731731047</v>
      </c>
      <c r="W379" s="48">
        <f t="shared" si="580"/>
        <v>1.0121617536441858</v>
      </c>
      <c r="X379" s="48">
        <f t="shared" si="581"/>
        <v>0.99839290480834886</v>
      </c>
      <c r="Y379" s="48">
        <f t="shared" si="582"/>
        <v>1.013791012305401</v>
      </c>
      <c r="Z379" s="48">
        <f t="shared" si="583"/>
        <v>1.0572593019378727</v>
      </c>
      <c r="AA379" s="48">
        <f t="shared" si="584"/>
        <v>1.0572593019378727</v>
      </c>
      <c r="AB379" s="48"/>
      <c r="AC379" s="48" t="e">
        <f>#REF!*#REF!*X379</f>
        <v>#REF!</v>
      </c>
      <c r="AE379" s="43">
        <f t="shared" si="586"/>
        <v>11975.798639774792</v>
      </c>
      <c r="AF379" s="43">
        <f t="shared" si="587"/>
        <v>12139.031452540217</v>
      </c>
      <c r="AG379" s="238">
        <f t="shared" si="588"/>
        <v>0.98657088232315027</v>
      </c>
      <c r="AH379" s="5"/>
      <c r="DD379" s="2">
        <f t="shared" si="564"/>
        <v>2010</v>
      </c>
      <c r="DE379" s="46">
        <f t="shared" si="565"/>
        <v>1.6086908599649352</v>
      </c>
      <c r="DF379" s="46">
        <f t="shared" si="566"/>
        <v>1.4619713657029179</v>
      </c>
      <c r="DG379" s="46">
        <f t="shared" si="567"/>
        <v>1.1074456733934548</v>
      </c>
      <c r="DH379" s="46">
        <f t="shared" si="568"/>
        <v>0.99359934598777766</v>
      </c>
      <c r="DI379" s="52">
        <f t="shared" si="569"/>
        <v>0.95463745994418581</v>
      </c>
    </row>
    <row r="380" spans="1:113" x14ac:dyDescent="0.2">
      <c r="A380" s="33" t="s">
        <v>514</v>
      </c>
      <c r="B380" s="1">
        <f t="shared" si="575"/>
        <v>1988</v>
      </c>
      <c r="D380" s="43">
        <f>Conversion_Factors!$M50*D214+D296</f>
        <v>12806.445467530339</v>
      </c>
      <c r="F380" s="49">
        <f t="shared" si="585"/>
        <v>62.000598696130474</v>
      </c>
      <c r="H380" s="50">
        <f t="shared" si="576"/>
        <v>206.55357749520576</v>
      </c>
      <c r="K380" s="43">
        <f>Conversion_Factors!$M50*K214+K296</f>
        <v>12787.349779035199</v>
      </c>
      <c r="L380" s="115">
        <f t="shared" si="571"/>
        <v>206.24558549356837</v>
      </c>
      <c r="O380" s="52">
        <f t="shared" si="577"/>
        <v>1.0014933265160577</v>
      </c>
      <c r="R380" s="116">
        <f t="shared" si="578"/>
        <v>1.0433379725972944</v>
      </c>
      <c r="S380" s="46"/>
      <c r="T380" s="46"/>
      <c r="V380" s="48">
        <f t="shared" si="579"/>
        <v>1.065822440562912</v>
      </c>
      <c r="W380" s="48">
        <f t="shared" si="580"/>
        <v>1.0465047953509241</v>
      </c>
      <c r="X380" s="48">
        <f t="shared" si="581"/>
        <v>1.0030352798774749</v>
      </c>
      <c r="Y380" s="48">
        <f t="shared" si="582"/>
        <v>1.0433379725972944</v>
      </c>
      <c r="Z380" s="48">
        <f t="shared" si="583"/>
        <v>1.1153882950417129</v>
      </c>
      <c r="AA380" s="48">
        <f t="shared" si="584"/>
        <v>1.1153882950417127</v>
      </c>
      <c r="AB380" s="48"/>
      <c r="AC380" s="48" t="e">
        <f>#REF!*#REF!*X380</f>
        <v>#REF!</v>
      </c>
      <c r="AE380" s="43">
        <f t="shared" si="586"/>
        <v>12607.785023407487</v>
      </c>
      <c r="AF380" s="43">
        <f t="shared" si="587"/>
        <v>12806.445467530339</v>
      </c>
      <c r="AG380" s="238">
        <f t="shared" si="588"/>
        <v>0.98437050574558538</v>
      </c>
      <c r="AH380" s="5"/>
      <c r="DD380" s="2">
        <f t="shared" si="564"/>
        <v>2011</v>
      </c>
      <c r="DE380" s="46">
        <f t="shared" si="565"/>
        <v>1.6102744719708633</v>
      </c>
      <c r="DF380" s="46">
        <f t="shared" si="566"/>
        <v>1.4688086217810172</v>
      </c>
      <c r="DG380" s="46">
        <f t="shared" si="567"/>
        <v>1.1020608667084084</v>
      </c>
      <c r="DH380" s="46">
        <f t="shared" si="568"/>
        <v>0.99478473793059385</v>
      </c>
      <c r="DI380" s="52">
        <f t="shared" si="569"/>
        <v>0.94986221642149271</v>
      </c>
    </row>
    <row r="381" spans="1:113" x14ac:dyDescent="0.2">
      <c r="A381" s="33" t="s">
        <v>514</v>
      </c>
      <c r="B381" s="1">
        <f t="shared" si="575"/>
        <v>1989</v>
      </c>
      <c r="D381" s="43">
        <f>Conversion_Factors!$M51*D215+D297</f>
        <v>13158.888907157741</v>
      </c>
      <c r="F381" s="49">
        <f t="shared" si="585"/>
        <v>63.183000000000014</v>
      </c>
      <c r="H381" s="50">
        <f t="shared" si="576"/>
        <v>208.26628851364669</v>
      </c>
      <c r="K381" s="43">
        <f>Conversion_Factors!$M51*K215+K297</f>
        <v>13195.394728009695</v>
      </c>
      <c r="L381" s="115">
        <f t="shared" si="571"/>
        <v>208.84406767658535</v>
      </c>
      <c r="O381" s="52">
        <f t="shared" si="577"/>
        <v>0.9972334423028314</v>
      </c>
      <c r="R381" s="116">
        <f t="shared" si="578"/>
        <v>1.0564829576216825</v>
      </c>
      <c r="S381" s="46"/>
      <c r="T381" s="46"/>
      <c r="V381" s="48">
        <f t="shared" si="579"/>
        <v>1.0861485320832773</v>
      </c>
      <c r="W381" s="48">
        <f t="shared" si="580"/>
        <v>1.0551822548051928</v>
      </c>
      <c r="X381" s="48">
        <f t="shared" si="581"/>
        <v>0.99876883691581952</v>
      </c>
      <c r="Y381" s="48">
        <f t="shared" si="582"/>
        <v>1.0564829576216825</v>
      </c>
      <c r="Z381" s="48">
        <f t="shared" si="583"/>
        <v>1.1460846571369829</v>
      </c>
      <c r="AA381" s="48">
        <f t="shared" si="584"/>
        <v>1.1460846571369829</v>
      </c>
      <c r="AB381" s="48"/>
      <c r="AC381" s="48" t="e">
        <f>#REF!*#REF!*X381</f>
        <v>#REF!</v>
      </c>
      <c r="AE381" s="43">
        <f t="shared" si="586"/>
        <v>13226.911662146156</v>
      </c>
      <c r="AF381" s="43">
        <f t="shared" si="587"/>
        <v>13158.888907157741</v>
      </c>
      <c r="AG381" s="238">
        <f t="shared" si="588"/>
        <v>1.0052287702973133</v>
      </c>
      <c r="AH381" s="5"/>
      <c r="DD381" s="2">
        <f t="shared" si="564"/>
        <v>2012</v>
      </c>
      <c r="DE381" s="46">
        <f t="shared" ref="DE381:DE382" si="589">AA404</f>
        <v>1.579685173700154</v>
      </c>
      <c r="DF381" s="46">
        <f t="shared" si="566"/>
        <v>1.4757547180945805</v>
      </c>
      <c r="DG381" s="46">
        <f t="shared" ref="DG381:DG382" si="590">Y404</f>
        <v>1.0895024742487538</v>
      </c>
      <c r="DH381" s="46">
        <f t="shared" ref="DH381:DH382" si="591">X404</f>
        <v>0.98249000474494164</v>
      </c>
      <c r="DI381" s="52">
        <f t="shared" ref="DI381:DI382" si="592">AG404</f>
        <v>0.93875700536951001</v>
      </c>
    </row>
    <row r="382" spans="1:113" x14ac:dyDescent="0.2">
      <c r="A382" s="33" t="s">
        <v>514</v>
      </c>
      <c r="B382" s="1">
        <f t="shared" si="575"/>
        <v>1990</v>
      </c>
      <c r="D382" s="43">
        <f>Conversion_Factors!$M52*D216+D298</f>
        <v>13313.476098689851</v>
      </c>
      <c r="F382" s="49">
        <f t="shared" si="585"/>
        <v>64.179533191506238</v>
      </c>
      <c r="H382" s="50">
        <f t="shared" si="576"/>
        <v>207.44114886226387</v>
      </c>
      <c r="K382" s="43">
        <f>Conversion_Factors!$M52*K216+K298</f>
        <v>13463.586106370329</v>
      </c>
      <c r="L382" s="115">
        <f t="shared" si="571"/>
        <v>209.78005661393857</v>
      </c>
      <c r="O382" s="52">
        <f t="shared" si="577"/>
        <v>0.98885066679155764</v>
      </c>
      <c r="R382" s="116">
        <f t="shared" si="578"/>
        <v>1.0612178604218303</v>
      </c>
      <c r="S382" s="46"/>
      <c r="T382" s="46"/>
      <c r="V382" s="48">
        <f t="shared" si="579"/>
        <v>1.1032794543745068</v>
      </c>
      <c r="W382" s="48">
        <f t="shared" si="580"/>
        <v>1.0510016803872728</v>
      </c>
      <c r="X382" s="48">
        <f t="shared" si="581"/>
        <v>0.99037315482939914</v>
      </c>
      <c r="Y382" s="48">
        <f t="shared" si="582"/>
        <v>1.0612178604218303</v>
      </c>
      <c r="Z382" s="48">
        <f t="shared" si="583"/>
        <v>1.1595485604843605</v>
      </c>
      <c r="AA382" s="48">
        <f t="shared" si="584"/>
        <v>1.1595485604843601</v>
      </c>
      <c r="AB382" s="48"/>
      <c r="AC382" s="48" t="e">
        <f>#REF!*#REF!*X382</f>
        <v>#REF!</v>
      </c>
      <c r="AE382" s="43">
        <f t="shared" si="586"/>
        <v>13347.836214860527</v>
      </c>
      <c r="AF382" s="43">
        <f t="shared" si="587"/>
        <v>13313.476098689851</v>
      </c>
      <c r="AG382" s="238">
        <f t="shared" si="588"/>
        <v>1.0025598538784903</v>
      </c>
      <c r="AH382" s="5"/>
      <c r="DD382" s="2">
        <f t="shared" si="564"/>
        <v>2013</v>
      </c>
      <c r="DE382" s="46">
        <f t="shared" si="589"/>
        <v>1.6274060198748015</v>
      </c>
      <c r="DF382" s="46">
        <f t="shared" si="566"/>
        <v>1.4842537533473537</v>
      </c>
      <c r="DG382" s="46">
        <f t="shared" si="590"/>
        <v>1.1006703251948644</v>
      </c>
      <c r="DH382" s="46">
        <f t="shared" si="591"/>
        <v>0.99616322396128554</v>
      </c>
      <c r="DI382" s="52">
        <f t="shared" si="592"/>
        <v>0.93703202283589049</v>
      </c>
    </row>
    <row r="383" spans="1:113" x14ac:dyDescent="0.2">
      <c r="A383" s="33" t="s">
        <v>514</v>
      </c>
      <c r="B383" s="1">
        <f t="shared" si="575"/>
        <v>1991</v>
      </c>
      <c r="D383" s="43">
        <f>Conversion_Factors!$M53*D217+D299</f>
        <v>13555.786059363852</v>
      </c>
      <c r="F383" s="49">
        <f t="shared" si="585"/>
        <v>64.956802596915423</v>
      </c>
      <c r="H383" s="50">
        <f t="shared" si="576"/>
        <v>208.68924450427878</v>
      </c>
      <c r="K383" s="43">
        <f>Conversion_Factors!$M53*K217+K299</f>
        <v>13587.320754273096</v>
      </c>
      <c r="L383" s="115">
        <f t="shared" si="571"/>
        <v>209.17471628934999</v>
      </c>
      <c r="O383" s="52">
        <f t="shared" si="577"/>
        <v>0.9976791086720076</v>
      </c>
      <c r="R383" s="116">
        <f t="shared" si="578"/>
        <v>1.0581556152567946</v>
      </c>
      <c r="S383" s="46"/>
      <c r="T383" s="46"/>
      <c r="V383" s="48">
        <f t="shared" si="579"/>
        <v>1.1166411184885634</v>
      </c>
      <c r="W383" s="48">
        <f t="shared" si="580"/>
        <v>1.0573251635738834</v>
      </c>
      <c r="X383" s="48">
        <f t="shared" si="581"/>
        <v>0.99921518945707288</v>
      </c>
      <c r="Y383" s="48">
        <f t="shared" si="582"/>
        <v>1.0581556152567946</v>
      </c>
      <c r="Z383" s="48">
        <f t="shared" si="583"/>
        <v>1.1806527532592446</v>
      </c>
      <c r="AA383" s="48">
        <f t="shared" si="584"/>
        <v>1.1806527532592443</v>
      </c>
      <c r="AB383" s="48"/>
      <c r="AC383" s="48" t="e">
        <f>#REF!*#REF!*X383</f>
        <v>#REF!</v>
      </c>
      <c r="AE383" s="43">
        <f t="shared" si="586"/>
        <v>13530.287643590918</v>
      </c>
      <c r="AF383" s="43">
        <f t="shared" si="587"/>
        <v>13555.786059363852</v>
      </c>
      <c r="AG383" s="238">
        <f t="shared" si="588"/>
        <v>0.9981302257696959</v>
      </c>
      <c r="AH383" s="5"/>
      <c r="DD383" s="2">
        <f t="shared" si="564"/>
        <v>2014</v>
      </c>
      <c r="DE383" s="46">
        <f t="shared" ref="DE383" si="593">AA406</f>
        <v>1.6620694407199799</v>
      </c>
      <c r="DF383" s="46">
        <f t="shared" si="566"/>
        <v>1.494795447420993</v>
      </c>
      <c r="DG383" s="46">
        <f t="shared" ref="DG383" si="594">Y406</f>
        <v>1.1139959439293663</v>
      </c>
      <c r="DH383" s="46">
        <f t="shared" ref="DH383" si="595">X406</f>
        <v>0.99812236842495849</v>
      </c>
      <c r="DI383" s="52">
        <f t="shared" ref="DI383" si="596">AG406</f>
        <v>0.93472425091660827</v>
      </c>
    </row>
    <row r="384" spans="1:113" x14ac:dyDescent="0.2">
      <c r="A384" s="33" t="s">
        <v>514</v>
      </c>
      <c r="B384" s="1">
        <f t="shared" si="575"/>
        <v>1992</v>
      </c>
      <c r="D384" s="43">
        <f>Conversion_Factors!$M54*D218+D300</f>
        <v>13609.935657484693</v>
      </c>
      <c r="F384" s="49">
        <f t="shared" si="585"/>
        <v>65.56853183679668</v>
      </c>
      <c r="H384" s="50">
        <f t="shared" si="576"/>
        <v>207.56810128615501</v>
      </c>
      <c r="K384" s="43">
        <f>Conversion_Factors!$M54*K218+K300</f>
        <v>13837.28117669918</v>
      </c>
      <c r="L384" s="115">
        <f t="shared" si="571"/>
        <v>211.03539745469453</v>
      </c>
      <c r="O384" s="52">
        <f t="shared" si="577"/>
        <v>0.98357007302870181</v>
      </c>
      <c r="R384" s="116">
        <f t="shared" si="578"/>
        <v>1.0675682740056098</v>
      </c>
      <c r="S384" s="46"/>
      <c r="T384" s="46"/>
      <c r="V384" s="48">
        <f t="shared" si="579"/>
        <v>1.1271570613201707</v>
      </c>
      <c r="W384" s="48">
        <f t="shared" si="580"/>
        <v>1.0516448855159113</v>
      </c>
      <c r="X384" s="48">
        <f t="shared" si="581"/>
        <v>0.98508443077841523</v>
      </c>
      <c r="Y384" s="48">
        <f t="shared" si="582"/>
        <v>1.0675682740056098</v>
      </c>
      <c r="Z384" s="48">
        <f t="shared" si="583"/>
        <v>1.1853689587105021</v>
      </c>
      <c r="AA384" s="48">
        <f t="shared" si="584"/>
        <v>1.1853689587105019</v>
      </c>
      <c r="AB384" s="48"/>
      <c r="AC384" s="48" t="e">
        <f>#REF!*#REF!*X384</f>
        <v>#REF!</v>
      </c>
      <c r="AE384" s="43">
        <f t="shared" si="586"/>
        <v>13538.270377816887</v>
      </c>
      <c r="AF384" s="43">
        <f t="shared" si="587"/>
        <v>13609.935657484693</v>
      </c>
      <c r="AG384" s="238">
        <f t="shared" si="588"/>
        <v>0.99469119984931476</v>
      </c>
      <c r="AH384" s="5"/>
      <c r="DD384" s="2">
        <v>2015</v>
      </c>
      <c r="DE384" s="46">
        <f t="shared" ref="DE384:DE386" si="597">AA407</f>
        <v>1.6748675911092643</v>
      </c>
      <c r="DF384" s="46">
        <f t="shared" si="566"/>
        <v>1.5069242717010638</v>
      </c>
      <c r="DG384" s="46">
        <f t="shared" ref="DG384:DG386" si="598">Y407</f>
        <v>1.122176729569788</v>
      </c>
      <c r="DH384" s="46">
        <f t="shared" ref="DH384:DH386" si="599">X407</f>
        <v>0.99043913552208784</v>
      </c>
      <c r="DI384" s="52">
        <f t="shared" ref="DI384:DI386" si="600">AG407</f>
        <v>0.92348372366884035</v>
      </c>
    </row>
    <row r="385" spans="1:113" x14ac:dyDescent="0.2">
      <c r="A385" s="33" t="s">
        <v>514</v>
      </c>
      <c r="B385" s="1">
        <f t="shared" si="575"/>
        <v>1993</v>
      </c>
      <c r="D385" s="43">
        <f>Conversion_Factors!$M55*D219+D301</f>
        <v>13913.963017214315</v>
      </c>
      <c r="F385" s="49">
        <f t="shared" si="585"/>
        <v>66.152652187145023</v>
      </c>
      <c r="H385" s="50">
        <f t="shared" si="576"/>
        <v>210.33114406134297</v>
      </c>
      <c r="K385" s="43">
        <f>Conversion_Factors!$M55*K219+K301</f>
        <v>13900.61492230353</v>
      </c>
      <c r="L385" s="115">
        <f t="shared" si="571"/>
        <v>210.1293668918801</v>
      </c>
      <c r="O385" s="52">
        <f t="shared" si="577"/>
        <v>1.0009602521172907</v>
      </c>
      <c r="R385" s="116">
        <f t="shared" si="578"/>
        <v>1.0629849221328616</v>
      </c>
      <c r="S385" s="46"/>
      <c r="T385" s="46"/>
      <c r="V385" s="48">
        <f t="shared" si="579"/>
        <v>1.137198393024756</v>
      </c>
      <c r="W385" s="48">
        <f t="shared" si="580"/>
        <v>1.0656438563837047</v>
      </c>
      <c r="X385" s="48">
        <f t="shared" si="581"/>
        <v>1.0025013847284947</v>
      </c>
      <c r="Y385" s="48">
        <f t="shared" si="582"/>
        <v>1.0629849221328616</v>
      </c>
      <c r="Z385" s="48">
        <f t="shared" si="583"/>
        <v>1.2118484810162531</v>
      </c>
      <c r="AA385" s="48">
        <f t="shared" si="584"/>
        <v>1.2118484810162529</v>
      </c>
      <c r="AB385" s="48"/>
      <c r="AC385" s="48" t="e">
        <f>#REF!*#REF!*X385</f>
        <v>#REF!</v>
      </c>
      <c r="AE385" s="43">
        <f t="shared" si="586"/>
        <v>13850.325541368282</v>
      </c>
      <c r="AF385" s="43">
        <f t="shared" si="587"/>
        <v>13913.963017214315</v>
      </c>
      <c r="AG385" s="238">
        <f t="shared" si="588"/>
        <v>0.99538518370977136</v>
      </c>
      <c r="AH385" s="5"/>
      <c r="DD385" s="2">
        <v>2016</v>
      </c>
      <c r="DE385" s="46">
        <f t="shared" si="597"/>
        <v>1.6707450526612462</v>
      </c>
      <c r="DF385" s="46">
        <f t="shared" si="566"/>
        <v>1.5195828945346965</v>
      </c>
      <c r="DG385" s="46">
        <f t="shared" si="598"/>
        <v>1.1177189946836872</v>
      </c>
      <c r="DH385" s="46">
        <f t="shared" si="599"/>
        <v>0.98367844767030121</v>
      </c>
      <c r="DI385" s="52">
        <f t="shared" si="600"/>
        <v>0.91995619818985763</v>
      </c>
    </row>
    <row r="386" spans="1:113" x14ac:dyDescent="0.2">
      <c r="A386" s="33" t="s">
        <v>514</v>
      </c>
      <c r="B386" s="1">
        <f t="shared" si="575"/>
        <v>1994</v>
      </c>
      <c r="D386" s="43">
        <f>Conversion_Factors!$M56*D220+D302</f>
        <v>14249.952697385521</v>
      </c>
      <c r="F386" s="49">
        <f t="shared" si="585"/>
        <v>66.811294146901758</v>
      </c>
      <c r="H386" s="50">
        <f t="shared" si="576"/>
        <v>213.28658394272901</v>
      </c>
      <c r="K386" s="43">
        <f>Conversion_Factors!$M56*K220+K302</f>
        <v>14314.791727367814</v>
      </c>
      <c r="L386" s="115">
        <f t="shared" si="571"/>
        <v>214.25706402113804</v>
      </c>
      <c r="O386" s="52">
        <f t="shared" si="577"/>
        <v>0.99547048736599286</v>
      </c>
      <c r="R386" s="116">
        <f t="shared" si="578"/>
        <v>1.0838657722321716</v>
      </c>
      <c r="S386" s="46"/>
      <c r="T386" s="46"/>
      <c r="V386" s="48">
        <f t="shared" si="579"/>
        <v>1.1485207898365286</v>
      </c>
      <c r="W386" s="48">
        <f t="shared" si="580"/>
        <v>1.0806176082099768</v>
      </c>
      <c r="X386" s="48">
        <f t="shared" si="581"/>
        <v>0.99700316763808738</v>
      </c>
      <c r="Y386" s="48">
        <f t="shared" si="582"/>
        <v>1.0838657722321716</v>
      </c>
      <c r="Z386" s="48">
        <f t="shared" si="583"/>
        <v>1.2411117888925831</v>
      </c>
      <c r="AA386" s="48">
        <f t="shared" si="584"/>
        <v>1.2411117888925829</v>
      </c>
      <c r="AB386" s="48"/>
      <c r="AC386" s="48" t="e">
        <f>#REF!*#REF!*X386</f>
        <v>#REF!</v>
      </c>
      <c r="AE386" s="43">
        <f t="shared" si="586"/>
        <v>14102.914296945382</v>
      </c>
      <c r="AF386" s="43">
        <f t="shared" si="587"/>
        <v>14249.952697385521</v>
      </c>
      <c r="AG386" s="238">
        <f t="shared" si="588"/>
        <v>0.98964342993135901</v>
      </c>
      <c r="AH386" s="5"/>
      <c r="DD386" s="2">
        <v>2017</v>
      </c>
      <c r="DE386" s="46">
        <f t="shared" si="597"/>
        <v>1.6608650961131926</v>
      </c>
      <c r="DF386" s="46">
        <f t="shared" si="566"/>
        <v>1.5336326292904274</v>
      </c>
      <c r="DG386" s="46">
        <f t="shared" si="598"/>
        <v>1.1018729339138187</v>
      </c>
      <c r="DH386" s="46">
        <f t="shared" si="599"/>
        <v>0.98283701225107467</v>
      </c>
      <c r="DI386" s="52">
        <f t="shared" si="600"/>
        <v>0.91869622295327069</v>
      </c>
    </row>
    <row r="387" spans="1:113" x14ac:dyDescent="0.2">
      <c r="A387" s="33" t="s">
        <v>514</v>
      </c>
      <c r="B387" s="1">
        <f t="shared" si="575"/>
        <v>1995</v>
      </c>
      <c r="D387" s="43">
        <f>Conversion_Factors!$M57*D221+D303</f>
        <v>14643.284789117404</v>
      </c>
      <c r="F387" s="49">
        <f t="shared" si="585"/>
        <v>67.618803117271199</v>
      </c>
      <c r="H387" s="50">
        <f t="shared" si="576"/>
        <v>216.55640316084234</v>
      </c>
      <c r="K387" s="43">
        <f>Conversion_Factors!$M57*K221+K303</f>
        <v>14643.740753206048</v>
      </c>
      <c r="L387" s="115">
        <f t="shared" si="571"/>
        <v>216.56314631611312</v>
      </c>
      <c r="O387" s="52">
        <f t="shared" si="577"/>
        <v>0.99996886286801112</v>
      </c>
      <c r="R387" s="116">
        <f t="shared" si="578"/>
        <v>1.0955315890811672</v>
      </c>
      <c r="S387" s="46"/>
      <c r="T387" s="46"/>
      <c r="V387" s="48">
        <f t="shared" si="579"/>
        <v>1.1624022877522788</v>
      </c>
      <c r="W387" s="48">
        <f t="shared" si="580"/>
        <v>1.0971841646123495</v>
      </c>
      <c r="X387" s="48">
        <f t="shared" si="581"/>
        <v>1.0015084690826384</v>
      </c>
      <c r="Y387" s="48">
        <f t="shared" si="582"/>
        <v>1.0955315890811672</v>
      </c>
      <c r="Z387" s="48">
        <f t="shared" si="583"/>
        <v>1.2753693830309683</v>
      </c>
      <c r="AA387" s="48">
        <f t="shared" si="584"/>
        <v>1.2753693830309678</v>
      </c>
      <c r="AB387" s="48"/>
      <c r="AC387" s="48" t="e">
        <f>#REF!*#REF!*X387</f>
        <v>#REF!</v>
      </c>
      <c r="AE387" s="43">
        <f t="shared" si="586"/>
        <v>14557.699478553335</v>
      </c>
      <c r="AF387" s="43">
        <f t="shared" si="587"/>
        <v>14643.284789117404</v>
      </c>
      <c r="AG387" s="238">
        <f t="shared" si="588"/>
        <v>0.99412933590857755</v>
      </c>
      <c r="AH387" s="5"/>
    </row>
    <row r="388" spans="1:113" x14ac:dyDescent="0.2">
      <c r="A388" s="33" t="s">
        <v>514</v>
      </c>
      <c r="B388" s="1">
        <f t="shared" si="575"/>
        <v>1996</v>
      </c>
      <c r="D388" s="43">
        <f>Conversion_Factors!$M58*D222+D304</f>
        <v>15118.065691769443</v>
      </c>
      <c r="F388" s="49">
        <f t="shared" si="585"/>
        <v>68.514157016594837</v>
      </c>
      <c r="H388" s="50">
        <f t="shared" si="576"/>
        <v>220.65608554605279</v>
      </c>
      <c r="K388" s="43">
        <f>Conversion_Factors!$M58*K222+K304</f>
        <v>15168.240351337074</v>
      </c>
      <c r="L388" s="115">
        <f t="shared" si="571"/>
        <v>221.38841097706521</v>
      </c>
      <c r="O388" s="52">
        <f t="shared" si="577"/>
        <v>0.99669212391118212</v>
      </c>
      <c r="R388" s="116">
        <f t="shared" si="578"/>
        <v>1.1199412356515668</v>
      </c>
      <c r="S388" s="46"/>
      <c r="T388" s="46"/>
      <c r="V388" s="48">
        <f t="shared" si="579"/>
        <v>1.1777938855467078</v>
      </c>
      <c r="W388" s="48">
        <f t="shared" si="580"/>
        <v>1.117955227150049</v>
      </c>
      <c r="X388" s="48">
        <f t="shared" si="581"/>
        <v>0.99822668508105938</v>
      </c>
      <c r="Y388" s="48">
        <f t="shared" si="582"/>
        <v>1.1199412356515668</v>
      </c>
      <c r="Z388" s="48">
        <f t="shared" si="583"/>
        <v>1.3167208308523086</v>
      </c>
      <c r="AA388" s="48">
        <f t="shared" si="584"/>
        <v>1.3167208308523086</v>
      </c>
      <c r="AB388" s="48"/>
      <c r="AC388" s="48" t="e">
        <f>#REF!*#REF!*X388</f>
        <v>#REF!</v>
      </c>
      <c r="AE388" s="43">
        <f t="shared" si="586"/>
        <v>15039.594824009255</v>
      </c>
      <c r="AF388" s="43">
        <f t="shared" si="587"/>
        <v>15118.065691769443</v>
      </c>
      <c r="AG388" s="238">
        <f t="shared" si="588"/>
        <v>0.99474831275871822</v>
      </c>
      <c r="AH388" s="5"/>
    </row>
    <row r="389" spans="1:113" x14ac:dyDescent="0.2">
      <c r="A389" s="33" t="s">
        <v>514</v>
      </c>
      <c r="B389" s="1">
        <f t="shared" si="575"/>
        <v>1997</v>
      </c>
      <c r="D389" s="43">
        <f>Conversion_Factors!$M59*D223+D305</f>
        <v>15408.650614094167</v>
      </c>
      <c r="F389" s="49">
        <f t="shared" si="585"/>
        <v>69.518180139864583</v>
      </c>
      <c r="H389" s="50">
        <f t="shared" si="576"/>
        <v>221.64922302472951</v>
      </c>
      <c r="K389" s="43">
        <f>Conversion_Factors!$M59*K223+K305</f>
        <v>15527.324385017895</v>
      </c>
      <c r="L389" s="115">
        <f t="shared" si="571"/>
        <v>223.35631274838116</v>
      </c>
      <c r="O389" s="52">
        <f t="shared" si="577"/>
        <v>0.99235710107027619</v>
      </c>
      <c r="R389" s="116">
        <f t="shared" si="578"/>
        <v>1.1298962930625747</v>
      </c>
      <c r="S389" s="46"/>
      <c r="T389" s="46"/>
      <c r="V389" s="48">
        <f t="shared" si="579"/>
        <v>1.1950535636486832</v>
      </c>
      <c r="W389" s="48">
        <f t="shared" si="580"/>
        <v>1.1229869634505352</v>
      </c>
      <c r="X389" s="48">
        <f t="shared" si="581"/>
        <v>0.9938849878042243</v>
      </c>
      <c r="Y389" s="48">
        <f t="shared" si="582"/>
        <v>1.1298962930625747</v>
      </c>
      <c r="Z389" s="48">
        <f t="shared" si="583"/>
        <v>1.3420295726025757</v>
      </c>
      <c r="AA389" s="48">
        <f t="shared" si="584"/>
        <v>1.3420295726025757</v>
      </c>
      <c r="AB389" s="48"/>
      <c r="AC389" s="48" t="e">
        <f>#REF!*#REF!*X389</f>
        <v>#REF!</v>
      </c>
      <c r="AE389" s="43">
        <f t="shared" si="586"/>
        <v>15298.66095324972</v>
      </c>
      <c r="AF389" s="43">
        <f t="shared" si="587"/>
        <v>15408.650614094167</v>
      </c>
      <c r="AG389" s="238">
        <f t="shared" si="588"/>
        <v>0.99280699842924347</v>
      </c>
      <c r="AH389" s="5"/>
      <c r="DC389" s="2" t="s">
        <v>596</v>
      </c>
    </row>
    <row r="390" spans="1:113" x14ac:dyDescent="0.2">
      <c r="A390" s="33" t="s">
        <v>514</v>
      </c>
      <c r="B390" s="1">
        <f t="shared" si="575"/>
        <v>1998</v>
      </c>
      <c r="D390" s="43">
        <f>Conversion_Factors!$M60*D224+D306</f>
        <v>15692.953911542743</v>
      </c>
      <c r="F390" s="49">
        <f t="shared" si="585"/>
        <v>70.79668972332658</v>
      </c>
      <c r="H390" s="50">
        <f t="shared" si="576"/>
        <v>221.66225529570377</v>
      </c>
      <c r="K390" s="43">
        <f>Conversion_Factors!$M60*K224+K306</f>
        <v>15849.106644560445</v>
      </c>
      <c r="L390" s="115">
        <f t="shared" si="571"/>
        <v>223.86790549810652</v>
      </c>
      <c r="O390" s="52">
        <f t="shared" si="577"/>
        <v>0.99014753723855509</v>
      </c>
      <c r="R390" s="116">
        <f t="shared" si="578"/>
        <v>1.1324842958119017</v>
      </c>
      <c r="S390" s="46"/>
      <c r="T390" s="46"/>
      <c r="V390" s="48">
        <f t="shared" si="579"/>
        <v>1.2170318063299685</v>
      </c>
      <c r="W390" s="48">
        <f t="shared" si="580"/>
        <v>1.1230529915205123</v>
      </c>
      <c r="X390" s="48">
        <f t="shared" si="581"/>
        <v>0.99167202200836879</v>
      </c>
      <c r="Y390" s="48">
        <f t="shared" si="582"/>
        <v>1.1324842958119017</v>
      </c>
      <c r="Z390" s="48">
        <f t="shared" si="583"/>
        <v>1.366791210874484</v>
      </c>
      <c r="AA390" s="48">
        <f t="shared" si="584"/>
        <v>1.366791210874484</v>
      </c>
      <c r="AB390" s="48"/>
      <c r="AC390" s="48" t="e">
        <f>#REF!*#REF!*X390</f>
        <v>#REF!</v>
      </c>
      <c r="AE390" s="43">
        <f t="shared" si="586"/>
        <v>15584.712011106192</v>
      </c>
      <c r="AF390" s="43">
        <f t="shared" si="587"/>
        <v>15692.953911542743</v>
      </c>
      <c r="AG390" s="238">
        <f t="shared" si="588"/>
        <v>0.99319782263744516</v>
      </c>
      <c r="AH390" s="5"/>
    </row>
    <row r="391" spans="1:113" x14ac:dyDescent="0.2">
      <c r="A391" s="33" t="s">
        <v>514</v>
      </c>
      <c r="B391" s="1">
        <f t="shared" si="575"/>
        <v>1999</v>
      </c>
      <c r="D391" s="43">
        <f>Conversion_Factors!$M61*D225+D307</f>
        <v>16031.351528616105</v>
      </c>
      <c r="F391" s="49">
        <f t="shared" si="585"/>
        <v>72.299726123506517</v>
      </c>
      <c r="H391" s="50">
        <f t="shared" si="576"/>
        <v>221.73460935703181</v>
      </c>
      <c r="K391" s="43">
        <f>Conversion_Factors!$M61*K225+K307</f>
        <v>16196.191851199226</v>
      </c>
      <c r="L391" s="115">
        <f t="shared" si="571"/>
        <v>224.01456713033696</v>
      </c>
      <c r="O391" s="52">
        <f t="shared" si="577"/>
        <v>0.98982227895930264</v>
      </c>
      <c r="R391" s="116">
        <f t="shared" si="578"/>
        <v>1.1332262154494199</v>
      </c>
      <c r="S391" s="46"/>
      <c r="T391" s="46"/>
      <c r="V391" s="48">
        <f t="shared" si="579"/>
        <v>1.242869781413823</v>
      </c>
      <c r="W391" s="48">
        <f t="shared" si="580"/>
        <v>1.1234195737557906</v>
      </c>
      <c r="X391" s="48">
        <f t="shared" si="581"/>
        <v>0.99134626294385531</v>
      </c>
      <c r="Y391" s="48">
        <f t="shared" si="582"/>
        <v>1.1332262154494199</v>
      </c>
      <c r="Z391" s="48">
        <f t="shared" si="583"/>
        <v>1.3962642400698697</v>
      </c>
      <c r="AA391" s="48">
        <f t="shared" si="584"/>
        <v>1.3962642400698697</v>
      </c>
      <c r="AB391" s="48"/>
      <c r="AC391" s="48" t="e">
        <f>#REF!*#REF!*X391</f>
        <v>#REF!</v>
      </c>
      <c r="AE391" s="43">
        <f t="shared" si="586"/>
        <v>15991.247946344316</v>
      </c>
      <c r="AF391" s="43">
        <f t="shared" si="587"/>
        <v>16031.351528616105</v>
      </c>
      <c r="AG391" s="238">
        <f t="shared" si="588"/>
        <v>0.99751370660383742</v>
      </c>
      <c r="AH391" s="5"/>
      <c r="DE391" s="274" t="s">
        <v>71</v>
      </c>
      <c r="DF391" s="274" t="s">
        <v>68</v>
      </c>
      <c r="DG391" s="274" t="s">
        <v>597</v>
      </c>
    </row>
    <row r="392" spans="1:113" x14ac:dyDescent="0.2">
      <c r="A392" s="33" t="s">
        <v>514</v>
      </c>
      <c r="B392" s="1">
        <f t="shared" si="575"/>
        <v>2000</v>
      </c>
      <c r="D392" s="43">
        <f>Conversion_Factors!$M62*D226+D308</f>
        <v>16878.016009344268</v>
      </c>
      <c r="F392" s="49">
        <f t="shared" si="585"/>
        <v>73.870248903781942</v>
      </c>
      <c r="H392" s="50">
        <f t="shared" si="576"/>
        <v>228.48191605971647</v>
      </c>
      <c r="K392" s="43">
        <f>Conversion_Factors!$M62*K226+K308</f>
        <v>17006.126306267815</v>
      </c>
      <c r="L392" s="115">
        <f t="shared" si="571"/>
        <v>230.21617712996701</v>
      </c>
      <c r="O392" s="52">
        <f t="shared" si="577"/>
        <v>0.99246681492208311</v>
      </c>
      <c r="R392" s="116">
        <f t="shared" si="578"/>
        <v>1.1645984030691878</v>
      </c>
      <c r="S392" s="46"/>
      <c r="T392" s="46"/>
      <c r="V392" s="48">
        <f t="shared" si="579"/>
        <v>1.2698678823650202</v>
      </c>
      <c r="W392" s="48">
        <f t="shared" si="580"/>
        <v>1.1576048389334261</v>
      </c>
      <c r="X392" s="48">
        <f t="shared" si="581"/>
        <v>0.99399487057741898</v>
      </c>
      <c r="Y392" s="48">
        <f t="shared" si="582"/>
        <v>1.1645984030691878</v>
      </c>
      <c r="Z392" s="48">
        <f t="shared" si="583"/>
        <v>1.4700052054318902</v>
      </c>
      <c r="AA392" s="48">
        <f t="shared" si="584"/>
        <v>1.4700052054318902</v>
      </c>
      <c r="AB392" s="48"/>
      <c r="AC392" s="48" t="e">
        <f>#REF!*#REF!*X392</f>
        <v>#REF!</v>
      </c>
      <c r="AD392" s="46"/>
      <c r="AE392" s="43">
        <f t="shared" si="586"/>
        <v>16791.670448318837</v>
      </c>
      <c r="AF392" s="43">
        <f t="shared" si="587"/>
        <v>16878.016009344268</v>
      </c>
      <c r="AG392" s="238">
        <f t="shared" si="588"/>
        <v>0.99487226591510614</v>
      </c>
      <c r="AH392" s="5"/>
      <c r="DD392" s="2">
        <f t="shared" ref="DD392:DD406" si="601">DD339</f>
        <v>1970</v>
      </c>
      <c r="DE392" s="48">
        <f t="shared" ref="DE392:DE406" si="602">Y196</f>
        <v>0.66734472371556564</v>
      </c>
      <c r="DF392" s="48">
        <f t="shared" ref="DF392:DF406" si="603">Y278</f>
        <v>1.5392016687878942</v>
      </c>
      <c r="DG392" s="48">
        <f>Total_Commercial_LMDI_UtilAdj!AG36</f>
        <v>0.9393851189633462</v>
      </c>
      <c r="DH392" s="2" t="s">
        <v>1303</v>
      </c>
    </row>
    <row r="393" spans="1:113" x14ac:dyDescent="0.2">
      <c r="A393" s="33" t="s">
        <v>514</v>
      </c>
      <c r="B393" s="1">
        <f t="shared" si="575"/>
        <v>2001</v>
      </c>
      <c r="D393" s="43">
        <f>Conversion_Factors!$M63*D227+D309</f>
        <v>16886.189635258084</v>
      </c>
      <c r="F393" s="49">
        <f t="shared" si="585"/>
        <v>75.387733723424319</v>
      </c>
      <c r="H393" s="50">
        <f t="shared" si="576"/>
        <v>223.99120919602925</v>
      </c>
      <c r="K393" s="43">
        <f>Conversion_Factors!$M63*K227+K309</f>
        <v>17088.412363909152</v>
      </c>
      <c r="L393" s="115">
        <f t="shared" si="571"/>
        <v>226.67364463563226</v>
      </c>
      <c r="O393" s="52">
        <f t="shared" si="577"/>
        <v>0.98816609031052149</v>
      </c>
      <c r="R393" s="116">
        <f t="shared" si="578"/>
        <v>1.1466777350381405</v>
      </c>
      <c r="S393" s="46"/>
      <c r="T393" s="46"/>
      <c r="V393" s="48">
        <f t="shared" si="579"/>
        <v>1.2959542332713276</v>
      </c>
      <c r="W393" s="48">
        <f t="shared" si="580"/>
        <v>1.1348526488026449</v>
      </c>
      <c r="X393" s="48">
        <f t="shared" si="581"/>
        <v>0.98968752433733953</v>
      </c>
      <c r="Y393" s="48">
        <f t="shared" si="582"/>
        <v>1.1466777350381405</v>
      </c>
      <c r="Z393" s="48">
        <f t="shared" si="583"/>
        <v>1.4707170943549672</v>
      </c>
      <c r="AA393" s="48">
        <f t="shared" si="584"/>
        <v>1.470717094354967</v>
      </c>
      <c r="AB393" s="48"/>
      <c r="AC393" s="48" t="e">
        <f>#REF!*#REF!*X393</f>
        <v>#REF!</v>
      </c>
      <c r="AE393" s="43">
        <f t="shared" si="586"/>
        <v>16614.393612992881</v>
      </c>
      <c r="AF393" s="43">
        <f t="shared" si="587"/>
        <v>16886.189635258084</v>
      </c>
      <c r="AG393" s="238">
        <f t="shared" si="588"/>
        <v>0.98398279352060158</v>
      </c>
      <c r="AH393" s="5"/>
      <c r="DD393" s="2">
        <f t="shared" si="601"/>
        <v>1971</v>
      </c>
      <c r="DE393" s="48">
        <f t="shared" si="602"/>
        <v>0.70856033792927331</v>
      </c>
      <c r="DF393" s="48">
        <f t="shared" si="603"/>
        <v>1.5522445497786748</v>
      </c>
      <c r="DG393" s="48">
        <f>Total_Commercial_LMDI_UtilAdj!AG37</f>
        <v>0.97196591242850761</v>
      </c>
    </row>
    <row r="394" spans="1:113" x14ac:dyDescent="0.2">
      <c r="A394" s="33" t="s">
        <v>514</v>
      </c>
      <c r="B394" s="1">
        <f t="shared" si="575"/>
        <v>2002</v>
      </c>
      <c r="D394" s="43">
        <f>Conversion_Factors!$M64*D228+D310</f>
        <v>17177.218043023844</v>
      </c>
      <c r="F394" s="49">
        <f t="shared" si="585"/>
        <v>76.666137428142079</v>
      </c>
      <c r="H394" s="50">
        <f t="shared" si="576"/>
        <v>224.05221678376284</v>
      </c>
      <c r="K394" s="43">
        <f>Conversion_Factors!$M64*K228+K310</f>
        <v>17241.69669335557</v>
      </c>
      <c r="L394" s="115">
        <f t="shared" si="571"/>
        <v>224.89324846339014</v>
      </c>
      <c r="O394" s="52">
        <f t="shared" si="577"/>
        <v>0.996260307121829</v>
      </c>
      <c r="R394" s="116">
        <f t="shared" si="578"/>
        <v>1.1376712153188371</v>
      </c>
      <c r="S394" s="46"/>
      <c r="T394" s="46"/>
      <c r="V394" s="48">
        <f t="shared" si="579"/>
        <v>1.3179306558420987</v>
      </c>
      <c r="W394" s="48">
        <f t="shared" si="580"/>
        <v>1.1351617440693076</v>
      </c>
      <c r="X394" s="48">
        <f t="shared" si="581"/>
        <v>0.99779420344319236</v>
      </c>
      <c r="Y394" s="48">
        <f t="shared" si="582"/>
        <v>1.1376712153188371</v>
      </c>
      <c r="Z394" s="48">
        <f t="shared" si="583"/>
        <v>1.4960644618481234</v>
      </c>
      <c r="AA394" s="48">
        <f t="shared" si="584"/>
        <v>1.4960644618481231</v>
      </c>
      <c r="AB394" s="48"/>
      <c r="AC394" s="48"/>
      <c r="AE394" s="43">
        <f t="shared" si="586"/>
        <v>16907.807810030099</v>
      </c>
      <c r="AF394" s="43">
        <f t="shared" si="587"/>
        <v>17177.218043023844</v>
      </c>
      <c r="AG394" s="238">
        <f t="shared" si="588"/>
        <v>0.9843763659447724</v>
      </c>
      <c r="AH394" s="5"/>
      <c r="DD394" s="2">
        <f t="shared" si="601"/>
        <v>1972</v>
      </c>
      <c r="DE394" s="48">
        <f t="shared" si="602"/>
        <v>0.76087243955710926</v>
      </c>
      <c r="DF394" s="48">
        <f t="shared" si="603"/>
        <v>1.5322031793591413</v>
      </c>
      <c r="DG394" s="48">
        <f>Total_Commercial_LMDI_UtilAdj!AG38</f>
        <v>1.0016853153596688</v>
      </c>
    </row>
    <row r="395" spans="1:113" x14ac:dyDescent="0.2">
      <c r="A395" s="33" t="s">
        <v>514</v>
      </c>
      <c r="B395" s="1">
        <f t="shared" si="575"/>
        <v>2003</v>
      </c>
      <c r="D395" s="43">
        <f>Conversion_Factors!$M65*D229+D311</f>
        <v>17368.273121368769</v>
      </c>
      <c r="F395" s="49">
        <f t="shared" si="585"/>
        <v>77.765478809122598</v>
      </c>
      <c r="H395" s="50">
        <f t="shared" si="576"/>
        <v>223.34168563405427</v>
      </c>
      <c r="K395" s="43">
        <f>Conversion_Factors!$M65*K229+K311</f>
        <v>17420.892702096618</v>
      </c>
      <c r="L395" s="115">
        <f t="shared" si="571"/>
        <v>224.0183300980716</v>
      </c>
      <c r="O395" s="52">
        <f t="shared" si="577"/>
        <v>0.99697951295449305</v>
      </c>
      <c r="R395" s="116">
        <f t="shared" si="578"/>
        <v>1.1332452512368663</v>
      </c>
      <c r="S395" s="46"/>
      <c r="T395" s="46"/>
      <c r="V395" s="48">
        <f t="shared" si="579"/>
        <v>1.3368289042191999</v>
      </c>
      <c r="W395" s="48">
        <f t="shared" si="580"/>
        <v>1.131561834232677</v>
      </c>
      <c r="X395" s="48">
        <f t="shared" si="581"/>
        <v>0.99851451660410495</v>
      </c>
      <c r="Y395" s="48">
        <f t="shared" si="582"/>
        <v>1.1332452512368663</v>
      </c>
      <c r="Z395" s="48">
        <f t="shared" si="583"/>
        <v>1.5127045669135373</v>
      </c>
      <c r="AA395" s="48">
        <f t="shared" si="584"/>
        <v>1.5127045669135375</v>
      </c>
      <c r="AB395" s="48"/>
      <c r="AC395" s="48"/>
      <c r="AE395" s="43">
        <f t="shared" si="586"/>
        <v>16998.837422240256</v>
      </c>
      <c r="AF395" s="43">
        <f t="shared" si="587"/>
        <v>17368.273121368769</v>
      </c>
      <c r="AG395" s="238">
        <f t="shared" si="588"/>
        <v>0.97863663311892457</v>
      </c>
      <c r="AH395" s="5"/>
      <c r="DD395" s="2">
        <f t="shared" si="601"/>
        <v>1973</v>
      </c>
      <c r="DE395" s="48">
        <f t="shared" si="602"/>
        <v>0.79402153869744874</v>
      </c>
      <c r="DF395" s="48">
        <f t="shared" si="603"/>
        <v>1.5396104374857471</v>
      </c>
      <c r="DG395" s="48">
        <f>Total_Commercial_LMDI_UtilAdj!AG39</f>
        <v>1.0268322865535953</v>
      </c>
    </row>
    <row r="396" spans="1:113" x14ac:dyDescent="0.2">
      <c r="A396" s="33" t="s">
        <v>514</v>
      </c>
      <c r="B396" s="1">
        <f t="shared" si="575"/>
        <v>2004</v>
      </c>
      <c r="D396" s="43">
        <f>Conversion_Factors!$M66*D230+D312</f>
        <v>17601.225520561842</v>
      </c>
      <c r="F396" s="49">
        <f t="shared" si="585"/>
        <v>78.845410774692752</v>
      </c>
      <c r="H396" s="50">
        <f t="shared" si="576"/>
        <v>223.23715924137667</v>
      </c>
      <c r="K396" s="43">
        <f>Conversion_Factors!$M66*K230+K312</f>
        <v>17792.13784628762</v>
      </c>
      <c r="L396" s="115">
        <f t="shared" si="571"/>
        <v>225.65850911894057</v>
      </c>
      <c r="O396" s="52">
        <f t="shared" si="577"/>
        <v>0.98926984899874681</v>
      </c>
      <c r="R396" s="116">
        <f t="shared" si="578"/>
        <v>1.141542452121117</v>
      </c>
      <c r="S396" s="46"/>
      <c r="T396" s="46"/>
      <c r="V396" s="48">
        <f t="shared" si="579"/>
        <v>1.3553934946810937</v>
      </c>
      <c r="W396" s="48">
        <f t="shared" si="580"/>
        <v>1.1310322507100659</v>
      </c>
      <c r="X396" s="48">
        <f t="shared" si="581"/>
        <v>0.99079298243221525</v>
      </c>
      <c r="Y396" s="48">
        <f t="shared" si="582"/>
        <v>1.141542452121117</v>
      </c>
      <c r="Z396" s="48">
        <f t="shared" si="583"/>
        <v>1.532993754886939</v>
      </c>
      <c r="AA396" s="48">
        <f t="shared" si="584"/>
        <v>1.532993754886939</v>
      </c>
      <c r="AB396" s="48"/>
      <c r="AC396" s="48"/>
      <c r="AE396" s="43">
        <f t="shared" si="586"/>
        <v>17252.867354076734</v>
      </c>
      <c r="AF396" s="43">
        <f t="shared" si="587"/>
        <v>17601.225520561842</v>
      </c>
      <c r="AG396" s="238">
        <f t="shared" si="588"/>
        <v>0.98021683948710792</v>
      </c>
      <c r="AH396" s="5"/>
      <c r="DD396" s="2">
        <f t="shared" si="601"/>
        <v>1974</v>
      </c>
      <c r="DE396" s="48">
        <f t="shared" si="602"/>
        <v>0.7915394412763932</v>
      </c>
      <c r="DF396" s="48">
        <f t="shared" si="603"/>
        <v>1.4453742272853469</v>
      </c>
      <c r="DG396" s="48">
        <f>Total_Commercial_LMDI_UtilAdj!AG40</f>
        <v>0.99583576508764671</v>
      </c>
    </row>
    <row r="397" spans="1:113" x14ac:dyDescent="0.2">
      <c r="A397" s="33" t="s">
        <v>514</v>
      </c>
      <c r="B397" s="1">
        <f t="shared" si="575"/>
        <v>2005</v>
      </c>
      <c r="D397" s="43">
        <f>Conversion_Factors!$M67*D231+D313</f>
        <v>17921.451849095589</v>
      </c>
      <c r="F397" s="49">
        <f t="shared" si="585"/>
        <v>79.981502570981235</v>
      </c>
      <c r="H397" s="50">
        <f t="shared" si="576"/>
        <v>224.06995709027629</v>
      </c>
      <c r="K397" s="43">
        <f>Conversion_Factors!$M67*K231+K313</f>
        <v>17997.099791990302</v>
      </c>
      <c r="L397" s="115">
        <f t="shared" si="571"/>
        <v>225.01577506647121</v>
      </c>
      <c r="O397" s="52">
        <f t="shared" si="577"/>
        <v>0.99579665925237681</v>
      </c>
      <c r="R397" s="116">
        <f t="shared" si="578"/>
        <v>1.1382910426831025</v>
      </c>
      <c r="S397" s="46"/>
      <c r="T397" s="46"/>
      <c r="V397" s="48">
        <f t="shared" si="579"/>
        <v>1.3749235017534167</v>
      </c>
      <c r="W397" s="48">
        <f t="shared" si="580"/>
        <v>1.1352516254263019</v>
      </c>
      <c r="X397" s="48">
        <f t="shared" si="581"/>
        <v>0.99732984171637151</v>
      </c>
      <c r="Y397" s="48">
        <f t="shared" si="582"/>
        <v>1.1382910426831025</v>
      </c>
      <c r="Z397" s="48">
        <f t="shared" si="583"/>
        <v>1.5608841402023894</v>
      </c>
      <c r="AA397" s="48">
        <f t="shared" si="584"/>
        <v>1.5608841402023892</v>
      </c>
      <c r="AB397" s="48"/>
      <c r="AC397" s="48"/>
      <c r="AE397" s="43">
        <f t="shared" si="586"/>
        <v>17453.986441901063</v>
      </c>
      <c r="AF397" s="43">
        <f t="shared" si="587"/>
        <v>17921.451849095589</v>
      </c>
      <c r="AG397" s="238">
        <f t="shared" si="588"/>
        <v>0.97397581290423418</v>
      </c>
      <c r="AH397" s="5"/>
      <c r="DD397" s="2">
        <f t="shared" si="601"/>
        <v>1975</v>
      </c>
      <c r="DE397" s="48">
        <f t="shared" si="602"/>
        <v>0.80360855920109708</v>
      </c>
      <c r="DF397" s="48">
        <f t="shared" si="603"/>
        <v>1.3446310486967001</v>
      </c>
      <c r="DG397" s="48">
        <f>Total_Commercial_LMDI_UtilAdj!AG41</f>
        <v>0.97284361659794771</v>
      </c>
    </row>
    <row r="398" spans="1:113" x14ac:dyDescent="0.2">
      <c r="A398" s="33" t="s">
        <v>514</v>
      </c>
      <c r="B398" s="1">
        <f t="shared" si="575"/>
        <v>2006</v>
      </c>
      <c r="D398" s="43">
        <f>Conversion_Factors!$M68*D232+D314</f>
        <v>17768.190594388434</v>
      </c>
      <c r="F398" s="49">
        <f t="shared" si="585"/>
        <v>81.211409424915445</v>
      </c>
      <c r="H398" s="50">
        <f t="shared" si="576"/>
        <v>218.7893390868451</v>
      </c>
      <c r="K398" s="43">
        <f>Conversion_Factors!$M68*K232+K314</f>
        <v>18037.009027781005</v>
      </c>
      <c r="L398" s="115">
        <f t="shared" si="571"/>
        <v>222.09944582303109</v>
      </c>
      <c r="O398" s="52">
        <f t="shared" si="577"/>
        <v>0.98509628547734651</v>
      </c>
      <c r="R398" s="116">
        <f t="shared" si="578"/>
        <v>1.1235381594492846</v>
      </c>
      <c r="S398" s="46"/>
      <c r="T398" s="46"/>
      <c r="V398" s="48">
        <f t="shared" si="579"/>
        <v>1.3960662383122981</v>
      </c>
      <c r="W398" s="48">
        <f t="shared" si="580"/>
        <v>1.1084973463185706</v>
      </c>
      <c r="X398" s="48">
        <f t="shared" si="581"/>
        <v>0.98661299306639794</v>
      </c>
      <c r="Y398" s="48">
        <f t="shared" si="582"/>
        <v>1.1235381594492846</v>
      </c>
      <c r="Z398" s="48">
        <f t="shared" si="583"/>
        <v>1.5475357204541316</v>
      </c>
      <c r="AA398" s="48">
        <f t="shared" si="584"/>
        <v>1.5475357204541316</v>
      </c>
      <c r="AB398" s="48"/>
      <c r="AC398" s="48"/>
      <c r="AE398" s="43">
        <f t="shared" si="586"/>
        <v>17191.305185454199</v>
      </c>
      <c r="AF398" s="43">
        <f t="shared" si="587"/>
        <v>17768.190594388434</v>
      </c>
      <c r="AG398" s="238">
        <f t="shared" si="588"/>
        <v>0.96790158203616772</v>
      </c>
      <c r="AH398" s="5"/>
      <c r="DD398" s="2">
        <f t="shared" si="601"/>
        <v>1976</v>
      </c>
      <c r="DE398" s="48">
        <f t="shared" si="602"/>
        <v>0.82563708227147514</v>
      </c>
      <c r="DF398" s="48">
        <f t="shared" si="603"/>
        <v>1.3905560254796023</v>
      </c>
      <c r="DG398" s="48">
        <f>Total_Commercial_LMDI_UtilAdj!AG42</f>
        <v>1.0023330864571784</v>
      </c>
    </row>
    <row r="399" spans="1:113" x14ac:dyDescent="0.2">
      <c r="A399" s="33" t="s">
        <v>514</v>
      </c>
      <c r="B399" s="1">
        <f t="shared" si="575"/>
        <v>2007</v>
      </c>
      <c r="D399" s="43">
        <f>Conversion_Factors!$M69*D233+D315</f>
        <v>18352.901210116994</v>
      </c>
      <c r="F399" s="49">
        <f t="shared" si="585"/>
        <v>82.517823695937253</v>
      </c>
      <c r="H399" s="50">
        <f t="shared" si="576"/>
        <v>222.41135779033633</v>
      </c>
      <c r="K399" s="43">
        <f>Conversion_Factors!$M69*K233+K315</f>
        <v>18425.600688723727</v>
      </c>
      <c r="L399" s="115">
        <f t="shared" si="571"/>
        <v>223.29237325282133</v>
      </c>
      <c r="O399" s="52">
        <f t="shared" si="577"/>
        <v>0.99605443101503743</v>
      </c>
      <c r="R399" s="116">
        <f t="shared" si="578"/>
        <v>1.1295728412732593</v>
      </c>
      <c r="S399" s="46"/>
      <c r="T399" s="46"/>
      <c r="V399" s="48">
        <f t="shared" si="579"/>
        <v>1.4185241770420669</v>
      </c>
      <c r="W399" s="48">
        <f t="shared" si="580"/>
        <v>1.1268483232806727</v>
      </c>
      <c r="X399" s="48">
        <f t="shared" si="581"/>
        <v>0.9975880103583975</v>
      </c>
      <c r="Y399" s="48">
        <f t="shared" si="582"/>
        <v>1.1295728412732593</v>
      </c>
      <c r="Z399" s="48">
        <f t="shared" si="583"/>
        <v>1.5984615904329491</v>
      </c>
      <c r="AA399" s="48">
        <f t="shared" si="584"/>
        <v>1.5984615904329493</v>
      </c>
      <c r="AB399" s="48"/>
      <c r="AC399" s="48"/>
      <c r="AE399" s="43">
        <f t="shared" si="586"/>
        <v>17737.782575455502</v>
      </c>
      <c r="AF399" s="43">
        <f t="shared" si="587"/>
        <v>18352.901210116994</v>
      </c>
      <c r="AG399" s="238">
        <f t="shared" si="588"/>
        <v>0.96664592329695798</v>
      </c>
      <c r="AH399" s="5"/>
      <c r="DD399" s="2">
        <f t="shared" si="601"/>
        <v>1977</v>
      </c>
      <c r="DE399" s="48">
        <f t="shared" si="602"/>
        <v>0.84571319623737085</v>
      </c>
      <c r="DF399" s="48">
        <f t="shared" si="603"/>
        <v>1.3471655447692041</v>
      </c>
      <c r="DG399" s="48">
        <f>Total_Commercial_LMDI_UtilAdj!AG43</f>
        <v>1.0026680917620412</v>
      </c>
    </row>
    <row r="400" spans="1:113" x14ac:dyDescent="0.2">
      <c r="A400" s="33" t="s">
        <v>514</v>
      </c>
      <c r="B400" s="1">
        <f t="shared" si="575"/>
        <v>2008</v>
      </c>
      <c r="D400" s="43">
        <f>Conversion_Factors!$M70*D234+D316</f>
        <v>18528.386809521697</v>
      </c>
      <c r="F400" s="49">
        <f t="shared" si="585"/>
        <v>83.695975468329934</v>
      </c>
      <c r="H400" s="50">
        <f t="shared" si="576"/>
        <v>221.37727299125308</v>
      </c>
      <c r="K400" s="43">
        <f>Conversion_Factors!$M70*K234+K316</f>
        <v>18608.207990375646</v>
      </c>
      <c r="L400" s="115">
        <f t="shared" ref="L400:L405" si="604">H400/O400</f>
        <v>222.33097692274202</v>
      </c>
      <c r="O400" s="52">
        <f t="shared" ref="O400:O405" si="605">D400/K400</f>
        <v>0.99571043160656669</v>
      </c>
      <c r="R400" s="116">
        <f t="shared" ref="R400:R405" si="606">L400/L$86</f>
        <v>1.1247094096730774</v>
      </c>
      <c r="S400" s="46"/>
      <c r="T400" s="46"/>
      <c r="V400" s="48">
        <f t="shared" ref="V400:V405" si="607">F400/F$86</f>
        <v>1.438777216912849</v>
      </c>
      <c r="W400" s="48">
        <f t="shared" ref="W400:W405" si="608">H400/H$86</f>
        <v>1.121609127164279</v>
      </c>
      <c r="X400" s="48">
        <f t="shared" ref="X400:X405" si="609">O400/O$86</f>
        <v>0.99724348130980822</v>
      </c>
      <c r="Y400" s="48">
        <f t="shared" si="582"/>
        <v>1.1247094096730774</v>
      </c>
      <c r="Z400" s="48">
        <f t="shared" si="583"/>
        <v>1.613745658445471</v>
      </c>
      <c r="AA400" s="48">
        <f t="shared" ref="AA400:AA405" si="610">V400*W400</f>
        <v>1.613745658445471</v>
      </c>
      <c r="AB400" s="48"/>
      <c r="AC400" s="48"/>
      <c r="AE400" s="43">
        <f t="shared" si="586"/>
        <v>17888.098751464284</v>
      </c>
      <c r="AF400" s="43">
        <f t="shared" si="587"/>
        <v>18528.386809521697</v>
      </c>
      <c r="AG400" s="238">
        <f t="shared" si="588"/>
        <v>0.96532596328142006</v>
      </c>
      <c r="AH400" s="5"/>
      <c r="DD400" s="2">
        <f t="shared" si="601"/>
        <v>1978</v>
      </c>
      <c r="DE400" s="48">
        <f t="shared" si="602"/>
        <v>0.85271982031204874</v>
      </c>
      <c r="DF400" s="48">
        <f t="shared" si="603"/>
        <v>1.299890433919795</v>
      </c>
      <c r="DG400" s="48">
        <f>Total_Commercial_LMDI_UtilAdj!AG44</f>
        <v>0.99281135629765904</v>
      </c>
    </row>
    <row r="401" spans="1:111" x14ac:dyDescent="0.2">
      <c r="A401" s="33" t="s">
        <v>514</v>
      </c>
      <c r="B401" s="1">
        <f t="shared" si="575"/>
        <v>2009</v>
      </c>
      <c r="D401" s="43">
        <f>Conversion_Factors!$M71*D235+D317</f>
        <v>18241.425079348861</v>
      </c>
      <c r="F401" s="49">
        <f t="shared" si="585"/>
        <v>84.571181076683075</v>
      </c>
      <c r="H401" s="50">
        <f t="shared" ref="H401:H406" si="611">D401/F401</f>
        <v>215.69315749308083</v>
      </c>
      <c r="K401" s="43">
        <f>Conversion_Factors!$M71*K235+K317</f>
        <v>18381.757731406564</v>
      </c>
      <c r="L401" s="115">
        <f t="shared" si="604"/>
        <v>217.35250114030339</v>
      </c>
      <c r="O401" s="52">
        <f t="shared" si="605"/>
        <v>0.99236565653251241</v>
      </c>
      <c r="R401" s="116">
        <f t="shared" si="606"/>
        <v>1.0995247114549609</v>
      </c>
      <c r="S401" s="46"/>
      <c r="T401" s="46"/>
      <c r="V401" s="48">
        <f t="shared" si="607"/>
        <v>1.4538224551380647</v>
      </c>
      <c r="W401" s="48">
        <f t="shared" si="608"/>
        <v>1.0928105258604413</v>
      </c>
      <c r="X401" s="48">
        <f t="shared" si="609"/>
        <v>0.99389355643891342</v>
      </c>
      <c r="Y401" s="48">
        <f t="shared" ref="Y401:Y406" si="612">R401</f>
        <v>1.0995247114549609</v>
      </c>
      <c r="Z401" s="48">
        <f t="shared" ref="Z401:Z406" si="613">V401*X401*Y401</f>
        <v>1.5887524817071463</v>
      </c>
      <c r="AA401" s="48">
        <f t="shared" si="610"/>
        <v>1.5887524817071463</v>
      </c>
      <c r="AB401" s="48"/>
      <c r="AC401" s="48"/>
      <c r="AE401" s="43">
        <f t="shared" si="586"/>
        <v>17459.714364428739</v>
      </c>
      <c r="AF401" s="43">
        <f t="shared" si="587"/>
        <v>18241.425079348861</v>
      </c>
      <c r="AG401" s="238">
        <f t="shared" si="588"/>
        <v>0.95697764042622346</v>
      </c>
      <c r="AH401" s="5"/>
      <c r="DD401" s="2">
        <f t="shared" si="601"/>
        <v>1979</v>
      </c>
      <c r="DE401" s="48">
        <f t="shared" si="602"/>
        <v>0.87943565462996687</v>
      </c>
      <c r="DF401" s="48">
        <f t="shared" si="603"/>
        <v>1.3185109315104204</v>
      </c>
      <c r="DG401" s="48">
        <f>Total_Commercial_LMDI_UtilAdj!AG45</f>
        <v>1.0169811645503901</v>
      </c>
    </row>
    <row r="402" spans="1:111" x14ac:dyDescent="0.2">
      <c r="A402" s="33" t="s">
        <v>514</v>
      </c>
      <c r="B402" s="1">
        <f t="shared" si="575"/>
        <v>2010</v>
      </c>
      <c r="D402" s="43">
        <f>Conversion_Factors!$M72*D236+D318</f>
        <v>18470.349620698664</v>
      </c>
      <c r="F402" s="49">
        <f t="shared" si="585"/>
        <v>85.045216257885741</v>
      </c>
      <c r="H402" s="50">
        <f t="shared" si="611"/>
        <v>217.18269919721695</v>
      </c>
      <c r="K402" s="43">
        <f>Conversion_Factors!$M72*K236+K318</f>
        <v>18617.954657414601</v>
      </c>
      <c r="L402" s="115">
        <f t="shared" si="604"/>
        <v>218.91830577464452</v>
      </c>
      <c r="O402" s="52">
        <f t="shared" si="605"/>
        <v>0.99207189836735621</v>
      </c>
      <c r="R402" s="116">
        <f t="shared" si="606"/>
        <v>1.1074456733934548</v>
      </c>
      <c r="S402" s="46"/>
      <c r="T402" s="46"/>
      <c r="V402" s="48">
        <f t="shared" si="607"/>
        <v>1.4619713657029179</v>
      </c>
      <c r="W402" s="48">
        <f t="shared" si="608"/>
        <v>1.1003572968007307</v>
      </c>
      <c r="X402" s="48">
        <f t="shared" si="609"/>
        <v>0.99359934598777766</v>
      </c>
      <c r="Y402" s="48">
        <f t="shared" si="612"/>
        <v>1.1074456733934548</v>
      </c>
      <c r="Z402" s="48">
        <f t="shared" si="613"/>
        <v>1.6086908599649352</v>
      </c>
      <c r="AA402" s="48">
        <f t="shared" si="610"/>
        <v>1.6086908599649352</v>
      </c>
      <c r="AB402" s="48"/>
      <c r="AC402" s="48"/>
      <c r="AE402" s="43">
        <f t="shared" si="586"/>
        <v>17632.104974340094</v>
      </c>
      <c r="AF402" s="43">
        <f t="shared" si="587"/>
        <v>18470.349620698664</v>
      </c>
      <c r="AG402" s="238">
        <f t="shared" si="588"/>
        <v>0.95463745994418581</v>
      </c>
      <c r="AH402" s="5"/>
      <c r="DD402" s="2">
        <f t="shared" si="601"/>
        <v>1980</v>
      </c>
      <c r="DE402" s="48">
        <f t="shared" si="602"/>
        <v>0.84199925791274122</v>
      </c>
      <c r="DF402" s="48">
        <f t="shared" si="603"/>
        <v>1.2060003459279849</v>
      </c>
      <c r="DG402" s="48">
        <f>Total_Commercial_LMDI_UtilAdj!AG46</f>
        <v>0.95614967311797228</v>
      </c>
    </row>
    <row r="403" spans="1:111" x14ac:dyDescent="0.2">
      <c r="A403" s="33" t="s">
        <v>514</v>
      </c>
      <c r="B403" s="1">
        <f t="shared" si="575"/>
        <v>2011</v>
      </c>
      <c r="D403" s="43">
        <f>Conversion_Factors!$M73*D237+D319</f>
        <v>18488.532024876473</v>
      </c>
      <c r="F403" s="49">
        <f t="shared" si="585"/>
        <v>85.442950396469868</v>
      </c>
      <c r="H403" s="50">
        <f t="shared" si="611"/>
        <v>216.38452252744702</v>
      </c>
      <c r="K403" s="43">
        <f>Conversion_Factors!$M73*K237+K319</f>
        <v>18614.075250640937</v>
      </c>
      <c r="L403" s="115">
        <f t="shared" si="604"/>
        <v>217.85384474984127</v>
      </c>
      <c r="O403" s="52">
        <f t="shared" si="605"/>
        <v>0.99325546802223541</v>
      </c>
      <c r="R403" s="116">
        <f t="shared" si="606"/>
        <v>1.1020608667084084</v>
      </c>
      <c r="S403" s="46"/>
      <c r="T403" s="46"/>
      <c r="V403" s="48">
        <f t="shared" si="607"/>
        <v>1.4688086217810172</v>
      </c>
      <c r="W403" s="48">
        <f t="shared" si="608"/>
        <v>1.0963133304720871</v>
      </c>
      <c r="X403" s="48">
        <f t="shared" si="609"/>
        <v>0.99478473793059385</v>
      </c>
      <c r="Y403" s="48">
        <f t="shared" si="612"/>
        <v>1.1020608667084084</v>
      </c>
      <c r="Z403" s="48">
        <f t="shared" si="613"/>
        <v>1.6102744719708633</v>
      </c>
      <c r="AA403" s="48">
        <f t="shared" si="610"/>
        <v>1.6102744719708633</v>
      </c>
      <c r="AB403" s="48"/>
      <c r="AC403" s="48"/>
      <c r="AE403" s="43">
        <f t="shared" si="586"/>
        <v>17557.802433509689</v>
      </c>
      <c r="AF403" s="43">
        <f t="shared" ref="AF403" si="614">D403</f>
        <v>18488.532024876473</v>
      </c>
      <c r="AG403" s="473">
        <f t="shared" si="588"/>
        <v>0.94986221642149271</v>
      </c>
      <c r="AH403" s="5"/>
      <c r="DD403" s="2">
        <f t="shared" si="601"/>
        <v>1981</v>
      </c>
      <c r="DE403" s="48">
        <f t="shared" si="602"/>
        <v>0.89891214412064591</v>
      </c>
      <c r="DF403" s="48">
        <f t="shared" si="603"/>
        <v>1.1149148307545178</v>
      </c>
      <c r="DG403" s="48">
        <f>Total_Commercial_LMDI_UtilAdj!AG47</f>
        <v>0.96733569780994555</v>
      </c>
    </row>
    <row r="404" spans="1:111" x14ac:dyDescent="0.2">
      <c r="A404" s="33" t="s">
        <v>514</v>
      </c>
      <c r="B404" s="1">
        <f t="shared" si="575"/>
        <v>2012</v>
      </c>
      <c r="D404" s="43">
        <f>Conversion_Factors!$M74*D238+D320</f>
        <v>18137.317849566152</v>
      </c>
      <c r="F404" s="49">
        <f t="shared" si="585"/>
        <v>85.847015945900836</v>
      </c>
      <c r="H404" s="50">
        <f t="shared" si="611"/>
        <v>211.27487833701693</v>
      </c>
      <c r="K404" s="43">
        <f>Conversion_Factors!$M74*K238+K320</f>
        <v>18488.985087507655</v>
      </c>
      <c r="L404" s="115">
        <f t="shared" si="604"/>
        <v>215.37131936139821</v>
      </c>
      <c r="O404" s="52">
        <f t="shared" si="605"/>
        <v>0.98097963537332766</v>
      </c>
      <c r="R404" s="116">
        <f t="shared" si="606"/>
        <v>1.0895024742487538</v>
      </c>
      <c r="S404" s="46"/>
      <c r="T404" s="46"/>
      <c r="V404" s="48">
        <f t="shared" si="607"/>
        <v>1.4757547180945805</v>
      </c>
      <c r="W404" s="48">
        <f t="shared" si="608"/>
        <v>1.0704252910942837</v>
      </c>
      <c r="X404" s="48">
        <f t="shared" si="609"/>
        <v>0.98249000474494164</v>
      </c>
      <c r="Y404" s="48">
        <f t="shared" si="612"/>
        <v>1.0895024742487538</v>
      </c>
      <c r="Z404" s="48">
        <f t="shared" si="613"/>
        <v>1.5796851737001538</v>
      </c>
      <c r="AA404" s="48">
        <f t="shared" si="610"/>
        <v>1.579685173700154</v>
      </c>
      <c r="AB404" s="48"/>
      <c r="AC404" s="48"/>
      <c r="AE404" s="43">
        <f t="shared" si="586"/>
        <v>17004.150004187541</v>
      </c>
      <c r="AF404" s="43">
        <f t="shared" ref="AF404" si="615">D404</f>
        <v>18137.317849566152</v>
      </c>
      <c r="AG404" s="473">
        <f t="shared" si="588"/>
        <v>0.93875700536951001</v>
      </c>
      <c r="AH404" s="5"/>
      <c r="DD404" s="2">
        <f t="shared" si="601"/>
        <v>1982</v>
      </c>
      <c r="DE404" s="48">
        <f t="shared" si="602"/>
        <v>0.94566705948352048</v>
      </c>
      <c r="DF404" s="48">
        <f t="shared" si="603"/>
        <v>1.1323006924522319</v>
      </c>
      <c r="DG404" s="48">
        <f>Total_Commercial_LMDI_UtilAdj!AG48</f>
        <v>1.0049090254605639</v>
      </c>
    </row>
    <row r="405" spans="1:111" x14ac:dyDescent="0.2">
      <c r="A405" s="33" t="s">
        <v>514</v>
      </c>
      <c r="B405" s="1">
        <f t="shared" si="575"/>
        <v>2013</v>
      </c>
      <c r="D405" s="43">
        <f>Conversion_Factors!$M75*D239+D321</f>
        <v>18685.229654734569</v>
      </c>
      <c r="F405" s="49">
        <f t="shared" ref="F405:F409" si="616">F79</f>
        <v>86.341418441060483</v>
      </c>
      <c r="H405" s="50">
        <f t="shared" si="611"/>
        <v>216.41096465759045</v>
      </c>
      <c r="K405" s="43">
        <f>Conversion_Factors!$M75*K239+K321</f>
        <v>18786.076414057305</v>
      </c>
      <c r="L405" s="115">
        <f t="shared" si="604"/>
        <v>217.57896445587474</v>
      </c>
      <c r="O405" s="52">
        <f t="shared" si="605"/>
        <v>0.99463183492390805</v>
      </c>
      <c r="R405" s="116">
        <f t="shared" si="606"/>
        <v>1.1006703251948644</v>
      </c>
      <c r="S405" s="46"/>
      <c r="T405" s="46"/>
      <c r="V405" s="48">
        <f t="shared" si="607"/>
        <v>1.4842537533473537</v>
      </c>
      <c r="W405" s="48">
        <f t="shared" si="608"/>
        <v>1.0964472996646326</v>
      </c>
      <c r="X405" s="48">
        <f t="shared" si="609"/>
        <v>0.99616322396128554</v>
      </c>
      <c r="Y405" s="48">
        <f t="shared" si="612"/>
        <v>1.1006703251948644</v>
      </c>
      <c r="Z405" s="48">
        <f t="shared" si="613"/>
        <v>1.6274060198748017</v>
      </c>
      <c r="AA405" s="48">
        <f t="shared" si="610"/>
        <v>1.6274060198748015</v>
      </c>
      <c r="AB405" s="48"/>
      <c r="AC405" s="48"/>
      <c r="AE405" s="43">
        <f t="shared" ref="AE405:AE406" si="617">D79</f>
        <v>17513.203878068805</v>
      </c>
      <c r="AF405" s="43">
        <f t="shared" ref="AF405:AF406" si="618">D405</f>
        <v>18685.229654734569</v>
      </c>
      <c r="AG405" s="473">
        <f t="shared" ref="AG405:AG406" si="619">Y79/Y405</f>
        <v>0.93703202283589049</v>
      </c>
      <c r="AH405" s="5"/>
      <c r="DD405" s="2">
        <f t="shared" si="601"/>
        <v>1983</v>
      </c>
      <c r="DE405" s="48">
        <f t="shared" si="602"/>
        <v>0.90207618855353011</v>
      </c>
      <c r="DF405" s="48">
        <f t="shared" si="603"/>
        <v>1.0931285805482538</v>
      </c>
      <c r="DG405" s="48">
        <f>Total_Commercial_LMDI_UtilAdj!AG49</f>
        <v>0.96264462461827971</v>
      </c>
    </row>
    <row r="406" spans="1:111" x14ac:dyDescent="0.2">
      <c r="A406" s="33" t="s">
        <v>514</v>
      </c>
      <c r="B406" s="1">
        <f t="shared" si="575"/>
        <v>2014</v>
      </c>
      <c r="D406" s="43">
        <f>Conversion_Factors!$M76*D240+D322</f>
        <v>19083.22128755445</v>
      </c>
      <c r="F406" s="49">
        <f t="shared" si="616"/>
        <v>86.954645671941364</v>
      </c>
      <c r="H406" s="50">
        <f t="shared" si="611"/>
        <v>219.46177964488271</v>
      </c>
      <c r="K406" s="43">
        <f>Conversion_Factors!$M76*K240+K322</f>
        <v>19148.556783334279</v>
      </c>
      <c r="L406" s="115">
        <f t="shared" ref="L406" si="620">H406/O406</f>
        <v>220.21315405708287</v>
      </c>
      <c r="O406" s="52">
        <f t="shared" ref="O406" si="621">D406/K406</f>
        <v>0.99658796761974811</v>
      </c>
      <c r="R406" s="116">
        <f t="shared" ref="R406" si="622">L406/L$86</f>
        <v>1.1139959439293663</v>
      </c>
      <c r="S406" s="46"/>
      <c r="T406" s="46"/>
      <c r="V406" s="48">
        <f t="shared" ref="V406" si="623">F406/F$86</f>
        <v>1.494795447420993</v>
      </c>
      <c r="W406" s="48">
        <f t="shared" ref="W406" si="624">H406/H$86</f>
        <v>1.1119042699705761</v>
      </c>
      <c r="X406" s="48">
        <f t="shared" ref="X406" si="625">O406/O$86</f>
        <v>0.99812236842495849</v>
      </c>
      <c r="Y406" s="48">
        <f t="shared" si="612"/>
        <v>1.1139959439293663</v>
      </c>
      <c r="Z406" s="48">
        <f t="shared" si="613"/>
        <v>1.6620694407199803</v>
      </c>
      <c r="AA406" s="48">
        <f t="shared" ref="AA406" si="626">V406*W406</f>
        <v>1.6620694407199799</v>
      </c>
      <c r="AB406" s="48"/>
      <c r="AC406" s="48"/>
      <c r="AE406" s="43">
        <f t="shared" si="617"/>
        <v>17849.710277401595</v>
      </c>
      <c r="AF406" s="43">
        <f t="shared" si="618"/>
        <v>19083.22128755445</v>
      </c>
      <c r="AG406" s="473">
        <f t="shared" si="619"/>
        <v>0.93472425091660827</v>
      </c>
      <c r="AH406" s="5"/>
      <c r="DD406" s="2">
        <f t="shared" si="601"/>
        <v>1984</v>
      </c>
      <c r="DE406" s="48">
        <f t="shared" si="602"/>
        <v>0.96205667364271819</v>
      </c>
      <c r="DF406" s="48">
        <f t="shared" si="603"/>
        <v>1.1397350127482684</v>
      </c>
      <c r="DG406" s="48">
        <f>Total_Commercial_LMDI_UtilAdj!AG50</f>
        <v>1.0185696111743066</v>
      </c>
    </row>
    <row r="407" spans="1:111" x14ac:dyDescent="0.2">
      <c r="A407" s="33" t="s">
        <v>514</v>
      </c>
      <c r="B407" s="1">
        <f t="shared" si="575"/>
        <v>2015</v>
      </c>
      <c r="D407" s="43">
        <f>Conversion_Factors!$M77*D241+D323</f>
        <v>19230.164568001455</v>
      </c>
      <c r="F407" s="49">
        <f t="shared" si="616"/>
        <v>87.660198809335796</v>
      </c>
      <c r="H407" s="50">
        <f t="shared" ref="H407:H409" si="627">D407/F407</f>
        <v>219.37167413717347</v>
      </c>
      <c r="K407" s="43">
        <f>Conversion_Factors!$M77*K241+K323</f>
        <v>19445.689977333495</v>
      </c>
      <c r="L407" s="115">
        <f t="shared" ref="L407:L409" si="628">H407/O407</f>
        <v>221.830320276008</v>
      </c>
      <c r="O407" s="52">
        <f t="shared" ref="O407:O409" si="629">D407/K407</f>
        <v>0.98891654605296786</v>
      </c>
      <c r="R407" s="116">
        <f t="shared" ref="R407:R409" si="630">L407/L$86</f>
        <v>1.122176729569788</v>
      </c>
      <c r="S407" s="46"/>
      <c r="T407" s="46"/>
      <c r="V407" s="48">
        <f t="shared" ref="V407:V409" si="631">F407/F$86</f>
        <v>1.5069242717010638</v>
      </c>
      <c r="W407" s="48">
        <f t="shared" ref="W407:W409" si="632">H407/H$86</f>
        <v>1.1114477499381046</v>
      </c>
      <c r="X407" s="48">
        <f t="shared" ref="X407:X409" si="633">O407/O$86</f>
        <v>0.99043913552208784</v>
      </c>
      <c r="Y407" s="48">
        <f t="shared" ref="Y407:Y409" si="634">R407</f>
        <v>1.122176729569788</v>
      </c>
      <c r="Z407" s="48">
        <f t="shared" ref="Z407:Z409" si="635">V407*X407*Y407</f>
        <v>1.6748675911092643</v>
      </c>
      <c r="AA407" s="48">
        <f t="shared" ref="AA407:AA409" si="636">V407*W407</f>
        <v>1.6748675911092643</v>
      </c>
      <c r="AB407" s="48"/>
      <c r="AC407" s="48"/>
      <c r="AE407" s="43">
        <f t="shared" ref="AE407:AE409" si="637">D81</f>
        <v>17749.286600870542</v>
      </c>
      <c r="AF407" s="43">
        <f t="shared" ref="AF407:AF409" si="638">D407</f>
        <v>19230.164568001455</v>
      </c>
      <c r="AG407" s="473">
        <f t="shared" ref="AG407:AG409" si="639">Y81/Y407</f>
        <v>0.92348372366884035</v>
      </c>
      <c r="AH407" s="5"/>
      <c r="DE407" s="48"/>
      <c r="DF407" s="48"/>
      <c r="DG407" s="48"/>
    </row>
    <row r="408" spans="1:111" x14ac:dyDescent="0.2">
      <c r="A408" s="33" t="s">
        <v>514</v>
      </c>
      <c r="B408" s="1">
        <f t="shared" ref="B408:B409" si="640">B407+1</f>
        <v>2016</v>
      </c>
      <c r="D408" s="43">
        <f>Conversion_Factors!$M78*D242+D324</f>
        <v>19182.831218658415</v>
      </c>
      <c r="F408" s="49">
        <f t="shared" si="616"/>
        <v>88.396571177269067</v>
      </c>
      <c r="H408" s="50">
        <f t="shared" si="627"/>
        <v>217.00877039890466</v>
      </c>
      <c r="K408" s="43">
        <f>Conversion_Factors!$M78*K242+K324</f>
        <v>19531.144745471829</v>
      </c>
      <c r="L408" s="115">
        <f t="shared" si="628"/>
        <v>220.94912150273777</v>
      </c>
      <c r="O408" s="52">
        <f t="shared" si="629"/>
        <v>0.98216625132051372</v>
      </c>
      <c r="R408" s="116">
        <f t="shared" si="630"/>
        <v>1.1177189946836872</v>
      </c>
      <c r="S408" s="46"/>
      <c r="T408" s="46"/>
      <c r="V408" s="48">
        <f t="shared" si="631"/>
        <v>1.5195828945346965</v>
      </c>
      <c r="W408" s="48">
        <f t="shared" si="632"/>
        <v>1.0994760856220589</v>
      </c>
      <c r="X408" s="48">
        <f t="shared" si="633"/>
        <v>0.98367844767030121</v>
      </c>
      <c r="Y408" s="48">
        <f t="shared" si="634"/>
        <v>1.1177189946836872</v>
      </c>
      <c r="Z408" s="48">
        <f t="shared" si="635"/>
        <v>1.6707450526612464</v>
      </c>
      <c r="AA408" s="48">
        <f t="shared" si="636"/>
        <v>1.6707450526612462</v>
      </c>
      <c r="AB408" s="48"/>
      <c r="AC408" s="48"/>
      <c r="AE408" s="43">
        <f t="shared" si="637"/>
        <v>17624.912725764989</v>
      </c>
      <c r="AF408" s="43">
        <f t="shared" si="638"/>
        <v>19182.831218658415</v>
      </c>
      <c r="AG408" s="473">
        <f t="shared" si="639"/>
        <v>0.91995619818985763</v>
      </c>
      <c r="AH408" s="5"/>
      <c r="DE408" s="48"/>
      <c r="DF408" s="48"/>
      <c r="DG408" s="48"/>
    </row>
    <row r="409" spans="1:111" hidden="1" x14ac:dyDescent="0.2">
      <c r="A409" s="33" t="s">
        <v>514</v>
      </c>
      <c r="B409" s="1">
        <f t="shared" si="640"/>
        <v>2017</v>
      </c>
      <c r="D409" s="43">
        <f>Conversion_Factors!$M79*D243+D325</f>
        <v>19069.393481041236</v>
      </c>
      <c r="F409" s="49">
        <f t="shared" si="616"/>
        <v>89.213866754116822</v>
      </c>
      <c r="H409" s="50">
        <f t="shared" si="627"/>
        <v>213.74920934206978</v>
      </c>
      <c r="K409" s="43">
        <f>Conversion_Factors!$M79*K243+K325</f>
        <v>19432.269556276638</v>
      </c>
      <c r="L409" s="115">
        <f t="shared" si="628"/>
        <v>217.81669445887934</v>
      </c>
      <c r="O409" s="52">
        <f t="shared" si="629"/>
        <v>0.98132610942924092</v>
      </c>
      <c r="R409" s="116">
        <f t="shared" si="630"/>
        <v>1.1018729339138187</v>
      </c>
      <c r="S409" s="46"/>
      <c r="T409" s="46"/>
      <c r="V409" s="48">
        <f t="shared" si="631"/>
        <v>1.5336326292904274</v>
      </c>
      <c r="W409" s="48">
        <f t="shared" si="632"/>
        <v>1.0829615022481833</v>
      </c>
      <c r="X409" s="48">
        <f t="shared" si="633"/>
        <v>0.98283701225107467</v>
      </c>
      <c r="Y409" s="48">
        <f t="shared" si="634"/>
        <v>1.1018729339138187</v>
      </c>
      <c r="Z409" s="48">
        <f t="shared" si="635"/>
        <v>1.6608650961131928</v>
      </c>
      <c r="AA409" s="48">
        <f t="shared" si="636"/>
        <v>1.6608650961131926</v>
      </c>
      <c r="AB409" s="48"/>
      <c r="AC409" s="48"/>
      <c r="AE409" s="43">
        <f t="shared" si="637"/>
        <v>17495.361768767805</v>
      </c>
      <c r="AF409" s="43">
        <f t="shared" si="638"/>
        <v>19069.393481041236</v>
      </c>
      <c r="AG409" s="473">
        <f t="shared" si="639"/>
        <v>0.91869622295327069</v>
      </c>
      <c r="AH409" s="5"/>
      <c r="DE409" s="48"/>
      <c r="DF409" s="48"/>
      <c r="DG409" s="48"/>
    </row>
    <row r="410" spans="1:111" hidden="1" x14ac:dyDescent="0.2">
      <c r="A410" s="33"/>
      <c r="B410" s="1"/>
      <c r="D410" s="43"/>
      <c r="F410" s="44"/>
      <c r="L410" s="22"/>
      <c r="R410" s="46"/>
      <c r="S410" s="46"/>
      <c r="T410" s="46"/>
      <c r="V410" s="48"/>
      <c r="W410" s="48"/>
      <c r="X410" s="48"/>
      <c r="Y410" s="48"/>
      <c r="Z410" s="48"/>
      <c r="AA410" s="48"/>
      <c r="AB410" s="48"/>
      <c r="AC410" s="48"/>
      <c r="AH410" s="5"/>
      <c r="DD410" s="2">
        <f>DD354</f>
        <v>1985</v>
      </c>
      <c r="DE410" s="48">
        <f>Y211</f>
        <v>1</v>
      </c>
      <c r="DF410" s="48">
        <f>Y293</f>
        <v>1</v>
      </c>
      <c r="DG410" s="48">
        <f>Total_Commercial_LMDI_UtilAdj!AG51</f>
        <v>1</v>
      </c>
    </row>
    <row r="411" spans="1:111" hidden="1" x14ac:dyDescent="0.2">
      <c r="A411" s="53" t="s">
        <v>57</v>
      </c>
      <c r="B411" s="54">
        <f>Base_year</f>
        <v>1985</v>
      </c>
      <c r="D411" s="51">
        <f>INDEX(D341:D402,base_row,1)</f>
        <v>11481.60288615133</v>
      </c>
      <c r="F411" s="51">
        <f>INDEX(F341:F402,base_row,1)</f>
        <v>58.171601888383009</v>
      </c>
      <c r="H411" s="51">
        <f>INDEX(H341:H402,base_row,1)</f>
        <v>197.37470713255757</v>
      </c>
      <c r="L411" s="50">
        <f>INDEX(L341:L402,base_row,1)</f>
        <v>197.67859592049436</v>
      </c>
      <c r="O411" s="52">
        <f>INDEX(O341:O402,base_row,1)</f>
        <v>0.99846271273568221</v>
      </c>
      <c r="R411" s="46"/>
      <c r="S411" s="46"/>
      <c r="T411" s="46"/>
      <c r="V411" s="48"/>
      <c r="W411" s="48"/>
      <c r="X411" s="48"/>
      <c r="Y411" s="48"/>
      <c r="Z411" s="48"/>
      <c r="AA411" s="48"/>
      <c r="AB411" s="48"/>
      <c r="AC411" s="48"/>
      <c r="AH411" s="5"/>
      <c r="DE411" s="48"/>
      <c r="DF411" s="48"/>
      <c r="DG411" s="48">
        <f>Total_Commercial_LMDI_UtilAdj!AG52</f>
        <v>1.0008084445031706</v>
      </c>
    </row>
    <row r="412" spans="1:111" hidden="1" x14ac:dyDescent="0.2">
      <c r="A412" s="53" t="s">
        <v>58</v>
      </c>
      <c r="B412" s="54">
        <f>Base_year2</f>
        <v>1996</v>
      </c>
      <c r="D412" s="50"/>
      <c r="F412" s="44"/>
      <c r="L412" s="22"/>
      <c r="R412" s="46"/>
      <c r="S412" s="46"/>
      <c r="T412" s="46"/>
      <c r="V412" s="48"/>
      <c r="W412" s="48"/>
      <c r="X412" s="48"/>
      <c r="Y412" s="48"/>
      <c r="Z412" s="48"/>
      <c r="AA412" s="48"/>
      <c r="AB412" s="48"/>
      <c r="AC412" s="48"/>
      <c r="AH412" s="5"/>
      <c r="DE412" s="48"/>
      <c r="DF412" s="48"/>
      <c r="DG412" s="48">
        <f>Total_Commercial_LMDI_UtilAdj!AG53</f>
        <v>1.0136791244860874</v>
      </c>
    </row>
    <row r="413" spans="1:111" x14ac:dyDescent="0.2">
      <c r="L413" s="22"/>
      <c r="AH413" s="5"/>
      <c r="DE413" s="48"/>
      <c r="DF413" s="48"/>
      <c r="DG413" s="48"/>
    </row>
    <row r="414" spans="1:111" x14ac:dyDescent="0.2">
      <c r="L414" s="22"/>
      <c r="X414" s="46"/>
      <c r="AH414" s="5"/>
      <c r="DE414" s="48"/>
      <c r="DF414" s="48"/>
      <c r="DG414" s="48"/>
    </row>
    <row r="415" spans="1:111" x14ac:dyDescent="0.2">
      <c r="L415" s="22"/>
      <c r="AH415" s="5"/>
      <c r="DD415" s="2">
        <f t="shared" ref="DD415:DD443" si="641">DD355</f>
        <v>1986</v>
      </c>
      <c r="DE415" s="48">
        <f t="shared" ref="DE415:DE443" si="642">Y212</f>
        <v>1.0059760081586817</v>
      </c>
      <c r="DF415" s="48">
        <f t="shared" ref="DF415:DF443" si="643">Y294</f>
        <v>0.98997514197221248</v>
      </c>
      <c r="DG415" s="48">
        <f>Total_Commercial_LMDI_UtilAdj!AG54</f>
        <v>1.0430541158087752</v>
      </c>
    </row>
    <row r="416" spans="1:111" x14ac:dyDescent="0.2">
      <c r="L416" s="22"/>
      <c r="AH416" s="5"/>
      <c r="DD416" s="2">
        <f t="shared" si="641"/>
        <v>1987</v>
      </c>
      <c r="DE416" s="48">
        <f t="shared" si="642"/>
        <v>1.0241098552746581</v>
      </c>
      <c r="DF416" s="48">
        <f t="shared" si="643"/>
        <v>0.99173857618252925</v>
      </c>
      <c r="DG416" s="48">
        <f>Total_Commercial_LMDI_UtilAdj!AG55</f>
        <v>1.0559000505644955</v>
      </c>
    </row>
    <row r="417" spans="12:111" x14ac:dyDescent="0.2">
      <c r="L417" s="22"/>
      <c r="AH417" s="5"/>
      <c r="DD417" s="2">
        <f t="shared" si="641"/>
        <v>1988</v>
      </c>
      <c r="DE417" s="48">
        <f t="shared" si="642"/>
        <v>1.0618347553885719</v>
      </c>
      <c r="DF417" s="48">
        <f t="shared" si="643"/>
        <v>1.0038084321053482</v>
      </c>
      <c r="DG417" s="48">
        <f>Total_Commercial_LMDI_UtilAdj!AG56</f>
        <v>1.0606329750791057</v>
      </c>
    </row>
    <row r="418" spans="12:111" x14ac:dyDescent="0.2">
      <c r="L418" s="22"/>
      <c r="AH418" s="5"/>
      <c r="DD418" s="2">
        <f t="shared" si="641"/>
        <v>1989</v>
      </c>
      <c r="DE418" s="48">
        <f t="shared" si="642"/>
        <v>1.0863462101371462</v>
      </c>
      <c r="DF418" s="48">
        <f t="shared" si="643"/>
        <v>0.99266209413141715</v>
      </c>
      <c r="DG418" s="48">
        <f>Total_Commercial_LMDI_UtilAdj!AG57</f>
        <v>1.057647554866094</v>
      </c>
    </row>
    <row r="419" spans="12:111" x14ac:dyDescent="0.2">
      <c r="L419" s="22"/>
      <c r="AH419" s="5"/>
      <c r="DD419" s="2">
        <f t="shared" si="641"/>
        <v>1990</v>
      </c>
      <c r="DE419" s="48">
        <f t="shared" si="642"/>
        <v>1.0932390801324356</v>
      </c>
      <c r="DF419" s="48">
        <f t="shared" si="643"/>
        <v>0.99278519754011252</v>
      </c>
      <c r="DG419" s="48">
        <f>Total_Commercial_LMDI_UtilAdj!AG58</f>
        <v>1.0669810733146787</v>
      </c>
    </row>
    <row r="420" spans="12:111" x14ac:dyDescent="0.2">
      <c r="L420" s="22"/>
      <c r="AH420" s="5"/>
      <c r="DD420" s="2">
        <f t="shared" si="641"/>
        <v>1991</v>
      </c>
      <c r="DE420" s="48">
        <f t="shared" si="642"/>
        <v>1.0946050120577711</v>
      </c>
      <c r="DF420" s="48">
        <f t="shared" si="643"/>
        <v>0.98025947931737945</v>
      </c>
      <c r="DG420" s="48">
        <f>Total_Commercial_LMDI_UtilAdj!AG59</f>
        <v>1.0620626192809239</v>
      </c>
    </row>
    <row r="421" spans="12:111" x14ac:dyDescent="0.2">
      <c r="L421" s="22"/>
      <c r="AH421" s="5"/>
      <c r="DD421" s="2">
        <f t="shared" si="641"/>
        <v>1992</v>
      </c>
      <c r="DE421" s="48">
        <f t="shared" si="642"/>
        <v>1.1166452250597554</v>
      </c>
      <c r="DF421" s="48">
        <f t="shared" si="643"/>
        <v>0.96268574682196972</v>
      </c>
      <c r="DG421" s="48">
        <f>Total_Commercial_LMDI_UtilAdj!AG60</f>
        <v>1.0829362613059073</v>
      </c>
    </row>
    <row r="422" spans="12:111" x14ac:dyDescent="0.2">
      <c r="L422" s="22"/>
      <c r="AH422" s="5"/>
      <c r="DD422" s="2">
        <f t="shared" si="641"/>
        <v>1993</v>
      </c>
      <c r="DE422" s="48">
        <f t="shared" si="642"/>
        <v>1.1251922557305998</v>
      </c>
      <c r="DF422" s="48">
        <f t="shared" si="643"/>
        <v>0.9300414075716521</v>
      </c>
      <c r="DG422" s="48">
        <f>Total_Commercial_LMDI_UtilAdj!AG61</f>
        <v>1.0945244765338105</v>
      </c>
    </row>
    <row r="423" spans="12:111" x14ac:dyDescent="0.2">
      <c r="L423" s="22"/>
      <c r="AH423" s="5"/>
      <c r="DD423" s="2">
        <f t="shared" si="641"/>
        <v>1994</v>
      </c>
      <c r="DE423" s="48">
        <f t="shared" si="642"/>
        <v>1.1468113111693305</v>
      </c>
      <c r="DF423" s="48">
        <f t="shared" si="643"/>
        <v>0.94934463640648159</v>
      </c>
      <c r="DG423" s="48">
        <f>Total_Commercial_LMDI_UtilAdj!AG62</f>
        <v>1.1188039112271566</v>
      </c>
    </row>
    <row r="424" spans="12:111" x14ac:dyDescent="0.2">
      <c r="L424" s="22"/>
      <c r="AH424" s="5"/>
      <c r="DD424" s="2">
        <f t="shared" si="641"/>
        <v>1995</v>
      </c>
      <c r="DE424" s="48">
        <f t="shared" si="642"/>
        <v>1.1629762176876952</v>
      </c>
      <c r="DF424" s="48">
        <f t="shared" si="643"/>
        <v>0.95139543267221716</v>
      </c>
      <c r="DG424" s="48">
        <f>Total_Commercial_LMDI_UtilAdj!AG63</f>
        <v>1.128699864536536</v>
      </c>
    </row>
    <row r="425" spans="12:111" x14ac:dyDescent="0.2">
      <c r="L425" s="22"/>
      <c r="AH425" s="5"/>
      <c r="DD425" s="2">
        <f t="shared" si="641"/>
        <v>1996</v>
      </c>
      <c r="DE425" s="48">
        <f t="shared" si="642"/>
        <v>1.1931678044189229</v>
      </c>
      <c r="DF425" s="48">
        <f t="shared" si="643"/>
        <v>0.96344847429739144</v>
      </c>
      <c r="DG425" s="48">
        <f>Total_Commercial_LMDI_UtilAdj!AG64</f>
        <v>1.1313112518668955</v>
      </c>
    </row>
    <row r="426" spans="12:111" x14ac:dyDescent="0.2">
      <c r="L426" s="22"/>
      <c r="AH426" s="5"/>
      <c r="DD426" s="2">
        <f t="shared" si="641"/>
        <v>1997</v>
      </c>
      <c r="DE426" s="48">
        <f t="shared" si="642"/>
        <v>1.2054126961740241</v>
      </c>
      <c r="DF426" s="48">
        <f t="shared" si="643"/>
        <v>0.96850991856247604</v>
      </c>
      <c r="DG426" s="48">
        <f>Total_Commercial_LMDI_UtilAdj!AG65</f>
        <v>1.1323467143872403</v>
      </c>
    </row>
    <row r="427" spans="12:111" x14ac:dyDescent="0.2">
      <c r="L427" s="22"/>
      <c r="AH427" s="5"/>
      <c r="DD427" s="2">
        <f t="shared" si="641"/>
        <v>1998</v>
      </c>
      <c r="DE427" s="48">
        <f t="shared" si="642"/>
        <v>1.2210440720002609</v>
      </c>
      <c r="DF427" s="48">
        <f t="shared" si="643"/>
        <v>0.94322288217589556</v>
      </c>
      <c r="DG427" s="48">
        <f>Total_Commercial_LMDI_UtilAdj!AG66</f>
        <v>1.163709842177989</v>
      </c>
    </row>
    <row r="428" spans="12:111" x14ac:dyDescent="0.2">
      <c r="L428" s="22"/>
      <c r="AH428" s="5"/>
      <c r="DD428" s="2">
        <f t="shared" si="641"/>
        <v>1999</v>
      </c>
      <c r="DE428" s="48">
        <f t="shared" si="642"/>
        <v>1.2352819978416036</v>
      </c>
      <c r="DF428" s="48">
        <f t="shared" si="643"/>
        <v>0.91512243880717137</v>
      </c>
      <c r="DG428" s="48">
        <f>Total_Commercial_LMDI_UtilAdj!AG67</f>
        <v>1.14574102954348</v>
      </c>
    </row>
    <row r="429" spans="12:111" x14ac:dyDescent="0.2">
      <c r="L429" s="22"/>
      <c r="AH429" s="5"/>
      <c r="DD429" s="2">
        <f t="shared" si="641"/>
        <v>2000</v>
      </c>
      <c r="DE429" s="48">
        <f t="shared" si="642"/>
        <v>1.2791667481621951</v>
      </c>
      <c r="DF429" s="48">
        <f t="shared" si="643"/>
        <v>0.91975398403947373</v>
      </c>
      <c r="DG429" s="48">
        <f>Total_Commercial_LMDI_UtilAdj!AG68</f>
        <v>1.1367343624356852</v>
      </c>
    </row>
    <row r="430" spans="12:111" x14ac:dyDescent="0.2">
      <c r="L430" s="22"/>
      <c r="AH430" s="5"/>
      <c r="DD430" s="2">
        <f t="shared" si="641"/>
        <v>2001</v>
      </c>
      <c r="DE430" s="48">
        <f t="shared" si="642"/>
        <v>1.269843927532017</v>
      </c>
      <c r="DF430" s="48">
        <f t="shared" si="643"/>
        <v>0.88345882565454081</v>
      </c>
      <c r="DG430" s="48">
        <f>Total_Commercial_LMDI_UtilAdj!AG69</f>
        <v>1.132333150110518</v>
      </c>
    </row>
    <row r="431" spans="12:111" x14ac:dyDescent="0.2">
      <c r="L431" s="22"/>
      <c r="AH431" s="5"/>
      <c r="DD431" s="2">
        <f t="shared" si="641"/>
        <v>2002</v>
      </c>
      <c r="DE431" s="48">
        <f t="shared" si="642"/>
        <v>1.2633791660544336</v>
      </c>
      <c r="DF431" s="48">
        <f t="shared" si="643"/>
        <v>0.86902030532893915</v>
      </c>
      <c r="DG431" s="48">
        <f>Total_Commercial_LMDI_UtilAdj!AG70</f>
        <v>1.1404836997149332</v>
      </c>
    </row>
    <row r="432" spans="12:111" x14ac:dyDescent="0.2">
      <c r="L432" s="22"/>
      <c r="AH432" s="5"/>
      <c r="DD432" s="2">
        <f t="shared" si="641"/>
        <v>2003</v>
      </c>
      <c r="DE432" s="48">
        <f t="shared" si="642"/>
        <v>1.25726381201742</v>
      </c>
      <c r="DF432" s="48">
        <f t="shared" si="643"/>
        <v>0.86820474254691948</v>
      </c>
      <c r="DG432" s="48">
        <f>Total_Commercial_LMDI_UtilAdj!AG71</f>
        <v>1.1368756880529829</v>
      </c>
    </row>
    <row r="433" spans="12:111" x14ac:dyDescent="0.2">
      <c r="L433" s="22"/>
      <c r="AH433" s="5"/>
      <c r="DD433" s="2">
        <f t="shared" si="641"/>
        <v>2004</v>
      </c>
      <c r="DE433" s="48">
        <f t="shared" si="642"/>
        <v>1.2722083906597375</v>
      </c>
      <c r="DF433" s="48">
        <f t="shared" si="643"/>
        <v>0.86229580870937095</v>
      </c>
      <c r="DG433" s="48">
        <f>Total_Commercial_LMDI_UtilAdj!AG72</f>
        <v>1.1220811111132485</v>
      </c>
    </row>
    <row r="434" spans="12:111" x14ac:dyDescent="0.2">
      <c r="L434" s="22"/>
      <c r="AH434" s="5"/>
      <c r="DD434" s="2">
        <f t="shared" si="641"/>
        <v>2005</v>
      </c>
      <c r="DE434" s="48">
        <f t="shared" si="642"/>
        <v>1.2901193283411749</v>
      </c>
      <c r="DF434" s="48">
        <f t="shared" si="643"/>
        <v>0.81381827174406285</v>
      </c>
      <c r="DG434" s="48">
        <f>Total_Commercial_LMDI_UtilAdj!AG73</f>
        <v>1.1280946611048672</v>
      </c>
    </row>
    <row r="435" spans="12:111" x14ac:dyDescent="0.2">
      <c r="L435" s="22"/>
      <c r="AH435" s="5"/>
      <c r="DD435" s="2">
        <f t="shared" si="641"/>
        <v>2006</v>
      </c>
      <c r="DE435" s="48">
        <f t="shared" si="642"/>
        <v>1.286626393136731</v>
      </c>
      <c r="DF435" s="48">
        <f t="shared" si="643"/>
        <v>0.77500171340593227</v>
      </c>
      <c r="DG435" s="48">
        <f>Total_Commercial_LMDI_UtilAdj!AG74</f>
        <v>1.1232897375716031</v>
      </c>
    </row>
    <row r="436" spans="12:111" x14ac:dyDescent="0.2">
      <c r="L436" s="22"/>
      <c r="AH436" s="5"/>
      <c r="DD436" s="2">
        <f t="shared" si="641"/>
        <v>2007</v>
      </c>
      <c r="DE436" s="48">
        <f t="shared" si="642"/>
        <v>1.2974244023675101</v>
      </c>
      <c r="DF436" s="48">
        <f t="shared" si="643"/>
        <v>0.77085667123528678</v>
      </c>
      <c r="DG436" s="48">
        <f>Total_Commercial_LMDI_UtilAdj!AG75</f>
        <v>1.0981844316791276</v>
      </c>
    </row>
    <row r="437" spans="12:111" x14ac:dyDescent="0.2">
      <c r="L437" s="22"/>
      <c r="AH437" s="5"/>
      <c r="DD437" s="2">
        <f t="shared" si="641"/>
        <v>2008</v>
      </c>
      <c r="DE437" s="48">
        <f t="shared" si="642"/>
        <v>1.2899885348644404</v>
      </c>
      <c r="DF437" s="48">
        <f t="shared" si="643"/>
        <v>0.77149080158053029</v>
      </c>
      <c r="DG437" s="48">
        <f>Total_Commercial_LMDI_UtilAdj!AG76</f>
        <v>1.1060137512414689</v>
      </c>
    </row>
    <row r="438" spans="12:111" x14ac:dyDescent="0.2">
      <c r="L438" s="22"/>
      <c r="AH438" s="5"/>
      <c r="DD438" s="2">
        <f t="shared" si="641"/>
        <v>2009</v>
      </c>
      <c r="DE438" s="48">
        <f t="shared" si="642"/>
        <v>1.260087475916454</v>
      </c>
      <c r="DF438" s="48">
        <f t="shared" si="643"/>
        <v>0.7563854547042016</v>
      </c>
      <c r="DG438" s="48">
        <f>Total_Commercial_LMDI_UtilAdj!AG77</f>
        <v>1.1009237979645117</v>
      </c>
    </row>
    <row r="439" spans="12:111" x14ac:dyDescent="0.2">
      <c r="L439" s="22"/>
      <c r="AH439" s="5"/>
      <c r="DD439" s="2">
        <f t="shared" si="641"/>
        <v>2010</v>
      </c>
      <c r="DE439" s="48">
        <f t="shared" si="642"/>
        <v>1.2709551531467094</v>
      </c>
      <c r="DF439" s="48">
        <f t="shared" si="643"/>
        <v>0.75800898088003665</v>
      </c>
      <c r="DG439" s="48">
        <f>Y402</f>
        <v>1.1074456733934548</v>
      </c>
    </row>
    <row r="440" spans="12:111" x14ac:dyDescent="0.2">
      <c r="L440" s="22"/>
      <c r="AH440" s="5"/>
      <c r="DD440" s="2">
        <f t="shared" si="641"/>
        <v>2011</v>
      </c>
      <c r="DE440" s="48">
        <f t="shared" si="642"/>
        <v>1.2569169823606006</v>
      </c>
      <c r="DF440" s="48">
        <f t="shared" si="643"/>
        <v>0.77111730948691737</v>
      </c>
      <c r="DG440" s="48">
        <f>Y403</f>
        <v>1.1020608667084084</v>
      </c>
    </row>
    <row r="441" spans="12:111" x14ac:dyDescent="0.2">
      <c r="L441" s="22"/>
      <c r="AH441" s="5"/>
      <c r="DD441" s="2">
        <f t="shared" si="641"/>
        <v>2012</v>
      </c>
      <c r="DE441" s="48">
        <f t="shared" si="642"/>
        <v>1.2457391803551112</v>
      </c>
      <c r="DF441" s="48">
        <f t="shared" si="643"/>
        <v>0.75560845224230255</v>
      </c>
      <c r="DG441" s="48">
        <f>Y404</f>
        <v>1.0895024742487538</v>
      </c>
    </row>
    <row r="442" spans="12:111" x14ac:dyDescent="0.2">
      <c r="L442" s="22"/>
      <c r="AH442" s="5"/>
      <c r="DD442" s="2">
        <f t="shared" si="641"/>
        <v>2013</v>
      </c>
      <c r="DE442" s="48">
        <f t="shared" si="642"/>
        <v>1.2607570831460067</v>
      </c>
      <c r="DF442" s="48">
        <f t="shared" si="643"/>
        <v>0.75854834365556545</v>
      </c>
      <c r="DG442" s="48">
        <f>Y405</f>
        <v>1.1006703251948644</v>
      </c>
    </row>
    <row r="443" spans="12:111" x14ac:dyDescent="0.2">
      <c r="AH443" s="5"/>
      <c r="DD443" s="2">
        <f t="shared" si="641"/>
        <v>2014</v>
      </c>
      <c r="DE443" s="48">
        <f t="shared" si="642"/>
        <v>1.2714683903574384</v>
      </c>
      <c r="DF443" s="48">
        <f t="shared" si="643"/>
        <v>0.77746101687277902</v>
      </c>
      <c r="DG443" s="48">
        <f>Y406</f>
        <v>1.1139959439293663</v>
      </c>
    </row>
    <row r="444" spans="12:111" x14ac:dyDescent="0.2">
      <c r="AH444" s="5"/>
      <c r="DD444" s="2">
        <f t="shared" ref="DD444:DD446" si="644">DD384</f>
        <v>2015</v>
      </c>
      <c r="DE444" s="48">
        <f t="shared" ref="DE444:DE446" si="645">Y241</f>
        <v>1.2587653193196231</v>
      </c>
      <c r="DF444" s="48">
        <f t="shared" ref="DF444:DF446" si="646">Y323</f>
        <v>0.83027276712503773</v>
      </c>
      <c r="DG444" s="48">
        <f t="shared" ref="DG444:DG446" si="647">Y407</f>
        <v>1.122176729569788</v>
      </c>
    </row>
    <row r="445" spans="12:111" x14ac:dyDescent="0.2">
      <c r="AH445" s="5"/>
      <c r="DD445" s="2">
        <f t="shared" si="644"/>
        <v>2016</v>
      </c>
      <c r="DE445" s="48">
        <f t="shared" si="645"/>
        <v>1.2527883849508941</v>
      </c>
      <c r="DF445" s="48">
        <f t="shared" si="646"/>
        <v>0.82906171887312352</v>
      </c>
      <c r="DG445" s="48">
        <f t="shared" si="647"/>
        <v>1.1177189946836872</v>
      </c>
    </row>
    <row r="446" spans="12:111" x14ac:dyDescent="0.2">
      <c r="AH446" s="5"/>
      <c r="DD446" s="2">
        <f t="shared" si="644"/>
        <v>2017</v>
      </c>
      <c r="DE446" s="48">
        <f t="shared" si="645"/>
        <v>1.2282402911756649</v>
      </c>
      <c r="DF446" s="48">
        <f t="shared" si="646"/>
        <v>0.83181280388418877</v>
      </c>
      <c r="DG446" s="48">
        <f t="shared" si="647"/>
        <v>1.1018729339138187</v>
      </c>
    </row>
    <row r="447" spans="12:111" x14ac:dyDescent="0.2">
      <c r="AH447" s="5"/>
      <c r="DF447" s="47"/>
    </row>
    <row r="448" spans="12:111" x14ac:dyDescent="0.2">
      <c r="AH448" s="5"/>
      <c r="DF448" s="47"/>
    </row>
    <row r="449" spans="34:110" x14ac:dyDescent="0.2">
      <c r="AH449" s="5"/>
      <c r="DF449" s="47"/>
    </row>
    <row r="450" spans="34:110" x14ac:dyDescent="0.2">
      <c r="AH450" s="5"/>
      <c r="DF450" s="47"/>
    </row>
    <row r="451" spans="34:110" x14ac:dyDescent="0.2">
      <c r="AH451" s="5"/>
      <c r="DF451" s="47"/>
    </row>
    <row r="452" spans="34:110" x14ac:dyDescent="0.2">
      <c r="AH452" s="5"/>
      <c r="DF452" s="47"/>
    </row>
    <row r="453" spans="34:110" x14ac:dyDescent="0.2">
      <c r="AH453" s="5"/>
      <c r="DF453" s="47"/>
    </row>
    <row r="454" spans="34:110" x14ac:dyDescent="0.2">
      <c r="AH454" s="5"/>
      <c r="DF454" s="47"/>
    </row>
    <row r="455" spans="34:110" x14ac:dyDescent="0.2">
      <c r="AH455" s="5"/>
      <c r="DF455" s="47"/>
    </row>
    <row r="456" spans="34:110" x14ac:dyDescent="0.2">
      <c r="AH456" s="5"/>
      <c r="DF456" s="8"/>
    </row>
    <row r="457" spans="34:110" x14ac:dyDescent="0.2">
      <c r="AH457" s="5"/>
      <c r="DF457" s="8"/>
    </row>
    <row r="458" spans="34:110" x14ac:dyDescent="0.2">
      <c r="AH458" s="5"/>
      <c r="DF458" s="8"/>
    </row>
    <row r="459" spans="34:110" x14ac:dyDescent="0.2">
      <c r="AH459" s="5"/>
      <c r="DF459" s="8"/>
    </row>
    <row r="460" spans="34:110" x14ac:dyDescent="0.2">
      <c r="AH460" s="5"/>
      <c r="DF460" s="8"/>
    </row>
    <row r="461" spans="34:110" x14ac:dyDescent="0.2">
      <c r="AH461" s="5"/>
      <c r="DF461" s="8"/>
    </row>
    <row r="462" spans="34:110" x14ac:dyDescent="0.2">
      <c r="AH462" s="5"/>
      <c r="DF462" s="8"/>
    </row>
    <row r="463" spans="34:110" x14ac:dyDescent="0.2">
      <c r="AH463" s="5"/>
      <c r="DF463" s="8"/>
    </row>
    <row r="464" spans="34:110" x14ac:dyDescent="0.2">
      <c r="AH464" s="5"/>
      <c r="DF464" s="8"/>
    </row>
    <row r="465" spans="34:110" x14ac:dyDescent="0.2">
      <c r="AH465" s="5"/>
      <c r="DF465" s="8"/>
    </row>
    <row r="466" spans="34:110" x14ac:dyDescent="0.2">
      <c r="AH466" s="5"/>
      <c r="DF466" s="8"/>
    </row>
    <row r="467" spans="34:110" x14ac:dyDescent="0.2">
      <c r="AH467" s="5"/>
      <c r="DF467" s="8"/>
    </row>
    <row r="468" spans="34:110" x14ac:dyDescent="0.2">
      <c r="AH468" s="5"/>
      <c r="DF468" s="8"/>
    </row>
    <row r="469" spans="34:110" x14ac:dyDescent="0.2">
      <c r="AH469" s="5"/>
      <c r="DF469" s="8"/>
    </row>
    <row r="470" spans="34:110" x14ac:dyDescent="0.2">
      <c r="AH470" s="5"/>
      <c r="DF470" s="8"/>
    </row>
    <row r="471" spans="34:110" x14ac:dyDescent="0.2">
      <c r="AH471" s="5"/>
      <c r="DF471" s="8"/>
    </row>
    <row r="472" spans="34:110" x14ac:dyDescent="0.2">
      <c r="AH472" s="5"/>
      <c r="DF472" s="8"/>
    </row>
    <row r="473" spans="34:110" x14ac:dyDescent="0.2">
      <c r="AH473" s="5"/>
      <c r="DF473" s="8"/>
    </row>
    <row r="474" spans="34:110" x14ac:dyDescent="0.2">
      <c r="AH474" s="5"/>
    </row>
    <row r="475" spans="34:110" x14ac:dyDescent="0.2">
      <c r="AH475" s="5"/>
    </row>
    <row r="476" spans="34:110" x14ac:dyDescent="0.2">
      <c r="AH476" s="5"/>
    </row>
    <row r="477" spans="34:110" x14ac:dyDescent="0.2">
      <c r="AH477" s="5"/>
    </row>
    <row r="478" spans="34:110" x14ac:dyDescent="0.2">
      <c r="AH478" s="5"/>
    </row>
    <row r="479" spans="34:110" x14ac:dyDescent="0.2">
      <c r="AH479" s="5"/>
    </row>
    <row r="480" spans="34:110" x14ac:dyDescent="0.2">
      <c r="AH480" s="5"/>
    </row>
    <row r="481" spans="34:34" x14ac:dyDescent="0.2">
      <c r="AH481" s="5"/>
    </row>
    <row r="482" spans="34:34" x14ac:dyDescent="0.2">
      <c r="AH482" s="5"/>
    </row>
    <row r="483" spans="34:34" x14ac:dyDescent="0.2">
      <c r="AH483" s="5"/>
    </row>
    <row r="484" spans="34:34" x14ac:dyDescent="0.2">
      <c r="AH484" s="5"/>
    </row>
    <row r="485" spans="34:34" x14ac:dyDescent="0.2">
      <c r="AH485" s="5"/>
    </row>
    <row r="486" spans="34:34" x14ac:dyDescent="0.2">
      <c r="AH486" s="5"/>
    </row>
    <row r="487" spans="34:34" x14ac:dyDescent="0.2">
      <c r="AH487" s="5"/>
    </row>
    <row r="488" spans="34:34" x14ac:dyDescent="0.2">
      <c r="AH488" s="5"/>
    </row>
    <row r="489" spans="34:34" x14ac:dyDescent="0.2">
      <c r="AH489" s="5"/>
    </row>
    <row r="490" spans="34:34" x14ac:dyDescent="0.2">
      <c r="AH490" s="5"/>
    </row>
    <row r="491" spans="34:34" x14ac:dyDescent="0.2">
      <c r="AH491" s="5"/>
    </row>
    <row r="492" spans="34:34" x14ac:dyDescent="0.2">
      <c r="AH492" s="5"/>
    </row>
    <row r="493" spans="34:34" x14ac:dyDescent="0.2">
      <c r="AH493" s="5"/>
    </row>
    <row r="494" spans="34:34" x14ac:dyDescent="0.2">
      <c r="AH494" s="5"/>
    </row>
    <row r="495" spans="34:34" x14ac:dyDescent="0.2">
      <c r="AH495" s="5"/>
    </row>
    <row r="496" spans="34:34" x14ac:dyDescent="0.2">
      <c r="AH496" s="5"/>
    </row>
    <row r="497" spans="34:34" x14ac:dyDescent="0.2">
      <c r="AH497" s="5"/>
    </row>
    <row r="498" spans="34:34" x14ac:dyDescent="0.2">
      <c r="AH498" s="5"/>
    </row>
    <row r="499" spans="34:34" x14ac:dyDescent="0.2">
      <c r="AH499" s="5"/>
    </row>
    <row r="500" spans="34:34" x14ac:dyDescent="0.2">
      <c r="AH500" s="5"/>
    </row>
    <row r="501" spans="34:34" x14ac:dyDescent="0.2">
      <c r="AH501" s="5"/>
    </row>
    <row r="502" spans="34:34" x14ac:dyDescent="0.2">
      <c r="AH502" s="5"/>
    </row>
    <row r="503" spans="34:34" x14ac:dyDescent="0.2">
      <c r="AH503" s="5"/>
    </row>
    <row r="504" spans="34:34" x14ac:dyDescent="0.2">
      <c r="AH504" s="5"/>
    </row>
    <row r="505" spans="34:34" x14ac:dyDescent="0.2">
      <c r="AH505" s="5"/>
    </row>
    <row r="506" spans="34:34" x14ac:dyDescent="0.2">
      <c r="AH506" s="5"/>
    </row>
    <row r="507" spans="34:34" x14ac:dyDescent="0.2">
      <c r="AH507" s="5"/>
    </row>
    <row r="508" spans="34:34" x14ac:dyDescent="0.2">
      <c r="AH508" s="5"/>
    </row>
    <row r="509" spans="34:34" x14ac:dyDescent="0.2">
      <c r="AH509" s="5"/>
    </row>
    <row r="510" spans="34:34" x14ac:dyDescent="0.2">
      <c r="AH510" s="5"/>
    </row>
    <row r="511" spans="34:34" x14ac:dyDescent="0.2">
      <c r="AH511" s="5"/>
    </row>
    <row r="512" spans="34:34" x14ac:dyDescent="0.2">
      <c r="AH512" s="5"/>
    </row>
    <row r="513" spans="34:34" x14ac:dyDescent="0.2">
      <c r="AH513" s="5"/>
    </row>
    <row r="514" spans="34:34" x14ac:dyDescent="0.2">
      <c r="AH514" s="5"/>
    </row>
    <row r="515" spans="34:34" x14ac:dyDescent="0.2">
      <c r="AH515" s="5"/>
    </row>
    <row r="516" spans="34:34" x14ac:dyDescent="0.2">
      <c r="AH516" s="5"/>
    </row>
    <row r="517" spans="34:34" x14ac:dyDescent="0.2">
      <c r="AH517" s="5"/>
    </row>
    <row r="518" spans="34:34" x14ac:dyDescent="0.2">
      <c r="AH518" s="5"/>
    </row>
    <row r="519" spans="34:34" x14ac:dyDescent="0.2">
      <c r="AH519" s="5"/>
    </row>
    <row r="520" spans="34:34" x14ac:dyDescent="0.2">
      <c r="AH520" s="5"/>
    </row>
    <row r="521" spans="34:34" x14ac:dyDescent="0.2">
      <c r="AH521" s="5"/>
    </row>
    <row r="522" spans="34:34" x14ac:dyDescent="0.2">
      <c r="AH522" s="5"/>
    </row>
    <row r="523" spans="34:34" x14ac:dyDescent="0.2">
      <c r="AH523" s="5"/>
    </row>
    <row r="524" spans="34:34" x14ac:dyDescent="0.2">
      <c r="AH524" s="5"/>
    </row>
    <row r="525" spans="34:34" x14ac:dyDescent="0.2">
      <c r="AH525" s="5"/>
    </row>
    <row r="526" spans="34:34" x14ac:dyDescent="0.2">
      <c r="AH526" s="5"/>
    </row>
    <row r="527" spans="34:34" x14ac:dyDescent="0.2">
      <c r="AH527" s="5"/>
    </row>
    <row r="528" spans="34:34" x14ac:dyDescent="0.2">
      <c r="AH528" s="5"/>
    </row>
    <row r="529" spans="34:34" x14ac:dyDescent="0.2">
      <c r="AH529" s="5"/>
    </row>
    <row r="530" spans="34:34" x14ac:dyDescent="0.2">
      <c r="AH530" s="5"/>
    </row>
    <row r="531" spans="34:34" x14ac:dyDescent="0.2">
      <c r="AH531" s="5"/>
    </row>
    <row r="532" spans="34:34" x14ac:dyDescent="0.2">
      <c r="AH532" s="5"/>
    </row>
    <row r="533" spans="34:34" x14ac:dyDescent="0.2">
      <c r="AH533" s="5"/>
    </row>
    <row r="534" spans="34:34" x14ac:dyDescent="0.2">
      <c r="AH534" s="5"/>
    </row>
    <row r="535" spans="34:34" x14ac:dyDescent="0.2">
      <c r="AH535" s="5"/>
    </row>
    <row r="536" spans="34:34" x14ac:dyDescent="0.2">
      <c r="AH536" s="5"/>
    </row>
    <row r="537" spans="34:34" x14ac:dyDescent="0.2">
      <c r="AH537" s="5"/>
    </row>
    <row r="538" spans="34:34" x14ac:dyDescent="0.2">
      <c r="AH538" s="5"/>
    </row>
    <row r="539" spans="34:34" x14ac:dyDescent="0.2">
      <c r="AH539" s="5"/>
    </row>
    <row r="540" spans="34:34" x14ac:dyDescent="0.2">
      <c r="AH540" s="5"/>
    </row>
    <row r="541" spans="34:34" x14ac:dyDescent="0.2">
      <c r="AH541" s="5"/>
    </row>
    <row r="542" spans="34:34" x14ac:dyDescent="0.2">
      <c r="AH542" s="5"/>
    </row>
    <row r="543" spans="34:34" x14ac:dyDescent="0.2">
      <c r="AH543" s="5"/>
    </row>
    <row r="544" spans="34:34" x14ac:dyDescent="0.2">
      <c r="AH544" s="5"/>
    </row>
    <row r="545" spans="34:34" x14ac:dyDescent="0.2">
      <c r="AH545" s="5"/>
    </row>
    <row r="546" spans="34:34" x14ac:dyDescent="0.2">
      <c r="AH546" s="5"/>
    </row>
    <row r="547" spans="34:34" x14ac:dyDescent="0.2">
      <c r="AH547" s="5"/>
    </row>
    <row r="548" spans="34:34" x14ac:dyDescent="0.2">
      <c r="AH548" s="5"/>
    </row>
    <row r="549" spans="34:34" x14ac:dyDescent="0.2">
      <c r="AH549" s="5"/>
    </row>
    <row r="550" spans="34:34" x14ac:dyDescent="0.2">
      <c r="AH550" s="5"/>
    </row>
    <row r="551" spans="34:34" x14ac:dyDescent="0.2">
      <c r="AH551" s="5"/>
    </row>
    <row r="552" spans="34:34" x14ac:dyDescent="0.2">
      <c r="AH552" s="5"/>
    </row>
    <row r="553" spans="34:34" x14ac:dyDescent="0.2">
      <c r="AH553" s="5"/>
    </row>
    <row r="554" spans="34:34" x14ac:dyDescent="0.2">
      <c r="AH554" s="5"/>
    </row>
    <row r="555" spans="34:34" x14ac:dyDescent="0.2">
      <c r="AH555" s="5"/>
    </row>
    <row r="556" spans="34:34" x14ac:dyDescent="0.2">
      <c r="AH556" s="5"/>
    </row>
    <row r="557" spans="34:34" x14ac:dyDescent="0.2">
      <c r="AH557" s="5"/>
    </row>
    <row r="558" spans="34:34" x14ac:dyDescent="0.2">
      <c r="AH558" s="5"/>
    </row>
    <row r="559" spans="34:34" x14ac:dyDescent="0.2">
      <c r="AH559" s="5"/>
    </row>
    <row r="560" spans="34:34" x14ac:dyDescent="0.2">
      <c r="AH560" s="5"/>
    </row>
    <row r="561" spans="34:34" x14ac:dyDescent="0.2">
      <c r="AH561" s="5"/>
    </row>
    <row r="562" spans="34:34" x14ac:dyDescent="0.2">
      <c r="AH562" s="5"/>
    </row>
    <row r="563" spans="34:34" x14ac:dyDescent="0.2">
      <c r="AH563" s="5"/>
    </row>
    <row r="564" spans="34:34" x14ac:dyDescent="0.2">
      <c r="AH564" s="5"/>
    </row>
    <row r="565" spans="34:34" x14ac:dyDescent="0.2">
      <c r="AH565" s="5"/>
    </row>
    <row r="566" spans="34:34" x14ac:dyDescent="0.2">
      <c r="AH566" s="5"/>
    </row>
    <row r="567" spans="34:34" x14ac:dyDescent="0.2">
      <c r="AH567" s="5"/>
    </row>
    <row r="568" spans="34:34" x14ac:dyDescent="0.2">
      <c r="AH568" s="5"/>
    </row>
    <row r="569" spans="34:34" x14ac:dyDescent="0.2">
      <c r="AH569" s="5"/>
    </row>
    <row r="570" spans="34:34" x14ac:dyDescent="0.2">
      <c r="AH570" s="5"/>
    </row>
    <row r="571" spans="34:34" x14ac:dyDescent="0.2">
      <c r="AH571" s="5"/>
    </row>
    <row r="572" spans="34:34" x14ac:dyDescent="0.2">
      <c r="AH572" s="5"/>
    </row>
    <row r="573" spans="34:34" x14ac:dyDescent="0.2">
      <c r="AH573" s="5"/>
    </row>
    <row r="574" spans="34:34" x14ac:dyDescent="0.2">
      <c r="AH574" s="5"/>
    </row>
    <row r="575" spans="34:34" x14ac:dyDescent="0.2">
      <c r="AH575" s="5"/>
    </row>
    <row r="576" spans="34:34" x14ac:dyDescent="0.2">
      <c r="AH576" s="5"/>
    </row>
    <row r="577" spans="34:34" x14ac:dyDescent="0.2">
      <c r="AH577" s="5"/>
    </row>
    <row r="578" spans="34:34" x14ac:dyDescent="0.2">
      <c r="AH578" s="5"/>
    </row>
    <row r="579" spans="34:34" x14ac:dyDescent="0.2">
      <c r="AH579" s="5"/>
    </row>
    <row r="580" spans="34:34" x14ac:dyDescent="0.2">
      <c r="AH580" s="5"/>
    </row>
    <row r="581" spans="34:34" x14ac:dyDescent="0.2">
      <c r="AH581" s="5"/>
    </row>
    <row r="582" spans="34:34" x14ac:dyDescent="0.2">
      <c r="AH582" s="5"/>
    </row>
    <row r="583" spans="34:34" x14ac:dyDescent="0.2">
      <c r="AH583" s="5"/>
    </row>
    <row r="584" spans="34:34" x14ac:dyDescent="0.2">
      <c r="AH584" s="5"/>
    </row>
    <row r="585" spans="34:34" x14ac:dyDescent="0.2">
      <c r="AH585" s="5"/>
    </row>
    <row r="586" spans="34:34" x14ac:dyDescent="0.2">
      <c r="AH586" s="5"/>
    </row>
    <row r="587" spans="34:34" x14ac:dyDescent="0.2">
      <c r="AH587" s="5"/>
    </row>
    <row r="588" spans="34:34" x14ac:dyDescent="0.2">
      <c r="AH588" s="5"/>
    </row>
    <row r="589" spans="34:34" x14ac:dyDescent="0.2">
      <c r="AH589" s="5"/>
    </row>
    <row r="590" spans="34:34" x14ac:dyDescent="0.2">
      <c r="AH590" s="5"/>
    </row>
    <row r="591" spans="34:34" x14ac:dyDescent="0.2">
      <c r="AH591" s="5"/>
    </row>
    <row r="592" spans="34:34" x14ac:dyDescent="0.2">
      <c r="AH592" s="5"/>
    </row>
    <row r="593" spans="34:34" x14ac:dyDescent="0.2">
      <c r="AH593" s="5"/>
    </row>
    <row r="594" spans="34:34" x14ac:dyDescent="0.2">
      <c r="AH594" s="5"/>
    </row>
    <row r="595" spans="34:34" x14ac:dyDescent="0.2">
      <c r="AH595" s="5"/>
    </row>
    <row r="596" spans="34:34" x14ac:dyDescent="0.2">
      <c r="AH596" s="5"/>
    </row>
    <row r="597" spans="34:34" x14ac:dyDescent="0.2">
      <c r="AH597" s="5"/>
    </row>
    <row r="598" spans="34:34" x14ac:dyDescent="0.2">
      <c r="AH598" s="5"/>
    </row>
    <row r="599" spans="34:34" x14ac:dyDescent="0.2">
      <c r="AH599" s="5"/>
    </row>
    <row r="600" spans="34:34" x14ac:dyDescent="0.2">
      <c r="AH600" s="5"/>
    </row>
    <row r="601" spans="34:34" x14ac:dyDescent="0.2">
      <c r="AH601" s="5"/>
    </row>
    <row r="602" spans="34:34" x14ac:dyDescent="0.2">
      <c r="AH602" s="5"/>
    </row>
    <row r="603" spans="34:34" x14ac:dyDescent="0.2">
      <c r="AH603" s="5"/>
    </row>
    <row r="604" spans="34:34" x14ac:dyDescent="0.2">
      <c r="AH604" s="5"/>
    </row>
    <row r="605" spans="34:34" x14ac:dyDescent="0.2">
      <c r="AH605" s="5"/>
    </row>
    <row r="606" spans="34:34" x14ac:dyDescent="0.2">
      <c r="AH606" s="5"/>
    </row>
    <row r="607" spans="34:34" x14ac:dyDescent="0.2">
      <c r="AH607" s="5"/>
    </row>
    <row r="608" spans="34:34" x14ac:dyDescent="0.2">
      <c r="AH608" s="5"/>
    </row>
    <row r="609" spans="34:34" x14ac:dyDescent="0.2">
      <c r="AH609" s="5"/>
    </row>
    <row r="610" spans="34:34" x14ac:dyDescent="0.2">
      <c r="AH610" s="5"/>
    </row>
    <row r="611" spans="34:34" x14ac:dyDescent="0.2">
      <c r="AH611" s="5"/>
    </row>
    <row r="612" spans="34:34" x14ac:dyDescent="0.2">
      <c r="AH612" s="5"/>
    </row>
    <row r="613" spans="34:34" x14ac:dyDescent="0.2">
      <c r="AH613" s="5"/>
    </row>
    <row r="614" spans="34:34" x14ac:dyDescent="0.2">
      <c r="AH614" s="5"/>
    </row>
    <row r="615" spans="34:34" x14ac:dyDescent="0.2">
      <c r="AH615" s="5"/>
    </row>
    <row r="616" spans="34:34" x14ac:dyDescent="0.2">
      <c r="AH616" s="5"/>
    </row>
    <row r="617" spans="34:34" x14ac:dyDescent="0.2">
      <c r="AH617" s="5"/>
    </row>
    <row r="618" spans="34:34" x14ac:dyDescent="0.2">
      <c r="AH618" s="5"/>
    </row>
    <row r="619" spans="34:34" x14ac:dyDescent="0.2">
      <c r="AH619" s="5"/>
    </row>
    <row r="620" spans="34:34" x14ac:dyDescent="0.2">
      <c r="AH620" s="5"/>
    </row>
    <row r="621" spans="34:34" x14ac:dyDescent="0.2">
      <c r="AH621" s="5"/>
    </row>
    <row r="622" spans="34:34" x14ac:dyDescent="0.2">
      <c r="AH622" s="5"/>
    </row>
    <row r="623" spans="34:34" x14ac:dyDescent="0.2">
      <c r="AH623" s="5"/>
    </row>
    <row r="624" spans="34:34" x14ac:dyDescent="0.2">
      <c r="AH624" s="5"/>
    </row>
    <row r="625" spans="34:34" x14ac:dyDescent="0.2">
      <c r="AH625" s="5"/>
    </row>
    <row r="626" spans="34:34" x14ac:dyDescent="0.2">
      <c r="AH626" s="5"/>
    </row>
    <row r="627" spans="34:34" x14ac:dyDescent="0.2">
      <c r="AH627" s="5"/>
    </row>
    <row r="628" spans="34:34" x14ac:dyDescent="0.2">
      <c r="AH628" s="5"/>
    </row>
    <row r="629" spans="34:34" x14ac:dyDescent="0.2">
      <c r="AH629" s="5"/>
    </row>
    <row r="630" spans="34:34" x14ac:dyDescent="0.2">
      <c r="AH630" s="5"/>
    </row>
    <row r="631" spans="34:34" x14ac:dyDescent="0.2">
      <c r="AH631" s="5"/>
    </row>
    <row r="632" spans="34:34" x14ac:dyDescent="0.2">
      <c r="AH632" s="5"/>
    </row>
    <row r="633" spans="34:34" x14ac:dyDescent="0.2">
      <c r="AH633" s="5"/>
    </row>
    <row r="634" spans="34:34" x14ac:dyDescent="0.2">
      <c r="AH634" s="5"/>
    </row>
    <row r="635" spans="34:34" x14ac:dyDescent="0.2">
      <c r="AH635" s="5"/>
    </row>
    <row r="636" spans="34:34" x14ac:dyDescent="0.2">
      <c r="AH636" s="5"/>
    </row>
    <row r="637" spans="34:34" x14ac:dyDescent="0.2">
      <c r="AH637" s="5"/>
    </row>
    <row r="638" spans="34:34" x14ac:dyDescent="0.2">
      <c r="AH638" s="5"/>
    </row>
    <row r="639" spans="34:34" x14ac:dyDescent="0.2">
      <c r="AH639" s="5"/>
    </row>
    <row r="640" spans="34:34" x14ac:dyDescent="0.2">
      <c r="AH640" s="5"/>
    </row>
    <row r="641" spans="34:34" x14ac:dyDescent="0.2">
      <c r="AH641" s="5"/>
    </row>
    <row r="642" spans="34:34" x14ac:dyDescent="0.2">
      <c r="AH642" s="5"/>
    </row>
    <row r="643" spans="34:34" x14ac:dyDescent="0.2">
      <c r="AH643" s="5"/>
    </row>
    <row r="644" spans="34:34" x14ac:dyDescent="0.2">
      <c r="AH644" s="5"/>
    </row>
    <row r="645" spans="34:34" x14ac:dyDescent="0.2">
      <c r="AH645" s="5"/>
    </row>
    <row r="646" spans="34:34" x14ac:dyDescent="0.2">
      <c r="AH646" s="5"/>
    </row>
    <row r="647" spans="34:34" x14ac:dyDescent="0.2">
      <c r="AH647" s="5"/>
    </row>
    <row r="648" spans="34:34" x14ac:dyDescent="0.2">
      <c r="AH648" s="5"/>
    </row>
    <row r="649" spans="34:34" x14ac:dyDescent="0.2">
      <c r="AH649" s="5"/>
    </row>
    <row r="650" spans="34:34" x14ac:dyDescent="0.2">
      <c r="AH650" s="5"/>
    </row>
    <row r="651" spans="34:34" x14ac:dyDescent="0.2">
      <c r="AH651" s="5"/>
    </row>
    <row r="652" spans="34:34" x14ac:dyDescent="0.2">
      <c r="AH652" s="5"/>
    </row>
    <row r="653" spans="34:34" x14ac:dyDescent="0.2">
      <c r="AH653" s="5"/>
    </row>
    <row r="654" spans="34:34" x14ac:dyDescent="0.2">
      <c r="AH654" s="5"/>
    </row>
    <row r="655" spans="34:34" x14ac:dyDescent="0.2">
      <c r="AH655" s="5"/>
    </row>
    <row r="656" spans="34:34" x14ac:dyDescent="0.2">
      <c r="AH656" s="5"/>
    </row>
    <row r="657" spans="34:34" x14ac:dyDescent="0.2">
      <c r="AH657" s="5"/>
    </row>
    <row r="658" spans="34:34" x14ac:dyDescent="0.2">
      <c r="AH658" s="5"/>
    </row>
    <row r="659" spans="34:34" x14ac:dyDescent="0.2">
      <c r="AH659" s="5"/>
    </row>
    <row r="660" spans="34:34" x14ac:dyDescent="0.2">
      <c r="AH660" s="5"/>
    </row>
    <row r="661" spans="34:34" x14ac:dyDescent="0.2">
      <c r="AH661" s="5"/>
    </row>
    <row r="662" spans="34:34" x14ac:dyDescent="0.2">
      <c r="AH662" s="5"/>
    </row>
    <row r="663" spans="34:34" x14ac:dyDescent="0.2">
      <c r="AH663" s="5"/>
    </row>
    <row r="664" spans="34:34" x14ac:dyDescent="0.2">
      <c r="AH664" s="5"/>
    </row>
    <row r="665" spans="34:34" x14ac:dyDescent="0.2">
      <c r="AH665" s="5"/>
    </row>
    <row r="666" spans="34:34" x14ac:dyDescent="0.2">
      <c r="AH666" s="5"/>
    </row>
    <row r="667" spans="34:34" x14ac:dyDescent="0.2">
      <c r="AH667" s="5"/>
    </row>
    <row r="668" spans="34:34" x14ac:dyDescent="0.2">
      <c r="AH668" s="5"/>
    </row>
    <row r="669" spans="34:34" x14ac:dyDescent="0.2">
      <c r="AH669" s="5"/>
    </row>
    <row r="670" spans="34:34" x14ac:dyDescent="0.2">
      <c r="AH670" s="5"/>
    </row>
    <row r="671" spans="34:34" x14ac:dyDescent="0.2">
      <c r="AH671" s="5"/>
    </row>
    <row r="672" spans="34:34" x14ac:dyDescent="0.2">
      <c r="AH672" s="5"/>
    </row>
    <row r="673" spans="34:34" x14ac:dyDescent="0.2">
      <c r="AH673" s="5"/>
    </row>
    <row r="674" spans="34:34" x14ac:dyDescent="0.2">
      <c r="AH674" s="5"/>
    </row>
    <row r="675" spans="34:34" x14ac:dyDescent="0.2">
      <c r="AH675" s="5"/>
    </row>
    <row r="676" spans="34:34" x14ac:dyDescent="0.2">
      <c r="AH676" s="5"/>
    </row>
    <row r="677" spans="34:34" x14ac:dyDescent="0.2">
      <c r="AH677" s="5"/>
    </row>
    <row r="678" spans="34:34" x14ac:dyDescent="0.2">
      <c r="AH678" s="5"/>
    </row>
    <row r="679" spans="34:34" x14ac:dyDescent="0.2">
      <c r="AH679" s="5"/>
    </row>
    <row r="680" spans="34:34" x14ac:dyDescent="0.2">
      <c r="AH680" s="5"/>
    </row>
    <row r="681" spans="34:34" x14ac:dyDescent="0.2">
      <c r="AH681" s="5"/>
    </row>
    <row r="682" spans="34:34" x14ac:dyDescent="0.2">
      <c r="AH682" s="5"/>
    </row>
    <row r="683" spans="34:34" x14ac:dyDescent="0.2">
      <c r="AH683" s="5"/>
    </row>
    <row r="684" spans="34:34" x14ac:dyDescent="0.2">
      <c r="AH684" s="5"/>
    </row>
    <row r="685" spans="34:34" x14ac:dyDescent="0.2">
      <c r="AH685" s="5"/>
    </row>
    <row r="686" spans="34:34" x14ac:dyDescent="0.2">
      <c r="AH686" s="5"/>
    </row>
    <row r="687" spans="34:34" x14ac:dyDescent="0.2">
      <c r="AH687" s="5"/>
    </row>
    <row r="688" spans="34:34" x14ac:dyDescent="0.2">
      <c r="AH688" s="5"/>
    </row>
    <row r="689" spans="34:34" x14ac:dyDescent="0.2">
      <c r="AH689" s="5"/>
    </row>
    <row r="690" spans="34:34" x14ac:dyDescent="0.2">
      <c r="AH690" s="5"/>
    </row>
    <row r="691" spans="34:34" x14ac:dyDescent="0.2">
      <c r="AH691" s="5"/>
    </row>
    <row r="692" spans="34:34" x14ac:dyDescent="0.2">
      <c r="AH692" s="5"/>
    </row>
    <row r="693" spans="34:34" x14ac:dyDescent="0.2">
      <c r="AH693" s="5"/>
    </row>
    <row r="694" spans="34:34" x14ac:dyDescent="0.2">
      <c r="AH694" s="5"/>
    </row>
    <row r="695" spans="34:34" x14ac:dyDescent="0.2">
      <c r="AH695" s="5"/>
    </row>
    <row r="696" spans="34:34" x14ac:dyDescent="0.2">
      <c r="AH696" s="5"/>
    </row>
    <row r="697" spans="34:34" x14ac:dyDescent="0.2">
      <c r="AH697" s="5"/>
    </row>
    <row r="698" spans="34:34" x14ac:dyDescent="0.2">
      <c r="AH698" s="5"/>
    </row>
    <row r="699" spans="34:34" x14ac:dyDescent="0.2">
      <c r="AH699" s="5"/>
    </row>
    <row r="700" spans="34:34" x14ac:dyDescent="0.2">
      <c r="AH700" s="5"/>
    </row>
    <row r="701" spans="34:34" x14ac:dyDescent="0.2">
      <c r="AH701" s="5"/>
    </row>
    <row r="702" spans="34:34" x14ac:dyDescent="0.2">
      <c r="AH702" s="5"/>
    </row>
    <row r="703" spans="34:34" x14ac:dyDescent="0.2">
      <c r="AH703" s="5"/>
    </row>
    <row r="704" spans="34:34" x14ac:dyDescent="0.2">
      <c r="AH704" s="5"/>
    </row>
    <row r="705" spans="34:34" x14ac:dyDescent="0.2">
      <c r="AH705" s="5"/>
    </row>
    <row r="706" spans="34:34" x14ac:dyDescent="0.2">
      <c r="AH706" s="5"/>
    </row>
    <row r="707" spans="34:34" x14ac:dyDescent="0.2">
      <c r="AH707" s="5"/>
    </row>
    <row r="708" spans="34:34" x14ac:dyDescent="0.2">
      <c r="AH708" s="5"/>
    </row>
    <row r="709" spans="34:34" x14ac:dyDescent="0.2">
      <c r="AH709" s="5"/>
    </row>
    <row r="710" spans="34:34" x14ac:dyDescent="0.2">
      <c r="AH710" s="5"/>
    </row>
    <row r="711" spans="34:34" x14ac:dyDescent="0.2">
      <c r="AH711" s="5"/>
    </row>
    <row r="712" spans="34:34" x14ac:dyDescent="0.2">
      <c r="AH712" s="5"/>
    </row>
    <row r="713" spans="34:34" x14ac:dyDescent="0.2">
      <c r="AH713" s="5"/>
    </row>
    <row r="714" spans="34:34" x14ac:dyDescent="0.2">
      <c r="AH714" s="5"/>
    </row>
    <row r="715" spans="34:34" x14ac:dyDescent="0.2">
      <c r="AH715" s="5"/>
    </row>
    <row r="716" spans="34:34" x14ac:dyDescent="0.2">
      <c r="AH716" s="5"/>
    </row>
    <row r="717" spans="34:34" x14ac:dyDescent="0.2">
      <c r="AH717" s="5"/>
    </row>
    <row r="718" spans="34:34" x14ac:dyDescent="0.2">
      <c r="AH718" s="5"/>
    </row>
    <row r="719" spans="34:34" x14ac:dyDescent="0.2">
      <c r="AH719" s="5"/>
    </row>
    <row r="720" spans="34:34" x14ac:dyDescent="0.2">
      <c r="AH720" s="5"/>
    </row>
    <row r="721" spans="34:34" x14ac:dyDescent="0.2">
      <c r="AH721" s="5"/>
    </row>
    <row r="722" spans="34:34" x14ac:dyDescent="0.2">
      <c r="AH722" s="5"/>
    </row>
    <row r="723" spans="34:34" x14ac:dyDescent="0.2">
      <c r="AH723" s="5"/>
    </row>
    <row r="724" spans="34:34" x14ac:dyDescent="0.2">
      <c r="AH724" s="5"/>
    </row>
    <row r="725" spans="34:34" x14ac:dyDescent="0.2">
      <c r="AH725" s="5"/>
    </row>
    <row r="726" spans="34:34" x14ac:dyDescent="0.2">
      <c r="AH726" s="5"/>
    </row>
    <row r="727" spans="34:34" x14ac:dyDescent="0.2">
      <c r="AH727" s="5"/>
    </row>
    <row r="728" spans="34:34" x14ac:dyDescent="0.2">
      <c r="AH728" s="5"/>
    </row>
    <row r="729" spans="34:34" x14ac:dyDescent="0.2">
      <c r="AH729" s="5"/>
    </row>
    <row r="730" spans="34:34" x14ac:dyDescent="0.2">
      <c r="AH730" s="5"/>
    </row>
    <row r="731" spans="34:34" x14ac:dyDescent="0.2">
      <c r="AH731" s="5"/>
    </row>
    <row r="732" spans="34:34" x14ac:dyDescent="0.2">
      <c r="AH732" s="5"/>
    </row>
    <row r="733" spans="34:34" x14ac:dyDescent="0.2">
      <c r="AH733" s="5"/>
    </row>
    <row r="734" spans="34:34" x14ac:dyDescent="0.2">
      <c r="AH734" s="5"/>
    </row>
    <row r="735" spans="34:34" x14ac:dyDescent="0.2">
      <c r="AH735" s="5"/>
    </row>
    <row r="736" spans="34:34" x14ac:dyDescent="0.2">
      <c r="AH736" s="5"/>
    </row>
    <row r="737" spans="34:34" x14ac:dyDescent="0.2">
      <c r="AH737" s="5"/>
    </row>
    <row r="738" spans="34:34" x14ac:dyDescent="0.2">
      <c r="AH738" s="5"/>
    </row>
    <row r="739" spans="34:34" x14ac:dyDescent="0.2">
      <c r="AH739" s="5"/>
    </row>
    <row r="740" spans="34:34" x14ac:dyDescent="0.2">
      <c r="AH740" s="5"/>
    </row>
    <row r="741" spans="34:34" x14ac:dyDescent="0.2">
      <c r="AH741" s="5"/>
    </row>
    <row r="742" spans="34:34" x14ac:dyDescent="0.2">
      <c r="AH742" s="5"/>
    </row>
    <row r="743" spans="34:34" x14ac:dyDescent="0.2">
      <c r="AH743" s="5"/>
    </row>
    <row r="744" spans="34:34" x14ac:dyDescent="0.2">
      <c r="AH744" s="5"/>
    </row>
    <row r="745" spans="34:34" x14ac:dyDescent="0.2">
      <c r="AH745" s="5"/>
    </row>
    <row r="746" spans="34:34" x14ac:dyDescent="0.2">
      <c r="AH746" s="5"/>
    </row>
    <row r="747" spans="34:34" x14ac:dyDescent="0.2">
      <c r="AH747" s="5"/>
    </row>
    <row r="748" spans="34:34" x14ac:dyDescent="0.2">
      <c r="AH748" s="5"/>
    </row>
    <row r="749" spans="34:34" x14ac:dyDescent="0.2">
      <c r="AH749" s="5"/>
    </row>
    <row r="750" spans="34:34" x14ac:dyDescent="0.2">
      <c r="AH750" s="5"/>
    </row>
    <row r="751" spans="34:34" x14ac:dyDescent="0.2">
      <c r="AH751" s="5"/>
    </row>
    <row r="752" spans="34:34" x14ac:dyDescent="0.2">
      <c r="AH752" s="5"/>
    </row>
    <row r="753" spans="34:34" x14ac:dyDescent="0.2">
      <c r="AH753" s="5"/>
    </row>
    <row r="754" spans="34:34" x14ac:dyDescent="0.2">
      <c r="AH754" s="5"/>
    </row>
    <row r="755" spans="34:34" x14ac:dyDescent="0.2">
      <c r="AH755" s="5"/>
    </row>
    <row r="756" spans="34:34" x14ac:dyDescent="0.2">
      <c r="AH756" s="5"/>
    </row>
    <row r="757" spans="34:34" x14ac:dyDescent="0.2">
      <c r="AH757" s="5"/>
    </row>
    <row r="758" spans="34:34" x14ac:dyDescent="0.2">
      <c r="AH758" s="5"/>
    </row>
    <row r="759" spans="34:34" x14ac:dyDescent="0.2">
      <c r="AH759" s="5"/>
    </row>
    <row r="760" spans="34:34" x14ac:dyDescent="0.2">
      <c r="AH760" s="5"/>
    </row>
    <row r="761" spans="34:34" x14ac:dyDescent="0.2">
      <c r="AH761" s="5"/>
    </row>
    <row r="762" spans="34:34" x14ac:dyDescent="0.2">
      <c r="AH762" s="5"/>
    </row>
    <row r="763" spans="34:34" x14ac:dyDescent="0.2">
      <c r="AH763" s="5"/>
    </row>
    <row r="764" spans="34:34" x14ac:dyDescent="0.2">
      <c r="AH764" s="5"/>
    </row>
    <row r="765" spans="34:34" x14ac:dyDescent="0.2">
      <c r="AH765" s="5"/>
    </row>
    <row r="766" spans="34:34" x14ac:dyDescent="0.2">
      <c r="AH766" s="5"/>
    </row>
    <row r="767" spans="34:34" x14ac:dyDescent="0.2">
      <c r="AH767" s="5"/>
    </row>
    <row r="768" spans="34:34" x14ac:dyDescent="0.2">
      <c r="AH768" s="5"/>
    </row>
    <row r="769" spans="34:34" x14ac:dyDescent="0.2">
      <c r="AH769" s="5"/>
    </row>
    <row r="770" spans="34:34" x14ac:dyDescent="0.2">
      <c r="AH770" s="5"/>
    </row>
    <row r="771" spans="34:34" x14ac:dyDescent="0.2">
      <c r="AH771" s="5"/>
    </row>
    <row r="772" spans="34:34" x14ac:dyDescent="0.2">
      <c r="AH772" s="5"/>
    </row>
    <row r="773" spans="34:34" x14ac:dyDescent="0.2">
      <c r="AH773" s="5"/>
    </row>
    <row r="774" spans="34:34" x14ac:dyDescent="0.2">
      <c r="AH774" s="5"/>
    </row>
    <row r="775" spans="34:34" x14ac:dyDescent="0.2">
      <c r="AH775" s="5"/>
    </row>
    <row r="776" spans="34:34" x14ac:dyDescent="0.2">
      <c r="AH776" s="5"/>
    </row>
    <row r="777" spans="34:34" x14ac:dyDescent="0.2">
      <c r="AH777" s="5"/>
    </row>
    <row r="778" spans="34:34" x14ac:dyDescent="0.2">
      <c r="AH778" s="5"/>
    </row>
    <row r="779" spans="34:34" x14ac:dyDescent="0.2">
      <c r="AH779" s="5"/>
    </row>
    <row r="780" spans="34:34" x14ac:dyDescent="0.2">
      <c r="AH780" s="5"/>
    </row>
    <row r="781" spans="34:34" x14ac:dyDescent="0.2">
      <c r="AH781" s="5"/>
    </row>
    <row r="782" spans="34:34" x14ac:dyDescent="0.2">
      <c r="AH782" s="5"/>
    </row>
    <row r="783" spans="34:34" x14ac:dyDescent="0.2">
      <c r="AH783" s="5"/>
    </row>
    <row r="784" spans="34:34" x14ac:dyDescent="0.2">
      <c r="AH784" s="5"/>
    </row>
    <row r="785" spans="34:34" x14ac:dyDescent="0.2">
      <c r="AH785" s="5"/>
    </row>
    <row r="786" spans="34:34" x14ac:dyDescent="0.2">
      <c r="AH786" s="5"/>
    </row>
    <row r="787" spans="34:34" x14ac:dyDescent="0.2">
      <c r="AH787" s="5"/>
    </row>
    <row r="788" spans="34:34" x14ac:dyDescent="0.2">
      <c r="AH788" s="5"/>
    </row>
    <row r="789" spans="34:34" x14ac:dyDescent="0.2">
      <c r="AH789" s="5"/>
    </row>
    <row r="790" spans="34:34" x14ac:dyDescent="0.2">
      <c r="AH790" s="5"/>
    </row>
    <row r="791" spans="34:34" x14ac:dyDescent="0.2">
      <c r="AH791" s="5"/>
    </row>
    <row r="792" spans="34:34" x14ac:dyDescent="0.2">
      <c r="AH792" s="5"/>
    </row>
    <row r="793" spans="34:34" x14ac:dyDescent="0.2">
      <c r="AH793" s="5"/>
    </row>
    <row r="794" spans="34:34" x14ac:dyDescent="0.2">
      <c r="AH794" s="5"/>
    </row>
    <row r="795" spans="34:34" x14ac:dyDescent="0.2">
      <c r="AH795" s="5"/>
    </row>
    <row r="796" spans="34:34" x14ac:dyDescent="0.2">
      <c r="AH796" s="5"/>
    </row>
    <row r="797" spans="34:34" x14ac:dyDescent="0.2">
      <c r="AH797" s="5"/>
    </row>
    <row r="798" spans="34:34" x14ac:dyDescent="0.2">
      <c r="AH798" s="5"/>
    </row>
    <row r="799" spans="34:34" x14ac:dyDescent="0.2">
      <c r="AH799" s="5"/>
    </row>
    <row r="800" spans="34:34" x14ac:dyDescent="0.2">
      <c r="AH800" s="5"/>
    </row>
    <row r="801" spans="34:34" x14ac:dyDescent="0.2">
      <c r="AH801" s="5"/>
    </row>
    <row r="802" spans="34:34" x14ac:dyDescent="0.2">
      <c r="AH802" s="5"/>
    </row>
    <row r="803" spans="34:34" x14ac:dyDescent="0.2">
      <c r="AH803" s="5"/>
    </row>
    <row r="804" spans="34:34" x14ac:dyDescent="0.2">
      <c r="AH804" s="5"/>
    </row>
    <row r="805" spans="34:34" x14ac:dyDescent="0.2">
      <c r="AH805" s="5"/>
    </row>
    <row r="806" spans="34:34" x14ac:dyDescent="0.2">
      <c r="AH806" s="5"/>
    </row>
    <row r="807" spans="34:34" x14ac:dyDescent="0.2">
      <c r="AH807" s="5"/>
    </row>
    <row r="808" spans="34:34" x14ac:dyDescent="0.2">
      <c r="AH808" s="5"/>
    </row>
    <row r="809" spans="34:34" x14ac:dyDescent="0.2">
      <c r="AH809" s="5"/>
    </row>
    <row r="810" spans="34:34" x14ac:dyDescent="0.2">
      <c r="AH810" s="5"/>
    </row>
    <row r="811" spans="34:34" x14ac:dyDescent="0.2">
      <c r="AH811" s="5"/>
    </row>
    <row r="812" spans="34:34" x14ac:dyDescent="0.2">
      <c r="AH812" s="5"/>
    </row>
    <row r="813" spans="34:34" x14ac:dyDescent="0.2">
      <c r="AH813" s="5"/>
    </row>
    <row r="814" spans="34:34" x14ac:dyDescent="0.2">
      <c r="AH814" s="5"/>
    </row>
    <row r="815" spans="34:34" x14ac:dyDescent="0.2">
      <c r="AH815" s="5"/>
    </row>
    <row r="816" spans="34:34" x14ac:dyDescent="0.2">
      <c r="AH816" s="5"/>
    </row>
    <row r="817" spans="34:34" x14ac:dyDescent="0.2">
      <c r="AH817" s="5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E5:W51"/>
  <sheetViews>
    <sheetView topLeftCell="C1" workbookViewId="0">
      <selection activeCell="F21" sqref="F21"/>
    </sheetView>
  </sheetViews>
  <sheetFormatPr defaultRowHeight="12.75" x14ac:dyDescent="0.2"/>
  <cols>
    <col min="5" max="5" width="10.85546875" customWidth="1"/>
    <col min="6" max="6" width="9.5703125" customWidth="1"/>
    <col min="7" max="7" width="12.42578125" customWidth="1"/>
    <col min="9" max="9" width="11.7109375" customWidth="1"/>
    <col min="10" max="10" width="10.42578125" customWidth="1"/>
    <col min="11" max="11" width="12.5703125" customWidth="1"/>
    <col min="14" max="14" width="14.5703125" customWidth="1"/>
    <col min="15" max="15" width="9.5703125" customWidth="1"/>
    <col min="16" max="16" width="12.42578125" customWidth="1"/>
    <col min="18" max="18" width="11.7109375" customWidth="1"/>
    <col min="19" max="19" width="10.42578125" customWidth="1"/>
    <col min="20" max="20" width="12.5703125" customWidth="1"/>
  </cols>
  <sheetData>
    <row r="5" spans="5:23" x14ac:dyDescent="0.2">
      <c r="N5" s="248" t="s">
        <v>1326</v>
      </c>
    </row>
    <row r="7" spans="5:23" x14ac:dyDescent="0.2">
      <c r="E7" s="65" t="s">
        <v>645</v>
      </c>
      <c r="F7" s="65"/>
      <c r="G7" s="65"/>
      <c r="N7" s="480" t="s">
        <v>645</v>
      </c>
      <c r="O7" s="480"/>
      <c r="P7" s="480"/>
      <c r="Q7" s="474"/>
      <c r="R7" s="474"/>
      <c r="S7" s="474"/>
      <c r="T7" s="474"/>
    </row>
    <row r="8" spans="5:23" ht="21" customHeight="1" x14ac:dyDescent="0.2">
      <c r="F8" s="588">
        <v>1970</v>
      </c>
      <c r="G8" s="588"/>
      <c r="H8" s="588">
        <v>1985</v>
      </c>
      <c r="I8" s="588"/>
      <c r="J8" s="588">
        <v>2017</v>
      </c>
      <c r="K8" s="588"/>
      <c r="N8" s="474"/>
      <c r="O8" s="589">
        <v>1970</v>
      </c>
      <c r="P8" s="589"/>
      <c r="Q8" s="590">
        <v>1985</v>
      </c>
      <c r="R8" s="590"/>
      <c r="S8" s="587">
        <v>2017</v>
      </c>
      <c r="T8" s="587"/>
    </row>
    <row r="9" spans="5:23" ht="13.5" thickBot="1" x14ac:dyDescent="0.25">
      <c r="F9" s="302" t="s">
        <v>640</v>
      </c>
      <c r="G9" s="302" t="s">
        <v>641</v>
      </c>
      <c r="H9" s="302" t="s">
        <v>640</v>
      </c>
      <c r="I9" s="302" t="s">
        <v>641</v>
      </c>
      <c r="J9" s="302" t="s">
        <v>640</v>
      </c>
      <c r="K9" s="302" t="s">
        <v>641</v>
      </c>
      <c r="N9" s="474"/>
      <c r="O9" s="475" t="s">
        <v>640</v>
      </c>
      <c r="P9" s="475" t="s">
        <v>641</v>
      </c>
      <c r="Q9" s="475" t="s">
        <v>640</v>
      </c>
      <c r="R9" s="475" t="s">
        <v>641</v>
      </c>
      <c r="S9" s="475" t="s">
        <v>640</v>
      </c>
      <c r="T9" s="475" t="s">
        <v>641</v>
      </c>
    </row>
    <row r="10" spans="5:23" ht="19.5" customHeight="1" x14ac:dyDescent="0.2">
      <c r="E10" s="248" t="s">
        <v>62</v>
      </c>
      <c r="F10" s="304">
        <f>Commercial_Total!$D$116</f>
        <v>5438.0130000000008</v>
      </c>
      <c r="G10" s="301"/>
      <c r="H10" s="304">
        <f>Commercial_Total!$D$131</f>
        <v>6092.7754031280001</v>
      </c>
      <c r="I10" s="301"/>
      <c r="J10" s="304">
        <f>Commercial_Total!$D$163</f>
        <v>8846.3121203399987</v>
      </c>
      <c r="K10" s="301"/>
      <c r="N10" s="476" t="s">
        <v>62</v>
      </c>
      <c r="O10" s="477">
        <v>5438.0130000000008</v>
      </c>
      <c r="P10" s="478"/>
      <c r="Q10" s="477">
        <v>6092.7754031280001</v>
      </c>
      <c r="R10" s="478"/>
      <c r="S10" s="477">
        <v>8846.3121203399987</v>
      </c>
      <c r="T10" s="478"/>
    </row>
    <row r="11" spans="5:23" x14ac:dyDescent="0.2">
      <c r="E11" s="248" t="s">
        <v>642</v>
      </c>
      <c r="F11" s="304">
        <f>Commercial_Total!$D$196</f>
        <v>1201.163</v>
      </c>
      <c r="G11" s="307">
        <f>F11/F$10</f>
        <v>0.22088270108953395</v>
      </c>
      <c r="H11" s="304">
        <f>Commercial_Total!$D$211</f>
        <v>2360.4954031279999</v>
      </c>
      <c r="I11" s="307">
        <f>H11/H$10</f>
        <v>0.38742531062545543</v>
      </c>
      <c r="J11" s="304">
        <f>Commercial_Total!$D$243</f>
        <v>4478.068120339999</v>
      </c>
      <c r="K11" s="307">
        <f>J11/J$10</f>
        <v>0.50620733921921457</v>
      </c>
      <c r="N11" s="476" t="s">
        <v>642</v>
      </c>
      <c r="O11" s="477">
        <v>1201.163</v>
      </c>
      <c r="P11" s="479">
        <v>0.22088270108953395</v>
      </c>
      <c r="Q11" s="477">
        <v>2360.4954031279999</v>
      </c>
      <c r="R11" s="479">
        <v>0.38742531062545543</v>
      </c>
      <c r="S11" s="477">
        <v>4478.068120339999</v>
      </c>
      <c r="T11" s="479">
        <v>0.50620733921921457</v>
      </c>
    </row>
    <row r="12" spans="5:23" x14ac:dyDescent="0.2">
      <c r="E12" s="248" t="s">
        <v>133</v>
      </c>
      <c r="F12" s="304">
        <f>Commercial_Total!$D$278</f>
        <v>4236.8500000000004</v>
      </c>
      <c r="G12" s="307">
        <f>F12/F$10</f>
        <v>0.77911729891046599</v>
      </c>
      <c r="H12" s="304">
        <f>Commercial_Total!$D$293</f>
        <v>3732.2800000000007</v>
      </c>
      <c r="I12" s="307">
        <f>H12/H$10</f>
        <v>0.61257468937454462</v>
      </c>
      <c r="J12" s="304">
        <f>Commercial_Total!$D$325</f>
        <v>4368.2439999999997</v>
      </c>
      <c r="K12" s="307">
        <f>J12/J$10</f>
        <v>0.49379266078078543</v>
      </c>
      <c r="N12" s="476" t="s">
        <v>133</v>
      </c>
      <c r="O12" s="477">
        <v>4236.8500000000004</v>
      </c>
      <c r="P12" s="479">
        <v>0.77911729891046599</v>
      </c>
      <c r="Q12" s="477">
        <v>3732.2800000000007</v>
      </c>
      <c r="R12" s="479">
        <v>0.61257468937454462</v>
      </c>
      <c r="S12" s="477">
        <v>4368.2439999999997</v>
      </c>
      <c r="T12" s="479">
        <v>0.49379266078078543</v>
      </c>
    </row>
    <row r="13" spans="5:23" x14ac:dyDescent="0.2">
      <c r="E13" s="248" t="s">
        <v>52</v>
      </c>
      <c r="F13" s="304">
        <f>Commercial_Total!$D$36</f>
        <v>8346.4789999999994</v>
      </c>
      <c r="G13" s="301"/>
      <c r="H13" s="304">
        <f>Commercial_Total!$D$51</f>
        <v>11481.60288615133</v>
      </c>
      <c r="I13" s="301"/>
      <c r="J13" s="304">
        <f>Commercial_Total!$D$83</f>
        <v>17495.361768767805</v>
      </c>
      <c r="K13" s="301"/>
      <c r="N13" s="476" t="s">
        <v>52</v>
      </c>
      <c r="O13" s="477">
        <v>8346.4789999999994</v>
      </c>
      <c r="P13" s="478"/>
      <c r="Q13" s="477">
        <v>11481.60288615133</v>
      </c>
      <c r="R13" s="478"/>
      <c r="S13" s="477">
        <v>17495.361768767805</v>
      </c>
      <c r="T13" s="478"/>
      <c r="V13" s="530">
        <f>S13/O13</f>
        <v>2.0961367983754355</v>
      </c>
      <c r="W13" t="s">
        <v>1481</v>
      </c>
    </row>
    <row r="14" spans="5:23" x14ac:dyDescent="0.2">
      <c r="E14" s="248" t="s">
        <v>643</v>
      </c>
      <c r="F14" s="304">
        <f>Commercial_Total!$D$362</f>
        <v>8180.1747417315328</v>
      </c>
      <c r="G14" s="301"/>
      <c r="H14" s="304">
        <f>Commercial_Total!$D$377</f>
        <v>11481.60288615133</v>
      </c>
      <c r="I14" s="301"/>
      <c r="J14" s="304">
        <f>Commercial_Total!$D$409</f>
        <v>19069.393481041236</v>
      </c>
      <c r="K14" s="301"/>
      <c r="N14" s="476" t="s">
        <v>1302</v>
      </c>
      <c r="O14" s="477">
        <v>8180.1747417315328</v>
      </c>
      <c r="P14" s="478"/>
      <c r="Q14" s="477">
        <v>11481.60288615133</v>
      </c>
      <c r="R14" s="478"/>
      <c r="S14" s="477">
        <v>19069.393481041236</v>
      </c>
      <c r="T14" s="478"/>
      <c r="V14" s="530">
        <f>S14/O14</f>
        <v>2.3311718982918372</v>
      </c>
      <c r="W14" s="530" t="s">
        <v>1481</v>
      </c>
    </row>
    <row r="15" spans="5:23" x14ac:dyDescent="0.2">
      <c r="F15" s="304"/>
      <c r="H15" s="304"/>
      <c r="J15" s="304"/>
      <c r="N15" s="474"/>
      <c r="O15" s="477"/>
      <c r="P15" s="474"/>
      <c r="Q15" s="477"/>
      <c r="R15" s="474"/>
      <c r="S15" s="477"/>
      <c r="T15" s="474"/>
      <c r="V15" s="530">
        <f>V14/V13</f>
        <v>1.1121277485794632</v>
      </c>
    </row>
    <row r="16" spans="5:23" x14ac:dyDescent="0.2">
      <c r="E16" s="65" t="s">
        <v>646</v>
      </c>
      <c r="F16" s="308"/>
      <c r="H16" s="304"/>
      <c r="J16" s="304"/>
      <c r="N16" s="480" t="s">
        <v>646</v>
      </c>
      <c r="O16" s="481"/>
      <c r="P16" s="474"/>
      <c r="Q16" s="477"/>
      <c r="R16" s="474"/>
      <c r="S16" s="477"/>
      <c r="T16" s="474"/>
    </row>
    <row r="17" spans="5:20" ht="17.25" customHeight="1" thickBot="1" x14ac:dyDescent="0.25">
      <c r="F17" s="305" t="s">
        <v>644</v>
      </c>
      <c r="G17" s="74"/>
      <c r="H17" s="305" t="s">
        <v>644</v>
      </c>
      <c r="I17" s="74"/>
      <c r="J17" s="305" t="s">
        <v>644</v>
      </c>
      <c r="K17" s="74"/>
      <c r="N17" s="474"/>
      <c r="O17" s="482" t="s">
        <v>644</v>
      </c>
      <c r="P17" s="483"/>
      <c r="Q17" s="482" t="s">
        <v>644</v>
      </c>
      <c r="R17" s="483"/>
      <c r="S17" s="482" t="s">
        <v>644</v>
      </c>
      <c r="T17" s="483"/>
    </row>
    <row r="18" spans="5:20" ht="15.75" customHeight="1" x14ac:dyDescent="0.2">
      <c r="E18" s="248" t="s">
        <v>647</v>
      </c>
      <c r="F18" s="306">
        <f>Commercial_Total!$F$36</f>
        <v>43.217587378911084</v>
      </c>
      <c r="H18" s="306">
        <f>Commercial_Total!$F$51</f>
        <v>58.171601888383009</v>
      </c>
      <c r="J18" s="224">
        <f>Commercial_Total!$F$83</f>
        <v>89.213866754116822</v>
      </c>
      <c r="N18" s="476" t="s">
        <v>647</v>
      </c>
      <c r="O18" s="306">
        <v>43.217587378911084</v>
      </c>
      <c r="P18" s="530"/>
      <c r="Q18" s="306">
        <v>58.171601888383009</v>
      </c>
      <c r="R18" s="530"/>
      <c r="S18" s="224">
        <v>89.213866754116822</v>
      </c>
      <c r="T18" s="474"/>
    </row>
    <row r="43" spans="10:12" x14ac:dyDescent="0.2">
      <c r="J43" s="309" t="s">
        <v>1327</v>
      </c>
      <c r="K43" s="310"/>
      <c r="L43" s="309"/>
    </row>
    <row r="44" spans="10:12" x14ac:dyDescent="0.2">
      <c r="J44" s="309">
        <f>3.28</f>
        <v>3.28</v>
      </c>
      <c r="K44" s="310">
        <f>J11</f>
        <v>4478.068120339999</v>
      </c>
      <c r="L44" s="309">
        <f>J44*K44</f>
        <v>14688.063434715195</v>
      </c>
    </row>
    <row r="45" spans="10:12" x14ac:dyDescent="0.2">
      <c r="J45" s="309">
        <v>3.09</v>
      </c>
      <c r="K45" s="310">
        <f>J11</f>
        <v>4478.068120339999</v>
      </c>
      <c r="L45" s="309">
        <f>J45*K45</f>
        <v>13837.230491850596</v>
      </c>
    </row>
    <row r="47" spans="10:12" x14ac:dyDescent="0.2">
      <c r="K47">
        <f>4370/2601</f>
        <v>1.6801230296039984</v>
      </c>
      <c r="L47">
        <f>K47*500</f>
        <v>840.06151480199924</v>
      </c>
    </row>
    <row r="49" spans="11:11" x14ac:dyDescent="0.2">
      <c r="K49">
        <f>J13/F13</f>
        <v>2.0961367983754355</v>
      </c>
    </row>
    <row r="50" spans="11:11" x14ac:dyDescent="0.2">
      <c r="K50">
        <f>J14/F14</f>
        <v>2.3311718982918372</v>
      </c>
    </row>
    <row r="51" spans="11:11" x14ac:dyDescent="0.2">
      <c r="K51">
        <f>K50/K49</f>
        <v>1.1121277485794632</v>
      </c>
    </row>
  </sheetData>
  <mergeCells count="6">
    <mergeCell ref="S8:T8"/>
    <mergeCell ref="F8:G8"/>
    <mergeCell ref="H8:I8"/>
    <mergeCell ref="J8:K8"/>
    <mergeCell ref="O8:P8"/>
    <mergeCell ref="Q8:R8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N124"/>
  <sheetViews>
    <sheetView topLeftCell="A37" workbookViewId="0">
      <selection activeCell="G84" sqref="G84"/>
    </sheetView>
  </sheetViews>
  <sheetFormatPr defaultRowHeight="12.75" x14ac:dyDescent="0.2"/>
  <cols>
    <col min="2" max="2" width="11.5703125" customWidth="1"/>
    <col min="3" max="3" width="14.28515625" customWidth="1"/>
    <col min="4" max="4" width="12" customWidth="1"/>
    <col min="11" max="11" width="10.7109375" customWidth="1"/>
    <col min="12" max="12" width="2.7109375" customWidth="1"/>
    <col min="14" max="14" width="11.42578125" customWidth="1"/>
  </cols>
  <sheetData>
    <row r="2" spans="1:7" x14ac:dyDescent="0.2">
      <c r="A2" s="63" t="s">
        <v>366</v>
      </c>
    </row>
    <row r="3" spans="1:7" x14ac:dyDescent="0.2">
      <c r="A3" s="63" t="s">
        <v>367</v>
      </c>
    </row>
    <row r="4" spans="1:7" x14ac:dyDescent="0.2">
      <c r="A4" s="63" t="s">
        <v>368</v>
      </c>
    </row>
    <row r="5" spans="1:7" x14ac:dyDescent="0.2">
      <c r="A5" s="63" t="s">
        <v>369</v>
      </c>
    </row>
    <row r="6" spans="1:7" x14ac:dyDescent="0.2">
      <c r="A6" s="63" t="s">
        <v>370</v>
      </c>
    </row>
    <row r="7" spans="1:7" x14ac:dyDescent="0.2">
      <c r="A7" s="63" t="s">
        <v>371</v>
      </c>
    </row>
    <row r="8" spans="1:7" x14ac:dyDescent="0.2">
      <c r="A8" s="562"/>
      <c r="B8" s="563"/>
      <c r="C8" s="562"/>
      <c r="D8" s="212"/>
    </row>
    <row r="10" spans="1:7" x14ac:dyDescent="0.2">
      <c r="B10" s="223" t="s">
        <v>71</v>
      </c>
    </row>
    <row r="11" spans="1:7" x14ac:dyDescent="0.2">
      <c r="B11" s="521" t="s">
        <v>1480</v>
      </c>
      <c r="C11" s="212"/>
      <c r="D11" s="212"/>
      <c r="E11" s="212"/>
      <c r="F11" s="212"/>
      <c r="G11" s="212"/>
    </row>
    <row r="12" spans="1:7" x14ac:dyDescent="0.2">
      <c r="B12" s="220" t="s">
        <v>372</v>
      </c>
    </row>
    <row r="13" spans="1:7" x14ac:dyDescent="0.2">
      <c r="B13" s="220" t="s">
        <v>158</v>
      </c>
      <c r="C13" s="220" t="s">
        <v>373</v>
      </c>
      <c r="D13" s="220" t="s">
        <v>374</v>
      </c>
    </row>
    <row r="14" spans="1:7" x14ac:dyDescent="0.2">
      <c r="B14" s="221" t="s">
        <v>376</v>
      </c>
      <c r="C14" s="220" t="s">
        <v>375</v>
      </c>
      <c r="D14" s="220" t="s">
        <v>158</v>
      </c>
    </row>
    <row r="15" spans="1:7" x14ac:dyDescent="0.2">
      <c r="C15" s="221" t="s">
        <v>376</v>
      </c>
      <c r="D15" s="221" t="s">
        <v>376</v>
      </c>
    </row>
    <row r="16" spans="1:7" x14ac:dyDescent="0.2">
      <c r="A16">
        <v>1949</v>
      </c>
      <c r="B16" s="224">
        <f>AER11_Table2.1C_Update!W12*0.001</f>
        <v>200.10400000000001</v>
      </c>
      <c r="D16" s="224">
        <f t="shared" ref="D16:D47" si="0">B16+C16</f>
        <v>200.10400000000001</v>
      </c>
    </row>
    <row r="17" spans="1:4" x14ac:dyDescent="0.2">
      <c r="A17">
        <f>A16+1</f>
        <v>1950</v>
      </c>
      <c r="B17" s="224">
        <f>AER11_Table2.1C_Update!W13*0.001</f>
        <v>225.09399999999999</v>
      </c>
      <c r="D17" s="224">
        <f t="shared" si="0"/>
        <v>225.09399999999999</v>
      </c>
    </row>
    <row r="18" spans="1:4" x14ac:dyDescent="0.2">
      <c r="A18">
        <f t="shared" ref="A18:A71" si="1">A17+1</f>
        <v>1951</v>
      </c>
      <c r="B18" s="224">
        <f>AER11_Table2.1C_Update!W14*0.001</f>
        <v>252.36</v>
      </c>
      <c r="D18" s="224">
        <f t="shared" si="0"/>
        <v>252.36</v>
      </c>
    </row>
    <row r="19" spans="1:4" x14ac:dyDescent="0.2">
      <c r="A19">
        <f t="shared" si="1"/>
        <v>1952</v>
      </c>
      <c r="B19" s="224">
        <f>AER11_Table2.1C_Update!W15*0.001</f>
        <v>273.28699999999998</v>
      </c>
      <c r="D19" s="224">
        <f t="shared" si="0"/>
        <v>273.28699999999998</v>
      </c>
    </row>
    <row r="20" spans="1:4" x14ac:dyDescent="0.2">
      <c r="A20">
        <f t="shared" si="1"/>
        <v>1953</v>
      </c>
      <c r="B20" s="224">
        <f>AER11_Table2.1C_Update!W16*0.001</f>
        <v>296.928</v>
      </c>
      <c r="D20" s="224">
        <f t="shared" si="0"/>
        <v>296.928</v>
      </c>
    </row>
    <row r="21" spans="1:4" x14ac:dyDescent="0.2">
      <c r="A21">
        <f t="shared" si="1"/>
        <v>1954</v>
      </c>
      <c r="B21" s="224">
        <f>AER11_Table2.1C_Update!W17*0.001</f>
        <v>319.346</v>
      </c>
      <c r="D21" s="224">
        <f t="shared" si="0"/>
        <v>319.346</v>
      </c>
    </row>
    <row r="22" spans="1:4" x14ac:dyDescent="0.2">
      <c r="A22">
        <f t="shared" si="1"/>
        <v>1955</v>
      </c>
      <c r="B22" s="224">
        <f>AER11_Table2.1C_Update!W18*0.001</f>
        <v>349.89100000000002</v>
      </c>
      <c r="D22" s="224">
        <f t="shared" si="0"/>
        <v>349.89100000000002</v>
      </c>
    </row>
    <row r="23" spans="1:4" x14ac:dyDescent="0.2">
      <c r="A23">
        <f t="shared" si="1"/>
        <v>1956</v>
      </c>
      <c r="B23" s="224">
        <f>AER11_Table2.1C_Update!W19*0.001</f>
        <v>380.17700000000002</v>
      </c>
      <c r="D23" s="224">
        <f t="shared" si="0"/>
        <v>380.17700000000002</v>
      </c>
    </row>
    <row r="24" spans="1:4" x14ac:dyDescent="0.2">
      <c r="A24">
        <f t="shared" si="1"/>
        <v>1957</v>
      </c>
      <c r="B24" s="224">
        <f>AER11_Table2.1C_Update!W20*0.001</f>
        <v>410.67900000000003</v>
      </c>
      <c r="D24" s="224">
        <f t="shared" si="0"/>
        <v>410.67900000000003</v>
      </c>
    </row>
    <row r="25" spans="1:4" x14ac:dyDescent="0.2">
      <c r="A25">
        <f t="shared" si="1"/>
        <v>1958</v>
      </c>
      <c r="B25" s="224">
        <f>AER11_Table2.1C_Update!W21*0.001</f>
        <v>435.25600000000003</v>
      </c>
      <c r="D25" s="224">
        <f t="shared" si="0"/>
        <v>435.25600000000003</v>
      </c>
    </row>
    <row r="26" spans="1:4" x14ac:dyDescent="0.2">
      <c r="A26">
        <f t="shared" si="1"/>
        <v>1959</v>
      </c>
      <c r="B26" s="224">
        <f>AER11_Table2.1C_Update!W22*0.001</f>
        <v>487.86</v>
      </c>
      <c r="D26" s="224">
        <f t="shared" si="0"/>
        <v>487.86</v>
      </c>
    </row>
    <row r="27" spans="1:4" x14ac:dyDescent="0.2">
      <c r="A27">
        <f t="shared" si="1"/>
        <v>1960</v>
      </c>
      <c r="B27" s="224">
        <f>AER11_Table2.1C_Update!W23*0.001</f>
        <v>542.99900000000002</v>
      </c>
      <c r="D27" s="224">
        <f t="shared" si="0"/>
        <v>542.99900000000002</v>
      </c>
    </row>
    <row r="28" spans="1:4" x14ac:dyDescent="0.2">
      <c r="A28">
        <f t="shared" si="1"/>
        <v>1961</v>
      </c>
      <c r="B28" s="224">
        <f>AER11_Table2.1C_Update!W24*0.001</f>
        <v>572.04200000000003</v>
      </c>
      <c r="D28" s="224">
        <f t="shared" si="0"/>
        <v>572.04200000000003</v>
      </c>
    </row>
    <row r="29" spans="1:4" x14ac:dyDescent="0.2">
      <c r="A29">
        <f t="shared" si="1"/>
        <v>1962</v>
      </c>
      <c r="B29" s="224">
        <f>AER11_Table2.1C_Update!W25*0.001</f>
        <v>620.86300000000006</v>
      </c>
      <c r="D29" s="224">
        <f t="shared" si="0"/>
        <v>620.86300000000006</v>
      </c>
    </row>
    <row r="30" spans="1:4" x14ac:dyDescent="0.2">
      <c r="A30">
        <f t="shared" si="1"/>
        <v>1963</v>
      </c>
      <c r="B30" s="224">
        <f>AER11_Table2.1C_Update!W26*0.001</f>
        <v>687.56299999999999</v>
      </c>
      <c r="D30" s="224">
        <f t="shared" si="0"/>
        <v>687.56299999999999</v>
      </c>
    </row>
    <row r="31" spans="1:4" x14ac:dyDescent="0.2">
      <c r="A31">
        <f t="shared" si="1"/>
        <v>1964</v>
      </c>
      <c r="B31" s="224">
        <f>AER11_Table2.1C_Update!W27*0.001</f>
        <v>737.79</v>
      </c>
      <c r="D31" s="224">
        <f t="shared" si="0"/>
        <v>737.79</v>
      </c>
    </row>
    <row r="32" spans="1:4" x14ac:dyDescent="0.2">
      <c r="A32">
        <f t="shared" si="1"/>
        <v>1965</v>
      </c>
      <c r="B32" s="224">
        <f>AER11_Table2.1C_Update!W28*0.001</f>
        <v>788.60300000000007</v>
      </c>
      <c r="D32" s="224">
        <f t="shared" si="0"/>
        <v>788.60300000000007</v>
      </c>
    </row>
    <row r="33" spans="1:4" x14ac:dyDescent="0.2">
      <c r="A33">
        <f t="shared" si="1"/>
        <v>1966</v>
      </c>
      <c r="B33" s="224">
        <f>AER11_Table2.1C_Update!W29*0.001</f>
        <v>859.23300000000006</v>
      </c>
      <c r="D33" s="224">
        <f t="shared" si="0"/>
        <v>859.23300000000006</v>
      </c>
    </row>
    <row r="34" spans="1:4" x14ac:dyDescent="0.2">
      <c r="A34">
        <f t="shared" si="1"/>
        <v>1967</v>
      </c>
      <c r="B34" s="224">
        <f>AER11_Table2.1C_Update!W30*0.001</f>
        <v>925.178</v>
      </c>
      <c r="D34" s="224">
        <f t="shared" si="0"/>
        <v>925.178</v>
      </c>
    </row>
    <row r="35" spans="1:4" x14ac:dyDescent="0.2">
      <c r="A35">
        <f t="shared" si="1"/>
        <v>1968</v>
      </c>
      <c r="B35" s="224">
        <f>AER11_Table2.1C_Update!W31*0.001</f>
        <v>1013.9590000000001</v>
      </c>
      <c r="D35" s="224">
        <f t="shared" si="0"/>
        <v>1013.9590000000001</v>
      </c>
    </row>
    <row r="36" spans="1:4" ht="13.5" thickBot="1" x14ac:dyDescent="0.25">
      <c r="A36">
        <f t="shared" si="1"/>
        <v>1969</v>
      </c>
      <c r="B36" s="444">
        <f>AER11_Table2.1C_Update!W32*0.001</f>
        <v>1107.7329999999999</v>
      </c>
      <c r="D36" s="224">
        <f t="shared" si="0"/>
        <v>1107.7329999999999</v>
      </c>
    </row>
    <row r="37" spans="1:4" x14ac:dyDescent="0.2">
      <c r="A37">
        <f t="shared" si="1"/>
        <v>1970</v>
      </c>
      <c r="B37" s="224">
        <f>National_Calibration!G7</f>
        <v>1201.163</v>
      </c>
      <c r="D37" s="224">
        <f t="shared" si="0"/>
        <v>1201.163</v>
      </c>
    </row>
    <row r="38" spans="1:4" x14ac:dyDescent="0.2">
      <c r="A38">
        <f t="shared" si="1"/>
        <v>1971</v>
      </c>
      <c r="B38" s="224">
        <f>National_Calibration!G8</f>
        <v>1288.009</v>
      </c>
      <c r="D38" s="224">
        <f t="shared" si="0"/>
        <v>1288.009</v>
      </c>
    </row>
    <row r="39" spans="1:4" x14ac:dyDescent="0.2">
      <c r="A39">
        <f t="shared" si="1"/>
        <v>1972</v>
      </c>
      <c r="B39" s="224">
        <f>National_Calibration!G9</f>
        <v>1407.566</v>
      </c>
      <c r="D39" s="224">
        <f t="shared" si="0"/>
        <v>1407.566</v>
      </c>
    </row>
    <row r="40" spans="1:4" x14ac:dyDescent="0.2">
      <c r="A40">
        <f t="shared" si="1"/>
        <v>1973</v>
      </c>
      <c r="B40" s="224">
        <f>National_Calibration!G10</f>
        <v>1516.653</v>
      </c>
      <c r="D40" s="224">
        <f t="shared" si="0"/>
        <v>1516.653</v>
      </c>
    </row>
    <row r="41" spans="1:4" x14ac:dyDescent="0.2">
      <c r="A41">
        <f t="shared" si="1"/>
        <v>1974</v>
      </c>
      <c r="B41" s="224">
        <f>National_Calibration!G11</f>
        <v>1501.3340000000001</v>
      </c>
      <c r="D41" s="224">
        <f t="shared" si="0"/>
        <v>1501.3340000000001</v>
      </c>
    </row>
    <row r="42" spans="1:4" x14ac:dyDescent="0.2">
      <c r="A42">
        <f t="shared" si="1"/>
        <v>1975</v>
      </c>
      <c r="B42" s="224">
        <f>National_Calibration!G12</f>
        <v>1597.8260000000002</v>
      </c>
      <c r="D42" s="224">
        <f t="shared" si="0"/>
        <v>1597.8260000000002</v>
      </c>
    </row>
    <row r="43" spans="1:4" x14ac:dyDescent="0.2">
      <c r="A43">
        <f t="shared" si="1"/>
        <v>1976</v>
      </c>
      <c r="B43" s="224">
        <f>National_Calibration!G13</f>
        <v>1677.943</v>
      </c>
      <c r="D43" s="224">
        <f t="shared" si="0"/>
        <v>1677.943</v>
      </c>
    </row>
    <row r="44" spans="1:4" x14ac:dyDescent="0.2">
      <c r="A44">
        <f t="shared" si="1"/>
        <v>1977</v>
      </c>
      <c r="B44" s="224">
        <f>National_Calibration!G14</f>
        <v>1753.8659999999998</v>
      </c>
      <c r="C44" s="81">
        <f>C$57</f>
        <v>9.2134031279997544</v>
      </c>
      <c r="D44" s="224">
        <f t="shared" si="0"/>
        <v>1763.0794031279995</v>
      </c>
    </row>
    <row r="45" spans="1:4" x14ac:dyDescent="0.2">
      <c r="A45">
        <f t="shared" si="1"/>
        <v>1978</v>
      </c>
      <c r="B45" s="224">
        <f>National_Calibration!G15</f>
        <v>1813.27</v>
      </c>
      <c r="C45" s="81">
        <f t="shared" ref="C45:C56" si="2">C$57</f>
        <v>9.2134031279997544</v>
      </c>
      <c r="D45" s="224">
        <f t="shared" si="0"/>
        <v>1822.4834031279997</v>
      </c>
    </row>
    <row r="46" spans="1:4" x14ac:dyDescent="0.2">
      <c r="A46">
        <f t="shared" si="1"/>
        <v>1979</v>
      </c>
      <c r="B46" s="224">
        <f>National_Calibration!G16</f>
        <v>1854.1210000000001</v>
      </c>
      <c r="C46" s="81">
        <f t="shared" si="2"/>
        <v>9.2134031279997544</v>
      </c>
      <c r="D46" s="224">
        <f t="shared" si="0"/>
        <v>1863.3344031279998</v>
      </c>
    </row>
    <row r="47" spans="1:4" x14ac:dyDescent="0.2">
      <c r="A47">
        <f t="shared" si="1"/>
        <v>1980</v>
      </c>
      <c r="B47" s="224">
        <f>National_Calibration!G17</f>
        <v>1906.0889999999999</v>
      </c>
      <c r="C47" s="81">
        <f t="shared" si="2"/>
        <v>9.2134031279997544</v>
      </c>
      <c r="D47" s="224">
        <f t="shared" si="0"/>
        <v>1915.3024031279997</v>
      </c>
    </row>
    <row r="48" spans="1:4" x14ac:dyDescent="0.2">
      <c r="A48">
        <f t="shared" si="1"/>
        <v>1981</v>
      </c>
      <c r="B48" s="224">
        <f>National_Calibration!G18</f>
        <v>2033.239</v>
      </c>
      <c r="C48" s="81">
        <f t="shared" si="2"/>
        <v>9.2134031279997544</v>
      </c>
      <c r="D48" s="224">
        <f t="shared" ref="D48:D79" si="3">B48+C48</f>
        <v>2042.4524031279998</v>
      </c>
    </row>
    <row r="49" spans="1:4" x14ac:dyDescent="0.2">
      <c r="A49">
        <f t="shared" si="1"/>
        <v>1982</v>
      </c>
      <c r="B49" s="224">
        <f>National_Calibration!G19</f>
        <v>2077.0479999999998</v>
      </c>
      <c r="C49" s="81">
        <f t="shared" si="2"/>
        <v>9.2134031279997544</v>
      </c>
      <c r="D49" s="224">
        <f t="shared" si="3"/>
        <v>2086.2614031279995</v>
      </c>
    </row>
    <row r="50" spans="1:4" x14ac:dyDescent="0.2">
      <c r="A50">
        <f t="shared" si="1"/>
        <v>1983</v>
      </c>
      <c r="B50" s="224">
        <f>National_Calibration!G20</f>
        <v>2116.4369999999999</v>
      </c>
      <c r="C50" s="81">
        <f t="shared" si="2"/>
        <v>9.2134031279997544</v>
      </c>
      <c r="D50" s="224">
        <f t="shared" si="3"/>
        <v>2125.6504031279997</v>
      </c>
    </row>
    <row r="51" spans="1:4" x14ac:dyDescent="0.2">
      <c r="A51">
        <f t="shared" si="1"/>
        <v>1984</v>
      </c>
      <c r="B51" s="224">
        <f>National_Calibration!G21</f>
        <v>2264.4749999999999</v>
      </c>
      <c r="C51" s="81">
        <f t="shared" si="2"/>
        <v>9.2134031279997544</v>
      </c>
      <c r="D51" s="224">
        <f t="shared" si="3"/>
        <v>2273.6884031279997</v>
      </c>
    </row>
    <row r="52" spans="1:4" x14ac:dyDescent="0.2">
      <c r="A52">
        <f t="shared" si="1"/>
        <v>1985</v>
      </c>
      <c r="B52" s="224">
        <f>National_Calibration!G22</f>
        <v>2351.2820000000002</v>
      </c>
      <c r="C52" s="81">
        <f t="shared" si="2"/>
        <v>9.2134031279997544</v>
      </c>
      <c r="D52" s="224">
        <f t="shared" si="3"/>
        <v>2360.4954031279999</v>
      </c>
    </row>
    <row r="53" spans="1:4" x14ac:dyDescent="0.2">
      <c r="A53">
        <f t="shared" si="1"/>
        <v>1986</v>
      </c>
      <c r="B53" s="224">
        <f>National_Calibration!G23</f>
        <v>2438.6289999999995</v>
      </c>
      <c r="C53" s="81">
        <f t="shared" si="2"/>
        <v>9.2134031279997544</v>
      </c>
      <c r="D53" s="224">
        <f t="shared" si="3"/>
        <v>2447.8424031279992</v>
      </c>
    </row>
    <row r="54" spans="1:4" x14ac:dyDescent="0.2">
      <c r="A54">
        <f t="shared" si="1"/>
        <v>1987</v>
      </c>
      <c r="B54" s="224">
        <f>National_Calibration!G24</f>
        <v>2538.7559999999999</v>
      </c>
      <c r="C54" s="81">
        <f t="shared" si="2"/>
        <v>9.2134031279997544</v>
      </c>
      <c r="D54" s="224">
        <f t="shared" si="3"/>
        <v>2547.9694031279996</v>
      </c>
    </row>
    <row r="55" spans="1:4" x14ac:dyDescent="0.2">
      <c r="A55">
        <f t="shared" si="1"/>
        <v>1988</v>
      </c>
      <c r="B55" s="224">
        <f>National_Calibration!G25</f>
        <v>2675.1080000000002</v>
      </c>
      <c r="C55" s="81">
        <f t="shared" si="2"/>
        <v>9.2134031279997544</v>
      </c>
      <c r="D55" s="224">
        <f t="shared" si="3"/>
        <v>2684.3214031279999</v>
      </c>
    </row>
    <row r="56" spans="1:4" x14ac:dyDescent="0.2">
      <c r="A56">
        <f t="shared" si="1"/>
        <v>1989</v>
      </c>
      <c r="B56" s="224">
        <f>National_Calibration!G26</f>
        <v>2766.64</v>
      </c>
      <c r="C56" s="81">
        <f t="shared" si="2"/>
        <v>9.2134031279997544</v>
      </c>
      <c r="D56" s="224">
        <f t="shared" si="3"/>
        <v>2775.8534031279996</v>
      </c>
    </row>
    <row r="57" spans="1:4" x14ac:dyDescent="0.2">
      <c r="A57">
        <f t="shared" si="1"/>
        <v>1990</v>
      </c>
      <c r="B57" s="224">
        <f>National_Calibration!G27</f>
        <v>2860.154</v>
      </c>
      <c r="C57" s="225">
        <v>9.2134031279997544</v>
      </c>
      <c r="D57" s="224">
        <f t="shared" si="3"/>
        <v>2869.3674031279998</v>
      </c>
    </row>
    <row r="58" spans="1:4" x14ac:dyDescent="0.2">
      <c r="A58">
        <f t="shared" si="1"/>
        <v>1991</v>
      </c>
      <c r="B58" s="224">
        <f>National_Calibration!G28</f>
        <v>2918.0920000000001</v>
      </c>
      <c r="C58" s="225">
        <v>9.2134065400000509</v>
      </c>
      <c r="D58" s="224">
        <f t="shared" si="3"/>
        <v>2927.3054065400001</v>
      </c>
    </row>
    <row r="59" spans="1:4" x14ac:dyDescent="0.2">
      <c r="A59">
        <f t="shared" si="1"/>
        <v>1992</v>
      </c>
      <c r="B59" s="224">
        <f>National_Calibration!G29</f>
        <v>2900.2240000000002</v>
      </c>
      <c r="C59" s="225">
        <v>29.779185359999701</v>
      </c>
      <c r="D59" s="224">
        <f t="shared" si="3"/>
        <v>2930.0031853599999</v>
      </c>
    </row>
    <row r="60" spans="1:4" x14ac:dyDescent="0.2">
      <c r="A60">
        <f t="shared" si="1"/>
        <v>1993</v>
      </c>
      <c r="B60" s="224">
        <f>National_Calibration!G30</f>
        <v>3018.7550000000001</v>
      </c>
      <c r="C60" s="225">
        <v>10.210126803999628</v>
      </c>
      <c r="D60" s="224">
        <f t="shared" si="3"/>
        <v>3028.9651268039997</v>
      </c>
    </row>
    <row r="61" spans="1:4" x14ac:dyDescent="0.2">
      <c r="A61">
        <f t="shared" si="1"/>
        <v>1994</v>
      </c>
      <c r="B61" s="224">
        <f>National_Calibration!G31</f>
        <v>3115.5169999999998</v>
      </c>
      <c r="C61" s="225">
        <v>1.7026323559998673</v>
      </c>
      <c r="D61" s="224">
        <f t="shared" si="3"/>
        <v>3117.2196323559997</v>
      </c>
    </row>
    <row r="62" spans="1:4" x14ac:dyDescent="0.2">
      <c r="A62">
        <f t="shared" si="1"/>
        <v>1995</v>
      </c>
      <c r="B62" s="224">
        <f>National_Calibration!G32</f>
        <v>3252.0360000000001</v>
      </c>
      <c r="C62" s="225">
        <v>-40.638660120000168</v>
      </c>
      <c r="D62" s="224">
        <f t="shared" si="3"/>
        <v>3211.3973398799999</v>
      </c>
    </row>
    <row r="63" spans="1:4" x14ac:dyDescent="0.2">
      <c r="A63">
        <f t="shared" si="1"/>
        <v>1996</v>
      </c>
      <c r="B63" s="224">
        <f>National_Calibration!G33</f>
        <v>3343.9690000000001</v>
      </c>
      <c r="C63" s="225">
        <v>-40.638656707999871</v>
      </c>
      <c r="D63" s="224">
        <f t="shared" si="3"/>
        <v>3303.3303432920002</v>
      </c>
    </row>
    <row r="64" spans="1:4" x14ac:dyDescent="0.2">
      <c r="A64">
        <f t="shared" si="1"/>
        <v>1997</v>
      </c>
      <c r="B64" s="224">
        <f>National_Calibration!G34</f>
        <v>3502.8480000000004</v>
      </c>
      <c r="C64" s="225">
        <v>-117.72073870000031</v>
      </c>
      <c r="D64" s="224">
        <f t="shared" si="3"/>
        <v>3385.1272613000001</v>
      </c>
    </row>
    <row r="65" spans="1:5" x14ac:dyDescent="0.2">
      <c r="A65">
        <f t="shared" si="1"/>
        <v>1998</v>
      </c>
      <c r="B65" s="224">
        <f>National_Calibration!G35</f>
        <v>3677.989</v>
      </c>
      <c r="C65" s="225">
        <v>-117.72073528800001</v>
      </c>
      <c r="D65" s="224">
        <f t="shared" si="3"/>
        <v>3560.268264712</v>
      </c>
    </row>
    <row r="66" spans="1:5" x14ac:dyDescent="0.2">
      <c r="A66">
        <f t="shared" si="1"/>
        <v>1999</v>
      </c>
      <c r="B66" s="224">
        <f>National_Calibration!G36</f>
        <v>3766.2379999999998</v>
      </c>
      <c r="C66" s="225">
        <v>-117.72073187599972</v>
      </c>
      <c r="D66" s="224">
        <f t="shared" si="3"/>
        <v>3648.5172681240001</v>
      </c>
    </row>
    <row r="67" spans="1:5" x14ac:dyDescent="0.2">
      <c r="A67">
        <f t="shared" si="1"/>
        <v>2000</v>
      </c>
      <c r="B67" s="224">
        <f>National_Calibration!G37</f>
        <v>3955.6909999999998</v>
      </c>
      <c r="C67" s="225">
        <v>-117.72072846400033</v>
      </c>
      <c r="D67" s="224">
        <f t="shared" si="3"/>
        <v>3837.9702715359995</v>
      </c>
    </row>
    <row r="68" spans="1:5" x14ac:dyDescent="0.2">
      <c r="A68">
        <f t="shared" si="1"/>
        <v>2001</v>
      </c>
      <c r="B68" s="224">
        <f>National_Calibration!G38</f>
        <v>4062.047</v>
      </c>
      <c r="C68" s="225">
        <v>-162.61452790400062</v>
      </c>
      <c r="D68" s="224">
        <f t="shared" si="3"/>
        <v>3899.4324720959994</v>
      </c>
    </row>
    <row r="69" spans="1:5" x14ac:dyDescent="0.2">
      <c r="A69">
        <f t="shared" si="1"/>
        <v>2002</v>
      </c>
      <c r="B69" s="224">
        <f>National_Calibration!G39</f>
        <v>4109.8609999999999</v>
      </c>
      <c r="C69" s="225">
        <v>-136.25241618800055</v>
      </c>
      <c r="D69" s="224">
        <f t="shared" si="3"/>
        <v>3973.6085838119993</v>
      </c>
    </row>
    <row r="70" spans="1:5" x14ac:dyDescent="0.2">
      <c r="A70">
        <f t="shared" si="1"/>
        <v>2003</v>
      </c>
      <c r="B70" s="224">
        <f>National_Calibration!G40</f>
        <v>4090.0590000000002</v>
      </c>
      <c r="C70" s="225">
        <v>-108.91594645600026</v>
      </c>
      <c r="D70" s="224">
        <f t="shared" si="3"/>
        <v>3981.1430535439999</v>
      </c>
    </row>
    <row r="71" spans="1:5" x14ac:dyDescent="0.2">
      <c r="A71">
        <f t="shared" si="1"/>
        <v>2004</v>
      </c>
      <c r="B71" s="224">
        <f>National_Calibration!G41</f>
        <v>4198.2089999999998</v>
      </c>
      <c r="C71" s="225">
        <v>-125.97594304399991</v>
      </c>
      <c r="D71" s="224">
        <f t="shared" si="3"/>
        <v>4072.2330569559999</v>
      </c>
    </row>
    <row r="72" spans="1:5" x14ac:dyDescent="0.2">
      <c r="A72">
        <v>2005</v>
      </c>
      <c r="B72" s="224">
        <f>National_Calibration!G42</f>
        <v>4350.57</v>
      </c>
      <c r="C72" s="225">
        <v>-125.97593963200052</v>
      </c>
      <c r="D72" s="224">
        <f t="shared" si="3"/>
        <v>4224.5940603679992</v>
      </c>
    </row>
    <row r="73" spans="1:5" x14ac:dyDescent="0.2">
      <c r="A73">
        <v>2006</v>
      </c>
      <c r="B73" s="224">
        <f>National_Calibration!G43</f>
        <v>4434.7250000000004</v>
      </c>
      <c r="C73" s="225">
        <v>-163.95020989600016</v>
      </c>
      <c r="D73" s="224">
        <f t="shared" si="3"/>
        <v>4270.7747901040002</v>
      </c>
    </row>
    <row r="74" spans="1:5" x14ac:dyDescent="0.2">
      <c r="A74">
        <v>2007</v>
      </c>
      <c r="B74" s="224">
        <f>National_Calibration!G44</f>
        <v>4559.5069999999996</v>
      </c>
      <c r="C74" s="225">
        <v>-163.95020648399986</v>
      </c>
      <c r="D74" s="224">
        <f t="shared" si="3"/>
        <v>4395.5567935159997</v>
      </c>
    </row>
    <row r="75" spans="1:5" x14ac:dyDescent="0.2">
      <c r="A75">
        <v>2008</v>
      </c>
      <c r="B75" s="224">
        <f>National_Calibration!G45</f>
        <v>4558.8869999999997</v>
      </c>
      <c r="C75" s="225">
        <v>-163.95020307199957</v>
      </c>
      <c r="D75" s="224">
        <f t="shared" si="3"/>
        <v>4394.9367969280001</v>
      </c>
    </row>
    <row r="76" spans="1:5" x14ac:dyDescent="0.2">
      <c r="A76">
        <v>2009</v>
      </c>
      <c r="B76" s="224">
        <f>National_Calibration!G46</f>
        <v>4458.9809999999998</v>
      </c>
      <c r="C76" s="76">
        <v>-137.98708428967984</v>
      </c>
      <c r="D76" s="224">
        <f t="shared" si="3"/>
        <v>4320.9939157103199</v>
      </c>
    </row>
    <row r="77" spans="1:5" x14ac:dyDescent="0.2">
      <c r="A77">
        <v>2010</v>
      </c>
      <c r="B77" s="224">
        <f>National_Calibration!G47</f>
        <v>4538.6400000000003</v>
      </c>
      <c r="C77" s="76">
        <f>-163.950199660001+7.61*3.412</f>
        <v>-137.98487966000101</v>
      </c>
      <c r="D77" s="224">
        <f t="shared" si="3"/>
        <v>4400.6551203399995</v>
      </c>
      <c r="E77" s="248" t="s">
        <v>1325</v>
      </c>
    </row>
    <row r="78" spans="1:5" x14ac:dyDescent="0.2">
      <c r="A78">
        <v>2011</v>
      </c>
      <c r="B78" s="224">
        <f>National_Calibration!G48</f>
        <v>4531.3320000000003</v>
      </c>
      <c r="C78" s="76">
        <f>-163.950199660001+7.61*3.412</f>
        <v>-137.98487966000101</v>
      </c>
      <c r="D78" s="224">
        <f t="shared" si="3"/>
        <v>4393.3471203399995</v>
      </c>
      <c r="E78" s="456">
        <f>C78/B78</f>
        <v>-3.0451284447928557E-2</v>
      </c>
    </row>
    <row r="79" spans="1:5" x14ac:dyDescent="0.2">
      <c r="A79">
        <v>2012</v>
      </c>
      <c r="B79" s="224">
        <f>National_Calibration!G49</f>
        <v>4528.0690000000004</v>
      </c>
      <c r="C79" s="76">
        <f>-163.950199660001+7.61*3.412</f>
        <v>-137.98487966000101</v>
      </c>
      <c r="D79" s="224">
        <f t="shared" si="3"/>
        <v>4390.0841203399996</v>
      </c>
      <c r="E79" s="456">
        <f>C79/B79</f>
        <v>-3.047322813764565E-2</v>
      </c>
    </row>
    <row r="80" spans="1:5" x14ac:dyDescent="0.2">
      <c r="A80" s="530">
        <v>2013</v>
      </c>
      <c r="B80" s="224">
        <f>National_Calibration!G50</f>
        <v>4562.1130000000003</v>
      </c>
      <c r="C80" s="76">
        <f t="shared" ref="C80:C85" si="4">-163.950199660001+7.61*3.412</f>
        <v>-137.98487966000101</v>
      </c>
      <c r="D80" s="224">
        <f t="shared" ref="D80:D81" si="5">B80+C80</f>
        <v>4424.1281203399994</v>
      </c>
      <c r="E80" s="456">
        <f>C80/B80</f>
        <v>-3.0245826804377929E-2</v>
      </c>
    </row>
    <row r="81" spans="1:5" x14ac:dyDescent="0.2">
      <c r="A81" s="530">
        <v>2014</v>
      </c>
      <c r="B81" s="224">
        <f>National_Calibration!G51</f>
        <v>4613.5640000000003</v>
      </c>
      <c r="C81" s="76">
        <f t="shared" si="4"/>
        <v>-137.98487966000101</v>
      </c>
      <c r="D81" s="224">
        <f t="shared" si="5"/>
        <v>4475.5791203399995</v>
      </c>
      <c r="E81" s="456">
        <f>C81/B81</f>
        <v>-2.9908521841249196E-2</v>
      </c>
    </row>
    <row r="82" spans="1:5" s="530" customFormat="1" x14ac:dyDescent="0.2">
      <c r="A82" s="530">
        <v>2015</v>
      </c>
      <c r="B82" s="224">
        <f>National_Calibration!G52</f>
        <v>4642.884</v>
      </c>
      <c r="C82" s="76">
        <f t="shared" si="4"/>
        <v>-137.98487966000101</v>
      </c>
      <c r="D82" s="224">
        <f t="shared" ref="D82:D85" si="6">B82+C82</f>
        <v>4504.8991203399992</v>
      </c>
      <c r="E82" s="456">
        <f t="shared" ref="E82:E85" si="7">C82/B82</f>
        <v>-2.9719648317726874E-2</v>
      </c>
    </row>
    <row r="83" spans="1:5" s="530" customFormat="1" x14ac:dyDescent="0.2">
      <c r="A83" s="530">
        <v>2016</v>
      </c>
      <c r="B83" s="224">
        <f>National_Calibration!G53</f>
        <v>4664.857</v>
      </c>
      <c r="C83" s="76">
        <f t="shared" si="4"/>
        <v>-137.98487966000101</v>
      </c>
      <c r="D83" s="224">
        <f t="shared" si="6"/>
        <v>4526.8721203399991</v>
      </c>
      <c r="E83" s="456">
        <f t="shared" si="7"/>
        <v>-2.9579659067791576E-2</v>
      </c>
    </row>
    <row r="84" spans="1:5" s="530" customFormat="1" x14ac:dyDescent="0.2">
      <c r="A84" s="530">
        <v>2017</v>
      </c>
      <c r="B84" s="224">
        <f>National_Calibration!G54</f>
        <v>4616.0529999999999</v>
      </c>
      <c r="C84" s="76">
        <f t="shared" si="4"/>
        <v>-137.98487966000101</v>
      </c>
      <c r="D84" s="224">
        <f t="shared" si="6"/>
        <v>4478.068120339999</v>
      </c>
      <c r="E84" s="456">
        <f t="shared" si="7"/>
        <v>-2.9892395009329619E-2</v>
      </c>
    </row>
    <row r="85" spans="1:5" s="530" customFormat="1" x14ac:dyDescent="0.2">
      <c r="A85" s="530">
        <v>2018</v>
      </c>
      <c r="B85" s="224">
        <f>National_Calibration!G55</f>
        <v>4714.567</v>
      </c>
      <c r="C85" s="76">
        <f t="shared" si="4"/>
        <v>-137.98487966000101</v>
      </c>
      <c r="D85" s="224">
        <f t="shared" si="6"/>
        <v>4576.5821203399992</v>
      </c>
      <c r="E85" s="456">
        <f t="shared" si="7"/>
        <v>-2.92677736173865E-2</v>
      </c>
    </row>
    <row r="86" spans="1:5" x14ac:dyDescent="0.2">
      <c r="B86" s="212"/>
      <c r="C86" s="212"/>
      <c r="D86" s="212"/>
      <c r="E86" s="212"/>
    </row>
    <row r="87" spans="1:5" x14ac:dyDescent="0.2">
      <c r="B87" s="212"/>
      <c r="C87" s="212"/>
      <c r="D87" s="212"/>
      <c r="E87" s="212"/>
    </row>
    <row r="88" spans="1:5" x14ac:dyDescent="0.2">
      <c r="B88" s="212"/>
      <c r="C88" s="212"/>
      <c r="D88" s="212"/>
      <c r="E88" s="212"/>
    </row>
    <row r="89" spans="1:5" x14ac:dyDescent="0.2">
      <c r="B89" t="s">
        <v>377</v>
      </c>
      <c r="C89" s="212"/>
      <c r="D89" s="212"/>
      <c r="E89" s="212"/>
    </row>
    <row r="90" spans="1:5" x14ac:dyDescent="0.2">
      <c r="B90" t="s">
        <v>378</v>
      </c>
    </row>
    <row r="91" spans="1:5" x14ac:dyDescent="0.2">
      <c r="B91" t="s">
        <v>1324</v>
      </c>
    </row>
    <row r="92" spans="1:5" x14ac:dyDescent="0.2">
      <c r="B92" t="s">
        <v>379</v>
      </c>
    </row>
    <row r="93" spans="1:5" x14ac:dyDescent="0.2">
      <c r="B93" t="s">
        <v>380</v>
      </c>
    </row>
    <row r="94" spans="1:5" x14ac:dyDescent="0.2">
      <c r="B94" t="s">
        <v>381</v>
      </c>
    </row>
    <row r="95" spans="1:5" x14ac:dyDescent="0.2">
      <c r="B95" t="s">
        <v>382</v>
      </c>
    </row>
    <row r="96" spans="1:5" x14ac:dyDescent="0.2">
      <c r="B96" s="531" t="s">
        <v>1497</v>
      </c>
    </row>
    <row r="98" spans="2:14" x14ac:dyDescent="0.2">
      <c r="B98" s="531" t="s">
        <v>1502</v>
      </c>
    </row>
    <row r="99" spans="2:14" x14ac:dyDescent="0.2">
      <c r="B99" s="248" t="s">
        <v>590</v>
      </c>
    </row>
    <row r="100" spans="2:14" x14ac:dyDescent="0.2">
      <c r="B100" t="s">
        <v>587</v>
      </c>
    </row>
    <row r="101" spans="2:14" x14ac:dyDescent="0.2">
      <c r="B101" t="s">
        <v>588</v>
      </c>
    </row>
    <row r="102" spans="2:14" x14ac:dyDescent="0.2">
      <c r="B102" t="s">
        <v>589</v>
      </c>
    </row>
    <row r="103" spans="2:14" x14ac:dyDescent="0.2">
      <c r="B103" s="531" t="s">
        <v>1501</v>
      </c>
    </row>
    <row r="104" spans="2:14" x14ac:dyDescent="0.2">
      <c r="B104" s="248" t="s">
        <v>1498</v>
      </c>
      <c r="J104" s="64" t="s">
        <v>1500</v>
      </c>
    </row>
    <row r="105" spans="2:14" x14ac:dyDescent="0.2">
      <c r="B105" s="531" t="s">
        <v>1499</v>
      </c>
    </row>
    <row r="106" spans="2:14" x14ac:dyDescent="0.2">
      <c r="K106" t="s">
        <v>649</v>
      </c>
      <c r="N106" t="s">
        <v>649</v>
      </c>
    </row>
    <row r="107" spans="2:14" ht="13.5" thickBot="1" x14ac:dyDescent="0.25">
      <c r="K107" s="279" t="s">
        <v>1503</v>
      </c>
      <c r="L107" s="74"/>
      <c r="M107" s="74"/>
      <c r="N107" s="279" t="s">
        <v>1503</v>
      </c>
    </row>
    <row r="108" spans="2:14" x14ac:dyDescent="0.2">
      <c r="J108">
        <v>1985</v>
      </c>
      <c r="K108" s="312">
        <f t="shared" ref="K108:K123" si="8">C52</f>
        <v>9.2134031279997544</v>
      </c>
      <c r="M108">
        <v>2001</v>
      </c>
      <c r="N108" s="225">
        <f t="shared" ref="N108:N121" si="9">C68</f>
        <v>-162.61452790400062</v>
      </c>
    </row>
    <row r="109" spans="2:14" x14ac:dyDescent="0.2">
      <c r="J109">
        <f>J108+1</f>
        <v>1986</v>
      </c>
      <c r="K109" s="312">
        <f t="shared" si="8"/>
        <v>9.2134031279997544</v>
      </c>
      <c r="M109">
        <f>M108+1</f>
        <v>2002</v>
      </c>
      <c r="N109" s="225">
        <f t="shared" si="9"/>
        <v>-136.25241618800055</v>
      </c>
    </row>
    <row r="110" spans="2:14" x14ac:dyDescent="0.2">
      <c r="J110">
        <f t="shared" ref="J110:J122" si="10">J109+1</f>
        <v>1987</v>
      </c>
      <c r="K110" s="312">
        <f t="shared" si="8"/>
        <v>9.2134031279997544</v>
      </c>
      <c r="M110">
        <f t="shared" ref="M110:M117" si="11">M109+1</f>
        <v>2003</v>
      </c>
      <c r="N110" s="225">
        <f t="shared" si="9"/>
        <v>-108.91594645600026</v>
      </c>
    </row>
    <row r="111" spans="2:14" x14ac:dyDescent="0.2">
      <c r="J111">
        <f t="shared" si="10"/>
        <v>1988</v>
      </c>
      <c r="K111" s="312">
        <f t="shared" si="8"/>
        <v>9.2134031279997544</v>
      </c>
      <c r="M111">
        <f t="shared" si="11"/>
        <v>2004</v>
      </c>
      <c r="N111" s="225">
        <f t="shared" si="9"/>
        <v>-125.97594304399991</v>
      </c>
    </row>
    <row r="112" spans="2:14" x14ac:dyDescent="0.2">
      <c r="J112">
        <f t="shared" si="10"/>
        <v>1989</v>
      </c>
      <c r="K112" s="312">
        <f t="shared" si="8"/>
        <v>9.2134031279997544</v>
      </c>
      <c r="M112">
        <f t="shared" si="11"/>
        <v>2005</v>
      </c>
      <c r="N112" s="225">
        <f t="shared" si="9"/>
        <v>-125.97593963200052</v>
      </c>
    </row>
    <row r="113" spans="10:14" x14ac:dyDescent="0.2">
      <c r="J113">
        <f t="shared" si="10"/>
        <v>1990</v>
      </c>
      <c r="K113" s="312">
        <f t="shared" si="8"/>
        <v>9.2134031279997544</v>
      </c>
      <c r="M113">
        <f t="shared" si="11"/>
        <v>2006</v>
      </c>
      <c r="N113" s="225">
        <f t="shared" si="9"/>
        <v>-163.95020989600016</v>
      </c>
    </row>
    <row r="114" spans="10:14" x14ac:dyDescent="0.2">
      <c r="J114">
        <f t="shared" si="10"/>
        <v>1991</v>
      </c>
      <c r="K114" s="312">
        <f t="shared" si="8"/>
        <v>9.2134065400000509</v>
      </c>
      <c r="M114">
        <f t="shared" si="11"/>
        <v>2007</v>
      </c>
      <c r="N114" s="225">
        <f t="shared" si="9"/>
        <v>-163.95020648399986</v>
      </c>
    </row>
    <row r="115" spans="10:14" x14ac:dyDescent="0.2">
      <c r="J115">
        <f t="shared" si="10"/>
        <v>1992</v>
      </c>
      <c r="K115" s="312">
        <f t="shared" si="8"/>
        <v>29.779185359999701</v>
      </c>
      <c r="M115">
        <f t="shared" si="11"/>
        <v>2008</v>
      </c>
      <c r="N115" s="225">
        <f t="shared" si="9"/>
        <v>-163.95020307199957</v>
      </c>
    </row>
    <row r="116" spans="10:14" x14ac:dyDescent="0.2">
      <c r="J116">
        <f t="shared" si="10"/>
        <v>1993</v>
      </c>
      <c r="K116" s="312">
        <f t="shared" si="8"/>
        <v>10.210126803999628</v>
      </c>
      <c r="M116">
        <f t="shared" si="11"/>
        <v>2009</v>
      </c>
      <c r="N116" s="225">
        <f t="shared" si="9"/>
        <v>-137.98708428967984</v>
      </c>
    </row>
    <row r="117" spans="10:14" x14ac:dyDescent="0.2">
      <c r="J117">
        <f t="shared" si="10"/>
        <v>1994</v>
      </c>
      <c r="K117" s="312">
        <f t="shared" si="8"/>
        <v>1.7026323559998673</v>
      </c>
      <c r="M117">
        <f t="shared" si="11"/>
        <v>2010</v>
      </c>
      <c r="N117" s="225">
        <f t="shared" si="9"/>
        <v>-137.98487966000101</v>
      </c>
    </row>
    <row r="118" spans="10:14" x14ac:dyDescent="0.2">
      <c r="J118">
        <f t="shared" si="10"/>
        <v>1995</v>
      </c>
      <c r="K118" s="312">
        <f t="shared" si="8"/>
        <v>-40.638660120000168</v>
      </c>
      <c r="M118">
        <v>2011</v>
      </c>
      <c r="N118" s="225">
        <f t="shared" si="9"/>
        <v>-137.98487966000101</v>
      </c>
    </row>
    <row r="119" spans="10:14" x14ac:dyDescent="0.2">
      <c r="J119">
        <f t="shared" si="10"/>
        <v>1996</v>
      </c>
      <c r="K119" s="312">
        <f t="shared" si="8"/>
        <v>-40.638656707999871</v>
      </c>
      <c r="M119">
        <v>2012</v>
      </c>
      <c r="N119" s="225">
        <f t="shared" si="9"/>
        <v>-137.98487966000101</v>
      </c>
    </row>
    <row r="120" spans="10:14" x14ac:dyDescent="0.2">
      <c r="J120">
        <f t="shared" si="10"/>
        <v>1997</v>
      </c>
      <c r="K120" s="312">
        <f t="shared" si="8"/>
        <v>-117.72073870000031</v>
      </c>
      <c r="M120">
        <v>2013</v>
      </c>
      <c r="N120" s="225">
        <f t="shared" si="9"/>
        <v>-137.98487966000101</v>
      </c>
    </row>
    <row r="121" spans="10:14" x14ac:dyDescent="0.2">
      <c r="J121">
        <f t="shared" si="10"/>
        <v>1998</v>
      </c>
      <c r="K121" s="312">
        <f t="shared" si="8"/>
        <v>-117.72073528800001</v>
      </c>
      <c r="M121">
        <v>2014</v>
      </c>
      <c r="N121" s="225">
        <f t="shared" si="9"/>
        <v>-137.98487966000101</v>
      </c>
    </row>
    <row r="122" spans="10:14" x14ac:dyDescent="0.2">
      <c r="J122">
        <f t="shared" si="10"/>
        <v>1999</v>
      </c>
      <c r="K122" s="312">
        <f t="shared" si="8"/>
        <v>-117.72073187599972</v>
      </c>
      <c r="M122" s="530">
        <v>2015</v>
      </c>
      <c r="N122" s="225">
        <f t="shared" ref="N122:N124" si="12">C82</f>
        <v>-137.98487966000101</v>
      </c>
    </row>
    <row r="123" spans="10:14" x14ac:dyDescent="0.2">
      <c r="J123">
        <v>2000</v>
      </c>
      <c r="K123" s="312">
        <f t="shared" si="8"/>
        <v>-117.72072846400033</v>
      </c>
      <c r="M123" s="530">
        <v>2016</v>
      </c>
      <c r="N123" s="225">
        <f t="shared" si="12"/>
        <v>-137.98487966000101</v>
      </c>
    </row>
    <row r="124" spans="10:14" x14ac:dyDescent="0.2">
      <c r="M124" s="530">
        <v>2017</v>
      </c>
      <c r="N124" s="225">
        <f t="shared" si="12"/>
        <v>-137.98487966000101</v>
      </c>
    </row>
  </sheetData>
  <phoneticPr fontId="32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D64"/>
  <sheetViews>
    <sheetView topLeftCell="H37" workbookViewId="0">
      <selection activeCell="M24" sqref="M24"/>
    </sheetView>
  </sheetViews>
  <sheetFormatPr defaultColWidth="9.140625" defaultRowHeight="12.75" x14ac:dyDescent="0.2"/>
  <cols>
    <col min="1" max="2" width="9.140625" style="423"/>
    <col min="3" max="3" width="16.140625" style="423" customWidth="1"/>
    <col min="4" max="4" width="11.140625" style="423" customWidth="1"/>
    <col min="5" max="5" width="12.85546875" style="423" customWidth="1"/>
    <col min="6" max="6" width="11.42578125" style="423" customWidth="1"/>
    <col min="7" max="7" width="9.140625" style="423"/>
    <col min="8" max="8" width="10.140625" style="423" customWidth="1"/>
    <col min="9" max="10" width="9.140625" style="423"/>
    <col min="11" max="11" width="15.85546875" style="423" customWidth="1"/>
    <col min="12" max="12" width="11" style="423" customWidth="1"/>
    <col min="13" max="13" width="12.7109375" style="423" customWidth="1"/>
    <col min="14" max="14" width="11.140625" style="423" customWidth="1"/>
    <col min="15" max="15" width="11.28515625" style="423" customWidth="1"/>
    <col min="16" max="17" width="10.5703125" style="423" customWidth="1"/>
    <col min="18" max="18" width="11.42578125" style="423" customWidth="1"/>
    <col min="19" max="19" width="11" style="423" bestFit="1" customWidth="1"/>
    <col min="20" max="20" width="12.85546875" style="423" customWidth="1"/>
    <col min="21" max="21" width="11.28515625" style="423" customWidth="1"/>
    <col min="22" max="22" width="11.140625" style="423" customWidth="1"/>
    <col min="23" max="23" width="14.7109375" style="423" customWidth="1"/>
    <col min="24" max="24" width="11.85546875" style="423" customWidth="1"/>
    <col min="25" max="25" width="11" style="423" customWidth="1"/>
    <col min="26" max="27" width="9.140625" style="423"/>
    <col min="28" max="28" width="11" style="423" customWidth="1"/>
    <col min="29" max="29" width="10.7109375" style="423" customWidth="1"/>
    <col min="30" max="30" width="9.140625" style="423"/>
    <col min="31" max="31" width="9.85546875" style="423" customWidth="1"/>
    <col min="32" max="16384" width="9.140625" style="423"/>
  </cols>
  <sheetData>
    <row r="1" spans="2:28" x14ac:dyDescent="0.2">
      <c r="C1" s="424" t="s">
        <v>71</v>
      </c>
      <c r="K1" s="424" t="s">
        <v>68</v>
      </c>
    </row>
    <row r="3" spans="2:28" x14ac:dyDescent="0.2">
      <c r="C3" s="423" t="s">
        <v>98</v>
      </c>
      <c r="D3" s="423" t="s">
        <v>99</v>
      </c>
      <c r="E3" s="423" t="s">
        <v>100</v>
      </c>
      <c r="F3" s="423" t="s">
        <v>101</v>
      </c>
      <c r="G3" s="423" t="s">
        <v>176</v>
      </c>
      <c r="H3" s="425"/>
      <c r="I3" s="426"/>
      <c r="K3" s="423" t="s">
        <v>98</v>
      </c>
      <c r="L3" s="423" t="s">
        <v>99</v>
      </c>
      <c r="M3" s="423" t="s">
        <v>100</v>
      </c>
      <c r="N3" s="423" t="s">
        <v>101</v>
      </c>
      <c r="S3" s="425"/>
      <c r="T3" s="425"/>
      <c r="U3" s="425"/>
      <c r="V3" s="425"/>
      <c r="W3" s="425"/>
      <c r="X3" s="425"/>
      <c r="Y3" s="425"/>
      <c r="Z3" s="425"/>
      <c r="AA3" s="425"/>
      <c r="AB3" s="425"/>
    </row>
    <row r="4" spans="2:28" x14ac:dyDescent="0.2">
      <c r="H4" s="425"/>
      <c r="I4" s="426"/>
      <c r="S4" s="425"/>
      <c r="T4" s="425"/>
      <c r="U4" s="425"/>
      <c r="V4" s="425"/>
      <c r="W4" s="425"/>
      <c r="X4" s="425"/>
      <c r="Y4" s="425"/>
      <c r="Z4" s="425"/>
      <c r="AA4" s="425"/>
      <c r="AB4" s="425"/>
    </row>
    <row r="5" spans="2:28" x14ac:dyDescent="0.2">
      <c r="B5" s="423" t="s">
        <v>69</v>
      </c>
      <c r="C5" s="427" t="s">
        <v>1359</v>
      </c>
      <c r="D5" s="427" t="s">
        <v>1488</v>
      </c>
      <c r="E5" s="427" t="s">
        <v>1487</v>
      </c>
      <c r="F5" s="427" t="s">
        <v>1313</v>
      </c>
      <c r="G5" s="427" t="s">
        <v>1314</v>
      </c>
      <c r="H5" s="425"/>
      <c r="I5" s="426"/>
      <c r="J5" s="428" t="s">
        <v>69</v>
      </c>
      <c r="K5" s="427" t="s">
        <v>1359</v>
      </c>
      <c r="L5" s="427" t="s">
        <v>1488</v>
      </c>
      <c r="M5" s="427" t="s">
        <v>1487</v>
      </c>
      <c r="N5" s="427" t="s">
        <v>1313</v>
      </c>
      <c r="O5" s="427" t="s">
        <v>1314</v>
      </c>
      <c r="P5" s="443"/>
      <c r="S5" s="425"/>
      <c r="T5" s="436"/>
      <c r="U5" s="436"/>
      <c r="V5" s="436"/>
      <c r="W5" s="425"/>
      <c r="X5" s="425"/>
      <c r="Y5" s="425"/>
      <c r="Z5" s="425"/>
      <c r="AA5" s="425"/>
      <c r="AB5" s="425"/>
    </row>
    <row r="6" spans="2:28" ht="13.5" thickBot="1" x14ac:dyDescent="0.25">
      <c r="B6" s="429"/>
      <c r="C6" s="430" t="s">
        <v>1315</v>
      </c>
      <c r="D6" s="429" t="s">
        <v>599</v>
      </c>
      <c r="E6" s="429" t="s">
        <v>599</v>
      </c>
      <c r="F6" s="430" t="s">
        <v>1316</v>
      </c>
      <c r="G6" s="429" t="s">
        <v>599</v>
      </c>
      <c r="H6" s="431"/>
      <c r="I6" s="431"/>
      <c r="J6" s="429"/>
      <c r="K6" s="430" t="s">
        <v>1315</v>
      </c>
      <c r="L6" s="429" t="s">
        <v>599</v>
      </c>
      <c r="M6" s="429" t="s">
        <v>599</v>
      </c>
      <c r="N6" s="430" t="s">
        <v>1316</v>
      </c>
      <c r="O6" s="429" t="s">
        <v>599</v>
      </c>
      <c r="S6" s="425"/>
      <c r="T6" s="436"/>
      <c r="U6" s="436"/>
      <c r="V6" s="436"/>
      <c r="W6" s="425"/>
      <c r="X6" s="425"/>
      <c r="Y6" s="425"/>
      <c r="Z6" s="425"/>
      <c r="AA6" s="425"/>
      <c r="AB6" s="425"/>
    </row>
    <row r="7" spans="2:28" ht="15" x14ac:dyDescent="0.25">
      <c r="B7" s="432">
        <v>1970</v>
      </c>
      <c r="C7" s="433">
        <f>AER11_Table2.1C_Update!W33</f>
        <v>1201163</v>
      </c>
      <c r="D7" s="567">
        <f>'mer_data2.3 Dec 2019'!M34</f>
        <v>1201.163</v>
      </c>
      <c r="E7" s="434">
        <f>SEDS_CensusRgn!G18</f>
        <v>1201.163</v>
      </c>
      <c r="F7" s="435">
        <f>D7/E7</f>
        <v>1</v>
      </c>
      <c r="G7" s="434">
        <f>F7*E7</f>
        <v>1201.163</v>
      </c>
      <c r="H7" s="436"/>
      <c r="I7" s="436"/>
      <c r="J7" s="432">
        <v>1970</v>
      </c>
      <c r="K7" s="433">
        <f>AER11_Table2.1C_Update!U33</f>
        <v>4236666</v>
      </c>
      <c r="L7" s="434">
        <f>'mer_data2.3 Dec 2019'!L34</f>
        <v>4236.8500000000004</v>
      </c>
      <c r="M7" s="434">
        <f>SEDS_CensusRgn!N18</f>
        <v>4217.107</v>
      </c>
      <c r="N7" s="435">
        <f>L7/M7</f>
        <v>1.0046816454977312</v>
      </c>
      <c r="O7" s="434">
        <f>N7*M7</f>
        <v>4236.8500000000004</v>
      </c>
      <c r="S7" s="425"/>
      <c r="T7" s="436"/>
      <c r="U7" s="436"/>
      <c r="V7" s="436"/>
      <c r="W7" s="425"/>
      <c r="X7" s="425"/>
      <c r="Y7" s="425"/>
      <c r="Z7" s="425"/>
      <c r="AA7" s="425"/>
      <c r="AB7" s="425"/>
    </row>
    <row r="8" spans="2:28" ht="15" x14ac:dyDescent="0.25">
      <c r="B8" s="432">
        <v>1971</v>
      </c>
      <c r="C8" s="433">
        <f>AER11_Table2.1C_Update!W34</f>
        <v>1288009</v>
      </c>
      <c r="D8" s="567">
        <f>'mer_data2.3 Dec 2019'!M35</f>
        <v>1288.009</v>
      </c>
      <c r="E8" s="434">
        <f>SEDS_CensusRgn!G19</f>
        <v>1288.011</v>
      </c>
      <c r="F8" s="435">
        <f t="shared" ref="F8:F14" si="0">D8/E8</f>
        <v>0.99999844721823028</v>
      </c>
      <c r="G8" s="434">
        <f t="shared" ref="G8:G14" si="1">F8*E8</f>
        <v>1288.009</v>
      </c>
      <c r="H8" s="436"/>
      <c r="I8" s="436"/>
      <c r="J8" s="432">
        <v>1971</v>
      </c>
      <c r="K8" s="433">
        <f>AER11_Table2.1C_Update!U34</f>
        <v>4323753</v>
      </c>
      <c r="L8" s="434">
        <f>'mer_data2.3 Dec 2019'!L35</f>
        <v>4323.9399999999996</v>
      </c>
      <c r="M8" s="434">
        <f>SEDS_CensusRgn!N19</f>
        <v>4304.6790000000001</v>
      </c>
      <c r="N8" s="435">
        <f t="shared" ref="N8:N14" si="2">L8/M8</f>
        <v>1.0044744335175746</v>
      </c>
      <c r="O8" s="434">
        <f t="shared" ref="O8:O14" si="3">N8*M8</f>
        <v>4323.9399999999996</v>
      </c>
      <c r="S8" s="425"/>
      <c r="T8" s="436"/>
      <c r="U8" s="436"/>
      <c r="V8" s="436"/>
      <c r="W8" s="425"/>
      <c r="X8" s="425"/>
      <c r="Y8" s="425"/>
      <c r="Z8" s="425"/>
      <c r="AA8" s="425"/>
      <c r="AB8" s="425"/>
    </row>
    <row r="9" spans="2:28" ht="15" x14ac:dyDescent="0.25">
      <c r="B9" s="432">
        <v>1972</v>
      </c>
      <c r="C9" s="433">
        <f>AER11_Table2.1C_Update!W35</f>
        <v>1407566</v>
      </c>
      <c r="D9" s="567">
        <f>'mer_data2.3 Dec 2019'!M36</f>
        <v>1407.566</v>
      </c>
      <c r="E9" s="434">
        <f>SEDS_CensusRgn!G20</f>
        <v>1407.567</v>
      </c>
      <c r="F9" s="435">
        <f t="shared" si="0"/>
        <v>0.999999289554245</v>
      </c>
      <c r="G9" s="434">
        <f t="shared" si="1"/>
        <v>1407.566</v>
      </c>
      <c r="H9" s="436"/>
      <c r="I9" s="436"/>
      <c r="J9" s="432">
        <v>1972</v>
      </c>
      <c r="K9" s="433">
        <f>AER11_Table2.1C_Update!U35</f>
        <v>4411961</v>
      </c>
      <c r="L9" s="434">
        <f>'mer_data2.3 Dec 2019'!L36</f>
        <v>4412.1610000000001</v>
      </c>
      <c r="M9" s="434">
        <f>SEDS_CensusRgn!N20</f>
        <v>4406.9449999999997</v>
      </c>
      <c r="N9" s="435">
        <f t="shared" si="2"/>
        <v>1.0011835863619809</v>
      </c>
      <c r="O9" s="434">
        <f t="shared" si="3"/>
        <v>4412.1610000000001</v>
      </c>
      <c r="S9" s="425"/>
      <c r="T9" s="436"/>
      <c r="U9" s="436"/>
      <c r="V9" s="436"/>
      <c r="W9" s="425"/>
      <c r="X9" s="425"/>
      <c r="Y9" s="425"/>
      <c r="Z9" s="425"/>
      <c r="AA9" s="425"/>
      <c r="AB9" s="425"/>
    </row>
    <row r="10" spans="2:28" ht="15" x14ac:dyDescent="0.25">
      <c r="B10" s="432">
        <v>1973</v>
      </c>
      <c r="C10" s="433">
        <f>AER11_Table2.1C_Update!W36</f>
        <v>1516653</v>
      </c>
      <c r="D10" s="567">
        <f>'mer_data2.3 Dec 2019'!M37</f>
        <v>1516.653</v>
      </c>
      <c r="E10" s="434">
        <f>SEDS_CensusRgn!G21</f>
        <v>1516.654</v>
      </c>
      <c r="F10" s="435">
        <f t="shared" si="0"/>
        <v>0.999999340653834</v>
      </c>
      <c r="G10" s="434">
        <f t="shared" si="1"/>
        <v>1516.653</v>
      </c>
      <c r="H10" s="436"/>
      <c r="I10" s="436"/>
      <c r="J10" s="432">
        <v>1973</v>
      </c>
      <c r="K10" s="433">
        <f>AER11_Table2.1C_Update!U36</f>
        <v>4422793</v>
      </c>
      <c r="L10" s="434">
        <f>'mer_data2.3 Dec 2019'!L37</f>
        <v>4422.9840000000004</v>
      </c>
      <c r="M10" s="434">
        <f>SEDS_CensusRgn!N21</f>
        <v>4433.67</v>
      </c>
      <c r="N10" s="435">
        <f t="shared" si="2"/>
        <v>0.99758980708983758</v>
      </c>
      <c r="O10" s="434">
        <f t="shared" si="3"/>
        <v>4422.9840000000004</v>
      </c>
      <c r="S10" s="425"/>
      <c r="T10" s="436"/>
      <c r="U10" s="436"/>
      <c r="V10" s="436"/>
      <c r="W10" s="425"/>
      <c r="X10" s="425"/>
      <c r="Y10" s="425"/>
      <c r="Z10" s="425"/>
      <c r="AA10" s="425"/>
      <c r="AB10" s="425"/>
    </row>
    <row r="11" spans="2:28" ht="15" x14ac:dyDescent="0.25">
      <c r="B11" s="432">
        <v>1974</v>
      </c>
      <c r="C11" s="433">
        <f>AER11_Table2.1C_Update!W37</f>
        <v>1501334</v>
      </c>
      <c r="D11" s="567">
        <f>'mer_data2.3 Dec 2019'!M38</f>
        <v>1501.3340000000001</v>
      </c>
      <c r="E11" s="434">
        <f>SEDS_CensusRgn!G22</f>
        <v>1501.3310000000001</v>
      </c>
      <c r="F11" s="435">
        <f t="shared" si="0"/>
        <v>1.0000019982269066</v>
      </c>
      <c r="G11" s="434">
        <f t="shared" si="1"/>
        <v>1501.3340000000001</v>
      </c>
      <c r="H11" s="436"/>
      <c r="I11" s="436"/>
      <c r="J11" s="432">
        <v>1974</v>
      </c>
      <c r="K11" s="433">
        <f>AER11_Table2.1C_Update!U37</f>
        <v>4259084</v>
      </c>
      <c r="L11" s="434">
        <f>'mer_data2.3 Dec 2019'!L38</f>
        <v>4259.259</v>
      </c>
      <c r="M11" s="434">
        <f>SEDS_CensusRgn!N22</f>
        <v>4255.6890000000003</v>
      </c>
      <c r="N11" s="435">
        <f t="shared" si="2"/>
        <v>1.0008388770889978</v>
      </c>
      <c r="O11" s="434">
        <f t="shared" si="3"/>
        <v>4259.259</v>
      </c>
      <c r="S11" s="425"/>
      <c r="T11" s="436"/>
      <c r="U11" s="436"/>
      <c r="V11" s="436"/>
      <c r="W11" s="425"/>
      <c r="X11" s="425"/>
      <c r="Y11" s="425"/>
      <c r="Z11" s="425"/>
      <c r="AA11" s="425"/>
      <c r="AB11" s="425"/>
    </row>
    <row r="12" spans="2:28" ht="15" x14ac:dyDescent="0.25">
      <c r="B12" s="432">
        <v>1975</v>
      </c>
      <c r="C12" s="433">
        <f>AER11_Table2.1C_Update!W38</f>
        <v>1597826</v>
      </c>
      <c r="D12" s="567">
        <f>'mer_data2.3 Dec 2019'!M39</f>
        <v>1597.826</v>
      </c>
      <c r="E12" s="434">
        <f>SEDS_CensusRgn!G23</f>
        <v>1597.8249999999998</v>
      </c>
      <c r="F12" s="435">
        <f t="shared" si="0"/>
        <v>1.0000006258507661</v>
      </c>
      <c r="G12" s="434">
        <f t="shared" si="1"/>
        <v>1597.8260000000002</v>
      </c>
      <c r="H12" s="436"/>
      <c r="I12" s="436"/>
      <c r="J12" s="432">
        <v>1975</v>
      </c>
      <c r="K12" s="433">
        <f>AER11_Table2.1C_Update!U38</f>
        <v>4059188</v>
      </c>
      <c r="L12" s="434">
        <f>'mer_data2.3 Dec 2019'!L39</f>
        <v>4059.357</v>
      </c>
      <c r="M12" s="434">
        <f>SEDS_CensusRgn!N23</f>
        <v>4056.1420000000003</v>
      </c>
      <c r="N12" s="435">
        <f t="shared" si="2"/>
        <v>1.0007926251102648</v>
      </c>
      <c r="O12" s="434">
        <f t="shared" si="3"/>
        <v>4059.357</v>
      </c>
      <c r="S12" s="425"/>
      <c r="T12" s="436"/>
      <c r="U12" s="436"/>
      <c r="V12" s="436"/>
      <c r="W12" s="425"/>
      <c r="X12" s="425"/>
      <c r="Y12" s="425"/>
      <c r="Z12" s="425"/>
      <c r="AA12" s="425"/>
      <c r="AB12" s="425"/>
    </row>
    <row r="13" spans="2:28" ht="15" x14ac:dyDescent="0.25">
      <c r="B13" s="432">
        <v>1976</v>
      </c>
      <c r="C13" s="433">
        <f>AER11_Table2.1C_Update!W39</f>
        <v>1677943</v>
      </c>
      <c r="D13" s="567">
        <f>'mer_data2.3 Dec 2019'!M40</f>
        <v>1677.943</v>
      </c>
      <c r="E13" s="434">
        <f>SEDS_CensusRgn!G24</f>
        <v>1677.9450000000002</v>
      </c>
      <c r="F13" s="435">
        <f t="shared" si="0"/>
        <v>0.99999880806581853</v>
      </c>
      <c r="G13" s="434">
        <f t="shared" si="1"/>
        <v>1677.943</v>
      </c>
      <c r="H13" s="436"/>
      <c r="I13" s="436"/>
      <c r="J13" s="432">
        <v>1976</v>
      </c>
      <c r="K13" s="433">
        <f>AER11_Table2.1C_Update!U39</f>
        <v>4371469</v>
      </c>
      <c r="L13" s="434">
        <f>'mer_data2.3 Dec 2019'!L40</f>
        <v>4371.6459999999997</v>
      </c>
      <c r="M13" s="434">
        <f>SEDS_CensusRgn!N24</f>
        <v>4369.8460000000005</v>
      </c>
      <c r="N13" s="435">
        <f t="shared" si="2"/>
        <v>1.0004119138294574</v>
      </c>
      <c r="O13" s="434">
        <f t="shared" si="3"/>
        <v>4371.6459999999997</v>
      </c>
      <c r="S13" s="425"/>
      <c r="T13" s="436"/>
      <c r="U13" s="436"/>
      <c r="V13" s="436"/>
      <c r="W13" s="425"/>
      <c r="X13" s="425"/>
      <c r="Y13" s="425"/>
      <c r="Z13" s="425"/>
      <c r="AA13" s="425"/>
      <c r="AB13" s="425"/>
    </row>
    <row r="14" spans="2:28" ht="15" x14ac:dyDescent="0.25">
      <c r="B14" s="432">
        <v>1977</v>
      </c>
      <c r="C14" s="433">
        <f>AER11_Table2.1C_Update!W40</f>
        <v>1753866</v>
      </c>
      <c r="D14" s="567">
        <f>'mer_data2.3 Dec 2019'!M41</f>
        <v>1753.866</v>
      </c>
      <c r="E14" s="434">
        <f>SEDS_CensusRgn!G25</f>
        <v>1753.8650000000002</v>
      </c>
      <c r="F14" s="435">
        <f t="shared" si="0"/>
        <v>1.0000005701693115</v>
      </c>
      <c r="G14" s="434">
        <f t="shared" si="1"/>
        <v>1753.8659999999998</v>
      </c>
      <c r="H14" s="436"/>
      <c r="I14" s="436"/>
      <c r="J14" s="432">
        <v>1977</v>
      </c>
      <c r="K14" s="433">
        <f>AER11_Table2.1C_Update!U40</f>
        <v>4258152</v>
      </c>
      <c r="L14" s="434">
        <f>'mer_data2.3 Dec 2019'!L41</f>
        <v>4258.3280000000004</v>
      </c>
      <c r="M14" s="434">
        <f>SEDS_CensusRgn!N25</f>
        <v>4256.8910000000005</v>
      </c>
      <c r="N14" s="435">
        <f t="shared" si="2"/>
        <v>1.0003375703065922</v>
      </c>
      <c r="O14" s="434">
        <f t="shared" si="3"/>
        <v>4258.3280000000004</v>
      </c>
      <c r="S14" s="425"/>
      <c r="T14" s="436"/>
      <c r="U14" s="436"/>
      <c r="V14" s="436"/>
      <c r="W14" s="425"/>
      <c r="X14" s="425"/>
      <c r="Y14" s="425"/>
      <c r="Z14" s="425"/>
      <c r="AA14" s="425"/>
      <c r="AB14" s="425"/>
    </row>
    <row r="15" spans="2:28" ht="15" x14ac:dyDescent="0.25">
      <c r="B15" s="428">
        <v>1978</v>
      </c>
      <c r="C15" s="433">
        <f>AER11_Table2.1C_Update!W41</f>
        <v>1813270</v>
      </c>
      <c r="D15" s="567">
        <f>'mer_data2.3 Dec 2019'!M42</f>
        <v>1813.27</v>
      </c>
      <c r="E15" s="434">
        <f>SEDS_CensusRgn!G26</f>
        <v>1813.2730000000001</v>
      </c>
      <c r="F15" s="435">
        <f>D15/E15</f>
        <v>0.99999834553318767</v>
      </c>
      <c r="G15" s="434">
        <f>F15*E15</f>
        <v>1813.27</v>
      </c>
      <c r="H15" s="437"/>
      <c r="I15" s="438"/>
      <c r="J15" s="428">
        <v>1978</v>
      </c>
      <c r="K15" s="433">
        <f>AER11_Table2.1C_Update!U41</f>
        <v>4308941</v>
      </c>
      <c r="L15" s="434">
        <f>'mer_data2.3 Dec 2019'!L42</f>
        <v>4309.1120000000001</v>
      </c>
      <c r="M15" s="434">
        <f>SEDS_CensusRgn!N26</f>
        <v>4308.5990000000002</v>
      </c>
      <c r="N15" s="435">
        <f>L15/M15</f>
        <v>1.000119064224821</v>
      </c>
      <c r="O15" s="434">
        <f>N15*M15</f>
        <v>4309.1120000000001</v>
      </c>
      <c r="S15" s="437"/>
      <c r="T15" s="438"/>
      <c r="U15" s="440"/>
      <c r="V15" s="437"/>
      <c r="W15" s="425"/>
      <c r="X15" s="425"/>
      <c r="Y15" s="446"/>
      <c r="Z15" s="425"/>
      <c r="AA15" s="425"/>
      <c r="AB15" s="425"/>
    </row>
    <row r="16" spans="2:28" ht="15" x14ac:dyDescent="0.25">
      <c r="B16" s="428">
        <v>1979</v>
      </c>
      <c r="C16" s="433">
        <f>AER11_Table2.1C_Update!W42</f>
        <v>1854121</v>
      </c>
      <c r="D16" s="567">
        <f>'mer_data2.3 Dec 2019'!M43</f>
        <v>1854.1210000000001</v>
      </c>
      <c r="E16" s="434">
        <f>SEDS_CensusRgn!G27</f>
        <v>1854.1210000000001</v>
      </c>
      <c r="F16" s="435">
        <f t="shared" ref="F16:F55" si="4">D16/E16</f>
        <v>1</v>
      </c>
      <c r="G16" s="434">
        <f t="shared" ref="G16:G55" si="5">F16*E16</f>
        <v>1854.1210000000001</v>
      </c>
      <c r="H16" s="437"/>
      <c r="I16" s="438"/>
      <c r="J16" s="428">
        <v>1979</v>
      </c>
      <c r="K16" s="433">
        <f>AER11_Table2.1C_Update!U42</f>
        <v>4365844</v>
      </c>
      <c r="L16" s="434">
        <f>'mer_data2.3 Dec 2019'!L43</f>
        <v>4365.9679999999998</v>
      </c>
      <c r="M16" s="434">
        <f>SEDS_CensusRgn!N27</f>
        <v>4365.4540000000006</v>
      </c>
      <c r="N16" s="435">
        <f t="shared" ref="N16:N49" si="6">L16/M16</f>
        <v>1.0001177426219585</v>
      </c>
      <c r="O16" s="434">
        <f t="shared" ref="O16:O49" si="7">N16*M16</f>
        <v>4365.9679999999998</v>
      </c>
      <c r="S16" s="437"/>
      <c r="T16" s="438"/>
      <c r="U16" s="440"/>
      <c r="V16" s="437"/>
      <c r="W16" s="447"/>
      <c r="X16" s="425"/>
      <c r="Y16" s="446"/>
      <c r="Z16" s="425"/>
      <c r="AA16" s="425"/>
      <c r="AB16" s="425"/>
    </row>
    <row r="17" spans="2:28" ht="15" x14ac:dyDescent="0.25">
      <c r="B17" s="428">
        <f>B16+1</f>
        <v>1980</v>
      </c>
      <c r="C17" s="433">
        <f>AER11_Table2.1C_Update!W43</f>
        <v>1906089</v>
      </c>
      <c r="D17" s="567">
        <f>'mer_data2.3 Dec 2019'!M44</f>
        <v>1906.0889999999999</v>
      </c>
      <c r="E17" s="434">
        <f>SEDS_CensusRgn!G28</f>
        <v>2033.2380000000003</v>
      </c>
      <c r="F17" s="435">
        <f t="shared" si="4"/>
        <v>0.93746477293853436</v>
      </c>
      <c r="G17" s="434">
        <f t="shared" si="5"/>
        <v>1906.0889999999999</v>
      </c>
      <c r="H17" s="437"/>
      <c r="I17" s="438"/>
      <c r="J17" s="428">
        <f>J16+1</f>
        <v>1980</v>
      </c>
      <c r="K17" s="433">
        <f>AER11_Table2.1C_Update!U43</f>
        <v>4104984</v>
      </c>
      <c r="L17" s="434">
        <f>'mer_data2.3 Dec 2019'!L44</f>
        <v>4105.0990000000002</v>
      </c>
      <c r="M17" s="434">
        <f>SEDS_CensusRgn!N28</f>
        <v>3818.614</v>
      </c>
      <c r="N17" s="435">
        <f t="shared" si="6"/>
        <v>1.075023293791936</v>
      </c>
      <c r="O17" s="434">
        <f t="shared" si="7"/>
        <v>4105.0990000000002</v>
      </c>
      <c r="S17" s="437"/>
      <c r="T17" s="438"/>
      <c r="U17" s="440"/>
      <c r="V17" s="437"/>
      <c r="W17" s="425"/>
      <c r="X17" s="425"/>
      <c r="Y17" s="446"/>
      <c r="Z17" s="425"/>
      <c r="AA17" s="425"/>
      <c r="AB17" s="425"/>
    </row>
    <row r="18" spans="2:28" ht="15" x14ac:dyDescent="0.25">
      <c r="B18" s="428">
        <f t="shared" ref="B18:B49" si="8">B17+1</f>
        <v>1981</v>
      </c>
      <c r="C18" s="433">
        <f>AER11_Table2.1C_Update!W44</f>
        <v>2033239</v>
      </c>
      <c r="D18" s="567">
        <f>'mer_data2.3 Dec 2019'!M45</f>
        <v>2033.239</v>
      </c>
      <c r="E18" s="434">
        <f>SEDS_CensusRgn!G29</f>
        <v>2077.0500000000002</v>
      </c>
      <c r="F18" s="435">
        <f t="shared" si="4"/>
        <v>0.97890710382513657</v>
      </c>
      <c r="G18" s="434">
        <f t="shared" si="5"/>
        <v>2033.239</v>
      </c>
      <c r="H18" s="437"/>
      <c r="I18" s="438"/>
      <c r="J18" s="428">
        <f t="shared" ref="J18:J49" si="9">J17+1</f>
        <v>1981</v>
      </c>
      <c r="K18" s="433">
        <f>AER11_Table2.1C_Update!U44</f>
        <v>3837025</v>
      </c>
      <c r="L18" s="434">
        <f>'mer_data2.3 Dec 2019'!L45</f>
        <v>3837.1370000000002</v>
      </c>
      <c r="M18" s="434">
        <f>SEDS_CensusRgn!N29</f>
        <v>3850.8519999999999</v>
      </c>
      <c r="N18" s="435">
        <f t="shared" si="6"/>
        <v>0.99643845050394053</v>
      </c>
      <c r="O18" s="434">
        <f t="shared" si="7"/>
        <v>3837.1370000000002</v>
      </c>
      <c r="S18" s="437"/>
      <c r="T18" s="438"/>
      <c r="U18" s="440"/>
      <c r="V18" s="437"/>
      <c r="W18" s="425"/>
      <c r="X18" s="425"/>
      <c r="Y18" s="446"/>
      <c r="Z18" s="425"/>
      <c r="AA18" s="425"/>
      <c r="AB18" s="425"/>
    </row>
    <row r="19" spans="2:28" ht="15" x14ac:dyDescent="0.25">
      <c r="B19" s="428">
        <f t="shared" si="8"/>
        <v>1982</v>
      </c>
      <c r="C19" s="433">
        <f>AER11_Table2.1C_Update!W45</f>
        <v>2077048</v>
      </c>
      <c r="D19" s="567">
        <f>'mer_data2.3 Dec 2019'!M46</f>
        <v>2077.0479999999998</v>
      </c>
      <c r="E19" s="434">
        <f>SEDS_CensusRgn!G30</f>
        <v>1906.0920000000001</v>
      </c>
      <c r="F19" s="435">
        <f t="shared" si="4"/>
        <v>1.0896892699827709</v>
      </c>
      <c r="G19" s="434">
        <f t="shared" si="5"/>
        <v>2077.0479999999998</v>
      </c>
      <c r="H19" s="437"/>
      <c r="I19" s="438"/>
      <c r="J19" s="428">
        <f t="shared" si="9"/>
        <v>1982</v>
      </c>
      <c r="K19" s="433">
        <f>AER11_Table2.1C_Update!U45</f>
        <v>3864013</v>
      </c>
      <c r="L19" s="434">
        <f>'mer_data2.3 Dec 2019'!L46</f>
        <v>3864.1190000000001</v>
      </c>
      <c r="M19" s="434">
        <f>SEDS_CensusRgn!N30</f>
        <v>4087.5190000000007</v>
      </c>
      <c r="N19" s="435">
        <f t="shared" si="6"/>
        <v>0.94534581979924726</v>
      </c>
      <c r="O19" s="434">
        <f t="shared" si="7"/>
        <v>3864.1190000000001</v>
      </c>
      <c r="S19" s="437"/>
      <c r="T19" s="438"/>
      <c r="U19" s="440"/>
      <c r="V19" s="437"/>
      <c r="W19" s="425"/>
      <c r="X19" s="425"/>
      <c r="Y19" s="446"/>
      <c r="Z19" s="425"/>
      <c r="AA19" s="425"/>
      <c r="AB19" s="425"/>
    </row>
    <row r="20" spans="2:28" ht="15" x14ac:dyDescent="0.25">
      <c r="B20" s="428">
        <f t="shared" si="8"/>
        <v>1983</v>
      </c>
      <c r="C20" s="433">
        <f>AER11_Table2.1C_Update!W46</f>
        <v>2116437</v>
      </c>
      <c r="D20" s="567">
        <f>'mer_data2.3 Dec 2019'!M47</f>
        <v>2116.4369999999999</v>
      </c>
      <c r="E20" s="434">
        <f>SEDS_CensusRgn!G31</f>
        <v>2116.44</v>
      </c>
      <c r="F20" s="435">
        <f t="shared" si="4"/>
        <v>0.99999858252537277</v>
      </c>
      <c r="G20" s="434">
        <f t="shared" si="5"/>
        <v>2116.4369999999999</v>
      </c>
      <c r="H20" s="437"/>
      <c r="I20" s="438"/>
      <c r="J20" s="428">
        <f t="shared" si="9"/>
        <v>1983</v>
      </c>
      <c r="K20" s="433">
        <f>AER11_Table2.1C_Update!U46</f>
        <v>3840293</v>
      </c>
      <c r="L20" s="434">
        <f>'mer_data2.3 Dec 2019'!L47</f>
        <v>3840.4189999999999</v>
      </c>
      <c r="M20" s="434">
        <f>SEDS_CensusRgn!N31</f>
        <v>3829.0419999999999</v>
      </c>
      <c r="N20" s="435">
        <f t="shared" si="6"/>
        <v>1.0029712392812615</v>
      </c>
      <c r="O20" s="434">
        <f t="shared" si="7"/>
        <v>3840.4190000000003</v>
      </c>
      <c r="S20" s="437"/>
      <c r="T20" s="438"/>
      <c r="U20" s="440"/>
      <c r="V20" s="437"/>
      <c r="W20" s="425"/>
      <c r="X20" s="425"/>
      <c r="Y20" s="446"/>
      <c r="Z20" s="425"/>
      <c r="AA20" s="425"/>
      <c r="AB20" s="425"/>
    </row>
    <row r="21" spans="2:28" ht="15" x14ac:dyDescent="0.25">
      <c r="B21" s="428">
        <f t="shared" si="8"/>
        <v>1984</v>
      </c>
      <c r="C21" s="433">
        <f>AER11_Table2.1C_Update!W47</f>
        <v>2264475</v>
      </c>
      <c r="D21" s="567">
        <f>'mer_data2.3 Dec 2019'!M48</f>
        <v>2264.4749999999999</v>
      </c>
      <c r="E21" s="434">
        <f>SEDS_CensusRgn!G32</f>
        <v>2264.4740000000002</v>
      </c>
      <c r="F21" s="435">
        <f t="shared" si="4"/>
        <v>1.000000441603657</v>
      </c>
      <c r="G21" s="434">
        <f t="shared" si="5"/>
        <v>2264.4749999999999</v>
      </c>
      <c r="H21" s="437"/>
      <c r="I21" s="438"/>
      <c r="J21" s="428">
        <f t="shared" si="9"/>
        <v>1984</v>
      </c>
      <c r="K21" s="433">
        <f>AER11_Table2.1C_Update!U47</f>
        <v>4000779</v>
      </c>
      <c r="L21" s="434">
        <f>'mer_data2.3 Dec 2019'!L48</f>
        <v>4000.8879999999999</v>
      </c>
      <c r="M21" s="434">
        <f>SEDS_CensusRgn!N32</f>
        <v>3985.0239999999999</v>
      </c>
      <c r="N21" s="435">
        <f t="shared" si="6"/>
        <v>1.0039809045064723</v>
      </c>
      <c r="O21" s="434">
        <f t="shared" si="7"/>
        <v>4000.8879999999999</v>
      </c>
      <c r="S21" s="437"/>
      <c r="T21" s="438"/>
      <c r="U21" s="440"/>
      <c r="V21" s="437"/>
      <c r="W21" s="425"/>
      <c r="X21" s="425"/>
      <c r="Y21" s="446"/>
      <c r="Z21" s="425"/>
      <c r="AA21" s="425"/>
      <c r="AB21" s="425"/>
    </row>
    <row r="22" spans="2:28" ht="15" x14ac:dyDescent="0.25">
      <c r="B22" s="428">
        <f t="shared" si="8"/>
        <v>1985</v>
      </c>
      <c r="C22" s="433">
        <f>AER11_Table2.1C_Update!W48</f>
        <v>2351282</v>
      </c>
      <c r="D22" s="567">
        <f>'mer_data2.3 Dec 2019'!M49</f>
        <v>2351.2820000000002</v>
      </c>
      <c r="E22" s="434">
        <f>SEDS_CensusRgn!G33</f>
        <v>2351.2820000000002</v>
      </c>
      <c r="F22" s="435">
        <f t="shared" si="4"/>
        <v>1</v>
      </c>
      <c r="G22" s="434">
        <f t="shared" si="5"/>
        <v>2351.2820000000002</v>
      </c>
      <c r="H22" s="437"/>
      <c r="I22" s="438"/>
      <c r="J22" s="428">
        <f t="shared" si="9"/>
        <v>1985</v>
      </c>
      <c r="K22" s="433">
        <f>AER11_Table2.1C_Update!U48</f>
        <v>3732156</v>
      </c>
      <c r="L22" s="434">
        <f>'mer_data2.3 Dec 2019'!L49</f>
        <v>3732.28</v>
      </c>
      <c r="M22" s="434">
        <f>SEDS_CensusRgn!N33</f>
        <v>3716.2750000000001</v>
      </c>
      <c r="N22" s="435">
        <f t="shared" si="6"/>
        <v>1.0043067318753323</v>
      </c>
      <c r="O22" s="434">
        <f t="shared" si="7"/>
        <v>3732.2800000000007</v>
      </c>
      <c r="S22" s="437"/>
      <c r="T22" s="438"/>
      <c r="U22" s="440"/>
      <c r="V22" s="437"/>
      <c r="W22" s="425"/>
      <c r="X22" s="425"/>
      <c r="Y22" s="446"/>
      <c r="Z22" s="425"/>
      <c r="AA22" s="425"/>
      <c r="AB22" s="425"/>
    </row>
    <row r="23" spans="2:28" ht="15" x14ac:dyDescent="0.25">
      <c r="B23" s="428">
        <f t="shared" si="8"/>
        <v>1986</v>
      </c>
      <c r="C23" s="433">
        <f>AER11_Table2.1C_Update!W49</f>
        <v>2438629</v>
      </c>
      <c r="D23" s="567">
        <f>'mer_data2.3 Dec 2019'!M50</f>
        <v>2438.6289999999999</v>
      </c>
      <c r="E23" s="434">
        <f>SEDS_CensusRgn!G34</f>
        <v>2438.625</v>
      </c>
      <c r="F23" s="435">
        <f t="shared" si="4"/>
        <v>1.0000016402685938</v>
      </c>
      <c r="G23" s="434">
        <f t="shared" si="5"/>
        <v>2438.6289999999995</v>
      </c>
      <c r="H23" s="437"/>
      <c r="I23" s="438"/>
      <c r="J23" s="428">
        <f t="shared" si="9"/>
        <v>1986</v>
      </c>
      <c r="K23" s="433">
        <f>AER11_Table2.1C_Update!U49</f>
        <v>3692736</v>
      </c>
      <c r="L23" s="434">
        <f>'mer_data2.3 Dec 2019'!L50</f>
        <v>3692.857</v>
      </c>
      <c r="M23" s="434">
        <f>SEDS_CensusRgn!N34</f>
        <v>3678.9259999999999</v>
      </c>
      <c r="N23" s="435">
        <f t="shared" si="6"/>
        <v>1.0037867029671159</v>
      </c>
      <c r="O23" s="434">
        <f t="shared" si="7"/>
        <v>3692.857</v>
      </c>
      <c r="S23" s="437"/>
      <c r="T23" s="438"/>
      <c r="U23" s="440"/>
      <c r="V23" s="437"/>
      <c r="W23" s="425"/>
      <c r="X23" s="425"/>
      <c r="Y23" s="446"/>
      <c r="Z23" s="425"/>
      <c r="AA23" s="425"/>
      <c r="AB23" s="425"/>
    </row>
    <row r="24" spans="2:28" ht="15" x14ac:dyDescent="0.25">
      <c r="B24" s="428">
        <f t="shared" si="8"/>
        <v>1987</v>
      </c>
      <c r="C24" s="433">
        <f>AER11_Table2.1C_Update!W50</f>
        <v>2538756</v>
      </c>
      <c r="D24" s="567">
        <f>'mer_data2.3 Dec 2019'!M51</f>
        <v>2538.7559999999999</v>
      </c>
      <c r="E24" s="434">
        <f>SEDS_CensusRgn!G35</f>
        <v>2538.7579999999998</v>
      </c>
      <c r="F24" s="435">
        <f t="shared" si="4"/>
        <v>0.99999921221321608</v>
      </c>
      <c r="G24" s="434">
        <f t="shared" si="5"/>
        <v>2538.7559999999999</v>
      </c>
      <c r="H24" s="437"/>
      <c r="I24" s="438"/>
      <c r="J24" s="428">
        <f t="shared" si="9"/>
        <v>1987</v>
      </c>
      <c r="K24" s="433">
        <f>AER11_Table2.1C_Update!U50</f>
        <v>3774113</v>
      </c>
      <c r="L24" s="434">
        <f>'mer_data2.3 Dec 2019'!L51</f>
        <v>3774.2460000000001</v>
      </c>
      <c r="M24" s="434">
        <f>SEDS_CensusRgn!N35</f>
        <v>3761.3980000000001</v>
      </c>
      <c r="N24" s="435">
        <f t="shared" si="6"/>
        <v>1.003415751271203</v>
      </c>
      <c r="O24" s="434">
        <f t="shared" si="7"/>
        <v>3774.2460000000005</v>
      </c>
      <c r="S24" s="437"/>
      <c r="T24" s="438"/>
      <c r="U24" s="440"/>
      <c r="V24" s="437"/>
      <c r="W24" s="425"/>
      <c r="X24" s="425"/>
      <c r="Y24" s="446"/>
      <c r="Z24" s="425"/>
      <c r="AA24" s="425"/>
      <c r="AB24" s="425"/>
    </row>
    <row r="25" spans="2:28" ht="15" x14ac:dyDescent="0.25">
      <c r="B25" s="428">
        <f t="shared" si="8"/>
        <v>1988</v>
      </c>
      <c r="C25" s="433">
        <f>AER11_Table2.1C_Update!W51</f>
        <v>2675108</v>
      </c>
      <c r="D25" s="567">
        <f>'mer_data2.3 Dec 2019'!M52</f>
        <v>2675.1080000000002</v>
      </c>
      <c r="E25" s="434">
        <f>SEDS_CensusRgn!G36</f>
        <v>2675.107</v>
      </c>
      <c r="F25" s="435">
        <f t="shared" si="4"/>
        <v>1.0000003738168231</v>
      </c>
      <c r="G25" s="434">
        <f t="shared" si="5"/>
        <v>2675.1080000000002</v>
      </c>
      <c r="H25" s="437"/>
      <c r="I25" s="438"/>
      <c r="J25" s="428">
        <f t="shared" si="9"/>
        <v>1988</v>
      </c>
      <c r="K25" s="433">
        <f>AER11_Table2.1C_Update!U51</f>
        <v>3993898</v>
      </c>
      <c r="L25" s="434">
        <f>'mer_data2.3 Dec 2019'!L52</f>
        <v>3994.027</v>
      </c>
      <c r="M25" s="434">
        <f>SEDS_CensusRgn!N36</f>
        <v>3981.0810000000001</v>
      </c>
      <c r="N25" s="435">
        <f t="shared" si="6"/>
        <v>1.0032518805821835</v>
      </c>
      <c r="O25" s="434">
        <f t="shared" si="7"/>
        <v>3994.027</v>
      </c>
      <c r="S25" s="437"/>
      <c r="T25" s="438"/>
      <c r="U25" s="440"/>
      <c r="V25" s="437"/>
      <c r="W25" s="425"/>
      <c r="X25" s="425"/>
      <c r="Y25" s="446"/>
      <c r="Z25" s="425"/>
      <c r="AA25" s="425"/>
      <c r="AB25" s="425"/>
    </row>
    <row r="26" spans="2:28" ht="15" x14ac:dyDescent="0.25">
      <c r="B26" s="428">
        <f t="shared" si="8"/>
        <v>1989</v>
      </c>
      <c r="C26" s="433">
        <f>AER11_Table2.1C_Update!W52</f>
        <v>2766640</v>
      </c>
      <c r="D26" s="567">
        <f>'mer_data2.3 Dec 2019'!M53</f>
        <v>2766.64</v>
      </c>
      <c r="E26" s="434">
        <f>SEDS_CensusRgn!G37</f>
        <v>2766.6400000000003</v>
      </c>
      <c r="F26" s="435">
        <f t="shared" si="4"/>
        <v>0.99999999999999989</v>
      </c>
      <c r="G26" s="434">
        <f t="shared" si="5"/>
        <v>2766.64</v>
      </c>
      <c r="H26" s="437"/>
      <c r="I26" s="438"/>
      <c r="J26" s="428">
        <f t="shared" si="9"/>
        <v>1989</v>
      </c>
      <c r="K26" s="433">
        <f>AER11_Table2.1C_Update!U52</f>
        <v>4042969</v>
      </c>
      <c r="L26" s="434">
        <f>'mer_data2.3 Dec 2019'!L53</f>
        <v>4045.9780000000001</v>
      </c>
      <c r="M26" s="434">
        <f>SEDS_CensusRgn!N37</f>
        <v>4030.67</v>
      </c>
      <c r="N26" s="435">
        <f t="shared" si="6"/>
        <v>1.0037978797569636</v>
      </c>
      <c r="O26" s="434">
        <f t="shared" si="7"/>
        <v>4045.9780000000005</v>
      </c>
      <c r="S26" s="437"/>
      <c r="T26" s="438"/>
      <c r="U26" s="440"/>
      <c r="V26" s="437"/>
      <c r="W26" s="425"/>
      <c r="X26" s="425"/>
      <c r="Y26" s="446"/>
      <c r="Z26" s="425"/>
      <c r="AA26" s="425"/>
      <c r="AB26" s="425"/>
    </row>
    <row r="27" spans="2:28" ht="15" x14ac:dyDescent="0.25">
      <c r="B27" s="428">
        <f t="shared" si="8"/>
        <v>1990</v>
      </c>
      <c r="C27" s="433">
        <f>AER11_Table2.1C_Update!W53</f>
        <v>2860154</v>
      </c>
      <c r="D27" s="567">
        <f>'mer_data2.3 Dec 2019'!M54</f>
        <v>2860.154</v>
      </c>
      <c r="E27" s="434">
        <f>SEDS_CensusRgn!G38</f>
        <v>2860.1509999999998</v>
      </c>
      <c r="F27" s="435">
        <f t="shared" si="4"/>
        <v>1.0000010488956703</v>
      </c>
      <c r="G27" s="434">
        <f t="shared" si="5"/>
        <v>2860.154</v>
      </c>
      <c r="H27" s="437"/>
      <c r="I27" s="438"/>
      <c r="J27" s="428">
        <f t="shared" si="9"/>
        <v>1990</v>
      </c>
      <c r="K27" s="433">
        <f>AER11_Table2.1C_Update!U53</f>
        <v>3895852</v>
      </c>
      <c r="L27" s="434">
        <f>'mer_data2.3 Dec 2019'!L54</f>
        <v>3893.5659999999998</v>
      </c>
      <c r="M27" s="434">
        <f>SEDS_CensusRgn!N38</f>
        <v>3881.0060000000003</v>
      </c>
      <c r="N27" s="435">
        <f t="shared" si="6"/>
        <v>1.0032362743061978</v>
      </c>
      <c r="O27" s="434">
        <f t="shared" si="7"/>
        <v>3893.5659999999998</v>
      </c>
      <c r="S27" s="437"/>
      <c r="T27" s="438"/>
      <c r="U27" s="440"/>
      <c r="V27" s="437"/>
      <c r="W27" s="425"/>
      <c r="X27" s="425"/>
      <c r="Y27" s="446"/>
      <c r="Z27" s="425"/>
      <c r="AA27" s="425"/>
      <c r="AB27" s="425"/>
    </row>
    <row r="28" spans="2:28" ht="15" x14ac:dyDescent="0.25">
      <c r="B28" s="428">
        <f t="shared" si="8"/>
        <v>1991</v>
      </c>
      <c r="C28" s="433">
        <f>AER11_Table2.1C_Update!W54</f>
        <v>2918092</v>
      </c>
      <c r="D28" s="567">
        <f>'mer_data2.3 Dec 2019'!M55</f>
        <v>2918.0920000000001</v>
      </c>
      <c r="E28" s="434">
        <f>SEDS_CensusRgn!G39</f>
        <v>2918.0959999999995</v>
      </c>
      <c r="F28" s="435">
        <f t="shared" si="4"/>
        <v>0.99999862924317795</v>
      </c>
      <c r="G28" s="434">
        <f t="shared" si="5"/>
        <v>2918.0920000000001</v>
      </c>
      <c r="H28" s="437"/>
      <c r="I28" s="438"/>
      <c r="J28" s="428">
        <f t="shared" si="9"/>
        <v>1991</v>
      </c>
      <c r="K28" s="433">
        <f>AER11_Table2.1C_Update!U54</f>
        <v>3945322</v>
      </c>
      <c r="L28" s="434">
        <f>'mer_data2.3 Dec 2019'!L55</f>
        <v>3945.67</v>
      </c>
      <c r="M28" s="434">
        <f>SEDS_CensusRgn!N39</f>
        <v>3929.9419999999996</v>
      </c>
      <c r="N28" s="435">
        <f t="shared" si="6"/>
        <v>1.0040020946874026</v>
      </c>
      <c r="O28" s="434">
        <f t="shared" si="7"/>
        <v>3945.67</v>
      </c>
      <c r="S28" s="437"/>
      <c r="T28" s="438"/>
      <c r="U28" s="440"/>
      <c r="V28" s="437"/>
      <c r="W28" s="425"/>
      <c r="X28" s="425"/>
      <c r="Y28" s="446"/>
      <c r="Z28" s="425"/>
      <c r="AA28" s="425"/>
      <c r="AB28" s="425"/>
    </row>
    <row r="29" spans="2:28" ht="15" x14ac:dyDescent="0.25">
      <c r="B29" s="428">
        <f t="shared" si="8"/>
        <v>1992</v>
      </c>
      <c r="C29" s="433">
        <f>AER11_Table2.1C_Update!W55</f>
        <v>2900224</v>
      </c>
      <c r="D29" s="567">
        <f>'mer_data2.3 Dec 2019'!M56</f>
        <v>2900.2240000000002</v>
      </c>
      <c r="E29" s="434">
        <f>SEDS_CensusRgn!G40</f>
        <v>2900.2250000000004</v>
      </c>
      <c r="F29" s="435">
        <f t="shared" si="4"/>
        <v>0.99999965519916556</v>
      </c>
      <c r="G29" s="434">
        <f t="shared" si="5"/>
        <v>2900.2240000000002</v>
      </c>
      <c r="H29" s="437"/>
      <c r="I29" s="438"/>
      <c r="J29" s="428">
        <f t="shared" si="9"/>
        <v>1992</v>
      </c>
      <c r="K29" s="433">
        <f>AER11_Table2.1C_Update!U55</f>
        <v>3990598</v>
      </c>
      <c r="L29" s="434">
        <f>'mer_data2.3 Dec 2019'!L56</f>
        <v>3990.9630000000002</v>
      </c>
      <c r="M29" s="434">
        <f>SEDS_CensusRgn!N40</f>
        <v>3975.3150000000001</v>
      </c>
      <c r="N29" s="435">
        <f t="shared" si="6"/>
        <v>1.003936291841024</v>
      </c>
      <c r="O29" s="434">
        <f t="shared" si="7"/>
        <v>3990.9630000000002</v>
      </c>
      <c r="S29" s="437"/>
      <c r="T29" s="438"/>
      <c r="U29" s="440"/>
      <c r="V29" s="437"/>
      <c r="W29" s="425"/>
      <c r="X29" s="425"/>
      <c r="Y29" s="446"/>
      <c r="Z29" s="425"/>
      <c r="AA29" s="425"/>
      <c r="AB29" s="425"/>
    </row>
    <row r="30" spans="2:28" ht="15" x14ac:dyDescent="0.25">
      <c r="B30" s="428">
        <f t="shared" si="8"/>
        <v>1993</v>
      </c>
      <c r="C30" s="433">
        <f>AER11_Table2.1C_Update!W56</f>
        <v>3018755</v>
      </c>
      <c r="D30" s="567">
        <f>'mer_data2.3 Dec 2019'!M57</f>
        <v>3018.7550000000001</v>
      </c>
      <c r="E30" s="434">
        <f>SEDS_CensusRgn!G41</f>
        <v>3018.7550000000001</v>
      </c>
      <c r="F30" s="435">
        <f t="shared" si="4"/>
        <v>1</v>
      </c>
      <c r="G30" s="434">
        <f t="shared" si="5"/>
        <v>3018.7550000000001</v>
      </c>
      <c r="H30" s="437"/>
      <c r="I30" s="438"/>
      <c r="J30" s="428">
        <f t="shared" si="9"/>
        <v>1993</v>
      </c>
      <c r="K30" s="433">
        <f>AER11_Table2.1C_Update!U56</f>
        <v>3972764</v>
      </c>
      <c r="L30" s="434">
        <f>'mer_data2.3 Dec 2019'!L57</f>
        <v>3970.1060000000002</v>
      </c>
      <c r="M30" s="434">
        <f>SEDS_CensusRgn!N41</f>
        <v>3965.2330000000002</v>
      </c>
      <c r="N30" s="435">
        <f t="shared" si="6"/>
        <v>1.0012289315659382</v>
      </c>
      <c r="O30" s="434">
        <f t="shared" si="7"/>
        <v>3970.1059999999998</v>
      </c>
      <c r="S30" s="437"/>
      <c r="T30" s="438"/>
      <c r="U30" s="440"/>
      <c r="V30" s="437"/>
      <c r="W30" s="425"/>
      <c r="X30" s="425"/>
      <c r="Y30" s="446"/>
      <c r="Z30" s="425"/>
      <c r="AA30" s="425"/>
      <c r="AB30" s="425"/>
    </row>
    <row r="31" spans="2:28" ht="15" x14ac:dyDescent="0.25">
      <c r="B31" s="428">
        <f t="shared" si="8"/>
        <v>1994</v>
      </c>
      <c r="C31" s="433">
        <f>AER11_Table2.1C_Update!W57</f>
        <v>3115517</v>
      </c>
      <c r="D31" s="567">
        <f>'mer_data2.3 Dec 2019'!M58</f>
        <v>3115.5169999999998</v>
      </c>
      <c r="E31" s="434">
        <f>SEDS_CensusRgn!G42</f>
        <v>3115.5210000000002</v>
      </c>
      <c r="F31" s="435">
        <f t="shared" si="4"/>
        <v>0.99999871610558866</v>
      </c>
      <c r="G31" s="434">
        <f t="shared" si="5"/>
        <v>3115.5169999999998</v>
      </c>
      <c r="H31" s="437"/>
      <c r="I31" s="438"/>
      <c r="J31" s="428">
        <f t="shared" si="9"/>
        <v>1994</v>
      </c>
      <c r="K31" s="433">
        <f>AER11_Table2.1C_Update!U57</f>
        <v>4016455</v>
      </c>
      <c r="L31" s="434">
        <f>'mer_data2.3 Dec 2019'!L58</f>
        <v>4016.3629999999998</v>
      </c>
      <c r="M31" s="434">
        <f>SEDS_CensusRgn!N42</f>
        <v>4005.5280000000002</v>
      </c>
      <c r="N31" s="435">
        <f t="shared" si="6"/>
        <v>1.0027050116738667</v>
      </c>
      <c r="O31" s="434">
        <f t="shared" si="7"/>
        <v>4016.3630000000003</v>
      </c>
      <c r="S31" s="437"/>
      <c r="T31" s="438"/>
      <c r="U31" s="440"/>
      <c r="V31" s="437"/>
      <c r="W31" s="425"/>
      <c r="X31" s="425"/>
      <c r="Y31" s="446"/>
      <c r="Z31" s="425"/>
      <c r="AA31" s="425"/>
      <c r="AB31" s="425"/>
    </row>
    <row r="32" spans="2:28" ht="15" x14ac:dyDescent="0.25">
      <c r="B32" s="428">
        <f t="shared" si="8"/>
        <v>1995</v>
      </c>
      <c r="C32" s="433">
        <f>AER11_Table2.1C_Update!W58</f>
        <v>3252036</v>
      </c>
      <c r="D32" s="567">
        <f>'mer_data2.3 Dec 2019'!M59</f>
        <v>3252.0360000000001</v>
      </c>
      <c r="E32" s="434">
        <f>SEDS_CensusRgn!G43</f>
        <v>3252.0360000000001</v>
      </c>
      <c r="F32" s="435">
        <f t="shared" si="4"/>
        <v>1</v>
      </c>
      <c r="G32" s="434">
        <f t="shared" si="5"/>
        <v>3252.0360000000001</v>
      </c>
      <c r="H32" s="437"/>
      <c r="I32" s="438"/>
      <c r="J32" s="428">
        <f t="shared" si="9"/>
        <v>1995</v>
      </c>
      <c r="K32" s="433">
        <f>AER11_Table2.1C_Update!U58</f>
        <v>4100510</v>
      </c>
      <c r="L32" s="434">
        <f>'mer_data2.3 Dec 2019'!L59</f>
        <v>4100.5169999999998</v>
      </c>
      <c r="M32" s="434">
        <f>SEDS_CensusRgn!N43</f>
        <v>4094.665</v>
      </c>
      <c r="N32" s="435">
        <f t="shared" si="6"/>
        <v>1.0014291767458388</v>
      </c>
      <c r="O32" s="434">
        <f t="shared" si="7"/>
        <v>4100.5169999999998</v>
      </c>
      <c r="S32" s="437"/>
      <c r="T32" s="438"/>
      <c r="U32" s="440"/>
      <c r="V32" s="437"/>
      <c r="W32" s="425"/>
      <c r="X32" s="425"/>
      <c r="Y32" s="446"/>
      <c r="Z32" s="425"/>
      <c r="AA32" s="425"/>
      <c r="AB32" s="425"/>
    </row>
    <row r="33" spans="2:30" ht="15" x14ac:dyDescent="0.25">
      <c r="B33" s="428">
        <f t="shared" si="8"/>
        <v>1996</v>
      </c>
      <c r="C33" s="433">
        <f>AER11_Table2.1C_Update!W59</f>
        <v>3343969</v>
      </c>
      <c r="D33" s="567">
        <f>'mer_data2.3 Dec 2019'!M60</f>
        <v>3343.9690000000001</v>
      </c>
      <c r="E33" s="434">
        <f>SEDS_CensusRgn!G44</f>
        <v>3343.9670000000001</v>
      </c>
      <c r="F33" s="435">
        <f t="shared" si="4"/>
        <v>1.0000005980920266</v>
      </c>
      <c r="G33" s="434">
        <f t="shared" si="5"/>
        <v>3343.9690000000001</v>
      </c>
      <c r="H33" s="437"/>
      <c r="I33" s="438"/>
      <c r="J33" s="428">
        <f t="shared" si="9"/>
        <v>1996</v>
      </c>
      <c r="K33" s="433">
        <f>AER11_Table2.1C_Update!U59</f>
        <v>4273407</v>
      </c>
      <c r="L33" s="434">
        <f>'mer_data2.3 Dec 2019'!L60</f>
        <v>4273.4889999999996</v>
      </c>
      <c r="M33" s="434">
        <f>SEDS_CensusRgn!N44</f>
        <v>4270.4000000000005</v>
      </c>
      <c r="N33" s="435">
        <f t="shared" si="6"/>
        <v>1.0007233514424876</v>
      </c>
      <c r="O33" s="434">
        <f t="shared" si="7"/>
        <v>4273.4889999999996</v>
      </c>
      <c r="S33" s="437"/>
      <c r="T33" s="438"/>
      <c r="U33" s="440"/>
      <c r="V33" s="437"/>
      <c r="W33" s="425"/>
      <c r="X33" s="425"/>
      <c r="Y33" s="446"/>
      <c r="Z33" s="425"/>
      <c r="AA33" s="425"/>
      <c r="AB33" s="425"/>
    </row>
    <row r="34" spans="2:30" ht="15" x14ac:dyDescent="0.25">
      <c r="B34" s="428">
        <f t="shared" si="8"/>
        <v>1997</v>
      </c>
      <c r="C34" s="433">
        <f>AER11_Table2.1C_Update!W60</f>
        <v>3502848</v>
      </c>
      <c r="D34" s="567">
        <f>'mer_data2.3 Dec 2019'!M61</f>
        <v>3502.848</v>
      </c>
      <c r="E34" s="434">
        <f>SEDS_CensusRgn!G45</f>
        <v>3502.8440000000001</v>
      </c>
      <c r="F34" s="435">
        <f t="shared" si="4"/>
        <v>1.0000011419292438</v>
      </c>
      <c r="G34" s="434">
        <f t="shared" si="5"/>
        <v>3502.8480000000004</v>
      </c>
      <c r="H34" s="437"/>
      <c r="I34" s="438"/>
      <c r="J34" s="428">
        <f t="shared" si="9"/>
        <v>1997</v>
      </c>
      <c r="K34" s="433">
        <f>AER11_Table2.1C_Update!U60</f>
        <v>4295430</v>
      </c>
      <c r="L34" s="434">
        <f>'mer_data2.3 Dec 2019'!L61</f>
        <v>4295.5410000000002</v>
      </c>
      <c r="M34" s="434">
        <f>SEDS_CensusRgn!N45</f>
        <v>4292.433</v>
      </c>
      <c r="N34" s="435">
        <f t="shared" si="6"/>
        <v>1.0007240648834823</v>
      </c>
      <c r="O34" s="434">
        <f t="shared" si="7"/>
        <v>4295.5410000000002</v>
      </c>
      <c r="S34" s="437"/>
      <c r="T34" s="438"/>
      <c r="U34" s="440"/>
      <c r="V34" s="437"/>
      <c r="W34" s="425"/>
      <c r="X34" s="425"/>
      <c r="Y34" s="446"/>
      <c r="Z34" s="425"/>
      <c r="AA34" s="425"/>
      <c r="AB34" s="425"/>
    </row>
    <row r="35" spans="2:30" ht="15" x14ac:dyDescent="0.25">
      <c r="B35" s="428">
        <f t="shared" si="8"/>
        <v>1998</v>
      </c>
      <c r="C35" s="433">
        <f>AER11_Table2.1C_Update!W61</f>
        <v>3677989</v>
      </c>
      <c r="D35" s="567">
        <f>'mer_data2.3 Dec 2019'!M62</f>
        <v>3677.989</v>
      </c>
      <c r="E35" s="434">
        <f>SEDS_CensusRgn!G46</f>
        <v>3677.9920000000002</v>
      </c>
      <c r="F35" s="435">
        <f t="shared" si="4"/>
        <v>0.99999918433754065</v>
      </c>
      <c r="G35" s="434">
        <f t="shared" si="5"/>
        <v>3677.989</v>
      </c>
      <c r="H35" s="437"/>
      <c r="I35" s="438"/>
      <c r="J35" s="428">
        <f t="shared" si="9"/>
        <v>1998</v>
      </c>
      <c r="K35" s="433">
        <f>AER11_Table2.1C_Update!U61</f>
        <v>4004773</v>
      </c>
      <c r="L35" s="434">
        <f>'mer_data2.3 Dec 2019'!L62</f>
        <v>4004.87</v>
      </c>
      <c r="M35" s="434">
        <f>SEDS_CensusRgn!N46</f>
        <v>4005.1130000000003</v>
      </c>
      <c r="N35" s="435">
        <f t="shared" si="6"/>
        <v>0.99993932755455328</v>
      </c>
      <c r="O35" s="434">
        <f t="shared" si="7"/>
        <v>4004.87</v>
      </c>
      <c r="S35" s="437"/>
      <c r="T35" s="438"/>
      <c r="U35" s="440"/>
      <c r="V35" s="437"/>
      <c r="W35" s="425"/>
      <c r="X35" s="425"/>
      <c r="Y35" s="446"/>
      <c r="Z35" s="425"/>
      <c r="AA35" s="425"/>
      <c r="AB35" s="425"/>
    </row>
    <row r="36" spans="2:30" ht="15" x14ac:dyDescent="0.25">
      <c r="B36" s="428">
        <f t="shared" si="8"/>
        <v>1999</v>
      </c>
      <c r="C36" s="433">
        <f>AER11_Table2.1C_Update!W62</f>
        <v>3766238</v>
      </c>
      <c r="D36" s="567">
        <f>'mer_data2.3 Dec 2019'!M63</f>
        <v>3766.2379999999998</v>
      </c>
      <c r="E36" s="434">
        <f>SEDS_CensusRgn!G47</f>
        <v>3766.239</v>
      </c>
      <c r="F36" s="435">
        <f t="shared" si="4"/>
        <v>0.99999973448312751</v>
      </c>
      <c r="G36" s="434">
        <f t="shared" si="5"/>
        <v>3766.2379999999998</v>
      </c>
      <c r="H36" s="437"/>
      <c r="I36" s="438"/>
      <c r="J36" s="428">
        <f t="shared" si="9"/>
        <v>1999</v>
      </c>
      <c r="K36" s="433">
        <f>AER11_Table2.1C_Update!U62</f>
        <v>4053343</v>
      </c>
      <c r="L36" s="434">
        <f>'mer_data2.3 Dec 2019'!L63</f>
        <v>4053.5529999999999</v>
      </c>
      <c r="M36" s="434">
        <f>SEDS_CensusRgn!N47</f>
        <v>4048.9709999999995</v>
      </c>
      <c r="N36" s="435">
        <f t="shared" si="6"/>
        <v>1.0011316455464858</v>
      </c>
      <c r="O36" s="434">
        <f t="shared" si="7"/>
        <v>4053.5529999999999</v>
      </c>
      <c r="S36" s="437"/>
      <c r="T36" s="438"/>
      <c r="U36" s="440"/>
      <c r="V36" s="437"/>
      <c r="W36" s="425"/>
      <c r="X36" s="425"/>
      <c r="Y36" s="446"/>
      <c r="Z36" s="425"/>
      <c r="AA36" s="440"/>
      <c r="AB36" s="440"/>
      <c r="AC36" s="439"/>
      <c r="AD36" s="439"/>
    </row>
    <row r="37" spans="2:30" ht="15" x14ac:dyDescent="0.25">
      <c r="B37" s="428">
        <f t="shared" si="8"/>
        <v>2000</v>
      </c>
      <c r="C37" s="433">
        <f>AER11_Table2.1C_Update!W63</f>
        <v>3955691</v>
      </c>
      <c r="D37" s="567">
        <f>'mer_data2.3 Dec 2019'!M64</f>
        <v>3955.6909999999998</v>
      </c>
      <c r="E37" s="434">
        <f>SEDS_CensusRgn!G48</f>
        <v>3955.692</v>
      </c>
      <c r="F37" s="435">
        <f t="shared" si="4"/>
        <v>0.99999974719973139</v>
      </c>
      <c r="G37" s="434">
        <f t="shared" si="5"/>
        <v>3955.6909999999998</v>
      </c>
      <c r="H37" s="437"/>
      <c r="I37" s="438"/>
      <c r="J37" s="428">
        <f t="shared" si="9"/>
        <v>2000</v>
      </c>
      <c r="K37" s="433">
        <f>AER11_Table2.1C_Update!U63</f>
        <v>4278048</v>
      </c>
      <c r="L37" s="434">
        <f>'mer_data2.3 Dec 2019'!L64</f>
        <v>4278.2579999999998</v>
      </c>
      <c r="M37" s="434">
        <f>SEDS_CensusRgn!N48</f>
        <v>4261.415</v>
      </c>
      <c r="N37" s="435">
        <f t="shared" si="6"/>
        <v>1.0039524430265534</v>
      </c>
      <c r="O37" s="434">
        <f t="shared" si="7"/>
        <v>4278.2579999999998</v>
      </c>
      <c r="S37" s="437"/>
      <c r="T37" s="438"/>
      <c r="U37" s="440"/>
      <c r="V37" s="437"/>
      <c r="W37" s="425"/>
      <c r="X37" s="425"/>
      <c r="Y37" s="446"/>
      <c r="Z37" s="425"/>
      <c r="AA37" s="440"/>
      <c r="AB37" s="440"/>
      <c r="AC37" s="439"/>
      <c r="AD37" s="439"/>
    </row>
    <row r="38" spans="2:30" ht="15" x14ac:dyDescent="0.25">
      <c r="B38" s="428">
        <f t="shared" si="8"/>
        <v>2001</v>
      </c>
      <c r="C38" s="433">
        <f>AER11_Table2.1C_Update!W64</f>
        <v>4062047</v>
      </c>
      <c r="D38" s="567">
        <f>'mer_data2.3 Dec 2019'!M65</f>
        <v>4062.047</v>
      </c>
      <c r="E38" s="434">
        <f>SEDS_CensusRgn!G49</f>
        <v>4062.8649999999998</v>
      </c>
      <c r="F38" s="435">
        <f t="shared" si="4"/>
        <v>0.99979866424308961</v>
      </c>
      <c r="G38" s="434">
        <f t="shared" si="5"/>
        <v>4062.047</v>
      </c>
      <c r="H38" s="437"/>
      <c r="I38" s="438"/>
      <c r="J38" s="428">
        <f t="shared" si="9"/>
        <v>2001</v>
      </c>
      <c r="K38" s="433">
        <f>AER11_Table2.1C_Update!U64</f>
        <v>4084326</v>
      </c>
      <c r="L38" s="434">
        <f>'mer_data2.3 Dec 2019'!L65</f>
        <v>4084.6559999999999</v>
      </c>
      <c r="M38" s="434">
        <f>SEDS_CensusRgn!N49</f>
        <v>4068.0880000000002</v>
      </c>
      <c r="N38" s="435">
        <f t="shared" si="6"/>
        <v>1.0040726749273861</v>
      </c>
      <c r="O38" s="434">
        <f t="shared" si="7"/>
        <v>4084.6560000000004</v>
      </c>
      <c r="S38" s="437"/>
      <c r="T38" s="438"/>
      <c r="U38" s="440"/>
      <c r="V38" s="437"/>
      <c r="W38" s="425"/>
      <c r="X38" s="425"/>
      <c r="Y38" s="446"/>
      <c r="Z38" s="425"/>
      <c r="AA38" s="425"/>
      <c r="AB38" s="425"/>
    </row>
    <row r="39" spans="2:30" ht="15" x14ac:dyDescent="0.25">
      <c r="B39" s="428">
        <f t="shared" si="8"/>
        <v>2002</v>
      </c>
      <c r="C39" s="433">
        <f>AER11_Table2.1C_Update!W65</f>
        <v>4109861</v>
      </c>
      <c r="D39" s="567">
        <f>'mer_data2.3 Dec 2019'!M66</f>
        <v>4109.8609999999999</v>
      </c>
      <c r="E39" s="434">
        <f>SEDS_CensusRgn!G50</f>
        <v>4109.8189999999995</v>
      </c>
      <c r="F39" s="435">
        <f t="shared" si="4"/>
        <v>1.000010219428155</v>
      </c>
      <c r="G39" s="434">
        <f t="shared" si="5"/>
        <v>4109.8609999999999</v>
      </c>
      <c r="H39" s="437"/>
      <c r="I39" s="438"/>
      <c r="J39" s="428">
        <f t="shared" si="9"/>
        <v>2002</v>
      </c>
      <c r="K39" s="433">
        <f>AER11_Table2.1C_Update!U65</f>
        <v>4131670</v>
      </c>
      <c r="L39" s="434">
        <f>'mer_data2.3 Dec 2019'!L66</f>
        <v>4132.17</v>
      </c>
      <c r="M39" s="434">
        <f>SEDS_CensusRgn!N50</f>
        <v>4124.8430000000008</v>
      </c>
      <c r="N39" s="435">
        <f t="shared" si="6"/>
        <v>1.0017763100316786</v>
      </c>
      <c r="O39" s="434">
        <f t="shared" si="7"/>
        <v>4132.17</v>
      </c>
      <c r="S39" s="437"/>
      <c r="T39" s="438"/>
      <c r="U39" s="440"/>
      <c r="V39" s="437"/>
      <c r="W39" s="425"/>
      <c r="X39" s="425"/>
      <c r="Y39" s="446"/>
      <c r="Z39" s="425"/>
      <c r="AA39" s="425"/>
      <c r="AB39" s="425"/>
    </row>
    <row r="40" spans="2:30" ht="15" x14ac:dyDescent="0.25">
      <c r="B40" s="428">
        <f t="shared" si="8"/>
        <v>2003</v>
      </c>
      <c r="C40" s="433">
        <f>AER11_Table2.1C_Update!W66</f>
        <v>4090059</v>
      </c>
      <c r="D40" s="567">
        <f>'mer_data2.3 Dec 2019'!M67</f>
        <v>4090.0590000000002</v>
      </c>
      <c r="E40" s="434">
        <f>SEDS_CensusRgn!G51</f>
        <v>4090.0590000000002</v>
      </c>
      <c r="F40" s="435">
        <f t="shared" si="4"/>
        <v>1</v>
      </c>
      <c r="G40" s="434">
        <f t="shared" si="5"/>
        <v>4090.0590000000002</v>
      </c>
      <c r="H40" s="437"/>
      <c r="I40" s="438"/>
      <c r="J40" s="428">
        <f t="shared" si="9"/>
        <v>2003</v>
      </c>
      <c r="K40" s="433">
        <f>AER11_Table2.1C_Update!U66</f>
        <v>4283303</v>
      </c>
      <c r="L40" s="434">
        <f>'mer_data2.3 Dec 2019'!L67</f>
        <v>4298.49</v>
      </c>
      <c r="M40" s="434">
        <f>SEDS_CensusRgn!N51</f>
        <v>4293.9310000000005</v>
      </c>
      <c r="N40" s="435">
        <f t="shared" si="6"/>
        <v>1.0010617310804479</v>
      </c>
      <c r="O40" s="434">
        <f t="shared" si="7"/>
        <v>4298.49</v>
      </c>
      <c r="S40" s="437"/>
      <c r="T40" s="438"/>
      <c r="U40" s="440"/>
      <c r="V40" s="437"/>
      <c r="W40" s="425"/>
      <c r="X40" s="425"/>
      <c r="Y40" s="446"/>
      <c r="Z40" s="425"/>
      <c r="AA40" s="425"/>
      <c r="AB40" s="425"/>
    </row>
    <row r="41" spans="2:30" ht="15" x14ac:dyDescent="0.25">
      <c r="B41" s="428">
        <f t="shared" si="8"/>
        <v>2004</v>
      </c>
      <c r="C41" s="433">
        <f>AER11_Table2.1C_Update!W67</f>
        <v>4198209</v>
      </c>
      <c r="D41" s="567">
        <f>'mer_data2.3 Dec 2019'!M68</f>
        <v>4198.2089999999998</v>
      </c>
      <c r="E41" s="434">
        <f>SEDS_CensusRgn!G52</f>
        <v>4198.2129999999997</v>
      </c>
      <c r="F41" s="435">
        <f t="shared" si="4"/>
        <v>0.99999904721365973</v>
      </c>
      <c r="G41" s="434">
        <f t="shared" si="5"/>
        <v>4198.2089999999998</v>
      </c>
      <c r="H41" s="437"/>
      <c r="I41" s="438"/>
      <c r="J41" s="428">
        <f t="shared" si="9"/>
        <v>2004</v>
      </c>
      <c r="K41" s="433">
        <f>AER11_Table2.1C_Update!U67</f>
        <v>4231729</v>
      </c>
      <c r="L41" s="434">
        <f>'mer_data2.3 Dec 2019'!L68</f>
        <v>4232.4009999999998</v>
      </c>
      <c r="M41" s="434">
        <f>SEDS_CensusRgn!N52</f>
        <v>4228.3339999999998</v>
      </c>
      <c r="N41" s="435">
        <f t="shared" si="6"/>
        <v>1.000961844546812</v>
      </c>
      <c r="O41" s="434">
        <f t="shared" si="7"/>
        <v>4232.4009999999998</v>
      </c>
      <c r="S41" s="437"/>
      <c r="T41" s="438"/>
      <c r="U41" s="440"/>
      <c r="V41" s="437"/>
      <c r="W41" s="425"/>
      <c r="X41" s="425"/>
      <c r="Y41" s="446"/>
      <c r="Z41" s="425"/>
      <c r="AA41" s="425"/>
      <c r="AB41" s="425"/>
    </row>
    <row r="42" spans="2:30" ht="15" x14ac:dyDescent="0.25">
      <c r="B42" s="428">
        <f t="shared" si="8"/>
        <v>2005</v>
      </c>
      <c r="C42" s="433">
        <f>AER11_Table2.1C_Update!W68</f>
        <v>4350570</v>
      </c>
      <c r="D42" s="567">
        <f>'mer_data2.3 Dec 2019'!M69</f>
        <v>4350.57</v>
      </c>
      <c r="E42" s="434">
        <f>SEDS_CensusRgn!G53</f>
        <v>4350.5680000000002</v>
      </c>
      <c r="F42" s="435">
        <f t="shared" si="4"/>
        <v>1.0000004597100882</v>
      </c>
      <c r="G42" s="434">
        <f t="shared" si="5"/>
        <v>4350.57</v>
      </c>
      <c r="H42" s="437"/>
      <c r="I42" s="438"/>
      <c r="J42" s="428">
        <f t="shared" si="9"/>
        <v>2005</v>
      </c>
      <c r="K42" s="433">
        <f>AER11_Table2.1C_Update!U68</f>
        <v>4051237</v>
      </c>
      <c r="L42" s="434">
        <f>'mer_data2.3 Dec 2019'!L69</f>
        <v>4052.4380000000001</v>
      </c>
      <c r="M42" s="434">
        <f>SEDS_CensusRgn!N53</f>
        <v>4046.7879999999996</v>
      </c>
      <c r="N42" s="435">
        <f t="shared" si="6"/>
        <v>1.0013961690110775</v>
      </c>
      <c r="O42" s="434">
        <f t="shared" si="7"/>
        <v>4052.4380000000001</v>
      </c>
      <c r="S42" s="437"/>
      <c r="T42" s="438"/>
      <c r="U42" s="440"/>
      <c r="V42" s="437"/>
      <c r="W42" s="425"/>
      <c r="X42" s="425"/>
      <c r="Y42" s="446"/>
      <c r="Z42" s="425"/>
      <c r="AA42" s="425"/>
      <c r="AB42" s="425"/>
    </row>
    <row r="43" spans="2:30" ht="15" x14ac:dyDescent="0.25">
      <c r="B43" s="428">
        <f t="shared" si="8"/>
        <v>2006</v>
      </c>
      <c r="C43" s="433">
        <f>AER11_Table2.1C_Update!W69</f>
        <v>4434725</v>
      </c>
      <c r="D43" s="567">
        <f>'mer_data2.3 Dec 2019'!M70</f>
        <v>4434.7250000000004</v>
      </c>
      <c r="E43" s="434">
        <f>SEDS_CensusRgn!G54</f>
        <v>4434.7300000000005</v>
      </c>
      <c r="F43" s="435">
        <f t="shared" si="4"/>
        <v>0.99999887253564479</v>
      </c>
      <c r="G43" s="434">
        <f t="shared" si="5"/>
        <v>4434.7250000000004</v>
      </c>
      <c r="H43" s="437"/>
      <c r="I43" s="438"/>
      <c r="J43" s="428">
        <f t="shared" si="9"/>
        <v>2006</v>
      </c>
      <c r="K43" s="433">
        <f>AER11_Table2.1C_Update!U69</f>
        <v>3746621</v>
      </c>
      <c r="L43" s="434">
        <f>'mer_data2.3 Dec 2019'!L70</f>
        <v>3747.569</v>
      </c>
      <c r="M43" s="434">
        <f>SEDS_CensusRgn!N54</f>
        <v>3739.2059999999997</v>
      </c>
      <c r="N43" s="435">
        <f t="shared" si="6"/>
        <v>1.0022365710795287</v>
      </c>
      <c r="O43" s="434">
        <f t="shared" si="7"/>
        <v>3747.569</v>
      </c>
      <c r="S43" s="437"/>
      <c r="T43" s="438"/>
      <c r="U43" s="440"/>
      <c r="V43" s="437"/>
      <c r="W43" s="425"/>
      <c r="X43" s="425"/>
      <c r="Y43" s="446"/>
      <c r="Z43" s="425"/>
      <c r="AA43" s="425"/>
      <c r="AB43" s="425"/>
    </row>
    <row r="44" spans="2:30" ht="15" x14ac:dyDescent="0.25">
      <c r="B44" s="428">
        <f t="shared" si="8"/>
        <v>2007</v>
      </c>
      <c r="C44" s="433">
        <f>AER11_Table2.1C_Update!W70</f>
        <v>4559507</v>
      </c>
      <c r="D44" s="567">
        <f>'mer_data2.3 Dec 2019'!M71</f>
        <v>4559.5069999999996</v>
      </c>
      <c r="E44" s="434">
        <f>SEDS_CensusRgn!G55</f>
        <v>4559.509</v>
      </c>
      <c r="F44" s="435">
        <f t="shared" si="4"/>
        <v>0.99999956135627754</v>
      </c>
      <c r="G44" s="434">
        <f t="shared" si="5"/>
        <v>4559.5069999999996</v>
      </c>
      <c r="H44" s="437"/>
      <c r="I44" s="438"/>
      <c r="J44" s="428">
        <f>J43+1</f>
        <v>2007</v>
      </c>
      <c r="K44" s="433">
        <f>AER11_Table2.1C_Update!U70</f>
        <v>3922379</v>
      </c>
      <c r="L44" s="434">
        <f>'mer_data2.3 Dec 2019'!L71</f>
        <v>3922.63</v>
      </c>
      <c r="M44" s="434">
        <f>SEDS_CensusRgn!N55</f>
        <v>3920.3710000000001</v>
      </c>
      <c r="N44" s="435">
        <f t="shared" si="6"/>
        <v>1.0005762209750046</v>
      </c>
      <c r="O44" s="434">
        <f t="shared" si="7"/>
        <v>3922.63</v>
      </c>
      <c r="S44" s="437"/>
      <c r="T44" s="438"/>
      <c r="U44" s="440"/>
      <c r="V44" s="437"/>
      <c r="W44" s="425"/>
      <c r="X44" s="425"/>
      <c r="Y44" s="446"/>
      <c r="Z44" s="425"/>
      <c r="AA44" s="425"/>
      <c r="AB44" s="425"/>
    </row>
    <row r="45" spans="2:30" ht="15" x14ac:dyDescent="0.25">
      <c r="B45" s="428">
        <f t="shared" si="8"/>
        <v>2008</v>
      </c>
      <c r="C45" s="433">
        <f>AER11_Table2.1C_Update!W71</f>
        <v>4558368</v>
      </c>
      <c r="D45" s="567">
        <f>'mer_data2.3 Dec 2019'!M72</f>
        <v>4558.8869999999997</v>
      </c>
      <c r="E45" s="434">
        <f>SEDS_CensusRgn!G56</f>
        <v>4558.8900000000003</v>
      </c>
      <c r="F45" s="435">
        <f t="shared" si="4"/>
        <v>0.99999934194507856</v>
      </c>
      <c r="G45" s="434">
        <f t="shared" si="5"/>
        <v>4558.8869999999997</v>
      </c>
      <c r="H45" s="437"/>
      <c r="I45" s="438"/>
      <c r="J45" s="428">
        <f t="shared" si="9"/>
        <v>2008</v>
      </c>
      <c r="K45" s="433">
        <f>AER11_Table2.1C_Update!U71</f>
        <v>4094182</v>
      </c>
      <c r="L45" s="434">
        <f>'mer_data2.3 Dec 2019'!L72</f>
        <v>4100.1509999999998</v>
      </c>
      <c r="M45" s="434">
        <f>SEDS_CensusRgn!N56</f>
        <v>4093.2530000000006</v>
      </c>
      <c r="N45" s="435">
        <f t="shared" si="6"/>
        <v>1.0016852122260704</v>
      </c>
      <c r="O45" s="434">
        <f t="shared" si="7"/>
        <v>4100.1509999999998</v>
      </c>
      <c r="S45" s="437"/>
      <c r="T45" s="438"/>
      <c r="U45" s="440"/>
      <c r="V45" s="437"/>
      <c r="W45" s="425"/>
      <c r="X45" s="425"/>
      <c r="Y45" s="446"/>
      <c r="Z45" s="425"/>
      <c r="AA45" s="425"/>
      <c r="AB45" s="425"/>
    </row>
    <row r="46" spans="2:30" ht="15" x14ac:dyDescent="0.25">
      <c r="B46" s="428">
        <f t="shared" si="8"/>
        <v>2009</v>
      </c>
      <c r="C46" s="433">
        <f>AER11_Table2.1C_Update!W72</f>
        <v>4460057</v>
      </c>
      <c r="D46" s="567">
        <f>'mer_data2.3 Dec 2019'!M73</f>
        <v>4458.9809999999998</v>
      </c>
      <c r="E46" s="434">
        <f>SEDS_CensusRgn!G57</f>
        <v>4458.9830000000002</v>
      </c>
      <c r="F46" s="435">
        <f t="shared" si="4"/>
        <v>0.99999955146722908</v>
      </c>
      <c r="G46" s="434">
        <f t="shared" si="5"/>
        <v>4458.9809999999998</v>
      </c>
      <c r="H46" s="437"/>
      <c r="I46" s="438"/>
      <c r="J46" s="428">
        <f t="shared" si="9"/>
        <v>2009</v>
      </c>
      <c r="K46" s="433">
        <f>AER11_Table2.1C_Update!U72</f>
        <v>4047962</v>
      </c>
      <c r="L46" s="434">
        <f>'mer_data2.3 Dec 2019'!L73</f>
        <v>4055.9380000000001</v>
      </c>
      <c r="M46" s="434">
        <f>SEDS_CensusRgn!N57</f>
        <v>4052.9209999999998</v>
      </c>
      <c r="N46" s="435">
        <f t="shared" si="6"/>
        <v>1.0007444013835947</v>
      </c>
      <c r="O46" s="434">
        <f t="shared" si="7"/>
        <v>4055.9379999999996</v>
      </c>
      <c r="S46" s="437"/>
      <c r="T46" s="438"/>
      <c r="U46" s="440"/>
      <c r="V46" s="437"/>
      <c r="W46" s="425"/>
      <c r="X46" s="425"/>
      <c r="Y46" s="425"/>
      <c r="Z46" s="425"/>
      <c r="AA46" s="425"/>
      <c r="AB46" s="425"/>
    </row>
    <row r="47" spans="2:30" ht="15" x14ac:dyDescent="0.25">
      <c r="B47" s="428">
        <f t="shared" si="8"/>
        <v>2010</v>
      </c>
      <c r="C47" s="433">
        <f>AER11_Table2.1C_Update!W73</f>
        <v>4538640</v>
      </c>
      <c r="D47" s="567">
        <f>'mer_data2.3 Dec 2019'!M74</f>
        <v>4538.6400000000003</v>
      </c>
      <c r="E47" s="434">
        <f>SEDS_CensusRgn!G58</f>
        <v>4538.6409999999996</v>
      </c>
      <c r="F47" s="435">
        <f t="shared" si="4"/>
        <v>0.99999977966972953</v>
      </c>
      <c r="G47" s="434">
        <f t="shared" si="5"/>
        <v>4538.6400000000003</v>
      </c>
      <c r="H47" s="425"/>
      <c r="I47" s="425"/>
      <c r="J47" s="428">
        <f t="shared" si="9"/>
        <v>2010</v>
      </c>
      <c r="K47" s="433">
        <f>AER11_Table2.1C_Update!U73</f>
        <v>4011433</v>
      </c>
      <c r="L47" s="434">
        <f>'mer_data2.3 Dec 2019'!L74</f>
        <v>4023.3409999999999</v>
      </c>
      <c r="M47" s="434">
        <f>SEDS_CensusRgn!N58</f>
        <v>4017.875</v>
      </c>
      <c r="N47" s="435">
        <f t="shared" si="6"/>
        <v>1.0013604206203528</v>
      </c>
      <c r="O47" s="434">
        <f t="shared" si="7"/>
        <v>4023.3409999999999</v>
      </c>
      <c r="S47" s="425"/>
      <c r="T47" s="425"/>
      <c r="U47" s="425"/>
      <c r="V47" s="425"/>
      <c r="W47" s="425"/>
      <c r="X47" s="425"/>
      <c r="Y47" s="425"/>
      <c r="Z47" s="425"/>
      <c r="AA47" s="425"/>
      <c r="AB47" s="425"/>
    </row>
    <row r="48" spans="2:30" ht="15" x14ac:dyDescent="0.25">
      <c r="B48" s="428">
        <f t="shared" si="8"/>
        <v>2011</v>
      </c>
      <c r="C48" s="433">
        <f>AER11_Table2.1C_Update!W74</f>
        <v>4531332</v>
      </c>
      <c r="D48" s="567">
        <f>'mer_data2.3 Dec 2019'!M75</f>
        <v>4531.3320000000003</v>
      </c>
      <c r="E48" s="434">
        <f>SEDS_CensusRgn!G59</f>
        <v>4531.3319999999994</v>
      </c>
      <c r="F48" s="435">
        <f t="shared" si="4"/>
        <v>1.0000000000000002</v>
      </c>
      <c r="G48" s="434">
        <f t="shared" si="5"/>
        <v>4531.3320000000003</v>
      </c>
      <c r="H48" s="425"/>
      <c r="I48" s="425"/>
      <c r="J48" s="428">
        <f t="shared" si="9"/>
        <v>2011</v>
      </c>
      <c r="K48" s="433">
        <f>AER11_Table2.1C_Update!U74</f>
        <v>4043945</v>
      </c>
      <c r="L48" s="434">
        <f>'mer_data2.3 Dec 2019'!L75</f>
        <v>4065.5149999999999</v>
      </c>
      <c r="M48" s="434">
        <f>SEDS_CensusRgn!N59</f>
        <v>4062.6880000000001</v>
      </c>
      <c r="N48" s="435">
        <f t="shared" si="6"/>
        <v>1.0006958447215242</v>
      </c>
      <c r="O48" s="434">
        <f t="shared" si="7"/>
        <v>4065.5149999999999</v>
      </c>
      <c r="S48" s="425"/>
      <c r="T48" s="425"/>
      <c r="U48" s="425"/>
      <c r="V48" s="425"/>
      <c r="W48" s="425"/>
      <c r="X48" s="425"/>
      <c r="Y48" s="425"/>
      <c r="Z48" s="425"/>
      <c r="AA48" s="425"/>
      <c r="AB48" s="425"/>
    </row>
    <row r="49" spans="2:15" ht="15" x14ac:dyDescent="0.25">
      <c r="B49" s="428">
        <f t="shared" si="8"/>
        <v>2012</v>
      </c>
      <c r="C49" s="433">
        <f>AER11_Table2.1C_Update!W75</f>
        <v>4528069</v>
      </c>
      <c r="D49" s="567">
        <f>'mer_data2.3 Dec 2019'!M76</f>
        <v>4528.0690000000004</v>
      </c>
      <c r="E49" s="529">
        <f>SEDS_CensusRgn!G60</f>
        <v>4528.0709999999999</v>
      </c>
      <c r="F49" s="435">
        <f t="shared" si="4"/>
        <v>0.99999955831081278</v>
      </c>
      <c r="G49" s="434">
        <f t="shared" si="5"/>
        <v>4528.0690000000004</v>
      </c>
      <c r="H49" s="425"/>
      <c r="I49" s="425"/>
      <c r="J49" s="428">
        <f t="shared" si="9"/>
        <v>2012</v>
      </c>
      <c r="K49" s="433">
        <f>AER11_Table2.1C_Update!U75</f>
        <v>3695193</v>
      </c>
      <c r="L49" s="434">
        <f>'mer_data2.3 Dec 2019'!L76</f>
        <v>3725.0129999999999</v>
      </c>
      <c r="M49" s="529">
        <f>SEDS_CensusRgn!N60</f>
        <v>3721.7559999999999</v>
      </c>
      <c r="N49" s="435">
        <f t="shared" si="6"/>
        <v>1.000875124537987</v>
      </c>
      <c r="O49" s="434">
        <f t="shared" si="7"/>
        <v>3725.0130000000004</v>
      </c>
    </row>
    <row r="50" spans="2:15" ht="15" x14ac:dyDescent="0.25">
      <c r="B50" s="428">
        <v>2013</v>
      </c>
      <c r="C50" s="433">
        <f>AER11_Table2.1C_Update!W76</f>
        <v>4562113</v>
      </c>
      <c r="D50" s="567">
        <f>'mer_data2.3 Dec 2019'!M77</f>
        <v>4562.1130000000003</v>
      </c>
      <c r="E50" s="529">
        <f>SEDS_CensusRgn!G61</f>
        <v>4562.1110000000008</v>
      </c>
      <c r="F50" s="435">
        <f t="shared" si="4"/>
        <v>1.0000004383935419</v>
      </c>
      <c r="G50" s="434">
        <f t="shared" si="5"/>
        <v>4562.1130000000003</v>
      </c>
      <c r="H50" s="425"/>
      <c r="I50" s="425"/>
      <c r="J50" s="426">
        <v>2013</v>
      </c>
      <c r="K50" s="433">
        <f>AER11_Table2.1C_Update!U76</f>
        <v>4125099</v>
      </c>
      <c r="L50" s="434">
        <f>'mer_data2.3 Dec 2019'!L77</f>
        <v>4161.1610000000001</v>
      </c>
      <c r="M50" s="529">
        <f>SEDS_CensusRgn!N61</f>
        <v>4159.7560000000003</v>
      </c>
      <c r="N50" s="435">
        <f t="shared" ref="N50:N54" si="10">L50/M50</f>
        <v>1.0003377601955499</v>
      </c>
      <c r="O50" s="434">
        <f t="shared" ref="O50:O54" si="11">N50*M50</f>
        <v>4161.1610000000001</v>
      </c>
    </row>
    <row r="51" spans="2:15" ht="15" x14ac:dyDescent="0.25">
      <c r="B51" s="428">
        <v>2014</v>
      </c>
      <c r="C51" s="433">
        <f>AER11_Table2.1C_Update!W77</f>
        <v>4613564</v>
      </c>
      <c r="D51" s="567">
        <f>'mer_data2.3 Dec 2019'!M78</f>
        <v>4613.5640000000003</v>
      </c>
      <c r="E51" s="529">
        <f>SEDS_CensusRgn!G62</f>
        <v>4613.5650000000005</v>
      </c>
      <c r="F51" s="435">
        <f t="shared" si="4"/>
        <v>0.99999978324787875</v>
      </c>
      <c r="G51" s="434">
        <f t="shared" si="5"/>
        <v>4613.5640000000003</v>
      </c>
      <c r="H51" s="425"/>
      <c r="I51" s="425"/>
      <c r="J51" s="426">
        <v>2014</v>
      </c>
      <c r="K51" s="433">
        <f>AER11_Table2.1C_Update!U77</f>
        <v>4332507</v>
      </c>
      <c r="L51" s="434">
        <f>'mer_data2.3 Dec 2019'!L78</f>
        <v>4390.2430000000004</v>
      </c>
      <c r="M51" s="529">
        <f>SEDS_CensusRgn!N62</f>
        <v>4388.42</v>
      </c>
      <c r="N51" s="435">
        <f t="shared" si="10"/>
        <v>1.000415411469276</v>
      </c>
      <c r="O51" s="434">
        <f t="shared" si="11"/>
        <v>4390.2430000000004</v>
      </c>
    </row>
    <row r="52" spans="2:15" ht="15" x14ac:dyDescent="0.25">
      <c r="B52" s="428">
        <v>2015</v>
      </c>
      <c r="C52" s="433"/>
      <c r="D52" s="567">
        <f>'mer_data2.3 Dec 2019'!M79</f>
        <v>4642.884</v>
      </c>
      <c r="E52" s="529">
        <f>SEDS_CensusRgn!G63</f>
        <v>4642.884</v>
      </c>
      <c r="F52" s="435">
        <f t="shared" si="4"/>
        <v>1</v>
      </c>
      <c r="G52" s="434">
        <f t="shared" si="5"/>
        <v>4642.884</v>
      </c>
      <c r="H52" s="425"/>
      <c r="I52" s="425"/>
      <c r="J52" s="426">
        <v>2015</v>
      </c>
      <c r="K52" s="425"/>
      <c r="L52" s="558">
        <f>'mer_data2.3 Dec 2019'!L79</f>
        <v>4440.9309999999996</v>
      </c>
      <c r="M52" s="529">
        <f>SEDS_CensusRgn!N63</f>
        <v>4439.3420000000006</v>
      </c>
      <c r="N52" s="435">
        <f t="shared" si="10"/>
        <v>1.0003579359283423</v>
      </c>
      <c r="O52" s="434">
        <f t="shared" si="11"/>
        <v>4440.9309999999996</v>
      </c>
    </row>
    <row r="53" spans="2:15" ht="15" x14ac:dyDescent="0.25">
      <c r="B53" s="428">
        <v>2016</v>
      </c>
      <c r="D53" s="567">
        <f>'mer_data2.3 Dec 2019'!M80</f>
        <v>4664.857</v>
      </c>
      <c r="E53" s="529">
        <f>SEDS_CensusRgn!G64</f>
        <v>4664.8609999999999</v>
      </c>
      <c r="F53" s="435">
        <f t="shared" si="4"/>
        <v>0.99999914252536148</v>
      </c>
      <c r="G53" s="434">
        <f t="shared" si="5"/>
        <v>4664.857</v>
      </c>
      <c r="H53" s="425"/>
      <c r="I53" s="425"/>
      <c r="J53" s="426">
        <v>2016</v>
      </c>
      <c r="K53" s="425"/>
      <c r="L53" s="558">
        <f>'mer_data2.3 Dec 2019'!L80</f>
        <v>4321.4620000000004</v>
      </c>
      <c r="M53" s="529">
        <f>SEDS_CensusRgn!N64</f>
        <v>4320.5010000000002</v>
      </c>
      <c r="N53" s="435">
        <f t="shared" si="10"/>
        <v>1.000222427908245</v>
      </c>
      <c r="O53" s="434">
        <f t="shared" si="11"/>
        <v>4321.4620000000004</v>
      </c>
    </row>
    <row r="54" spans="2:15" ht="15" x14ac:dyDescent="0.25">
      <c r="B54" s="428">
        <v>2017</v>
      </c>
      <c r="D54" s="567">
        <f>'mer_data2.3 Dec 2019'!M81</f>
        <v>4616.0529999999999</v>
      </c>
      <c r="E54" s="529">
        <f>SEDS_CensusRgn!G65</f>
        <v>4616.0529999999999</v>
      </c>
      <c r="F54" s="435">
        <f t="shared" si="4"/>
        <v>1</v>
      </c>
      <c r="G54" s="434">
        <f t="shared" si="5"/>
        <v>4616.0529999999999</v>
      </c>
      <c r="H54" s="425"/>
      <c r="I54" s="425"/>
      <c r="J54" s="426">
        <v>2017</v>
      </c>
      <c r="L54" s="558">
        <f>'mer_data2.3 Dec 2019'!L81</f>
        <v>4368.2439999999997</v>
      </c>
      <c r="M54" s="529">
        <f>SEDS_CensusRgn!N65</f>
        <v>4372.6400000000003</v>
      </c>
      <c r="N54" s="435">
        <f t="shared" si="10"/>
        <v>0.99899465768963358</v>
      </c>
      <c r="O54" s="434">
        <f t="shared" si="11"/>
        <v>4368.2439999999997</v>
      </c>
    </row>
    <row r="55" spans="2:15" ht="15" x14ac:dyDescent="0.25">
      <c r="B55" s="428">
        <v>2018</v>
      </c>
      <c r="D55" s="567">
        <f>'mer_data2.3 Dec 2019'!M82</f>
        <v>4714.567</v>
      </c>
      <c r="E55" s="529">
        <f>'mer_data2.3 Dec 2019'!M82</f>
        <v>4714.567</v>
      </c>
      <c r="F55" s="435">
        <f t="shared" si="4"/>
        <v>1</v>
      </c>
      <c r="G55" s="434">
        <f t="shared" si="5"/>
        <v>4714.567</v>
      </c>
      <c r="H55" s="425"/>
      <c r="I55" s="442"/>
      <c r="J55" s="426">
        <v>2018</v>
      </c>
      <c r="L55" s="558">
        <f>'mer_data2.3 Dec 2019'!L82</f>
        <v>4787.8040000000001</v>
      </c>
      <c r="M55" s="529">
        <f>SEDS_CensusRgn!N66</f>
        <v>0</v>
      </c>
      <c r="N55" s="572">
        <v>1</v>
      </c>
      <c r="O55" s="573">
        <f>L55</f>
        <v>4787.8040000000001</v>
      </c>
    </row>
    <row r="56" spans="2:15" x14ac:dyDescent="0.2">
      <c r="G56" s="425"/>
      <c r="H56" s="425"/>
      <c r="I56" s="442"/>
      <c r="M56" s="428"/>
    </row>
    <row r="57" spans="2:15" x14ac:dyDescent="0.2">
      <c r="G57" s="425"/>
      <c r="H57" s="425"/>
      <c r="I57" s="425"/>
      <c r="M57" s="443"/>
      <c r="N57" s="441">
        <f>AVERAGE(N7:N48)</f>
        <v>1.0022009984252902</v>
      </c>
    </row>
    <row r="58" spans="2:15" x14ac:dyDescent="0.2">
      <c r="M58" s="443"/>
    </row>
    <row r="59" spans="2:15" x14ac:dyDescent="0.2">
      <c r="B59" s="424"/>
    </row>
    <row r="61" spans="2:15" x14ac:dyDescent="0.2">
      <c r="B61" s="428"/>
    </row>
    <row r="62" spans="2:15" x14ac:dyDescent="0.2">
      <c r="B62" s="428"/>
    </row>
    <row r="63" spans="2:15" x14ac:dyDescent="0.2">
      <c r="B63" s="428"/>
    </row>
    <row r="64" spans="2:15" x14ac:dyDescent="0.2">
      <c r="B64" s="428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54"/>
  <sheetViews>
    <sheetView topLeftCell="A35" workbookViewId="0">
      <selection activeCell="A35" sqref="A35"/>
    </sheetView>
  </sheetViews>
  <sheetFormatPr defaultColWidth="9.140625" defaultRowHeight="12.75" x14ac:dyDescent="0.2"/>
  <cols>
    <col min="1" max="16384" width="9.140625" style="276"/>
  </cols>
  <sheetData>
    <row r="1" spans="1:50" ht="15" x14ac:dyDescent="0.2">
      <c r="A1" s="454" t="s">
        <v>1321</v>
      </c>
    </row>
    <row r="3" spans="1:50" x14ac:dyDescent="0.2">
      <c r="A3" s="276" t="s">
        <v>1323</v>
      </c>
      <c r="G3" s="455" t="s">
        <v>48</v>
      </c>
      <c r="H3" s="276" t="s">
        <v>1322</v>
      </c>
      <c r="U3" s="455" t="s">
        <v>49</v>
      </c>
      <c r="V3" s="276" t="s">
        <v>1322</v>
      </c>
      <c r="AI3" s="455" t="s">
        <v>50</v>
      </c>
      <c r="AJ3" s="276" t="s">
        <v>1322</v>
      </c>
      <c r="AV3" s="455" t="s">
        <v>51</v>
      </c>
      <c r="AW3" s="276" t="s">
        <v>1322</v>
      </c>
    </row>
    <row r="4" spans="1:50" x14ac:dyDescent="0.2">
      <c r="H4" s="276" t="s">
        <v>319</v>
      </c>
    </row>
    <row r="5" spans="1:50" x14ac:dyDescent="0.2">
      <c r="B5" s="450" t="s">
        <v>48</v>
      </c>
      <c r="C5" s="450" t="s">
        <v>49</v>
      </c>
      <c r="D5" s="450" t="s">
        <v>50</v>
      </c>
      <c r="E5" s="450" t="s">
        <v>51</v>
      </c>
      <c r="G5" s="450"/>
      <c r="H5" s="452" t="s">
        <v>68</v>
      </c>
      <c r="I5" s="452" t="s">
        <v>71</v>
      </c>
      <c r="V5" s="451" t="s">
        <v>68</v>
      </c>
      <c r="W5" s="451" t="s">
        <v>71</v>
      </c>
      <c r="AJ5" s="451" t="s">
        <v>68</v>
      </c>
      <c r="AK5" s="451" t="s">
        <v>71</v>
      </c>
      <c r="AW5" s="451" t="s">
        <v>68</v>
      </c>
      <c r="AX5" s="451" t="s">
        <v>71</v>
      </c>
    </row>
    <row r="6" spans="1:50" x14ac:dyDescent="0.2">
      <c r="A6" s="276">
        <f>G6</f>
        <v>1970</v>
      </c>
      <c r="B6" s="277">
        <f>Regional_Floorspace!K8</f>
        <v>10.677914681063287</v>
      </c>
      <c r="C6" s="277">
        <f>Regional_Floorspace!L8</f>
        <v>14.413067479232163</v>
      </c>
      <c r="D6" s="277">
        <f>Regional_Floorspace!M8</f>
        <v>11.717768077851035</v>
      </c>
      <c r="E6" s="277">
        <f>Regional_Floorspace!N8</f>
        <v>6.4088371407645992</v>
      </c>
      <c r="G6" s="276">
        <f>1970</f>
        <v>1970</v>
      </c>
      <c r="H6" s="453">
        <f>SEDS_CensusRgn!$J18/B6</f>
        <v>120.75709897614583</v>
      </c>
      <c r="I6" s="453">
        <f>SEDS_CensusRgn!$C18/B6</f>
        <v>23.333113949847576</v>
      </c>
      <c r="U6" s="276">
        <f>1970</f>
        <v>1970</v>
      </c>
      <c r="V6" s="453">
        <f>SEDS_CensusRgn!$K18/C6</f>
        <v>91.980697510106026</v>
      </c>
      <c r="W6" s="453">
        <f>SEDS_CensusRgn!$D18/C6</f>
        <v>20.667494995719625</v>
      </c>
      <c r="AI6" s="276">
        <f>1970</f>
        <v>1970</v>
      </c>
      <c r="AJ6" s="453">
        <f>SEDS_CensusRgn!$L18/D6</f>
        <v>84.4093340496796</v>
      </c>
      <c r="AK6" s="453">
        <f>SEDS_CensusRgn!$E18/D6</f>
        <v>34.081063675842863</v>
      </c>
      <c r="AV6" s="276">
        <f>1970</f>
        <v>1970</v>
      </c>
      <c r="AW6" s="453">
        <f>SEDS_CensusRgn!$M18/E6</f>
        <v>95.627332469066829</v>
      </c>
      <c r="AX6" s="453">
        <f>SEDS_CensusRgn!$F18/E6</f>
        <v>39.754169813340582</v>
      </c>
    </row>
    <row r="7" spans="1:50" x14ac:dyDescent="0.2">
      <c r="A7" s="276">
        <f t="shared" ref="A7:A47" si="0">G7</f>
        <v>1971</v>
      </c>
      <c r="B7" s="277">
        <f>Regional_Floorspace!K9</f>
        <v>10.753425068874385</v>
      </c>
      <c r="C7" s="277">
        <f>Regional_Floorspace!L9</f>
        <v>14.536908225531135</v>
      </c>
      <c r="D7" s="277">
        <f>Regional_Floorspace!M9</f>
        <v>12.244427430957682</v>
      </c>
      <c r="E7" s="277">
        <f>Regional_Floorspace!N9</f>
        <v>6.6617706856901293</v>
      </c>
      <c r="G7" s="276">
        <f>G6+1</f>
        <v>1971</v>
      </c>
      <c r="H7" s="453">
        <f>SEDS_CensusRgn!$J19/B7</f>
        <v>119.32998014876387</v>
      </c>
      <c r="I7" s="453">
        <f>SEDS_CensusRgn!$C19/B7</f>
        <v>24.701339182512591</v>
      </c>
      <c r="U7" s="276">
        <f>U6+1</f>
        <v>1971</v>
      </c>
      <c r="V7" s="453">
        <f>SEDS_CensusRgn!$K19/C7</f>
        <v>93.296385927376036</v>
      </c>
      <c r="W7" s="453">
        <f>SEDS_CensusRgn!$D19/C7</f>
        <v>21.696429192974165</v>
      </c>
      <c r="AI7" s="276">
        <f>AI6+1</f>
        <v>1971</v>
      </c>
      <c r="AJ7" s="453">
        <f>SEDS_CensusRgn!$L19/D7</f>
        <v>80.960176013919664</v>
      </c>
      <c r="AK7" s="453">
        <f>SEDS_CensusRgn!$E19/D7</f>
        <v>35.52979528467619</v>
      </c>
      <c r="AV7" s="276">
        <f>AV6+1</f>
        <v>1971</v>
      </c>
      <c r="AW7" s="453">
        <f>SEDS_CensusRgn!$M19/E7</f>
        <v>101.16244340977114</v>
      </c>
      <c r="AX7" s="453">
        <f>SEDS_CensusRgn!$F19/E7</f>
        <v>40.82187947179807</v>
      </c>
    </row>
    <row r="8" spans="1:50" x14ac:dyDescent="0.2">
      <c r="A8" s="276">
        <f t="shared" si="0"/>
        <v>1972</v>
      </c>
      <c r="B8" s="277">
        <f>Regional_Floorspace!K10</f>
        <v>10.818229474738629</v>
      </c>
      <c r="C8" s="277">
        <f>Regional_Floorspace!L10</f>
        <v>14.650889658798219</v>
      </c>
      <c r="D8" s="277">
        <f>Regional_Floorspace!M10</f>
        <v>12.828334294084343</v>
      </c>
      <c r="E8" s="277">
        <f>Regional_Floorspace!N10</f>
        <v>6.9397046663484039</v>
      </c>
      <c r="G8" s="276">
        <f t="shared" ref="G8:G47" si="1">G7+1</f>
        <v>1972</v>
      </c>
      <c r="H8" s="453">
        <f>SEDS_CensusRgn!$J20/B8</f>
        <v>120.32569682863468</v>
      </c>
      <c r="I8" s="453">
        <f>SEDS_CensusRgn!$C20/B8</f>
        <v>26.324825209615046</v>
      </c>
      <c r="U8" s="276">
        <f t="shared" ref="U8:U50" si="2">U7+1</f>
        <v>1972</v>
      </c>
      <c r="V8" s="453">
        <f>SEDS_CensusRgn!$K20/C8</f>
        <v>97.59878296136813</v>
      </c>
      <c r="W8" s="453">
        <f>SEDS_CensusRgn!$D20/C8</f>
        <v>22.938948270501658</v>
      </c>
      <c r="AI8" s="276">
        <f t="shared" ref="AI8:AI50" si="3">AI7+1</f>
        <v>1972</v>
      </c>
      <c r="AJ8" s="453">
        <f>SEDS_CensusRgn!$L20/D8</f>
        <v>78.803527942530678</v>
      </c>
      <c r="AK8" s="453">
        <f>SEDS_CensusRgn!$E20/D8</f>
        <v>37.430190778659721</v>
      </c>
      <c r="AV8" s="276">
        <f t="shared" ref="AV8:AV50" si="4">AV7+1</f>
        <v>1972</v>
      </c>
      <c r="AW8" s="453">
        <f>SEDS_CensusRgn!$M20/E8</f>
        <v>95.739953203167602</v>
      </c>
      <c r="AX8" s="453">
        <f>SEDS_CensusRgn!$F20/E8</f>
        <v>44.171332173029761</v>
      </c>
    </row>
    <row r="9" spans="1:50" x14ac:dyDescent="0.2">
      <c r="A9" s="276">
        <f t="shared" si="0"/>
        <v>1973</v>
      </c>
      <c r="B9" s="277">
        <f>Regional_Floorspace!K11</f>
        <v>10.883110603764193</v>
      </c>
      <c r="C9" s="277">
        <f>Regional_Floorspace!L11</f>
        <v>14.916459797966226</v>
      </c>
      <c r="D9" s="277">
        <f>Regional_Floorspace!M11</f>
        <v>13.489054958308779</v>
      </c>
      <c r="E9" s="277">
        <f>Regional_Floorspace!N11</f>
        <v>7.093962538613809</v>
      </c>
      <c r="G9" s="276">
        <f t="shared" si="1"/>
        <v>1973</v>
      </c>
      <c r="H9" s="453">
        <f>SEDS_CensusRgn!$J21/B9</f>
        <v>119.76796409191783</v>
      </c>
      <c r="I9" s="453">
        <f>SEDS_CensusRgn!$C21/B9</f>
        <v>28.089855109463315</v>
      </c>
      <c r="U9" s="276">
        <f t="shared" si="2"/>
        <v>1973</v>
      </c>
      <c r="V9" s="453">
        <f>SEDS_CensusRgn!$K21/C9</f>
        <v>94.101550837912711</v>
      </c>
      <c r="W9" s="453">
        <f>SEDS_CensusRgn!$D21/C9</f>
        <v>24.31515285211653</v>
      </c>
      <c r="AI9" s="276">
        <f t="shared" si="3"/>
        <v>1973</v>
      </c>
      <c r="AJ9" s="453">
        <f>SEDS_CensusRgn!$L21/D9</f>
        <v>78.100356419044857</v>
      </c>
      <c r="AK9" s="453">
        <f>SEDS_CensusRgn!$E21/D9</f>
        <v>38.895311911886573</v>
      </c>
      <c r="AV9" s="276">
        <f t="shared" si="4"/>
        <v>1973</v>
      </c>
      <c r="AW9" s="453">
        <f>SEDS_CensusRgn!$M21/E9</f>
        <v>94.877862173137288</v>
      </c>
      <c r="AX9" s="453">
        <f>SEDS_CensusRgn!$F21/E9</f>
        <v>45.61512669944706</v>
      </c>
    </row>
    <row r="10" spans="1:50" x14ac:dyDescent="0.2">
      <c r="A10" s="276">
        <f t="shared" si="0"/>
        <v>1974</v>
      </c>
      <c r="B10" s="277">
        <f>Regional_Floorspace!K12</f>
        <v>11.000312302904563</v>
      </c>
      <c r="C10" s="277">
        <f>Regional_Floorspace!L12</f>
        <v>15.060562319179338</v>
      </c>
      <c r="D10" s="277">
        <f>Regional_Floorspace!M12</f>
        <v>14.10441614919583</v>
      </c>
      <c r="E10" s="277">
        <f>Regional_Floorspace!N12</f>
        <v>7.3770779838925984</v>
      </c>
      <c r="G10" s="276">
        <f t="shared" si="1"/>
        <v>1974</v>
      </c>
      <c r="H10" s="453">
        <f>SEDS_CensusRgn!$J22/B10</f>
        <v>106.12298704390048</v>
      </c>
      <c r="I10" s="453">
        <f>SEDS_CensusRgn!$C22/B10</f>
        <v>26.787603104885825</v>
      </c>
      <c r="U10" s="276">
        <f t="shared" si="2"/>
        <v>1974</v>
      </c>
      <c r="V10" s="453">
        <f>SEDS_CensusRgn!$K22/C10</f>
        <v>95.549818758587648</v>
      </c>
      <c r="W10" s="453">
        <f>SEDS_CensusRgn!$D22/C10</f>
        <v>23.90355634606987</v>
      </c>
      <c r="AI10" s="276">
        <f t="shared" si="3"/>
        <v>1974</v>
      </c>
      <c r="AJ10" s="453">
        <f>SEDS_CensusRgn!$L22/D10</f>
        <v>70.061957159165487</v>
      </c>
      <c r="AK10" s="453">
        <f>SEDS_CensusRgn!$E22/D10</f>
        <v>37.659339768579116</v>
      </c>
      <c r="AV10" s="276">
        <f t="shared" si="4"/>
        <v>1974</v>
      </c>
      <c r="AW10" s="453">
        <f>SEDS_CensusRgn!$M22/E10</f>
        <v>89.613530105475519</v>
      </c>
      <c r="AX10" s="453">
        <f>SEDS_CensusRgn!$F22/E10</f>
        <v>42.766933017227714</v>
      </c>
    </row>
    <row r="11" spans="1:50" x14ac:dyDescent="0.2">
      <c r="A11" s="276">
        <f t="shared" si="0"/>
        <v>1975</v>
      </c>
      <c r="B11" s="277">
        <f>Regional_Floorspace!K13</f>
        <v>11.085783679703336</v>
      </c>
      <c r="C11" s="277">
        <f>Regional_Floorspace!L13</f>
        <v>15.277142051749196</v>
      </c>
      <c r="D11" s="277">
        <f>Regional_Floorspace!M13</f>
        <v>14.501665555348842</v>
      </c>
      <c r="E11" s="277">
        <f>Regional_Floorspace!N13</f>
        <v>7.6138151699595378</v>
      </c>
      <c r="G11" s="276">
        <f t="shared" si="1"/>
        <v>1975</v>
      </c>
      <c r="H11" s="453">
        <f>SEDS_CensusRgn!$J23/B11</f>
        <v>96.382901820125838</v>
      </c>
      <c r="I11" s="453">
        <f>SEDS_CensusRgn!$C23/B11</f>
        <v>28.443906999314482</v>
      </c>
      <c r="U11" s="276">
        <f t="shared" si="2"/>
        <v>1975</v>
      </c>
      <c r="V11" s="453">
        <f>SEDS_CensusRgn!$K23/C11</f>
        <v>91.412451050692539</v>
      </c>
      <c r="W11" s="453">
        <f>SEDS_CensusRgn!$D23/C11</f>
        <v>24.30637868929702</v>
      </c>
      <c r="AI11" s="276">
        <f t="shared" si="3"/>
        <v>1975</v>
      </c>
      <c r="AJ11" s="453">
        <f>SEDS_CensusRgn!$L23/D11</f>
        <v>65.139690085569384</v>
      </c>
      <c r="AK11" s="453">
        <f>SEDS_CensusRgn!$E23/D11</f>
        <v>37.825999910587832</v>
      </c>
      <c r="AV11" s="276">
        <f t="shared" si="4"/>
        <v>1975</v>
      </c>
      <c r="AW11" s="453">
        <f>SEDS_CensusRgn!$M23/E11</f>
        <v>84.912358071260584</v>
      </c>
      <c r="AX11" s="453">
        <f>SEDS_CensusRgn!$F23/E11</f>
        <v>47.627896383768814</v>
      </c>
    </row>
    <row r="12" spans="1:50" x14ac:dyDescent="0.2">
      <c r="A12" s="276">
        <f t="shared" si="0"/>
        <v>1976</v>
      </c>
      <c r="B12" s="277">
        <f>Regional_Floorspace!K14</f>
        <v>11.025740897868726</v>
      </c>
      <c r="C12" s="277">
        <f>Regional_Floorspace!L14</f>
        <v>15.392941959252518</v>
      </c>
      <c r="D12" s="277">
        <f>Regional_Floorspace!M14</f>
        <v>14.938414948022082</v>
      </c>
      <c r="E12" s="277">
        <f>Regional_Floorspace!N14</f>
        <v>7.8617201954258364</v>
      </c>
      <c r="G12" s="276">
        <f t="shared" si="1"/>
        <v>1976</v>
      </c>
      <c r="H12" s="453">
        <f>SEDS_CensusRgn!$J24/B12</f>
        <v>112.33576151235499</v>
      </c>
      <c r="I12" s="453">
        <f>SEDS_CensusRgn!$C24/B12</f>
        <v>29.657145313763678</v>
      </c>
      <c r="U12" s="276">
        <f t="shared" si="2"/>
        <v>1976</v>
      </c>
      <c r="V12" s="453">
        <f>SEDS_CensusRgn!$K24/C12</f>
        <v>94.642272013786211</v>
      </c>
      <c r="W12" s="453">
        <f>SEDS_CensusRgn!$D24/C12</f>
        <v>25.896803941392719</v>
      </c>
      <c r="AI12" s="276">
        <f t="shared" si="3"/>
        <v>1976</v>
      </c>
      <c r="AJ12" s="453">
        <f>SEDS_CensusRgn!$L24/D12</f>
        <v>68.837423754663803</v>
      </c>
      <c r="AK12" s="453">
        <f>SEDS_CensusRgn!$E24/D12</f>
        <v>38.555563090464283</v>
      </c>
      <c r="AV12" s="276">
        <f t="shared" si="4"/>
        <v>1976</v>
      </c>
      <c r="AW12" s="453">
        <f>SEDS_CensusRgn!$M24/E12</f>
        <v>82.185066873268767</v>
      </c>
      <c r="AX12" s="453">
        <f>SEDS_CensusRgn!$F24/E12</f>
        <v>47.873237744963248</v>
      </c>
    </row>
    <row r="13" spans="1:50" x14ac:dyDescent="0.2">
      <c r="A13" s="276">
        <f t="shared" si="0"/>
        <v>1977</v>
      </c>
      <c r="B13" s="277">
        <f>Regional_Floorspace!K15</f>
        <v>11.067652021745369</v>
      </c>
      <c r="C13" s="277">
        <f>Regional_Floorspace!L15</f>
        <v>15.357776560350286</v>
      </c>
      <c r="D13" s="277">
        <f>Regional_Floorspace!M15</f>
        <v>15.487299880297613</v>
      </c>
      <c r="E13" s="277">
        <f>Regional_Floorspace!N15</f>
        <v>8.1093196946250927</v>
      </c>
      <c r="G13" s="276">
        <f t="shared" si="1"/>
        <v>1977</v>
      </c>
      <c r="H13" s="453">
        <f>SEDS_CensusRgn!$J25/B13</f>
        <v>105.93845900614956</v>
      </c>
      <c r="I13" s="453">
        <f>SEDS_CensusRgn!$C25/B13</f>
        <v>30.245800946966341</v>
      </c>
      <c r="U13" s="276">
        <f t="shared" si="2"/>
        <v>1977</v>
      </c>
      <c r="V13" s="453">
        <f>SEDS_CensusRgn!$K25/C13</f>
        <v>87.535522783340824</v>
      </c>
      <c r="W13" s="453">
        <f>SEDS_CensusRgn!$D25/C13</f>
        <v>27.104835023755907</v>
      </c>
      <c r="AI13" s="276">
        <f t="shared" si="3"/>
        <v>1977</v>
      </c>
      <c r="AJ13" s="453">
        <f>SEDS_CensusRgn!$L25/D13</f>
        <v>70.6507918395762</v>
      </c>
      <c r="AK13" s="453">
        <f>SEDS_CensusRgn!$E25/D13</f>
        <v>39.920709534819125</v>
      </c>
      <c r="AV13" s="276">
        <f t="shared" si="4"/>
        <v>1977</v>
      </c>
      <c r="AW13" s="453">
        <f>SEDS_CensusRgn!$M25/E13</f>
        <v>79.644165518357852</v>
      </c>
      <c r="AX13" s="453">
        <f>SEDS_CensusRgn!$F25/E13</f>
        <v>47.424570060408726</v>
      </c>
    </row>
    <row r="14" spans="1:50" x14ac:dyDescent="0.2">
      <c r="A14" s="276">
        <f t="shared" si="0"/>
        <v>1978</v>
      </c>
      <c r="B14" s="277">
        <f>Regional_Floorspace!K16</f>
        <v>11.219621646162155</v>
      </c>
      <c r="C14" s="277">
        <f>Regional_Floorspace!L16</f>
        <v>15.425619046662572</v>
      </c>
      <c r="D14" s="277">
        <f>Regional_Floorspace!M16</f>
        <v>15.951647128419479</v>
      </c>
      <c r="E14" s="277">
        <f>Regional_Floorspace!N16</f>
        <v>8.4076201917260764</v>
      </c>
      <c r="G14" s="276">
        <f t="shared" si="1"/>
        <v>1978</v>
      </c>
      <c r="H14" s="453">
        <f>SEDS_CensusRgn!$J26/B14</f>
        <v>102.30139983308769</v>
      </c>
      <c r="I14" s="453">
        <f>SEDS_CensusRgn!$C26/B14</f>
        <v>30.65540094372529</v>
      </c>
      <c r="U14" s="276">
        <f t="shared" si="2"/>
        <v>1978</v>
      </c>
      <c r="V14" s="453">
        <f>SEDS_CensusRgn!$K26/C14</f>
        <v>92.401413239125915</v>
      </c>
      <c r="W14" s="453">
        <f>SEDS_CensusRgn!$D26/C14</f>
        <v>27.60777371149581</v>
      </c>
      <c r="AI14" s="276">
        <f t="shared" si="3"/>
        <v>1978</v>
      </c>
      <c r="AJ14" s="453">
        <f>SEDS_CensusRgn!$L26/D14</f>
        <v>69.008046074366021</v>
      </c>
      <c r="AK14" s="453">
        <f>SEDS_CensusRgn!$E26/D14</f>
        <v>40.695922795549002</v>
      </c>
      <c r="AV14" s="276">
        <f t="shared" si="4"/>
        <v>1978</v>
      </c>
      <c r="AW14" s="453">
        <f>SEDS_CensusRgn!$M26/E14</f>
        <v>75.48806743489466</v>
      </c>
      <c r="AX14" s="453">
        <f>SEDS_CensusRgn!$F26/E14</f>
        <v>46.897575176864791</v>
      </c>
    </row>
    <row r="15" spans="1:50" x14ac:dyDescent="0.2">
      <c r="A15" s="276">
        <f t="shared" si="0"/>
        <v>1979</v>
      </c>
      <c r="B15" s="277">
        <f>Regional_Floorspace!K17</f>
        <v>11.365997295335319</v>
      </c>
      <c r="C15" s="277">
        <f>Regional_Floorspace!L17</f>
        <v>15.79412929297956</v>
      </c>
      <c r="D15" s="277">
        <f>Regional_Floorspace!M17</f>
        <v>16.346749300726074</v>
      </c>
      <c r="E15" s="277">
        <f>Regional_Floorspace!N17</f>
        <v>8.638044476284982</v>
      </c>
      <c r="G15" s="276">
        <f t="shared" si="1"/>
        <v>1979</v>
      </c>
      <c r="H15" s="453">
        <f>SEDS_CensusRgn!$J27/B15</f>
        <v>87.199035354931482</v>
      </c>
      <c r="I15" s="453">
        <f>SEDS_CensusRgn!$C27/B15</f>
        <v>30.757793699588095</v>
      </c>
      <c r="U15" s="276">
        <f t="shared" si="2"/>
        <v>1979</v>
      </c>
      <c r="V15" s="453">
        <f>SEDS_CensusRgn!$K27/C15</f>
        <v>86.378930721202721</v>
      </c>
      <c r="W15" s="453">
        <f>SEDS_CensusRgn!$D27/C15</f>
        <v>27.690162077778933</v>
      </c>
      <c r="AI15" s="276">
        <f t="shared" si="3"/>
        <v>1979</v>
      </c>
      <c r="AJ15" s="453">
        <f>SEDS_CensusRgn!$L27/D15</f>
        <v>82.727885227917056</v>
      </c>
      <c r="AK15" s="453">
        <f>SEDS_CensusRgn!$E27/D15</f>
        <v>40.186154929948174</v>
      </c>
      <c r="AV15" s="276">
        <f t="shared" si="4"/>
        <v>1979</v>
      </c>
      <c r="AW15" s="453">
        <f>SEDS_CensusRgn!$M27/E15</f>
        <v>76.144317363237008</v>
      </c>
      <c r="AX15" s="453">
        <f>SEDS_CensusRgn!$F27/E15</f>
        <v>47.496050885865401</v>
      </c>
    </row>
    <row r="16" spans="1:50" x14ac:dyDescent="0.2">
      <c r="A16" s="276">
        <f t="shared" si="0"/>
        <v>1980</v>
      </c>
      <c r="B16" s="277">
        <f>Regional_Floorspace!K18</f>
        <v>11.466325170010446</v>
      </c>
      <c r="C16" s="277">
        <f>Regional_Floorspace!L18</f>
        <v>15.952340308956025</v>
      </c>
      <c r="D16" s="277">
        <f>Regional_Floorspace!M18</f>
        <v>16.968433228546175</v>
      </c>
      <c r="E16" s="277">
        <f>Regional_Floorspace!N18</f>
        <v>8.8624584353594713</v>
      </c>
      <c r="G16" s="276">
        <f t="shared" si="1"/>
        <v>1980</v>
      </c>
      <c r="H16" s="453">
        <f>SEDS_CensusRgn!$J28/B16</f>
        <v>80.774440482674393</v>
      </c>
      <c r="I16" s="453">
        <f>SEDS_CensusRgn!$C28/B16</f>
        <v>32.4168375210714</v>
      </c>
      <c r="U16" s="276">
        <f t="shared" si="2"/>
        <v>1980</v>
      </c>
      <c r="V16" s="453">
        <f>SEDS_CensusRgn!$K28/C16</f>
        <v>73.44000800573879</v>
      </c>
      <c r="W16" s="453">
        <f>SEDS_CensusRgn!$D28/C16</f>
        <v>29.194901248347225</v>
      </c>
      <c r="AI16" s="276">
        <f t="shared" si="3"/>
        <v>1980</v>
      </c>
      <c r="AJ16" s="453">
        <f>SEDS_CensusRgn!$L28/D16</f>
        <v>63.590490970299761</v>
      </c>
      <c r="AK16" s="453">
        <f>SEDS_CensusRgn!$E28/D16</f>
        <v>44.05833997344569</v>
      </c>
      <c r="AV16" s="276">
        <f t="shared" si="4"/>
        <v>1980</v>
      </c>
      <c r="AW16" s="453">
        <f>SEDS_CensusRgn!$M28/E16</f>
        <v>72.424260681338311</v>
      </c>
      <c r="AX16" s="453">
        <f>SEDS_CensusRgn!$F28/E16</f>
        <v>50.573777385712525</v>
      </c>
    </row>
    <row r="17" spans="1:50" x14ac:dyDescent="0.2">
      <c r="A17" s="276">
        <f t="shared" si="0"/>
        <v>1981</v>
      </c>
      <c r="B17" s="277">
        <f>Regional_Floorspace!K19</f>
        <v>11.612557252528227</v>
      </c>
      <c r="C17" s="277">
        <f>Regional_Floorspace!L19</f>
        <v>16.12498903479521</v>
      </c>
      <c r="D17" s="277">
        <f>Regional_Floorspace!M19</f>
        <v>17.459589467056581</v>
      </c>
      <c r="E17" s="277">
        <f>Regional_Floorspace!N19</f>
        <v>9.0282207382003534</v>
      </c>
      <c r="G17" s="276">
        <f t="shared" si="1"/>
        <v>1981</v>
      </c>
      <c r="H17" s="453">
        <f>SEDS_CensusRgn!$J29/B17</f>
        <v>83.162905378980611</v>
      </c>
      <c r="I17" s="453">
        <f>SEDS_CensusRgn!$C29/B17</f>
        <v>32.440313688699668</v>
      </c>
      <c r="U17" s="276">
        <f t="shared" si="2"/>
        <v>1981</v>
      </c>
      <c r="V17" s="453">
        <f>SEDS_CensusRgn!$K29/C17</f>
        <v>74.191926420444474</v>
      </c>
      <c r="W17" s="453">
        <f>SEDS_CensusRgn!$D29/C17</f>
        <v>29.364733146686053</v>
      </c>
      <c r="AI17" s="276">
        <f t="shared" si="3"/>
        <v>1981</v>
      </c>
      <c r="AJ17" s="453">
        <f>SEDS_CensusRgn!$L29/D17</f>
        <v>58.330237484770045</v>
      </c>
      <c r="AK17" s="453">
        <f>SEDS_CensusRgn!$E29/D17</f>
        <v>44.431628903058105</v>
      </c>
      <c r="AV17" s="276">
        <f t="shared" si="4"/>
        <v>1981</v>
      </c>
      <c r="AW17" s="453">
        <f>SEDS_CensusRgn!$M29/E17</f>
        <v>74.250732169584182</v>
      </c>
      <c r="AX17" s="453">
        <f>SEDS_CensusRgn!$F29/E17</f>
        <v>49.962336221069684</v>
      </c>
    </row>
    <row r="18" spans="1:50" x14ac:dyDescent="0.2">
      <c r="A18" s="276">
        <f t="shared" si="0"/>
        <v>1982</v>
      </c>
      <c r="B18" s="277">
        <f>Regional_Floorspace!K20</f>
        <v>11.848987306433324</v>
      </c>
      <c r="C18" s="277">
        <f>Regional_Floorspace!L20</f>
        <v>16.232848065576089</v>
      </c>
      <c r="D18" s="277">
        <f>Regional_Floorspace!M20</f>
        <v>17.805781019582536</v>
      </c>
      <c r="E18" s="277">
        <f>Regional_Floorspace!N20</f>
        <v>9.2368204792964175</v>
      </c>
      <c r="G18" s="276">
        <f t="shared" si="1"/>
        <v>1982</v>
      </c>
      <c r="H18" s="453">
        <f>SEDS_CensusRgn!$J30/B18</f>
        <v>87.879493248730455</v>
      </c>
      <c r="I18" s="453">
        <f>SEDS_CensusRgn!$C30/B18</f>
        <v>30.184604873853871</v>
      </c>
      <c r="U18" s="276">
        <f t="shared" si="2"/>
        <v>1982</v>
      </c>
      <c r="V18" s="453">
        <f>SEDS_CensusRgn!$K30/C18</f>
        <v>77.714397061057539</v>
      </c>
      <c r="W18" s="453">
        <f>SEDS_CensusRgn!$D30/C18</f>
        <v>27.215495285566295</v>
      </c>
      <c r="AI18" s="276">
        <f t="shared" si="3"/>
        <v>1982</v>
      </c>
      <c r="AJ18" s="453">
        <f>SEDS_CensusRgn!$L30/D18</f>
        <v>62.77590400391248</v>
      </c>
      <c r="AK18" s="453">
        <f>SEDS_CensusRgn!$E30/D18</f>
        <v>38.800656890039519</v>
      </c>
      <c r="AV18" s="276">
        <f t="shared" si="4"/>
        <v>1982</v>
      </c>
      <c r="AW18" s="453">
        <f>SEDS_CensusRgn!$M30/E18</f>
        <v>72.204066485310918</v>
      </c>
      <c r="AX18" s="453">
        <f>SEDS_CensusRgn!$F30/E18</f>
        <v>45.012675187519733</v>
      </c>
    </row>
    <row r="19" spans="1:50" x14ac:dyDescent="0.2">
      <c r="A19" s="276">
        <f t="shared" si="0"/>
        <v>1983</v>
      </c>
      <c r="B19" s="277">
        <f>Regional_Floorspace!K21</f>
        <v>12.03463031642872</v>
      </c>
      <c r="C19" s="277">
        <f>Regional_Floorspace!L21</f>
        <v>16.251621411615609</v>
      </c>
      <c r="D19" s="277">
        <f>Regional_Floorspace!M21</f>
        <v>18.162108536792637</v>
      </c>
      <c r="E19" s="277">
        <f>Regional_Floorspace!N21</f>
        <v>9.5006081149557264</v>
      </c>
      <c r="G19" s="276">
        <f t="shared" si="1"/>
        <v>1983</v>
      </c>
      <c r="H19" s="453">
        <f>SEDS_CensusRgn!$J31/B19</f>
        <v>72.905770840526074</v>
      </c>
      <c r="I19" s="453">
        <f>SEDS_CensusRgn!$C31/B19</f>
        <v>32.376150305847062</v>
      </c>
      <c r="U19" s="276">
        <f t="shared" si="2"/>
        <v>1983</v>
      </c>
      <c r="V19" s="453">
        <f>SEDS_CensusRgn!$K31/C19</f>
        <v>74.968519702852234</v>
      </c>
      <c r="W19" s="453">
        <f>SEDS_CensusRgn!$D31/C19</f>
        <v>29.747431825754042</v>
      </c>
      <c r="AI19" s="276">
        <f t="shared" si="3"/>
        <v>1983</v>
      </c>
      <c r="AJ19" s="453">
        <f>SEDS_CensusRgn!$L31/D19</f>
        <v>60.382030961789809</v>
      </c>
      <c r="AK19" s="453">
        <f>SEDS_CensusRgn!$E31/D19</f>
        <v>44.076600378106193</v>
      </c>
      <c r="AV19" s="276">
        <f t="shared" si="4"/>
        <v>1983</v>
      </c>
      <c r="AW19" s="453">
        <f>SEDS_CensusRgn!$M31/E19</f>
        <v>67.00865800346368</v>
      </c>
      <c r="AX19" s="453">
        <f>SEDS_CensusRgn!$F31/E19</f>
        <v>46.611437356614267</v>
      </c>
    </row>
    <row r="20" spans="1:50" x14ac:dyDescent="0.2">
      <c r="A20" s="276">
        <f t="shared" si="0"/>
        <v>1984</v>
      </c>
      <c r="B20" s="277">
        <f>Regional_Floorspace!K22</f>
        <v>12.151025972386043</v>
      </c>
      <c r="C20" s="277">
        <f>Regional_Floorspace!L22</f>
        <v>16.187163428863329</v>
      </c>
      <c r="D20" s="277">
        <f>Regional_Floorspace!M22</f>
        <v>18.784084485650659</v>
      </c>
      <c r="E20" s="277">
        <f>Regional_Floorspace!N22</f>
        <v>9.8234947708136424</v>
      </c>
      <c r="G20" s="276">
        <f t="shared" si="1"/>
        <v>1984</v>
      </c>
      <c r="H20" s="453">
        <f>SEDS_CensusRgn!$J32/B20</f>
        <v>82.100392367452486</v>
      </c>
      <c r="I20" s="453">
        <f>SEDS_CensusRgn!$C32/B20</f>
        <v>34.007087215439277</v>
      </c>
      <c r="U20" s="276">
        <f t="shared" si="2"/>
        <v>1984</v>
      </c>
      <c r="V20" s="453">
        <f>SEDS_CensusRgn!$K32/C20</f>
        <v>81.114149849057284</v>
      </c>
      <c r="W20" s="453">
        <f>SEDS_CensusRgn!$D32/C20</f>
        <v>31.678064056959212</v>
      </c>
      <c r="AI20" s="276">
        <f t="shared" si="3"/>
        <v>1984</v>
      </c>
      <c r="AJ20" s="453">
        <f>SEDS_CensusRgn!$L32/D20</f>
        <v>55.199389716974224</v>
      </c>
      <c r="AK20" s="453">
        <f>SEDS_CensusRgn!$E32/D20</f>
        <v>44.280571706084316</v>
      </c>
      <c r="AV20" s="276">
        <f t="shared" si="4"/>
        <v>1984</v>
      </c>
      <c r="AW20" s="453">
        <f>SEDS_CensusRgn!$M32/E20</f>
        <v>64.899713887382148</v>
      </c>
      <c r="AX20" s="453">
        <f>SEDS_CensusRgn!$F32/E20</f>
        <v>51.580930394085357</v>
      </c>
    </row>
    <row r="21" spans="1:50" x14ac:dyDescent="0.2">
      <c r="A21" s="276">
        <f t="shared" si="0"/>
        <v>1985</v>
      </c>
      <c r="B21" s="277">
        <f>Regional_Floorspace!K23</f>
        <v>12.30915963136885</v>
      </c>
      <c r="C21" s="277">
        <f>Regional_Floorspace!L23</f>
        <v>16.283095438635367</v>
      </c>
      <c r="D21" s="277">
        <f>Regional_Floorspace!M23</f>
        <v>19.360288295352159</v>
      </c>
      <c r="E21" s="277">
        <f>Regional_Floorspace!N23</f>
        <v>10.219058523026627</v>
      </c>
      <c r="G21" s="276">
        <f t="shared" si="1"/>
        <v>1985</v>
      </c>
      <c r="H21" s="453">
        <f>SEDS_CensusRgn!$J33/B21</f>
        <v>75.967818113023483</v>
      </c>
      <c r="I21" s="453">
        <f>SEDS_CensusRgn!$C33/B21</f>
        <v>34.824798185863649</v>
      </c>
      <c r="U21" s="276">
        <f t="shared" si="2"/>
        <v>1985</v>
      </c>
      <c r="V21" s="453">
        <f>SEDS_CensusRgn!$K33/C21</f>
        <v>73.464962758963765</v>
      </c>
      <c r="W21" s="453">
        <f>SEDS_CensusRgn!$D33/C21</f>
        <v>31.699009684319428</v>
      </c>
      <c r="AI21" s="276">
        <f t="shared" si="3"/>
        <v>1985</v>
      </c>
      <c r="AJ21" s="453">
        <f>SEDS_CensusRgn!$L33/D21</f>
        <v>50.54279074113348</v>
      </c>
      <c r="AK21" s="453">
        <f>SEDS_CensusRgn!$E33/D21</f>
        <v>45.352630426004133</v>
      </c>
      <c r="AV21" s="276">
        <f t="shared" si="4"/>
        <v>1985</v>
      </c>
      <c r="AW21" s="453">
        <f>SEDS_CensusRgn!$M33/E21</f>
        <v>59.341572282178802</v>
      </c>
      <c r="AX21" s="453">
        <f>SEDS_CensusRgn!$F33/E21</f>
        <v>51.709264489415538</v>
      </c>
    </row>
    <row r="22" spans="1:50" x14ac:dyDescent="0.2">
      <c r="A22" s="276">
        <f t="shared" si="0"/>
        <v>1986</v>
      </c>
      <c r="B22" s="277">
        <f>Regional_Floorspace!K24</f>
        <v>12.53251740854814</v>
      </c>
      <c r="C22" s="277">
        <f>Regional_Floorspace!L24</f>
        <v>16.175780062576088</v>
      </c>
      <c r="D22" s="277">
        <f>Regional_Floorspace!M24</f>
        <v>20.136462568825671</v>
      </c>
      <c r="E22" s="277">
        <f>Regional_Floorspace!N24</f>
        <v>10.647656696140078</v>
      </c>
      <c r="G22" s="276">
        <f t="shared" si="1"/>
        <v>1986</v>
      </c>
      <c r="H22" s="453">
        <f>SEDS_CensusRgn!$J34/B22</f>
        <v>82.983567155521754</v>
      </c>
      <c r="I22" s="453">
        <f>SEDS_CensusRgn!$C34/B22</f>
        <v>35.875394012485643</v>
      </c>
      <c r="U22" s="276">
        <f t="shared" si="2"/>
        <v>1986</v>
      </c>
      <c r="V22" s="453">
        <f>SEDS_CensusRgn!$K34/C22</f>
        <v>68.103485318071236</v>
      </c>
      <c r="W22" s="453">
        <f>SEDS_CensusRgn!$D34/C22</f>
        <v>33.012751034830544</v>
      </c>
      <c r="AI22" s="276">
        <f t="shared" si="3"/>
        <v>1986</v>
      </c>
      <c r="AJ22" s="453">
        <f>SEDS_CensusRgn!$L34/D22</f>
        <v>46.681784190599259</v>
      </c>
      <c r="AK22" s="453">
        <f>SEDS_CensusRgn!$E34/D22</f>
        <v>45.595595396254559</v>
      </c>
      <c r="AV22" s="276">
        <f t="shared" si="4"/>
        <v>1986</v>
      </c>
      <c r="AW22" s="453">
        <f>SEDS_CensusRgn!$M34/E22</f>
        <v>56.096849949766835</v>
      </c>
      <c r="AX22" s="453">
        <f>SEDS_CensusRgn!$F34/E22</f>
        <v>50.421892376998272</v>
      </c>
    </row>
    <row r="23" spans="1:50" x14ac:dyDescent="0.2">
      <c r="A23" s="276">
        <f t="shared" si="0"/>
        <v>1987</v>
      </c>
      <c r="B23" s="277">
        <f>Regional_Floorspace!K25</f>
        <v>12.739599847436144</v>
      </c>
      <c r="C23" s="277">
        <f>Regional_Floorspace!L25</f>
        <v>16.038011758749978</v>
      </c>
      <c r="D23" s="277">
        <f>Regional_Floorspace!M25</f>
        <v>20.912016452010793</v>
      </c>
      <c r="E23" s="277">
        <f>Regional_Floorspace!N25</f>
        <v>11.073848711880842</v>
      </c>
      <c r="G23" s="276">
        <f t="shared" si="1"/>
        <v>1987</v>
      </c>
      <c r="H23" s="453">
        <f>SEDS_CensusRgn!$J35/B23</f>
        <v>80.223477365003845</v>
      </c>
      <c r="I23" s="453">
        <f>SEDS_CensusRgn!$C35/B23</f>
        <v>37.16074332548795</v>
      </c>
      <c r="U23" s="276">
        <f t="shared" si="2"/>
        <v>1987</v>
      </c>
      <c r="V23" s="453">
        <f>SEDS_CensusRgn!$K35/C23</f>
        <v>69.854170008871435</v>
      </c>
      <c r="W23" s="453">
        <f>SEDS_CensusRgn!$D35/C23</f>
        <v>34.712095761887063</v>
      </c>
      <c r="AI23" s="276">
        <f t="shared" si="3"/>
        <v>1987</v>
      </c>
      <c r="AJ23" s="453">
        <f>SEDS_CensusRgn!$L35/D23</f>
        <v>46.431438222526651</v>
      </c>
      <c r="AK23" s="453">
        <f>SEDS_CensusRgn!$E35/D23</f>
        <v>45.611765952311323</v>
      </c>
      <c r="AV23" s="276">
        <f t="shared" si="4"/>
        <v>1987</v>
      </c>
      <c r="AW23" s="453">
        <f>SEDS_CensusRgn!$M35/E23</f>
        <v>58.52400704234703</v>
      </c>
      <c r="AX23" s="453">
        <f>SEDS_CensusRgn!$F35/E23</f>
        <v>50.099835606817685</v>
      </c>
    </row>
    <row r="24" spans="1:50" x14ac:dyDescent="0.2">
      <c r="A24" s="276">
        <f t="shared" si="0"/>
        <v>1988</v>
      </c>
      <c r="B24" s="277">
        <f>Regional_Floorspace!K26</f>
        <v>12.908216793855695</v>
      </c>
      <c r="C24" s="277">
        <f>Regional_Floorspace!L26</f>
        <v>16.337617824543653</v>
      </c>
      <c r="D24" s="277">
        <f>Regional_Floorspace!M26</f>
        <v>21.500963950413322</v>
      </c>
      <c r="E24" s="277">
        <f>Regional_Floorspace!N26</f>
        <v>11.253800127317806</v>
      </c>
      <c r="G24" s="276">
        <f t="shared" si="1"/>
        <v>1988</v>
      </c>
      <c r="H24" s="453">
        <f>SEDS_CensusRgn!$J36/B24</f>
        <v>82.98590092706614</v>
      </c>
      <c r="I24" s="453">
        <f>SEDS_CensusRgn!$C36/B24</f>
        <v>38.873068837738145</v>
      </c>
      <c r="U24" s="276">
        <f t="shared" si="2"/>
        <v>1988</v>
      </c>
      <c r="V24" s="453">
        <f>SEDS_CensusRgn!$K36/C24</f>
        <v>73.914815058647079</v>
      </c>
      <c r="W24" s="453">
        <f>SEDS_CensusRgn!$D36/C24</f>
        <v>36.277320620734692</v>
      </c>
      <c r="AI24" s="276">
        <f t="shared" si="3"/>
        <v>1988</v>
      </c>
      <c r="AJ24" s="453">
        <f>SEDS_CensusRgn!$L36/D24</f>
        <v>47.000683426594634</v>
      </c>
      <c r="AK24" s="453">
        <f>SEDS_CensusRgn!$E36/D24</f>
        <v>46.553354645327822</v>
      </c>
      <c r="AV24" s="276">
        <f t="shared" si="4"/>
        <v>1988</v>
      </c>
      <c r="AW24" s="453">
        <f>SEDS_CensusRgn!$M36/E24</f>
        <v>61.466259590027434</v>
      </c>
      <c r="AX24" s="453">
        <f>SEDS_CensusRgn!$F36/E24</f>
        <v>51.511311151939154</v>
      </c>
    </row>
    <row r="25" spans="1:50" x14ac:dyDescent="0.2">
      <c r="A25" s="276">
        <f t="shared" si="0"/>
        <v>1989</v>
      </c>
      <c r="B25" s="277">
        <f>Regional_Floorspace!K27</f>
        <v>13.060795768099405</v>
      </c>
      <c r="C25" s="277">
        <f>Regional_Floorspace!L27</f>
        <v>16.623058352586558</v>
      </c>
      <c r="D25" s="277">
        <f>Regional_Floorspace!M27</f>
        <v>22.077784677095273</v>
      </c>
      <c r="E25" s="277">
        <f>Regional_Floorspace!N27</f>
        <v>11.421361202218776</v>
      </c>
      <c r="G25" s="276">
        <f t="shared" si="1"/>
        <v>1989</v>
      </c>
      <c r="H25" s="453">
        <f>SEDS_CensusRgn!$J37/B25</f>
        <v>86.18586646530224</v>
      </c>
      <c r="I25" s="453">
        <f>SEDS_CensusRgn!$C37/B25</f>
        <v>39.551954503548011</v>
      </c>
      <c r="U25" s="276">
        <f t="shared" si="2"/>
        <v>1989</v>
      </c>
      <c r="V25" s="453">
        <f>SEDS_CensusRgn!$K37/C25</f>
        <v>72.75225619428943</v>
      </c>
      <c r="W25" s="453">
        <f>SEDS_CensusRgn!$D37/C25</f>
        <v>36.300540321817891</v>
      </c>
      <c r="AI25" s="276">
        <f t="shared" si="3"/>
        <v>1989</v>
      </c>
      <c r="AJ25" s="453">
        <f>SEDS_CensusRgn!$L37/D25</f>
        <v>45.266634067539393</v>
      </c>
      <c r="AK25" s="453">
        <f>SEDS_CensusRgn!$E37/D25</f>
        <v>47.431978131683493</v>
      </c>
      <c r="AV25" s="276">
        <f t="shared" si="4"/>
        <v>1989</v>
      </c>
      <c r="AW25" s="453">
        <f>SEDS_CensusRgn!$M37/E25</f>
        <v>60.961385221293973</v>
      </c>
      <c r="AX25" s="453">
        <f>SEDS_CensusRgn!$F37/E25</f>
        <v>52.48419950885971</v>
      </c>
    </row>
    <row r="26" spans="1:50" x14ac:dyDescent="0.2">
      <c r="A26" s="276">
        <f t="shared" si="0"/>
        <v>1990</v>
      </c>
      <c r="B26" s="277">
        <f>Regional_Floorspace!K28</f>
        <v>13.201322964449172</v>
      </c>
      <c r="C26" s="277">
        <f>Regional_Floorspace!L28</f>
        <v>16.778311153193471</v>
      </c>
      <c r="D26" s="277">
        <f>Regional_Floorspace!M28</f>
        <v>22.261128312431978</v>
      </c>
      <c r="E26" s="277">
        <f>Regional_Floorspace!N28</f>
        <v>11.938770761431611</v>
      </c>
      <c r="G26" s="276">
        <f t="shared" si="1"/>
        <v>1990</v>
      </c>
      <c r="H26" s="453">
        <f>SEDS_CensusRgn!$J38/B26</f>
        <v>82.195322614416128</v>
      </c>
      <c r="I26" s="453">
        <f>SEDS_CensusRgn!$C38/B26</f>
        <v>39.501495524676642</v>
      </c>
      <c r="U26" s="276">
        <f t="shared" si="2"/>
        <v>1990</v>
      </c>
      <c r="V26" s="453">
        <f>SEDS_CensusRgn!$K38/C26</f>
        <v>68.075206710098712</v>
      </c>
      <c r="W26" s="453">
        <f>SEDS_CensusRgn!$D38/C26</f>
        <v>36.837378586959922</v>
      </c>
      <c r="AI26" s="276">
        <f t="shared" si="3"/>
        <v>1990</v>
      </c>
      <c r="AJ26" s="453">
        <f>SEDS_CensusRgn!$L38/D26</f>
        <v>42.49353342398738</v>
      </c>
      <c r="AK26" s="453">
        <f>SEDS_CensusRgn!$E38/D26</f>
        <v>49.193463360454558</v>
      </c>
      <c r="AV26" s="276">
        <f t="shared" si="4"/>
        <v>1990</v>
      </c>
      <c r="AW26" s="453">
        <f>SEDS_CensusRgn!$M38/E26</f>
        <v>59.283992811595652</v>
      </c>
      <c r="AX26" s="453">
        <f>SEDS_CensusRgn!$F38/E26</f>
        <v>52.3929986176394</v>
      </c>
    </row>
    <row r="27" spans="1:50" x14ac:dyDescent="0.2">
      <c r="A27" s="276">
        <f t="shared" si="0"/>
        <v>1991</v>
      </c>
      <c r="B27" s="277">
        <f>Regional_Floorspace!K29</f>
        <v>13.295234661587903</v>
      </c>
      <c r="C27" s="277">
        <f>Regional_Floorspace!L29</f>
        <v>16.871201613608456</v>
      </c>
      <c r="D27" s="277">
        <f>Regional_Floorspace!M29</f>
        <v>22.360720169478917</v>
      </c>
      <c r="E27" s="277">
        <f>Regional_Floorspace!N29</f>
        <v>12.429646152240146</v>
      </c>
      <c r="G27" s="276">
        <f t="shared" si="1"/>
        <v>1991</v>
      </c>
      <c r="H27" s="453">
        <f>SEDS_CensusRgn!$J39/B27</f>
        <v>82.178617212124365</v>
      </c>
      <c r="I27" s="453">
        <f>SEDS_CensusRgn!$C39/B27</f>
        <v>39.916858446529737</v>
      </c>
      <c r="U27" s="276">
        <f t="shared" si="2"/>
        <v>1991</v>
      </c>
      <c r="V27" s="453">
        <f>SEDS_CensusRgn!$K39/C27</f>
        <v>68.861248096454773</v>
      </c>
      <c r="W27" s="453">
        <f>SEDS_CensusRgn!$D39/C27</f>
        <v>38.321218298909272</v>
      </c>
      <c r="AI27" s="276">
        <f t="shared" si="3"/>
        <v>1991</v>
      </c>
      <c r="AJ27" s="453">
        <f>SEDS_CensusRgn!$L39/D27</f>
        <v>42.48110046547469</v>
      </c>
      <c r="AK27" s="453">
        <f>SEDS_CensusRgn!$E39/D27</f>
        <v>50.01265574292372</v>
      </c>
      <c r="AV27" s="276">
        <f t="shared" si="4"/>
        <v>1991</v>
      </c>
      <c r="AW27" s="453">
        <f>SEDS_CensusRgn!$M39/E27</f>
        <v>58.382836575698811</v>
      </c>
      <c r="AX27" s="453">
        <f>SEDS_CensusRgn!$F39/E27</f>
        <v>50.085737950617414</v>
      </c>
    </row>
    <row r="28" spans="1:50" x14ac:dyDescent="0.2">
      <c r="A28" s="276">
        <f t="shared" si="0"/>
        <v>1992</v>
      </c>
      <c r="B28" s="277">
        <f>Regional_Floorspace!K30</f>
        <v>13.215461547826241</v>
      </c>
      <c r="C28" s="277">
        <f>Regional_Floorspace!L30</f>
        <v>16.974371975826504</v>
      </c>
      <c r="D28" s="277">
        <f>Regional_Floorspace!M30</f>
        <v>22.908584072961496</v>
      </c>
      <c r="E28" s="277">
        <f>Regional_Floorspace!N30</f>
        <v>12.470114240182442</v>
      </c>
      <c r="G28" s="276">
        <f t="shared" si="1"/>
        <v>1992</v>
      </c>
      <c r="H28" s="453">
        <f>SEDS_CensusRgn!$J40/B28</f>
        <v>86.465462887140333</v>
      </c>
      <c r="I28" s="453">
        <f>SEDS_CensusRgn!$C40/B28</f>
        <v>40.123835106403796</v>
      </c>
      <c r="U28" s="276">
        <f t="shared" si="2"/>
        <v>1992</v>
      </c>
      <c r="V28" s="453">
        <f>SEDS_CensusRgn!$K40/C28</f>
        <v>68.220491553332735</v>
      </c>
      <c r="W28" s="453">
        <f>SEDS_CensusRgn!$D40/C28</f>
        <v>37.176633156071354</v>
      </c>
      <c r="AI28" s="276">
        <f t="shared" si="3"/>
        <v>1992</v>
      </c>
      <c r="AJ28" s="453">
        <f>SEDS_CensusRgn!$L40/D28</f>
        <v>43.109997407724116</v>
      </c>
      <c r="AK28" s="453">
        <f>SEDS_CensusRgn!$E40/D28</f>
        <v>48.041642228730069</v>
      </c>
      <c r="AV28" s="276">
        <f t="shared" si="4"/>
        <v>1992</v>
      </c>
      <c r="AW28" s="453">
        <f>SEDS_CensusRgn!$M40/E28</f>
        <v>55.095325252605569</v>
      </c>
      <c r="AX28" s="453">
        <f>SEDS_CensusRgn!$F40/E28</f>
        <v>51.19070986078318</v>
      </c>
    </row>
    <row r="29" spans="1:50" x14ac:dyDescent="0.2">
      <c r="A29" s="276">
        <f t="shared" si="0"/>
        <v>1993</v>
      </c>
      <c r="B29" s="277">
        <f>Regional_Floorspace!K31</f>
        <v>13.121981176459858</v>
      </c>
      <c r="C29" s="277">
        <f>Regional_Floorspace!L31</f>
        <v>17.06906136425248</v>
      </c>
      <c r="D29" s="277">
        <f>Regional_Floorspace!M31</f>
        <v>23.458369273976981</v>
      </c>
      <c r="E29" s="277">
        <f>Regional_Floorspace!N31</f>
        <v>12.503240372455704</v>
      </c>
      <c r="G29" s="276">
        <f t="shared" si="1"/>
        <v>1993</v>
      </c>
      <c r="H29" s="453">
        <f>SEDS_CensusRgn!$J41/B29</f>
        <v>85.43526963833466</v>
      </c>
      <c r="I29" s="453">
        <f>SEDS_CensusRgn!$C41/B29</f>
        <v>41.559273151398145</v>
      </c>
      <c r="U29" s="276">
        <f t="shared" si="2"/>
        <v>1993</v>
      </c>
      <c r="V29" s="453">
        <f>SEDS_CensusRgn!$K41/C29</f>
        <v>70.289805303101559</v>
      </c>
      <c r="W29" s="453">
        <f>SEDS_CensusRgn!$D41/C29</f>
        <v>40.241111408651911</v>
      </c>
      <c r="AI29" s="276">
        <f t="shared" si="3"/>
        <v>1993</v>
      </c>
      <c r="AJ29" s="453">
        <f>SEDS_CensusRgn!$L41/D29</f>
        <v>41.474323668324516</v>
      </c>
      <c r="AK29" s="453">
        <f>SEDS_CensusRgn!$E41/D29</f>
        <v>48.876585861913107</v>
      </c>
      <c r="AV29" s="276">
        <f t="shared" si="4"/>
        <v>1993</v>
      </c>
      <c r="AW29" s="453">
        <f>SEDS_CensusRgn!$M41/E29</f>
        <v>53.702238779571928</v>
      </c>
      <c r="AX29" s="453">
        <f>SEDS_CensusRgn!$F41/E29</f>
        <v>51.184491454698481</v>
      </c>
    </row>
    <row r="30" spans="1:50" x14ac:dyDescent="0.2">
      <c r="A30" s="276">
        <f t="shared" si="0"/>
        <v>1994</v>
      </c>
      <c r="B30" s="277">
        <f>Regional_Floorspace!K32</f>
        <v>13.152213437413716</v>
      </c>
      <c r="C30" s="277">
        <f>Regional_Floorspace!L32</f>
        <v>17.373311651933019</v>
      </c>
      <c r="D30" s="277">
        <f>Regional_Floorspace!M32</f>
        <v>23.598517056736572</v>
      </c>
      <c r="E30" s="277">
        <f>Regional_Floorspace!N32</f>
        <v>12.687252000818461</v>
      </c>
      <c r="G30" s="276">
        <f t="shared" si="1"/>
        <v>1994</v>
      </c>
      <c r="H30" s="453">
        <f>SEDS_CensusRgn!$J42/B30</f>
        <v>88.807485185526417</v>
      </c>
      <c r="I30" s="453">
        <f>SEDS_CensusRgn!$C42/B30</f>
        <v>42.77127972997819</v>
      </c>
      <c r="U30" s="276">
        <f t="shared" si="2"/>
        <v>1994</v>
      </c>
      <c r="V30" s="453">
        <f>SEDS_CensusRgn!$K42/C30</f>
        <v>68.364571118935174</v>
      </c>
      <c r="W30" s="453">
        <f>SEDS_CensusRgn!$D42/C30</f>
        <v>40.990515468060721</v>
      </c>
      <c r="AI30" s="276">
        <f t="shared" si="3"/>
        <v>1994</v>
      </c>
      <c r="AJ30" s="453">
        <f>SEDS_CensusRgn!$L42/D30</f>
        <v>41.317426754223192</v>
      </c>
      <c r="AK30" s="453">
        <f>SEDS_CensusRgn!$E42/D30</f>
        <v>50.742849524019867</v>
      </c>
      <c r="AV30" s="276">
        <f t="shared" si="4"/>
        <v>1994</v>
      </c>
      <c r="AW30" s="453">
        <f>SEDS_CensusRgn!$M42/E30</f>
        <v>53.184409039599011</v>
      </c>
      <c r="AX30" s="453">
        <f>SEDS_CensusRgn!$F42/E30</f>
        <v>50.711296658921476</v>
      </c>
    </row>
    <row r="31" spans="1:50" x14ac:dyDescent="0.2">
      <c r="A31" s="276">
        <f t="shared" si="0"/>
        <v>1995</v>
      </c>
      <c r="B31" s="277">
        <f>Regional_Floorspace!K33</f>
        <v>13.209286784723131</v>
      </c>
      <c r="C31" s="277">
        <f>Regional_Floorspace!L33</f>
        <v>17.718786413710685</v>
      </c>
      <c r="D31" s="277">
        <f>Regional_Floorspace!M33</f>
        <v>23.791625725510809</v>
      </c>
      <c r="E31" s="277">
        <f>Regional_Floorspace!N33</f>
        <v>12.899104193326567</v>
      </c>
      <c r="G31" s="276">
        <f t="shared" si="1"/>
        <v>1995</v>
      </c>
      <c r="H31" s="453">
        <f>SEDS_CensusRgn!$J43/B31</f>
        <v>86.162714047233521</v>
      </c>
      <c r="I31" s="453">
        <f>SEDS_CensusRgn!$C43/B31</f>
        <v>44.050826474065104</v>
      </c>
      <c r="U31" s="276">
        <f t="shared" si="2"/>
        <v>1995</v>
      </c>
      <c r="V31" s="453">
        <f>SEDS_CensusRgn!$K43/C31</f>
        <v>69.832942906436443</v>
      </c>
      <c r="W31" s="453">
        <f>SEDS_CensusRgn!$D43/C31</f>
        <v>41.756471505717244</v>
      </c>
      <c r="AI31" s="276">
        <f t="shared" si="3"/>
        <v>1995</v>
      </c>
      <c r="AJ31" s="453">
        <f>SEDS_CensusRgn!$L43/D31</f>
        <v>43.029131838699534</v>
      </c>
      <c r="AK31" s="453">
        <f>SEDS_CensusRgn!$E43/D31</f>
        <v>53.660561692136731</v>
      </c>
      <c r="AV31" s="276">
        <f t="shared" si="4"/>
        <v>1995</v>
      </c>
      <c r="AW31" s="453">
        <f>SEDS_CensusRgn!$M43/E31</f>
        <v>53.912968650938147</v>
      </c>
      <c r="AX31" s="453">
        <f>SEDS_CensusRgn!$F43/E31</f>
        <v>50.670960572451946</v>
      </c>
    </row>
    <row r="32" spans="1:50" x14ac:dyDescent="0.2">
      <c r="A32" s="276">
        <f t="shared" si="0"/>
        <v>1996</v>
      </c>
      <c r="B32" s="277">
        <f>Regional_Floorspace!K34</f>
        <v>13.400073287134308</v>
      </c>
      <c r="C32" s="277">
        <f>Regional_Floorspace!L34</f>
        <v>17.707022679953234</v>
      </c>
      <c r="D32" s="277">
        <f>Regional_Floorspace!M34</f>
        <v>24.175742454875433</v>
      </c>
      <c r="E32" s="277">
        <f>Regional_Floorspace!N34</f>
        <v>13.231318594631853</v>
      </c>
      <c r="G32" s="276">
        <f t="shared" si="1"/>
        <v>1996</v>
      </c>
      <c r="H32" s="453">
        <f>SEDS_CensusRgn!$J44/B32</f>
        <v>90.194506709184552</v>
      </c>
      <c r="I32" s="453">
        <f>SEDS_CensusRgn!$C44/B32</f>
        <v>44.032520371848179</v>
      </c>
      <c r="U32" s="276">
        <f t="shared" si="2"/>
        <v>1996</v>
      </c>
      <c r="V32" s="453">
        <f>SEDS_CensusRgn!$K44/C32</f>
        <v>75.472258897198728</v>
      </c>
      <c r="W32" s="453">
        <f>SEDS_CensusRgn!$D44/C32</f>
        <v>42.662225810284852</v>
      </c>
      <c r="AI32" s="276">
        <f t="shared" si="3"/>
        <v>1996</v>
      </c>
      <c r="AJ32" s="453">
        <f>SEDS_CensusRgn!$L44/D32</f>
        <v>43.116152562660595</v>
      </c>
      <c r="AK32" s="453">
        <f>SEDS_CensusRgn!$E44/D32</f>
        <v>54.453012248007219</v>
      </c>
      <c r="AV32" s="276">
        <f t="shared" si="4"/>
        <v>1996</v>
      </c>
      <c r="AW32" s="453">
        <f>SEDS_CensusRgn!$M44/E32</f>
        <v>51.622443758335386</v>
      </c>
      <c r="AX32" s="453">
        <f>SEDS_CensusRgn!$F44/E32</f>
        <v>51.549284005354096</v>
      </c>
    </row>
    <row r="33" spans="1:50" x14ac:dyDescent="0.2">
      <c r="A33" s="276">
        <f t="shared" si="0"/>
        <v>1997</v>
      </c>
      <c r="B33" s="277">
        <f>Regional_Floorspace!K35</f>
        <v>13.612757527631333</v>
      </c>
      <c r="C33" s="277">
        <f>Regional_Floorspace!L35</f>
        <v>17.717237174952821</v>
      </c>
      <c r="D33" s="277">
        <f>Regional_Floorspace!M35</f>
        <v>24.59922963912657</v>
      </c>
      <c r="E33" s="277">
        <f>Regional_Floorspace!N35</f>
        <v>13.588955798153853</v>
      </c>
      <c r="G33" s="276">
        <f t="shared" si="1"/>
        <v>1997</v>
      </c>
      <c r="H33" s="453">
        <f>SEDS_CensusRgn!$J45/B33</f>
        <v>92.723388148061048</v>
      </c>
      <c r="I33" s="453">
        <f>SEDS_CensusRgn!$C45/B33</f>
        <v>43.926147864329621</v>
      </c>
      <c r="U33" s="276">
        <f t="shared" si="2"/>
        <v>1997</v>
      </c>
      <c r="V33" s="453">
        <f>SEDS_CensusRgn!$K45/C33</f>
        <v>72.090811190678835</v>
      </c>
      <c r="W33" s="453">
        <f>SEDS_CensusRgn!$D45/C33</f>
        <v>43.358791916270974</v>
      </c>
      <c r="AI33" s="276">
        <f t="shared" si="3"/>
        <v>1997</v>
      </c>
      <c r="AJ33" s="453">
        <f>SEDS_CensusRgn!$L45/D33</f>
        <v>43.159888158095065</v>
      </c>
      <c r="AK33" s="453">
        <f>SEDS_CensusRgn!$E45/D33</f>
        <v>58.266865305416616</v>
      </c>
      <c r="AV33" s="276">
        <f t="shared" si="4"/>
        <v>1997</v>
      </c>
      <c r="AW33" s="453">
        <f>SEDS_CensusRgn!$M45/E33</f>
        <v>50.869397933718531</v>
      </c>
      <c r="AX33" s="453">
        <f>SEDS_CensusRgn!$F45/E33</f>
        <v>51.760415623366541</v>
      </c>
    </row>
    <row r="34" spans="1:50" x14ac:dyDescent="0.2">
      <c r="A34" s="276">
        <f t="shared" si="0"/>
        <v>1998</v>
      </c>
      <c r="B34" s="277">
        <f>Regional_Floorspace!K36</f>
        <v>13.819284844539824</v>
      </c>
      <c r="C34" s="277">
        <f>Regional_Floorspace!L36</f>
        <v>17.741988392551853</v>
      </c>
      <c r="D34" s="277">
        <f>Regional_Floorspace!M36</f>
        <v>25.277920633716537</v>
      </c>
      <c r="E34" s="277">
        <f>Regional_Floorspace!N36</f>
        <v>13.957495852518374</v>
      </c>
      <c r="G34" s="276">
        <f t="shared" si="1"/>
        <v>1998</v>
      </c>
      <c r="H34" s="453">
        <f>SEDS_CensusRgn!$J46/B34</f>
        <v>84.064914579064435</v>
      </c>
      <c r="I34" s="453">
        <f>SEDS_CensusRgn!$C46/B34</f>
        <v>44.69399154501378</v>
      </c>
      <c r="U34" s="276">
        <f t="shared" si="2"/>
        <v>1998</v>
      </c>
      <c r="V34" s="453">
        <f>SEDS_CensusRgn!$K46/C34</f>
        <v>63.017570255505525</v>
      </c>
      <c r="W34" s="453">
        <f>SEDS_CensusRgn!$D46/C34</f>
        <v>44.889275225450042</v>
      </c>
      <c r="AI34" s="276">
        <f t="shared" si="3"/>
        <v>1998</v>
      </c>
      <c r="AJ34" s="453">
        <f>SEDS_CensusRgn!$L46/D34</f>
        <v>38.956724893206371</v>
      </c>
      <c r="AK34" s="453">
        <f>SEDS_CensusRgn!$E46/D34</f>
        <v>60.19885978953122</v>
      </c>
      <c r="AV34" s="276">
        <f t="shared" si="4"/>
        <v>1998</v>
      </c>
      <c r="AW34" s="453">
        <f>SEDS_CensusRgn!$M46/E34</f>
        <v>53.060664163935499</v>
      </c>
      <c r="AX34" s="453">
        <f>SEDS_CensusRgn!$F46/E34</f>
        <v>53.177590582344969</v>
      </c>
    </row>
    <row r="35" spans="1:50" x14ac:dyDescent="0.2">
      <c r="A35" s="276">
        <f t="shared" si="0"/>
        <v>1999</v>
      </c>
      <c r="B35" s="277">
        <f>Regional_Floorspace!K37</f>
        <v>14.07006938652445</v>
      </c>
      <c r="C35" s="277">
        <f>Regional_Floorspace!L37</f>
        <v>17.815406248457087</v>
      </c>
      <c r="D35" s="277">
        <f>Regional_Floorspace!M37</f>
        <v>26.036171317292887</v>
      </c>
      <c r="E35" s="277">
        <f>Regional_Floorspace!N37</f>
        <v>14.378079171232097</v>
      </c>
      <c r="G35" s="276">
        <f t="shared" si="1"/>
        <v>1999</v>
      </c>
      <c r="H35" s="453">
        <f>SEDS_CensusRgn!$J47/B35</f>
        <v>85.820685515345133</v>
      </c>
      <c r="I35" s="453">
        <f>SEDS_CensusRgn!$C47/B35</f>
        <v>45.07738964012804</v>
      </c>
      <c r="U35" s="276">
        <f t="shared" si="2"/>
        <v>1999</v>
      </c>
      <c r="V35" s="453">
        <f>SEDS_CensusRgn!$K47/C35</f>
        <v>65.022205154615747</v>
      </c>
      <c r="W35" s="453">
        <f>SEDS_CensusRgn!$D47/C35</f>
        <v>46.196083800855035</v>
      </c>
      <c r="AI35" s="276">
        <f t="shared" si="3"/>
        <v>1999</v>
      </c>
      <c r="AJ35" s="453">
        <f>SEDS_CensusRgn!$L47/D35</f>
        <v>38.098036301565394</v>
      </c>
      <c r="AK35" s="453">
        <f>SEDS_CensusRgn!$E47/D35</f>
        <v>59.950942132696568</v>
      </c>
      <c r="AV35" s="276">
        <f t="shared" si="4"/>
        <v>1999</v>
      </c>
      <c r="AW35" s="453">
        <f>SEDS_CensusRgn!$M47/E35</f>
        <v>48.069286013033825</v>
      </c>
      <c r="AX35" s="453">
        <f>SEDS_CensusRgn!$F47/E35</f>
        <v>52.030733110498872</v>
      </c>
    </row>
    <row r="36" spans="1:50" x14ac:dyDescent="0.2">
      <c r="A36" s="276">
        <f t="shared" si="0"/>
        <v>2000</v>
      </c>
      <c r="B36" s="277">
        <f>Regional_Floorspace!K38</f>
        <v>14.278139547598791</v>
      </c>
      <c r="C36" s="277">
        <f>Regional_Floorspace!L38</f>
        <v>17.915196735670424</v>
      </c>
      <c r="D36" s="277">
        <f>Regional_Floorspace!M38</f>
        <v>26.902887901936701</v>
      </c>
      <c r="E36" s="277">
        <f>Regional_Floorspace!N38</f>
        <v>14.774024718576028</v>
      </c>
      <c r="G36" s="276">
        <f t="shared" si="1"/>
        <v>2000</v>
      </c>
      <c r="H36" s="453">
        <f>SEDS_CensusRgn!$J48/B36</f>
        <v>87.521346589595225</v>
      </c>
      <c r="I36" s="453">
        <f>SEDS_CensusRgn!$C48/B36</f>
        <v>46.788518754346327</v>
      </c>
      <c r="U36" s="276">
        <f t="shared" si="2"/>
        <v>2000</v>
      </c>
      <c r="V36" s="453">
        <f>SEDS_CensusRgn!$K48/C36</f>
        <v>68.145107084938417</v>
      </c>
      <c r="W36" s="453">
        <f>SEDS_CensusRgn!$D48/C36</f>
        <v>47.928918262469047</v>
      </c>
      <c r="AI36" s="276">
        <f t="shared" si="3"/>
        <v>2000</v>
      </c>
      <c r="AJ36" s="453">
        <f>SEDS_CensusRgn!$L48/D36</f>
        <v>41.131978248340381</v>
      </c>
      <c r="AK36" s="453">
        <f>SEDS_CensusRgn!$E48/D36</f>
        <v>60.957247637416053</v>
      </c>
      <c r="AV36" s="276">
        <f t="shared" si="4"/>
        <v>2000</v>
      </c>
      <c r="AW36" s="453">
        <f>SEDS_CensusRgn!$M48/E36</f>
        <v>46.322583929314156</v>
      </c>
      <c r="AX36" s="453">
        <f>SEDS_CensusRgn!$F48/E36</f>
        <v>53.408398525818363</v>
      </c>
    </row>
    <row r="37" spans="1:50" x14ac:dyDescent="0.2">
      <c r="A37" s="276">
        <f t="shared" si="0"/>
        <v>2001</v>
      </c>
      <c r="B37" s="277">
        <f>Regional_Floorspace!K39</f>
        <v>14.476861584351008</v>
      </c>
      <c r="C37" s="277">
        <f>Regional_Floorspace!L39</f>
        <v>17.995917104148074</v>
      </c>
      <c r="D37" s="277">
        <f>Regional_Floorspace!M39</f>
        <v>27.751938004105941</v>
      </c>
      <c r="E37" s="277">
        <f>Regional_Floorspace!N39</f>
        <v>15.163017030819308</v>
      </c>
      <c r="G37" s="276">
        <f t="shared" si="1"/>
        <v>2001</v>
      </c>
      <c r="H37" s="453">
        <f>SEDS_CensusRgn!$J49/B37</f>
        <v>79.974861488730824</v>
      </c>
      <c r="I37" s="453">
        <f>SEDS_CensusRgn!$C49/B37</f>
        <v>46.830384890385929</v>
      </c>
      <c r="U37" s="276">
        <f t="shared" si="2"/>
        <v>2001</v>
      </c>
      <c r="V37" s="453">
        <f>SEDS_CensusRgn!$K49/C37</f>
        <v>65.105434372663225</v>
      </c>
      <c r="W37" s="453">
        <f>SEDS_CensusRgn!$D49/C37</f>
        <v>50.299520427961625</v>
      </c>
      <c r="AI37" s="276">
        <f t="shared" si="3"/>
        <v>2001</v>
      </c>
      <c r="AJ37" s="453">
        <f>SEDS_CensusRgn!$L49/D37</f>
        <v>37.282621482035587</v>
      </c>
      <c r="AK37" s="453">
        <f>SEDS_CensusRgn!$E49/D37</f>
        <v>60.03667202461655</v>
      </c>
      <c r="AV37" s="276">
        <f t="shared" si="4"/>
        <v>2001</v>
      </c>
      <c r="AW37" s="453">
        <f>SEDS_CensusRgn!$M49/E37</f>
        <v>46.42915051596168</v>
      </c>
      <c r="AX37" s="453">
        <f>SEDS_CensusRgn!$F49/E37</f>
        <v>53.656076382843651</v>
      </c>
    </row>
    <row r="38" spans="1:50" x14ac:dyDescent="0.2">
      <c r="A38" s="276">
        <f t="shared" si="0"/>
        <v>2002</v>
      </c>
      <c r="B38" s="277">
        <f>Regional_Floorspace!K40</f>
        <v>14.631946589763032</v>
      </c>
      <c r="C38" s="277">
        <f>Regional_Floorspace!L40</f>
        <v>18.195748993559405</v>
      </c>
      <c r="D38" s="277">
        <f>Regional_Floorspace!M40</f>
        <v>28.354264229583748</v>
      </c>
      <c r="E38" s="277">
        <f>Regional_Floorspace!N40</f>
        <v>15.484177615235895</v>
      </c>
      <c r="G38" s="276">
        <f t="shared" si="1"/>
        <v>2002</v>
      </c>
      <c r="H38" s="453">
        <f>SEDS_CensusRgn!$J50/B38</f>
        <v>80.436187542088405</v>
      </c>
      <c r="I38" s="453">
        <f>SEDS_CensusRgn!$C50/B38</f>
        <v>47.51650750874289</v>
      </c>
      <c r="U38" s="276">
        <f t="shared" si="2"/>
        <v>2002</v>
      </c>
      <c r="V38" s="453">
        <f>SEDS_CensusRgn!$K50/C38</f>
        <v>66.169905972333069</v>
      </c>
      <c r="W38" s="453">
        <f>SEDS_CensusRgn!$D50/C38</f>
        <v>50.025200958871878</v>
      </c>
      <c r="AI38" s="276">
        <f t="shared" si="3"/>
        <v>2002</v>
      </c>
      <c r="AJ38" s="453">
        <f>SEDS_CensusRgn!$L50/D38</f>
        <v>37.430701477792518</v>
      </c>
      <c r="AK38" s="453">
        <f>SEDS_CensusRgn!$E50/D38</f>
        <v>59.033342796233534</v>
      </c>
      <c r="AV38" s="276">
        <f t="shared" si="4"/>
        <v>2002</v>
      </c>
      <c r="AW38" s="453">
        <f>SEDS_CensusRgn!$M50/E38</f>
        <v>44.082031152133702</v>
      </c>
      <c r="AX38" s="453">
        <f>SEDS_CensusRgn!$F50/E38</f>
        <v>53.63326491313618</v>
      </c>
    </row>
    <row r="39" spans="1:50" x14ac:dyDescent="0.2">
      <c r="A39" s="276">
        <f t="shared" si="0"/>
        <v>2003</v>
      </c>
      <c r="B39" s="277">
        <f>Regional_Floorspace!K41</f>
        <v>14.752305824160469</v>
      </c>
      <c r="C39" s="277">
        <f>Regional_Floorspace!L41</f>
        <v>18.352087264781613</v>
      </c>
      <c r="D39" s="277">
        <f>Regional_Floorspace!M41</f>
        <v>28.890761657312058</v>
      </c>
      <c r="E39" s="277">
        <f>Regional_Floorspace!N41</f>
        <v>15.770324062868454</v>
      </c>
      <c r="G39" s="276">
        <f t="shared" si="1"/>
        <v>2003</v>
      </c>
      <c r="H39" s="453">
        <f>SEDS_CensusRgn!$J51/B39</f>
        <v>86.03719412603968</v>
      </c>
      <c r="I39" s="453">
        <f>SEDS_CensusRgn!$C51/B39</f>
        <v>47.348394774736882</v>
      </c>
      <c r="U39" s="276">
        <f t="shared" si="2"/>
        <v>2003</v>
      </c>
      <c r="V39" s="453">
        <f>SEDS_CensusRgn!$K51/C39</f>
        <v>68.349446136688627</v>
      </c>
      <c r="W39" s="453">
        <f>SEDS_CensusRgn!$D51/C39</f>
        <v>48.746389829824388</v>
      </c>
      <c r="AI39" s="276">
        <f t="shared" si="3"/>
        <v>2003</v>
      </c>
      <c r="AJ39" s="453">
        <f>SEDS_CensusRgn!$L51/D39</f>
        <v>38.302936181674767</v>
      </c>
      <c r="AK39" s="453">
        <f>SEDS_CensusRgn!$E51/D39</f>
        <v>57.775146941394148</v>
      </c>
      <c r="AV39" s="276">
        <f t="shared" si="4"/>
        <v>2003</v>
      </c>
      <c r="AW39" s="453">
        <f>SEDS_CensusRgn!$M51/E39</f>
        <v>42.087150356203587</v>
      </c>
      <c r="AX39" s="453">
        <f>SEDS_CensusRgn!$F51/E39</f>
        <v>52.490677851640356</v>
      </c>
    </row>
    <row r="40" spans="1:50" x14ac:dyDescent="0.2">
      <c r="A40" s="276">
        <f t="shared" si="0"/>
        <v>2004</v>
      </c>
      <c r="B40" s="277">
        <f>Regional_Floorspace!K42</f>
        <v>14.828243174077711</v>
      </c>
      <c r="C40" s="277">
        <f>Regional_Floorspace!L42</f>
        <v>18.420888558820831</v>
      </c>
      <c r="D40" s="277">
        <f>Regional_Floorspace!M42</f>
        <v>29.648540440431905</v>
      </c>
      <c r="E40" s="277">
        <f>Regional_Floorspace!N42</f>
        <v>15.947738601362301</v>
      </c>
      <c r="G40" s="276">
        <f t="shared" si="1"/>
        <v>2004</v>
      </c>
      <c r="H40" s="453">
        <f>SEDS_CensusRgn!$J52/B40</f>
        <v>85.705230557701924</v>
      </c>
      <c r="I40" s="453">
        <f>SEDS_CensusRgn!$C52/B40</f>
        <v>48.43412611788856</v>
      </c>
      <c r="U40" s="276">
        <f t="shared" si="2"/>
        <v>2004</v>
      </c>
      <c r="V40" s="453">
        <f>SEDS_CensusRgn!$K52/C40</f>
        <v>65.430177059664771</v>
      </c>
      <c r="W40" s="453">
        <f>SEDS_CensusRgn!$D52/C40</f>
        <v>48.723382541186879</v>
      </c>
      <c r="AI40" s="276">
        <f t="shared" si="3"/>
        <v>2004</v>
      </c>
      <c r="AJ40" s="453">
        <f>SEDS_CensusRgn!$L52/D40</f>
        <v>36.29929109536706</v>
      </c>
      <c r="AK40" s="453">
        <f>SEDS_CensusRgn!$E52/D40</f>
        <v>57.901636117605527</v>
      </c>
      <c r="AV40" s="276">
        <f t="shared" si="4"/>
        <v>2004</v>
      </c>
      <c r="AW40" s="453">
        <f>SEDS_CensusRgn!$M52/E40</f>
        <v>42.386761966505802</v>
      </c>
      <c r="AX40" s="453">
        <f>SEDS_CensusRgn!$F52/E40</f>
        <v>54.289389965674602</v>
      </c>
    </row>
    <row r="41" spans="1:50" x14ac:dyDescent="0.2">
      <c r="A41" s="276">
        <f t="shared" si="0"/>
        <v>2005</v>
      </c>
      <c r="B41" s="277">
        <f>Regional_Floorspace!K43</f>
        <v>14.911175199930071</v>
      </c>
      <c r="C41" s="277">
        <f>Regional_Floorspace!L43</f>
        <v>18.50171178116647</v>
      </c>
      <c r="D41" s="277">
        <f>Regional_Floorspace!M43</f>
        <v>30.4355684096925</v>
      </c>
      <c r="E41" s="277">
        <f>Regional_Floorspace!N43</f>
        <v>16.13304718019219</v>
      </c>
      <c r="G41" s="276">
        <f t="shared" si="1"/>
        <v>2005</v>
      </c>
      <c r="H41" s="453">
        <f>SEDS_CensusRgn!$J53/B41</f>
        <v>77.866967856795426</v>
      </c>
      <c r="I41" s="453">
        <f>SEDS_CensusRgn!$C53/B41</f>
        <v>49.686895235693733</v>
      </c>
      <c r="U41" s="276">
        <f t="shared" si="2"/>
        <v>2005</v>
      </c>
      <c r="V41" s="453">
        <f>SEDS_CensusRgn!$K53/C41</f>
        <v>63.04605832133759</v>
      </c>
      <c r="W41" s="453">
        <f>SEDS_CensusRgn!$D53/C41</f>
        <v>51.101001419901714</v>
      </c>
      <c r="AI41" s="276">
        <f t="shared" si="3"/>
        <v>2005</v>
      </c>
      <c r="AJ41" s="453">
        <f>SEDS_CensusRgn!$L53/D41</f>
        <v>34.092479760278067</v>
      </c>
      <c r="AK41" s="453">
        <f>SEDS_CensusRgn!$E53/D41</f>
        <v>58.984507068653684</v>
      </c>
      <c r="AV41" s="276">
        <f t="shared" si="4"/>
        <v>2005</v>
      </c>
      <c r="AW41" s="453">
        <f>SEDS_CensusRgn!$M53/E41</f>
        <v>42.249674992389131</v>
      </c>
      <c r="AX41" s="453">
        <f>SEDS_CensusRgn!$F53/E41</f>
        <v>53.864281824386744</v>
      </c>
    </row>
    <row r="42" spans="1:50" x14ac:dyDescent="0.2">
      <c r="A42" s="276">
        <f t="shared" si="0"/>
        <v>2006</v>
      </c>
      <c r="B42" s="277">
        <f>Regional_Floorspace!K44</f>
        <v>14.962010432887601</v>
      </c>
      <c r="C42" s="277">
        <f>Regional_Floorspace!L44</f>
        <v>18.596443194649421</v>
      </c>
      <c r="D42" s="277">
        <f>Regional_Floorspace!M44</f>
        <v>31.186672447989853</v>
      </c>
      <c r="E42" s="277">
        <f>Regional_Floorspace!N44</f>
        <v>16.466283349388572</v>
      </c>
      <c r="G42" s="276">
        <f t="shared" si="1"/>
        <v>2006</v>
      </c>
      <c r="H42" s="453">
        <f>SEDS_CensusRgn!$J54/B42</f>
        <v>68.038917935945506</v>
      </c>
      <c r="I42" s="453">
        <f>SEDS_CensusRgn!$C54/B42</f>
        <v>49.088991301969749</v>
      </c>
      <c r="U42" s="276">
        <f t="shared" si="2"/>
        <v>2006</v>
      </c>
      <c r="V42" s="453">
        <f>SEDS_CensusRgn!$K54/C42</f>
        <v>58.093850995701999</v>
      </c>
      <c r="W42" s="453">
        <f>SEDS_CensusRgn!$D54/C42</f>
        <v>51.054870550362722</v>
      </c>
      <c r="AI42" s="276">
        <f t="shared" si="3"/>
        <v>2006</v>
      </c>
      <c r="AJ42" s="453">
        <f>SEDS_CensusRgn!$L54/D42</f>
        <v>30.556321825909411</v>
      </c>
      <c r="AK42" s="453">
        <f>SEDS_CensusRgn!$E54/D42</f>
        <v>59.436831649523313</v>
      </c>
      <c r="AV42" s="276">
        <f t="shared" si="4"/>
        <v>2006</v>
      </c>
      <c r="AW42" s="453">
        <f>SEDS_CensusRgn!$M54/E42</f>
        <v>41.777369270494418</v>
      </c>
      <c r="AX42" s="453">
        <f>SEDS_CensusRgn!$F54/E42</f>
        <v>54.486126648204092</v>
      </c>
    </row>
    <row r="43" spans="1:50" x14ac:dyDescent="0.2">
      <c r="A43" s="276">
        <f t="shared" si="0"/>
        <v>2007</v>
      </c>
      <c r="B43" s="277">
        <f>Regional_Floorspace!K45</f>
        <v>15.025790929137802</v>
      </c>
      <c r="C43" s="277">
        <f>Regional_Floorspace!L45</f>
        <v>18.699089408408181</v>
      </c>
      <c r="D43" s="277">
        <f>Regional_Floorspace!M45</f>
        <v>31.973954544031439</v>
      </c>
      <c r="E43" s="277">
        <f>Regional_Floorspace!N45</f>
        <v>16.81898881435983</v>
      </c>
      <c r="G43" s="276">
        <f t="shared" si="1"/>
        <v>2007</v>
      </c>
      <c r="H43" s="453">
        <f>SEDS_CensusRgn!$J55/B43</f>
        <v>73.105768952891424</v>
      </c>
      <c r="I43" s="453">
        <f>SEDS_CensusRgn!$C55/B43</f>
        <v>49.852750083684477</v>
      </c>
      <c r="U43" s="276">
        <f t="shared" si="2"/>
        <v>2007</v>
      </c>
      <c r="V43" s="453">
        <f>SEDS_CensusRgn!$K55/C43</f>
        <v>60.939544975254755</v>
      </c>
      <c r="W43" s="453">
        <f>SEDS_CensusRgn!$D55/C43</f>
        <v>52.455655918675021</v>
      </c>
      <c r="AI43" s="276">
        <f t="shared" si="3"/>
        <v>2007</v>
      </c>
      <c r="AJ43" s="453">
        <f>SEDS_CensusRgn!$L55/D43</f>
        <v>30.784305977683264</v>
      </c>
      <c r="AK43" s="453">
        <f>SEDS_CensusRgn!$E55/D43</f>
        <v>59.6421689839419</v>
      </c>
      <c r="AV43" s="276">
        <f t="shared" si="4"/>
        <v>2007</v>
      </c>
      <c r="AW43" s="453">
        <f>SEDS_CensusRgn!$M55/E43</f>
        <v>41.506002988953824</v>
      </c>
      <c r="AX43" s="453">
        <f>SEDS_CensusRgn!$F55/E43</f>
        <v>54.852465280928655</v>
      </c>
    </row>
    <row r="44" spans="1:50" x14ac:dyDescent="0.2">
      <c r="A44" s="276">
        <f t="shared" si="0"/>
        <v>2008</v>
      </c>
      <c r="B44" s="277">
        <f>Regional_Floorspace!K46</f>
        <v>15.197735258905931</v>
      </c>
      <c r="C44" s="277">
        <f>Regional_Floorspace!L46</f>
        <v>18.860075361448839</v>
      </c>
      <c r="D44" s="277">
        <f>Regional_Floorspace!M46</f>
        <v>32.643999769061125</v>
      </c>
      <c r="E44" s="277">
        <f>Regional_Floorspace!N46</f>
        <v>16.994165078914051</v>
      </c>
      <c r="G44" s="276">
        <f t="shared" si="1"/>
        <v>2008</v>
      </c>
      <c r="H44" s="453">
        <f>SEDS_CensusRgn!$J56/B44</f>
        <v>71.267394881437852</v>
      </c>
      <c r="I44" s="453">
        <f>SEDS_CensusRgn!$C56/B44</f>
        <v>49.389069306240501</v>
      </c>
      <c r="U44" s="276">
        <f t="shared" si="2"/>
        <v>2008</v>
      </c>
      <c r="V44" s="453">
        <f>SEDS_CensusRgn!$K56/C44</f>
        <v>66.857527121945409</v>
      </c>
      <c r="W44" s="453">
        <f>SEDS_CensusRgn!$D56/C44</f>
        <v>51.674820027078169</v>
      </c>
      <c r="AI44" s="276">
        <f t="shared" si="3"/>
        <v>2008</v>
      </c>
      <c r="AJ44" s="453">
        <f>SEDS_CensusRgn!$L56/D44</f>
        <v>30.792856485457285</v>
      </c>
      <c r="AK44" s="453">
        <f>SEDS_CensusRgn!$E56/D44</f>
        <v>58.377497043304544</v>
      </c>
      <c r="AV44" s="276">
        <f t="shared" si="4"/>
        <v>2008</v>
      </c>
      <c r="AW44" s="453">
        <f>SEDS_CensusRgn!$M56/E44</f>
        <v>43.780320865727589</v>
      </c>
      <c r="AX44" s="453">
        <f>SEDS_CensusRgn!$F56/E44</f>
        <v>54.608272644795434</v>
      </c>
    </row>
    <row r="45" spans="1:50" x14ac:dyDescent="0.2">
      <c r="A45" s="276">
        <f t="shared" si="0"/>
        <v>2009</v>
      </c>
      <c r="B45" s="277">
        <f>Regional_Floorspace!K47</f>
        <v>15.318472515429695</v>
      </c>
      <c r="C45" s="277">
        <f>Regional_Floorspace!L47</f>
        <v>18.947222541339364</v>
      </c>
      <c r="D45" s="277">
        <f>Regional_Floorspace!M47</f>
        <v>33.199092105344505</v>
      </c>
      <c r="E45" s="277">
        <f>Regional_Floorspace!N47</f>
        <v>17.106393914569512</v>
      </c>
      <c r="G45" s="276">
        <f t="shared" si="1"/>
        <v>2009</v>
      </c>
      <c r="H45" s="453">
        <f>SEDS_CensusRgn!$J57/B45</f>
        <v>69.900703149184977</v>
      </c>
      <c r="I45" s="453">
        <f>SEDS_CensusRgn!$C57/B45</f>
        <v>45.964374012538379</v>
      </c>
      <c r="U45" s="276">
        <f t="shared" si="2"/>
        <v>2009</v>
      </c>
      <c r="V45" s="453">
        <f>SEDS_CensusRgn!$K57/C45</f>
        <v>64.313964610976697</v>
      </c>
      <c r="W45" s="453">
        <f>SEDS_CensusRgn!$D57/C45</f>
        <v>49.967429154029212</v>
      </c>
      <c r="AI45" s="276">
        <f t="shared" si="3"/>
        <v>2009</v>
      </c>
      <c r="AJ45" s="453">
        <f>SEDS_CensusRgn!$L57/D45</f>
        <v>30.846024245197452</v>
      </c>
      <c r="AK45" s="453">
        <f>SEDS_CensusRgn!$E57/D45</f>
        <v>57.269487791020737</v>
      </c>
      <c r="AV45" s="276">
        <f t="shared" si="4"/>
        <v>2009</v>
      </c>
      <c r="AW45" s="453">
        <f>SEDS_CensusRgn!$M57/E45</f>
        <v>43.230502214154711</v>
      </c>
      <c r="AX45" s="453">
        <f>SEDS_CensusRgn!$F57/E45</f>
        <v>53.011757155179538</v>
      </c>
    </row>
    <row r="46" spans="1:50" x14ac:dyDescent="0.2">
      <c r="A46" s="276">
        <f t="shared" si="0"/>
        <v>2010</v>
      </c>
      <c r="B46" s="277">
        <f>Regional_Floorspace!K48</f>
        <v>15.316754931910483</v>
      </c>
      <c r="C46" s="277">
        <f>Regional_Floorspace!L48</f>
        <v>18.861627727390601</v>
      </c>
      <c r="D46" s="277">
        <f>Regional_Floorspace!M48</f>
        <v>33.466661248073308</v>
      </c>
      <c r="E46" s="277">
        <f>Regional_Floorspace!N48</f>
        <v>17.400172350511344</v>
      </c>
      <c r="G46" s="276">
        <f t="shared" si="1"/>
        <v>2010</v>
      </c>
      <c r="H46" s="453">
        <f>SEDS_CensusRgn!$J58/B46</f>
        <v>69.447673787865554</v>
      </c>
      <c r="I46" s="453">
        <f>SEDS_CensusRgn!$C58/B46</f>
        <v>46.938989570313893</v>
      </c>
      <c r="U46" s="276">
        <f t="shared" si="2"/>
        <v>2010</v>
      </c>
      <c r="V46" s="453">
        <f>SEDS_CensusRgn!$K58/C46</f>
        <v>60.21786753592832</v>
      </c>
      <c r="W46" s="453">
        <f>SEDS_CensusRgn!$D58/C46</f>
        <v>51.279243444903258</v>
      </c>
      <c r="AI46" s="276">
        <f t="shared" si="3"/>
        <v>2010</v>
      </c>
      <c r="AJ46" s="453">
        <f>SEDS_CensusRgn!$L58/D46</f>
        <v>32.11897930397474</v>
      </c>
      <c r="AK46" s="453">
        <f>SEDS_CensusRgn!$E58/D46</f>
        <v>58.370238534400009</v>
      </c>
      <c r="AV46" s="276">
        <f t="shared" si="4"/>
        <v>2010</v>
      </c>
      <c r="AW46" s="453">
        <f>SEDS_CensusRgn!$M58/E46</f>
        <v>42.726013571822598</v>
      </c>
      <c r="AX46" s="453">
        <f>SEDS_CensusRgn!$F58/E46</f>
        <v>51.667361787573341</v>
      </c>
    </row>
    <row r="47" spans="1:50" x14ac:dyDescent="0.2">
      <c r="A47" s="276">
        <f t="shared" si="0"/>
        <v>2011</v>
      </c>
      <c r="B47" s="277">
        <f>Regional_Floorspace!K49</f>
        <v>15.298317046501415</v>
      </c>
      <c r="C47" s="277">
        <f>Regional_Floorspace!L49</f>
        <v>18.758128052793158</v>
      </c>
      <c r="D47" s="277">
        <f>Regional_Floorspace!M49</f>
        <v>33.706994154996565</v>
      </c>
      <c r="E47" s="277">
        <f>Regional_Floorspace!N49</f>
        <v>17.67951114217874</v>
      </c>
      <c r="G47" s="276">
        <f t="shared" si="1"/>
        <v>2011</v>
      </c>
      <c r="H47" s="453">
        <f>SEDS_CensusRgn!$J59/B47</f>
        <v>70.949046009490388</v>
      </c>
      <c r="I47" s="453">
        <f>SEDS_CensusRgn!$C59/B47</f>
        <v>45.515725545722077</v>
      </c>
      <c r="U47" s="276">
        <f t="shared" si="2"/>
        <v>2011</v>
      </c>
      <c r="V47" s="453">
        <f>SEDS_CensusRgn!$K59/C47</f>
        <v>62.959214089816655</v>
      </c>
      <c r="W47" s="453">
        <f>SEDS_CensusRgn!$D59/C47</f>
        <v>51.447457725201907</v>
      </c>
      <c r="AI47" s="276">
        <f t="shared" si="3"/>
        <v>2011</v>
      </c>
      <c r="AJ47" s="453">
        <f>SEDS_CensusRgn!$L59/D47</f>
        <v>30.577125781689418</v>
      </c>
      <c r="AK47" s="453">
        <f>SEDS_CensusRgn!$E59/D47</f>
        <v>58.058543903414382</v>
      </c>
      <c r="AV47" s="276">
        <f t="shared" si="4"/>
        <v>2011</v>
      </c>
      <c r="AW47" s="453">
        <f>SEDS_CensusRgn!$M59/E47</f>
        <v>43.305891992308098</v>
      </c>
      <c r="AX47" s="453">
        <f>SEDS_CensusRgn!$F59/E47</f>
        <v>51.640624712855519</v>
      </c>
    </row>
    <row r="48" spans="1:50" x14ac:dyDescent="0.2">
      <c r="A48" s="276">
        <v>2012</v>
      </c>
      <c r="B48" s="277">
        <f>Regional_Floorspace!K50</f>
        <v>15.388482081515168</v>
      </c>
      <c r="C48" s="277">
        <f>Regional_Floorspace!L50</f>
        <v>18.884783261305842</v>
      </c>
      <c r="D48" s="277">
        <f>Regional_Floorspace!M50</f>
        <v>33.782780746188529</v>
      </c>
      <c r="E48" s="277">
        <f>Regional_Floorspace!N50</f>
        <v>17.790969856891287</v>
      </c>
      <c r="G48" s="276">
        <v>2012</v>
      </c>
      <c r="H48" s="453">
        <f>SEDS_CensusRgn!$J60/B48</f>
        <v>63.012842648384527</v>
      </c>
      <c r="I48" s="453">
        <f>SEDS_CensusRgn!$C60/B48</f>
        <v>44.819755213445362</v>
      </c>
      <c r="U48" s="276">
        <f t="shared" si="2"/>
        <v>2012</v>
      </c>
      <c r="V48" s="453">
        <f>SEDS_CensusRgn!$K60/C48</f>
        <v>55.413503322761393</v>
      </c>
      <c r="W48" s="453">
        <f>SEDS_CensusRgn!$D60/C48</f>
        <v>51.108396990586407</v>
      </c>
      <c r="AI48" s="276">
        <f t="shared" si="3"/>
        <v>2012</v>
      </c>
      <c r="AJ48" s="453">
        <f>SEDS_CensusRgn!$L60/D48</f>
        <v>28.454200002717432</v>
      </c>
      <c r="AK48" s="453">
        <f>SEDS_CensusRgn!$E60/D48</f>
        <v>58.076213877726921</v>
      </c>
      <c r="AV48" s="276">
        <f t="shared" si="4"/>
        <v>2012</v>
      </c>
      <c r="AW48" s="453">
        <f>SEDS_CensusRgn!$M60/E48</f>
        <v>41.838640950295236</v>
      </c>
      <c r="AX48" s="453">
        <f>SEDS_CensusRgn!$F60/E48</f>
        <v>51.217893534176426</v>
      </c>
    </row>
    <row r="49" spans="1:50" x14ac:dyDescent="0.2">
      <c r="A49" s="276">
        <v>2013</v>
      </c>
      <c r="B49" s="277">
        <f>Regional_Floorspace!K51</f>
        <v>15.49506290577561</v>
      </c>
      <c r="C49" s="277">
        <f>Regional_Floorspace!L51</f>
        <v>19.031849405227909</v>
      </c>
      <c r="D49" s="277">
        <f>Regional_Floorspace!M51</f>
        <v>33.892927281188278</v>
      </c>
      <c r="E49" s="277">
        <f>Regional_Floorspace!N51</f>
        <v>17.921578848868673</v>
      </c>
      <c r="G49" s="276">
        <v>2013</v>
      </c>
      <c r="H49" s="453">
        <f>SEDS_CensusRgn!$J61/B49</f>
        <v>69.254123492458703</v>
      </c>
      <c r="I49" s="453">
        <f>SEDS_CensusRgn!$C61/B49</f>
        <v>44.624859169965951</v>
      </c>
      <c r="U49" s="276">
        <f t="shared" si="2"/>
        <v>2013</v>
      </c>
      <c r="V49" s="453">
        <f>SEDS_CensusRgn!$K61/C49</f>
        <v>66.337693889758953</v>
      </c>
      <c r="W49" s="453">
        <f>SEDS_CensusRgn!$D61/C49</f>
        <v>50.875402562508093</v>
      </c>
      <c r="AI49" s="276">
        <f t="shared" si="3"/>
        <v>2013</v>
      </c>
      <c r="AJ49" s="453">
        <f>SEDS_CensusRgn!$L61/D49</f>
        <v>30.904884411721326</v>
      </c>
      <c r="AK49" s="453">
        <f>SEDS_CensusRgn!$E61/D49</f>
        <v>59.124960891538052</v>
      </c>
      <c r="AV49" s="276">
        <f t="shared" si="4"/>
        <v>2013</v>
      </c>
      <c r="AW49" s="453">
        <f>SEDS_CensusRgn!$M61/E49</f>
        <v>43.337308980956699</v>
      </c>
      <c r="AX49" s="453">
        <f>SEDS_CensusRgn!$F61/E49</f>
        <v>50.133696789594943</v>
      </c>
    </row>
    <row r="50" spans="1:50" x14ac:dyDescent="0.2">
      <c r="A50" s="276">
        <v>2014</v>
      </c>
      <c r="B50" s="277">
        <f>Regional_Floorspace!K52</f>
        <v>15.591311286126679</v>
      </c>
      <c r="C50" s="277">
        <f>Regional_Floorspace!L52</f>
        <v>19.118704417850264</v>
      </c>
      <c r="D50" s="277">
        <f>Regional_Floorspace!M52</f>
        <v>34.164942088107288</v>
      </c>
      <c r="E50" s="277">
        <f>Regional_Floorspace!N52</f>
        <v>18.079687879857133</v>
      </c>
      <c r="G50" s="276">
        <v>2014</v>
      </c>
      <c r="H50" s="453">
        <f>SEDS_CensusRgn!$J62/B50</f>
        <v>73.396584738722666</v>
      </c>
      <c r="I50" s="453">
        <f>SEDS_CensusRgn!$C62/B50</f>
        <v>46.207979994669088</v>
      </c>
      <c r="U50" s="276">
        <f t="shared" si="2"/>
        <v>2014</v>
      </c>
      <c r="V50" s="453">
        <f>SEDS_CensusRgn!$K62/C50</f>
        <v>71.698582186362032</v>
      </c>
      <c r="W50" s="453">
        <f>SEDS_CensusRgn!$D62/C50</f>
        <v>50.608293263670561</v>
      </c>
      <c r="AI50" s="276">
        <f t="shared" si="3"/>
        <v>2014</v>
      </c>
      <c r="AJ50" s="453">
        <f>SEDS_CensusRgn!$L62/D50</f>
        <v>32.735896262189733</v>
      </c>
      <c r="AK50" s="453">
        <f>SEDS_CensusRgn!$E62/D50</f>
        <v>59.2216136290278</v>
      </c>
      <c r="AV50" s="276">
        <f t="shared" si="4"/>
        <v>2014</v>
      </c>
      <c r="AW50" s="453">
        <f>SEDS_CensusRgn!$M62/E50</f>
        <v>41.752214143088679</v>
      </c>
      <c r="AX50" s="453">
        <f>SEDS_CensusRgn!$F62/E50</f>
        <v>49.904290715395341</v>
      </c>
    </row>
    <row r="51" spans="1:50" x14ac:dyDescent="0.2">
      <c r="A51" s="276">
        <v>2015</v>
      </c>
      <c r="B51" s="277">
        <f>Regional_Floorspace!K53</f>
        <v>15.705712711732115</v>
      </c>
      <c r="C51" s="277">
        <f>Regional_Floorspace!L53</f>
        <v>19.227230015027338</v>
      </c>
      <c r="D51" s="277">
        <f>Regional_Floorspace!M53</f>
        <v>34.470486401687374</v>
      </c>
      <c r="E51" s="277">
        <f>Regional_Floorspace!N53</f>
        <v>18.256769680888965</v>
      </c>
      <c r="G51" s="276">
        <v>2015</v>
      </c>
      <c r="H51" s="453">
        <f>SEDS_CensusRgn!$J63/B51</f>
        <v>73.234498880194366</v>
      </c>
      <c r="I51" s="453">
        <f>SEDS_CensusRgn!$C63/B51</f>
        <v>46.242282240237351</v>
      </c>
      <c r="U51" s="276">
        <v>2015</v>
      </c>
      <c r="V51" s="453">
        <f>SEDS_CensusRgn!$K63/C51</f>
        <v>66.456738646249732</v>
      </c>
      <c r="W51" s="453">
        <f>SEDS_CensusRgn!$D63/C51</f>
        <v>50.598396089277593</v>
      </c>
      <c r="AI51" s="276">
        <v>2015</v>
      </c>
      <c r="AJ51" s="453">
        <f>SEDS_CensusRgn!$L63/D51</f>
        <v>34.07187198677034</v>
      </c>
      <c r="AK51" s="453">
        <f>SEDS_CensusRgn!$E63/D51</f>
        <v>59.219036720644453</v>
      </c>
      <c r="AV51" s="276">
        <v>2015</v>
      </c>
      <c r="AW51" s="453">
        <f>SEDS_CensusRgn!$M63/E51</f>
        <v>45.839927579085824</v>
      </c>
      <c r="AX51" s="453">
        <f>SEDS_CensusRgn!$F63/E51</f>
        <v>49.43043132896981</v>
      </c>
    </row>
    <row r="52" spans="1:50" x14ac:dyDescent="0.2">
      <c r="A52" s="276">
        <v>2016</v>
      </c>
      <c r="B52" s="277">
        <f>Regional_Floorspace!K54</f>
        <v>15.715791696137964</v>
      </c>
      <c r="C52" s="277">
        <f>Regional_Floorspace!L54</f>
        <v>19.309488326940262</v>
      </c>
      <c r="D52" s="277">
        <f>Regional_Floorspace!M54</f>
        <v>34.98497246523452</v>
      </c>
      <c r="E52" s="277">
        <f>Regional_Floorspace!N54</f>
        <v>18.386318688956315</v>
      </c>
      <c r="G52" s="276">
        <v>2016</v>
      </c>
      <c r="H52" s="453">
        <f>SEDS_CensusRgn!$J64/B52</f>
        <v>68.903751140078342</v>
      </c>
      <c r="I52" s="453">
        <f>SEDS_CensusRgn!$C64/B52</f>
        <v>45.911081920060717</v>
      </c>
      <c r="U52" s="276">
        <v>2016</v>
      </c>
      <c r="V52" s="453">
        <f>SEDS_CensusRgn!$K64/C52</f>
        <v>63.523951501534512</v>
      </c>
      <c r="W52" s="453">
        <f>SEDS_CensusRgn!$D64/C52</f>
        <v>50.980221916423311</v>
      </c>
      <c r="AI52" s="276">
        <v>2016</v>
      </c>
      <c r="AJ52" s="453">
        <f>SEDS_CensusRgn!$L64/D52</f>
        <v>32.935941314375299</v>
      </c>
      <c r="AK52" s="453">
        <f>SEDS_CensusRgn!$E64/D52</f>
        <v>58.907435243744878</v>
      </c>
      <c r="AV52" s="276">
        <v>2016</v>
      </c>
      <c r="AW52" s="453">
        <f>SEDS_CensusRgn!$M64/E52</f>
        <v>46.705706266029374</v>
      </c>
      <c r="AX52" s="453">
        <f>SEDS_CensusRgn!$F64/E52</f>
        <v>48.843654632148521</v>
      </c>
    </row>
    <row r="53" spans="1:50" x14ac:dyDescent="0.2">
      <c r="A53" s="276">
        <v>2017</v>
      </c>
      <c r="B53" s="277">
        <f>Regional_Floorspace!K55</f>
        <v>15.737905655033934</v>
      </c>
      <c r="C53" s="277">
        <f>Regional_Floorspace!L55</f>
        <v>19.409774293175211</v>
      </c>
      <c r="D53" s="277">
        <f>Regional_Floorspace!M55</f>
        <v>35.535142827958296</v>
      </c>
      <c r="E53" s="277">
        <f>Regional_Floorspace!N55</f>
        <v>18.53104397794937</v>
      </c>
      <c r="G53" s="276">
        <v>2017</v>
      </c>
      <c r="H53" s="453">
        <f>SEDS_CensusRgn!$J65/B53</f>
        <v>69.846587220352092</v>
      </c>
      <c r="I53" s="453">
        <f>SEDS_CensusRgn!$C65/B53</f>
        <v>45.120044278119607</v>
      </c>
      <c r="U53" s="276">
        <v>2017</v>
      </c>
      <c r="V53" s="453">
        <f>SEDS_CensusRgn!$K65/C53</f>
        <v>64.560462222407793</v>
      </c>
      <c r="W53" s="453">
        <f>SEDS_CensusRgn!$D65/C53</f>
        <v>49.860651926297173</v>
      </c>
      <c r="AI53" s="276">
        <v>2017</v>
      </c>
      <c r="AJ53" s="453">
        <f>SEDS_CensusRgn!$L65/D53</f>
        <v>31.948907747368416</v>
      </c>
      <c r="AK53" s="453">
        <f>SEDS_CensusRgn!$E65/D53</f>
        <v>57.050706389871593</v>
      </c>
      <c r="AV53" s="276">
        <v>2017</v>
      </c>
      <c r="AW53" s="453">
        <f>SEDS_CensusRgn!$M65/E53</f>
        <v>47.75705033418911</v>
      </c>
      <c r="AX53" s="453">
        <f>SEDS_CensusRgn!$F65/E53</f>
        <v>49.15367968927545</v>
      </c>
    </row>
    <row r="54" spans="1:50" x14ac:dyDescent="0.2">
      <c r="A54" s="276">
        <v>2018</v>
      </c>
      <c r="B54" s="576">
        <f>Regional_Floorspace!K56</f>
        <v>15.737905655033934</v>
      </c>
      <c r="C54" s="576">
        <f>Regional_Floorspace!L56</f>
        <v>19.409774293175211</v>
      </c>
      <c r="D54" s="576">
        <f>Regional_Floorspace!M56</f>
        <v>35.535142827958296</v>
      </c>
      <c r="E54" s="576">
        <f>Regional_Floorspace!N56</f>
        <v>18.53104397794937</v>
      </c>
      <c r="G54" s="276">
        <v>2018</v>
      </c>
      <c r="H54" s="575">
        <f>H53</f>
        <v>69.846587220352092</v>
      </c>
      <c r="I54" s="575">
        <f>I53</f>
        <v>45.120044278119607</v>
      </c>
      <c r="U54" s="276">
        <v>2018</v>
      </c>
      <c r="V54" s="575">
        <f>V53</f>
        <v>64.560462222407793</v>
      </c>
      <c r="W54" s="575">
        <f>W53</f>
        <v>49.860651926297173</v>
      </c>
      <c r="AI54" s="276">
        <v>2018</v>
      </c>
      <c r="AJ54" s="575">
        <f>AJ53</f>
        <v>31.948907747368416</v>
      </c>
      <c r="AK54" s="575">
        <f>AK53</f>
        <v>57.050706389871593</v>
      </c>
      <c r="AV54" s="276">
        <v>2018</v>
      </c>
      <c r="AW54" s="575">
        <f>AW53</f>
        <v>47.75705033418911</v>
      </c>
      <c r="AX54" s="575">
        <f>AX53</f>
        <v>49.15367968927545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73"/>
  <sheetViews>
    <sheetView topLeftCell="A39" workbookViewId="0">
      <selection activeCell="A68" sqref="A68"/>
    </sheetView>
  </sheetViews>
  <sheetFormatPr defaultColWidth="9.140625" defaultRowHeight="12.75" x14ac:dyDescent="0.2"/>
  <cols>
    <col min="1" max="16384" width="9.140625" style="275"/>
  </cols>
  <sheetData>
    <row r="1" spans="1:14" ht="15" x14ac:dyDescent="0.2">
      <c r="A1" s="458" t="s">
        <v>1328</v>
      </c>
      <c r="J1" s="457" t="s">
        <v>1330</v>
      </c>
      <c r="K1" s="460" t="s">
        <v>1329</v>
      </c>
    </row>
    <row r="5" spans="1:14" ht="13.5" thickBot="1" x14ac:dyDescent="0.25">
      <c r="B5" s="459" t="s">
        <v>71</v>
      </c>
      <c r="I5" s="459" t="s">
        <v>598</v>
      </c>
    </row>
    <row r="6" spans="1:14" ht="15" x14ac:dyDescent="0.25">
      <c r="B6" s="522"/>
      <c r="C6" s="523" t="s">
        <v>71</v>
      </c>
      <c r="D6" s="523" t="s">
        <v>1435</v>
      </c>
      <c r="E6" s="523"/>
      <c r="F6" s="523"/>
      <c r="G6" s="523"/>
      <c r="H6" s="523"/>
      <c r="I6" s="523"/>
      <c r="J6" s="523" t="s">
        <v>598</v>
      </c>
      <c r="K6" s="523" t="s">
        <v>1435</v>
      </c>
      <c r="L6" s="523"/>
      <c r="M6" s="523"/>
      <c r="N6" s="524"/>
    </row>
    <row r="7" spans="1:14" ht="15" x14ac:dyDescent="0.25">
      <c r="B7" s="525" t="s">
        <v>147</v>
      </c>
      <c r="C7" s="526">
        <v>1</v>
      </c>
      <c r="D7" s="526">
        <v>2</v>
      </c>
      <c r="E7" s="526">
        <v>3</v>
      </c>
      <c r="F7" s="526">
        <v>4</v>
      </c>
      <c r="G7" s="526" t="s">
        <v>600</v>
      </c>
      <c r="H7" s="526"/>
      <c r="I7" s="526" t="s">
        <v>147</v>
      </c>
      <c r="J7" s="526">
        <v>1</v>
      </c>
      <c r="K7" s="526">
        <v>2</v>
      </c>
      <c r="L7" s="526">
        <v>3</v>
      </c>
      <c r="M7" s="526">
        <v>4</v>
      </c>
      <c r="N7" s="527" t="s">
        <v>600</v>
      </c>
    </row>
    <row r="8" spans="1:14" ht="15" x14ac:dyDescent="0.25">
      <c r="B8" s="525">
        <v>1960</v>
      </c>
      <c r="C8" s="526">
        <v>120.855</v>
      </c>
      <c r="D8" s="526">
        <v>137.542</v>
      </c>
      <c r="E8" s="526">
        <v>154.25700000000001</v>
      </c>
      <c r="F8" s="526">
        <v>130.345</v>
      </c>
      <c r="G8" s="528">
        <v>542.99900000000002</v>
      </c>
      <c r="H8" s="526"/>
      <c r="I8" s="526">
        <v>1960</v>
      </c>
      <c r="J8" s="526">
        <v>934.04600000000005</v>
      </c>
      <c r="K8" s="526">
        <v>859.40800000000002</v>
      </c>
      <c r="L8" s="526">
        <v>559.29700000000003</v>
      </c>
      <c r="M8" s="526">
        <v>365.16399999999999</v>
      </c>
      <c r="N8" s="527">
        <v>2717.915</v>
      </c>
    </row>
    <row r="9" spans="1:14" ht="15" x14ac:dyDescent="0.25">
      <c r="B9" s="525">
        <v>1961</v>
      </c>
      <c r="C9" s="526">
        <v>110.547</v>
      </c>
      <c r="D9" s="526">
        <v>148.00900000000001</v>
      </c>
      <c r="E9" s="526">
        <v>166.12</v>
      </c>
      <c r="F9" s="526">
        <v>147.369</v>
      </c>
      <c r="G9" s="528">
        <v>572.04500000000007</v>
      </c>
      <c r="H9" s="526"/>
      <c r="I9" s="526">
        <v>1961</v>
      </c>
      <c r="J9" s="526">
        <v>976.80100000000004</v>
      </c>
      <c r="K9" s="526">
        <v>844.65800000000002</v>
      </c>
      <c r="L9" s="526">
        <v>570.89200000000005</v>
      </c>
      <c r="M9" s="526">
        <v>368.06100000000004</v>
      </c>
      <c r="N9" s="527">
        <v>2760.4120000000003</v>
      </c>
    </row>
    <row r="10" spans="1:14" ht="15" x14ac:dyDescent="0.25">
      <c r="B10" s="525">
        <v>1962</v>
      </c>
      <c r="C10" s="526">
        <v>116.91200000000001</v>
      </c>
      <c r="D10" s="526">
        <v>160.977</v>
      </c>
      <c r="E10" s="526">
        <v>184.36199999999999</v>
      </c>
      <c r="F10" s="526">
        <v>158.61199999999999</v>
      </c>
      <c r="G10" s="528">
        <v>620.86299999999994</v>
      </c>
      <c r="H10" s="526"/>
      <c r="I10" s="526">
        <v>1962</v>
      </c>
      <c r="J10" s="526">
        <v>1007.009</v>
      </c>
      <c r="K10" s="526">
        <v>921.5</v>
      </c>
      <c r="L10" s="526">
        <v>608.27099999999996</v>
      </c>
      <c r="M10" s="526">
        <v>382.94800000000004</v>
      </c>
      <c r="N10" s="527">
        <v>2919.7279999999996</v>
      </c>
    </row>
    <row r="11" spans="1:14" ht="15" x14ac:dyDescent="0.25">
      <c r="B11" s="525">
        <v>1963</v>
      </c>
      <c r="C11" s="526">
        <v>145.25399999999999</v>
      </c>
      <c r="D11" s="526">
        <v>171.393</v>
      </c>
      <c r="E11" s="526">
        <v>201.88800000000001</v>
      </c>
      <c r="F11" s="526">
        <v>169.02799999999999</v>
      </c>
      <c r="G11" s="528">
        <v>687.56299999999999</v>
      </c>
      <c r="H11" s="526"/>
      <c r="I11" s="526">
        <v>1963</v>
      </c>
      <c r="J11" s="526">
        <v>991.24900000000002</v>
      </c>
      <c r="K11" s="526">
        <v>907.22900000000004</v>
      </c>
      <c r="L11" s="526">
        <v>628.70000000000005</v>
      </c>
      <c r="M11" s="526">
        <v>385.53000000000003</v>
      </c>
      <c r="N11" s="527">
        <v>2912.7080000000001</v>
      </c>
    </row>
    <row r="12" spans="1:14" ht="15" x14ac:dyDescent="0.25">
      <c r="B12" s="525">
        <v>1964</v>
      </c>
      <c r="C12" s="526">
        <v>156.566</v>
      </c>
      <c r="D12" s="526">
        <v>184.797</v>
      </c>
      <c r="E12" s="526">
        <v>221.66499999999999</v>
      </c>
      <c r="F12" s="526">
        <v>174.761</v>
      </c>
      <c r="G12" s="528">
        <v>737.78899999999999</v>
      </c>
      <c r="H12" s="526"/>
      <c r="I12" s="526">
        <v>1964</v>
      </c>
      <c r="J12" s="526">
        <v>970.94400000000007</v>
      </c>
      <c r="K12" s="526">
        <v>907.80100000000004</v>
      </c>
      <c r="L12" s="526">
        <v>646.351</v>
      </c>
      <c r="M12" s="526">
        <v>443.03500000000003</v>
      </c>
      <c r="N12" s="527">
        <v>2968.1309999999999</v>
      </c>
    </row>
    <row r="13" spans="1:14" ht="15" x14ac:dyDescent="0.25">
      <c r="B13" s="525">
        <v>1965</v>
      </c>
      <c r="C13" s="526">
        <v>167.875</v>
      </c>
      <c r="D13" s="526">
        <v>197.82300000000001</v>
      </c>
      <c r="E13" s="526">
        <v>244.93899999999999</v>
      </c>
      <c r="F13" s="526">
        <v>177.965</v>
      </c>
      <c r="G13" s="528">
        <v>788.60199999999998</v>
      </c>
      <c r="H13" s="526"/>
      <c r="I13" s="526">
        <v>1965</v>
      </c>
      <c r="J13" s="526">
        <v>1074.6959999999999</v>
      </c>
      <c r="K13" s="526">
        <v>985.72900000000004</v>
      </c>
      <c r="L13" s="526">
        <v>646.85699999999997</v>
      </c>
      <c r="M13" s="526">
        <v>460.46600000000001</v>
      </c>
      <c r="N13" s="527">
        <v>3167.748</v>
      </c>
    </row>
    <row r="14" spans="1:14" ht="15" x14ac:dyDescent="0.25">
      <c r="B14" s="525">
        <v>1966</v>
      </c>
      <c r="C14" s="526">
        <v>180.631</v>
      </c>
      <c r="D14" s="526">
        <v>215.577</v>
      </c>
      <c r="E14" s="526">
        <v>266.64</v>
      </c>
      <c r="F14" s="526">
        <v>196.39099999999999</v>
      </c>
      <c r="G14" s="528">
        <v>859.23899999999992</v>
      </c>
      <c r="H14" s="526"/>
      <c r="I14" s="526">
        <v>1966</v>
      </c>
      <c r="J14" s="526">
        <v>1141.886</v>
      </c>
      <c r="K14" s="526">
        <v>1086.9780000000001</v>
      </c>
      <c r="L14" s="526">
        <v>695.74800000000005</v>
      </c>
      <c r="M14" s="526">
        <v>473.98900000000003</v>
      </c>
      <c r="N14" s="527">
        <v>3398.6010000000001</v>
      </c>
    </row>
    <row r="15" spans="1:14" ht="15" x14ac:dyDescent="0.25">
      <c r="B15" s="525">
        <v>1967</v>
      </c>
      <c r="C15" s="526">
        <v>197.06300000000002</v>
      </c>
      <c r="D15" s="526">
        <v>229.732</v>
      </c>
      <c r="E15" s="526">
        <v>292.16500000000002</v>
      </c>
      <c r="F15" s="526">
        <v>206.22</v>
      </c>
      <c r="G15" s="528">
        <v>925.18000000000006</v>
      </c>
      <c r="H15" s="526"/>
      <c r="I15" s="526">
        <v>1967</v>
      </c>
      <c r="J15" s="526">
        <v>1218.53</v>
      </c>
      <c r="K15" s="526">
        <v>1190.8040000000001</v>
      </c>
      <c r="L15" s="526">
        <v>838.61</v>
      </c>
      <c r="M15" s="526">
        <v>510.596</v>
      </c>
      <c r="N15" s="527">
        <v>3758.54</v>
      </c>
    </row>
    <row r="16" spans="1:14" ht="15" x14ac:dyDescent="0.25">
      <c r="B16" s="525">
        <v>1968</v>
      </c>
      <c r="C16" s="526">
        <v>213.37</v>
      </c>
      <c r="D16" s="526">
        <v>251.244</v>
      </c>
      <c r="E16" s="526">
        <v>325.79900000000004</v>
      </c>
      <c r="F16" s="526">
        <v>223.547</v>
      </c>
      <c r="G16" s="528">
        <v>1013.96</v>
      </c>
      <c r="H16" s="526"/>
      <c r="I16" s="526">
        <v>1968</v>
      </c>
      <c r="J16" s="526">
        <v>1225.0040000000001</v>
      </c>
      <c r="K16" s="526">
        <v>1225.279</v>
      </c>
      <c r="L16" s="526">
        <v>898.49400000000003</v>
      </c>
      <c r="M16" s="526">
        <v>542.81700000000001</v>
      </c>
      <c r="N16" s="527">
        <v>3891.5940000000005</v>
      </c>
    </row>
    <row r="17" spans="2:14" ht="15" x14ac:dyDescent="0.25">
      <c r="B17" s="525">
        <v>1969</v>
      </c>
      <c r="C17" s="526">
        <v>230.124</v>
      </c>
      <c r="D17" s="526">
        <v>276.089</v>
      </c>
      <c r="E17" s="526">
        <v>364.11900000000003</v>
      </c>
      <c r="F17" s="526">
        <v>237.4</v>
      </c>
      <c r="G17" s="528">
        <v>1107.732</v>
      </c>
      <c r="H17" s="526"/>
      <c r="I17" s="526">
        <v>1969</v>
      </c>
      <c r="J17" s="526">
        <v>1234.0360000000001</v>
      </c>
      <c r="K17" s="526">
        <v>1310.9259999999999</v>
      </c>
      <c r="L17" s="526">
        <v>946.05100000000004</v>
      </c>
      <c r="M17" s="526">
        <v>584.95699999999999</v>
      </c>
      <c r="N17" s="527">
        <v>4075.97</v>
      </c>
    </row>
    <row r="18" spans="2:14" ht="15" x14ac:dyDescent="0.25">
      <c r="B18" s="525">
        <v>1970</v>
      </c>
      <c r="C18" s="526">
        <v>249.149</v>
      </c>
      <c r="D18" s="526">
        <v>297.88200000000001</v>
      </c>
      <c r="E18" s="526">
        <v>399.35399999999998</v>
      </c>
      <c r="F18" s="526">
        <v>254.77799999999999</v>
      </c>
      <c r="G18" s="528">
        <v>1201.163</v>
      </c>
      <c r="H18" s="526"/>
      <c r="I18" s="526">
        <v>1970</v>
      </c>
      <c r="J18" s="526">
        <v>1289.434</v>
      </c>
      <c r="K18" s="526">
        <v>1325.7239999999999</v>
      </c>
      <c r="L18" s="526">
        <v>989.08900000000006</v>
      </c>
      <c r="M18" s="526">
        <v>612.86</v>
      </c>
      <c r="N18" s="527">
        <v>4217.107</v>
      </c>
    </row>
    <row r="19" spans="2:14" ht="15" x14ac:dyDescent="0.25">
      <c r="B19" s="525">
        <v>1971</v>
      </c>
      <c r="C19" s="526">
        <v>265.62400000000002</v>
      </c>
      <c r="D19" s="526">
        <v>315.399</v>
      </c>
      <c r="E19" s="526">
        <v>435.04200000000003</v>
      </c>
      <c r="F19" s="526">
        <v>271.94600000000003</v>
      </c>
      <c r="G19" s="528">
        <v>1288.011</v>
      </c>
      <c r="H19" s="526"/>
      <c r="I19" s="526">
        <v>1971</v>
      </c>
      <c r="J19" s="526">
        <v>1283.2060000000001</v>
      </c>
      <c r="K19" s="526">
        <v>1356.241</v>
      </c>
      <c r="L19" s="526">
        <v>991.31100000000004</v>
      </c>
      <c r="M19" s="526">
        <v>673.92100000000005</v>
      </c>
      <c r="N19" s="527">
        <v>4304.6790000000001</v>
      </c>
    </row>
    <row r="20" spans="2:14" ht="15" x14ac:dyDescent="0.25">
      <c r="B20" s="525">
        <v>1972</v>
      </c>
      <c r="C20" s="526">
        <v>284.78800000000001</v>
      </c>
      <c r="D20" s="526">
        <v>336.07600000000002</v>
      </c>
      <c r="E20" s="526">
        <v>480.16700000000003</v>
      </c>
      <c r="F20" s="526">
        <v>306.536</v>
      </c>
      <c r="G20" s="528">
        <v>1407.567</v>
      </c>
      <c r="H20" s="526"/>
      <c r="I20" s="526">
        <v>1972</v>
      </c>
      <c r="J20" s="526">
        <v>1301.711</v>
      </c>
      <c r="K20" s="526">
        <v>1429.9090000000001</v>
      </c>
      <c r="L20" s="526">
        <v>1010.918</v>
      </c>
      <c r="M20" s="526">
        <v>664.40700000000004</v>
      </c>
      <c r="N20" s="527">
        <v>4406.9449999999997</v>
      </c>
    </row>
    <row r="21" spans="2:14" ht="15" x14ac:dyDescent="0.25">
      <c r="B21" s="525">
        <v>1973</v>
      </c>
      <c r="C21" s="526">
        <v>305.70499999999998</v>
      </c>
      <c r="D21" s="526">
        <v>362.69600000000003</v>
      </c>
      <c r="E21" s="526">
        <v>524.66100000000006</v>
      </c>
      <c r="F21" s="526">
        <v>323.59199999999998</v>
      </c>
      <c r="G21" s="528">
        <v>1516.654</v>
      </c>
      <c r="H21" s="526"/>
      <c r="I21" s="526">
        <v>1973</v>
      </c>
      <c r="J21" s="526">
        <v>1303.4480000000001</v>
      </c>
      <c r="K21" s="526">
        <v>1403.662</v>
      </c>
      <c r="L21" s="526">
        <v>1053.5</v>
      </c>
      <c r="M21" s="526">
        <v>673.06000000000006</v>
      </c>
      <c r="N21" s="527">
        <v>4433.67</v>
      </c>
    </row>
    <row r="22" spans="2:14" ht="15" x14ac:dyDescent="0.25">
      <c r="B22" s="525">
        <v>1974</v>
      </c>
      <c r="C22" s="526">
        <v>294.67200000000003</v>
      </c>
      <c r="D22" s="526">
        <v>360.00100000000003</v>
      </c>
      <c r="E22" s="526">
        <v>531.16300000000001</v>
      </c>
      <c r="F22" s="526">
        <v>315.495</v>
      </c>
      <c r="G22" s="528">
        <v>1501.3310000000001</v>
      </c>
      <c r="H22" s="526"/>
      <c r="I22" s="526">
        <v>1974</v>
      </c>
      <c r="J22" s="526">
        <v>1167.386</v>
      </c>
      <c r="K22" s="526">
        <v>1439.0340000000001</v>
      </c>
      <c r="L22" s="526">
        <v>988.18299999999999</v>
      </c>
      <c r="M22" s="526">
        <v>661.08600000000001</v>
      </c>
      <c r="N22" s="527">
        <v>4255.6890000000003</v>
      </c>
    </row>
    <row r="23" spans="2:14" ht="15" x14ac:dyDescent="0.25">
      <c r="B23" s="525">
        <v>1975</v>
      </c>
      <c r="C23" s="526">
        <v>315.32299999999998</v>
      </c>
      <c r="D23" s="526">
        <v>371.33199999999999</v>
      </c>
      <c r="E23" s="526">
        <v>548.54</v>
      </c>
      <c r="F23" s="526">
        <v>362.63</v>
      </c>
      <c r="G23" s="528">
        <v>1597.8249999999998</v>
      </c>
      <c r="H23" s="526"/>
      <c r="I23" s="526">
        <v>1975</v>
      </c>
      <c r="J23" s="526">
        <v>1068.48</v>
      </c>
      <c r="K23" s="526">
        <v>1396.521</v>
      </c>
      <c r="L23" s="526">
        <v>944.63400000000001</v>
      </c>
      <c r="M23" s="526">
        <v>646.50700000000006</v>
      </c>
      <c r="N23" s="527">
        <v>4056.1420000000003</v>
      </c>
    </row>
    <row r="24" spans="2:14" ht="15" x14ac:dyDescent="0.25">
      <c r="B24" s="525">
        <v>1976</v>
      </c>
      <c r="C24" s="526">
        <v>326.99200000000002</v>
      </c>
      <c r="D24" s="526">
        <v>398.62799999999999</v>
      </c>
      <c r="E24" s="526">
        <v>575.95900000000006</v>
      </c>
      <c r="F24" s="526">
        <v>376.36599999999999</v>
      </c>
      <c r="G24" s="528">
        <v>1677.9450000000002</v>
      </c>
      <c r="H24" s="526"/>
      <c r="I24" s="526">
        <v>1976</v>
      </c>
      <c r="J24" s="526">
        <v>1238.585</v>
      </c>
      <c r="K24" s="526">
        <v>1456.8230000000001</v>
      </c>
      <c r="L24" s="526">
        <v>1028.3220000000001</v>
      </c>
      <c r="M24" s="526">
        <v>646.11599999999999</v>
      </c>
      <c r="N24" s="527">
        <v>4369.8460000000005</v>
      </c>
    </row>
    <row r="25" spans="2:14" ht="15" x14ac:dyDescent="0.25">
      <c r="B25" s="525">
        <v>1977</v>
      </c>
      <c r="C25" s="526">
        <v>334.75</v>
      </c>
      <c r="D25" s="526">
        <v>416.27</v>
      </c>
      <c r="E25" s="526">
        <v>618.26400000000001</v>
      </c>
      <c r="F25" s="526">
        <v>384.58100000000002</v>
      </c>
      <c r="G25" s="528">
        <v>1753.8650000000002</v>
      </c>
      <c r="H25" s="526"/>
      <c r="I25" s="526">
        <v>1977</v>
      </c>
      <c r="J25" s="526">
        <v>1172.49</v>
      </c>
      <c r="K25" s="526">
        <v>1344.3510000000001</v>
      </c>
      <c r="L25" s="526">
        <v>1094.19</v>
      </c>
      <c r="M25" s="526">
        <v>645.86</v>
      </c>
      <c r="N25" s="527">
        <v>4256.8910000000005</v>
      </c>
    </row>
    <row r="26" spans="2:14" ht="15" x14ac:dyDescent="0.25">
      <c r="B26" s="525">
        <v>1978</v>
      </c>
      <c r="C26" s="526">
        <v>343.94200000000001</v>
      </c>
      <c r="D26" s="526">
        <v>425.86700000000002</v>
      </c>
      <c r="E26" s="526">
        <v>649.16700000000003</v>
      </c>
      <c r="F26" s="526">
        <v>394.29700000000003</v>
      </c>
      <c r="G26" s="528">
        <v>1813.2730000000001</v>
      </c>
      <c r="H26" s="526"/>
      <c r="I26" s="526">
        <v>1978</v>
      </c>
      <c r="J26" s="526">
        <v>1147.7830000000001</v>
      </c>
      <c r="K26" s="526">
        <v>1425.3489999999999</v>
      </c>
      <c r="L26" s="526">
        <v>1100.7919999999999</v>
      </c>
      <c r="M26" s="526">
        <v>634.67500000000007</v>
      </c>
      <c r="N26" s="527">
        <v>4308.5990000000002</v>
      </c>
    </row>
    <row r="27" spans="2:14" ht="15" x14ac:dyDescent="0.25">
      <c r="B27" s="525">
        <v>1979</v>
      </c>
      <c r="C27" s="526">
        <v>349.59300000000002</v>
      </c>
      <c r="D27" s="526">
        <v>437.34199999999998</v>
      </c>
      <c r="E27" s="526">
        <v>656.91300000000001</v>
      </c>
      <c r="F27" s="526">
        <v>410.27300000000002</v>
      </c>
      <c r="G27" s="528">
        <v>1854.1210000000001</v>
      </c>
      <c r="H27" s="526"/>
      <c r="I27" s="526">
        <v>1979</v>
      </c>
      <c r="J27" s="526">
        <v>991.10400000000004</v>
      </c>
      <c r="K27" s="526">
        <v>1364.28</v>
      </c>
      <c r="L27" s="526">
        <v>1352.3320000000001</v>
      </c>
      <c r="M27" s="526">
        <v>657.73800000000006</v>
      </c>
      <c r="N27" s="527">
        <v>4365.4540000000006</v>
      </c>
    </row>
    <row r="28" spans="2:14" ht="15" x14ac:dyDescent="0.25">
      <c r="B28" s="525">
        <v>1980</v>
      </c>
      <c r="C28" s="526">
        <v>371.702</v>
      </c>
      <c r="D28" s="526">
        <v>465.72700000000003</v>
      </c>
      <c r="E28" s="526">
        <v>747.601</v>
      </c>
      <c r="F28" s="526">
        <v>448.20800000000003</v>
      </c>
      <c r="G28" s="528">
        <v>2033.2380000000003</v>
      </c>
      <c r="H28" s="526"/>
      <c r="I28" s="526">
        <v>1980</v>
      </c>
      <c r="J28" s="526">
        <v>926.18600000000004</v>
      </c>
      <c r="K28" s="526">
        <v>1171.54</v>
      </c>
      <c r="L28" s="526">
        <v>1079.0309999999999</v>
      </c>
      <c r="M28" s="526">
        <v>641.85699999999997</v>
      </c>
      <c r="N28" s="527">
        <v>3818.614</v>
      </c>
    </row>
    <row r="29" spans="2:14" ht="15" x14ac:dyDescent="0.25">
      <c r="B29" s="525">
        <v>1981</v>
      </c>
      <c r="C29" s="526">
        <v>376.71500000000003</v>
      </c>
      <c r="D29" s="526">
        <v>473.50600000000003</v>
      </c>
      <c r="E29" s="526">
        <v>775.75800000000004</v>
      </c>
      <c r="F29" s="526">
        <v>451.07100000000003</v>
      </c>
      <c r="G29" s="528">
        <v>2077.0500000000002</v>
      </c>
      <c r="H29" s="526"/>
      <c r="I29" s="526">
        <v>1981</v>
      </c>
      <c r="J29" s="526">
        <v>965.73400000000004</v>
      </c>
      <c r="K29" s="526">
        <v>1196.3440000000001</v>
      </c>
      <c r="L29" s="526">
        <v>1018.422</v>
      </c>
      <c r="M29" s="526">
        <v>670.35199999999998</v>
      </c>
      <c r="N29" s="527">
        <v>3850.8519999999999</v>
      </c>
    </row>
    <row r="30" spans="2:14" ht="15" x14ac:dyDescent="0.25">
      <c r="B30" s="525">
        <v>1982</v>
      </c>
      <c r="C30" s="526">
        <v>357.65699999999998</v>
      </c>
      <c r="D30" s="526">
        <v>441.78500000000003</v>
      </c>
      <c r="E30" s="526">
        <v>690.87599999999998</v>
      </c>
      <c r="F30" s="526">
        <v>415.774</v>
      </c>
      <c r="G30" s="528">
        <v>1906.0920000000001</v>
      </c>
      <c r="H30" s="526"/>
      <c r="I30" s="526">
        <v>1982</v>
      </c>
      <c r="J30" s="526">
        <v>1041.2830000000001</v>
      </c>
      <c r="K30" s="526">
        <v>1261.5260000000001</v>
      </c>
      <c r="L30" s="526">
        <v>1117.7740000000001</v>
      </c>
      <c r="M30" s="526">
        <v>666.93600000000004</v>
      </c>
      <c r="N30" s="527">
        <v>4087.5190000000007</v>
      </c>
    </row>
    <row r="31" spans="2:14" ht="15" x14ac:dyDescent="0.25">
      <c r="B31" s="525">
        <v>1983</v>
      </c>
      <c r="C31" s="526">
        <v>389.63499999999999</v>
      </c>
      <c r="D31" s="526">
        <v>483.44400000000002</v>
      </c>
      <c r="E31" s="526">
        <v>800.524</v>
      </c>
      <c r="F31" s="526">
        <v>442.83699999999999</v>
      </c>
      <c r="G31" s="528">
        <v>2116.44</v>
      </c>
      <c r="H31" s="526"/>
      <c r="I31" s="526">
        <v>1983</v>
      </c>
      <c r="J31" s="526">
        <v>877.39400000000001</v>
      </c>
      <c r="K31" s="526">
        <v>1218.3600000000001</v>
      </c>
      <c r="L31" s="526">
        <v>1096.665</v>
      </c>
      <c r="M31" s="526">
        <v>636.62300000000005</v>
      </c>
      <c r="N31" s="527">
        <v>3829.0419999999999</v>
      </c>
    </row>
    <row r="32" spans="2:14" ht="15" x14ac:dyDescent="0.25">
      <c r="B32" s="525">
        <v>1984</v>
      </c>
      <c r="C32" s="526">
        <v>413.221</v>
      </c>
      <c r="D32" s="526">
        <v>512.77800000000002</v>
      </c>
      <c r="E32" s="526">
        <v>831.77</v>
      </c>
      <c r="F32" s="526">
        <v>506.70499999999998</v>
      </c>
      <c r="G32" s="528">
        <v>2264.4740000000002</v>
      </c>
      <c r="H32" s="526"/>
      <c r="I32" s="526">
        <v>1984</v>
      </c>
      <c r="J32" s="526">
        <v>997.60400000000004</v>
      </c>
      <c r="K32" s="526">
        <v>1313.008</v>
      </c>
      <c r="L32" s="526">
        <v>1036.8700000000001</v>
      </c>
      <c r="M32" s="526">
        <v>637.54200000000003</v>
      </c>
      <c r="N32" s="527">
        <v>3985.0239999999999</v>
      </c>
    </row>
    <row r="33" spans="2:14" ht="15" x14ac:dyDescent="0.25">
      <c r="B33" s="525">
        <v>1985</v>
      </c>
      <c r="C33" s="526">
        <v>428.66399999999999</v>
      </c>
      <c r="D33" s="526">
        <v>516.15800000000002</v>
      </c>
      <c r="E33" s="526">
        <v>878.04</v>
      </c>
      <c r="F33" s="526">
        <v>528.41999999999996</v>
      </c>
      <c r="G33" s="528">
        <v>2351.2820000000002</v>
      </c>
      <c r="H33" s="526"/>
      <c r="I33" s="526">
        <v>1985</v>
      </c>
      <c r="J33" s="526">
        <v>935.1</v>
      </c>
      <c r="K33" s="526">
        <v>1196.2370000000001</v>
      </c>
      <c r="L33" s="526">
        <v>978.52300000000002</v>
      </c>
      <c r="M33" s="526">
        <v>606.41499999999996</v>
      </c>
      <c r="N33" s="527">
        <v>3716.2750000000001</v>
      </c>
    </row>
    <row r="34" spans="2:14" ht="15" x14ac:dyDescent="0.25">
      <c r="B34" s="525">
        <v>1986</v>
      </c>
      <c r="C34" s="526">
        <v>449.60900000000004</v>
      </c>
      <c r="D34" s="526">
        <v>534.00700000000006</v>
      </c>
      <c r="E34" s="526">
        <v>918.13400000000001</v>
      </c>
      <c r="F34" s="526">
        <v>536.875</v>
      </c>
      <c r="G34" s="528">
        <v>2438.625</v>
      </c>
      <c r="H34" s="526"/>
      <c r="I34" s="526">
        <v>1986</v>
      </c>
      <c r="J34" s="526">
        <v>1039.9929999999999</v>
      </c>
      <c r="K34" s="526">
        <v>1101.627</v>
      </c>
      <c r="L34" s="526">
        <v>940.00599999999997</v>
      </c>
      <c r="M34" s="526">
        <v>597.30000000000007</v>
      </c>
      <c r="N34" s="527">
        <v>3678.9259999999999</v>
      </c>
    </row>
    <row r="35" spans="2:14" ht="15" x14ac:dyDescent="0.25">
      <c r="B35" s="525">
        <v>1987</v>
      </c>
      <c r="C35" s="526">
        <v>473.41300000000001</v>
      </c>
      <c r="D35" s="526">
        <v>556.71299999999997</v>
      </c>
      <c r="E35" s="526">
        <v>953.83400000000006</v>
      </c>
      <c r="F35" s="526">
        <v>554.798</v>
      </c>
      <c r="G35" s="528">
        <v>2538.7579999999998</v>
      </c>
      <c r="H35" s="526"/>
      <c r="I35" s="526">
        <v>1987</v>
      </c>
      <c r="J35" s="526">
        <v>1022.015</v>
      </c>
      <c r="K35" s="526">
        <v>1120.3220000000001</v>
      </c>
      <c r="L35" s="526">
        <v>970.97500000000002</v>
      </c>
      <c r="M35" s="526">
        <v>648.08600000000001</v>
      </c>
      <c r="N35" s="527">
        <v>3761.3980000000001</v>
      </c>
    </row>
    <row r="36" spans="2:14" ht="15" x14ac:dyDescent="0.25">
      <c r="B36" s="525">
        <v>1988</v>
      </c>
      <c r="C36" s="526">
        <v>501.78199999999998</v>
      </c>
      <c r="D36" s="526">
        <v>592.68500000000006</v>
      </c>
      <c r="E36" s="526">
        <v>1000.942</v>
      </c>
      <c r="F36" s="526">
        <v>579.69799999999998</v>
      </c>
      <c r="G36" s="528">
        <v>2675.107</v>
      </c>
      <c r="H36" s="526"/>
      <c r="I36" s="526">
        <v>1988</v>
      </c>
      <c r="J36" s="526">
        <v>1071.2</v>
      </c>
      <c r="K36" s="526">
        <v>1207.5920000000001</v>
      </c>
      <c r="L36" s="526">
        <v>1010.5600000000001</v>
      </c>
      <c r="M36" s="526">
        <v>691.72900000000004</v>
      </c>
      <c r="N36" s="527">
        <v>3981.0810000000001</v>
      </c>
    </row>
    <row r="37" spans="2:14" ht="15" x14ac:dyDescent="0.25">
      <c r="B37" s="525">
        <v>1989</v>
      </c>
      <c r="C37" s="526">
        <v>516.58000000000004</v>
      </c>
      <c r="D37" s="526">
        <v>603.42600000000004</v>
      </c>
      <c r="E37" s="526">
        <v>1047.193</v>
      </c>
      <c r="F37" s="526">
        <v>599.44100000000003</v>
      </c>
      <c r="G37" s="528">
        <v>2766.6400000000003</v>
      </c>
      <c r="H37" s="526"/>
      <c r="I37" s="526">
        <v>1989</v>
      </c>
      <c r="J37" s="526">
        <v>1125.6559999999999</v>
      </c>
      <c r="K37" s="526">
        <v>1209.365</v>
      </c>
      <c r="L37" s="526">
        <v>999.38700000000006</v>
      </c>
      <c r="M37" s="526">
        <v>696.26200000000006</v>
      </c>
      <c r="N37" s="527">
        <v>4030.67</v>
      </c>
    </row>
    <row r="38" spans="2:14" ht="15" x14ac:dyDescent="0.25">
      <c r="B38" s="525">
        <v>1990</v>
      </c>
      <c r="C38" s="526">
        <v>521.47199999999998</v>
      </c>
      <c r="D38" s="526">
        <v>618.06899999999996</v>
      </c>
      <c r="E38" s="526">
        <v>1095.1020000000001</v>
      </c>
      <c r="F38" s="526">
        <v>625.50800000000004</v>
      </c>
      <c r="G38" s="528">
        <v>2860.1509999999998</v>
      </c>
      <c r="H38" s="526"/>
      <c r="I38" s="526">
        <v>1990</v>
      </c>
      <c r="J38" s="526">
        <v>1085.087</v>
      </c>
      <c r="K38" s="526">
        <v>1142.1870000000001</v>
      </c>
      <c r="L38" s="526">
        <v>945.95400000000006</v>
      </c>
      <c r="M38" s="526">
        <v>707.77800000000002</v>
      </c>
      <c r="N38" s="527">
        <v>3881.0060000000003</v>
      </c>
    </row>
    <row r="39" spans="2:14" ht="15" x14ac:dyDescent="0.25">
      <c r="B39" s="525">
        <v>1991</v>
      </c>
      <c r="C39" s="526">
        <v>530.70400000000006</v>
      </c>
      <c r="D39" s="526">
        <v>646.52499999999998</v>
      </c>
      <c r="E39" s="526">
        <v>1118.319</v>
      </c>
      <c r="F39" s="526">
        <v>622.548</v>
      </c>
      <c r="G39" s="528">
        <v>2918.0959999999995</v>
      </c>
      <c r="H39" s="526"/>
      <c r="I39" s="526">
        <v>1991</v>
      </c>
      <c r="J39" s="526">
        <v>1092.5840000000001</v>
      </c>
      <c r="K39" s="526">
        <v>1161.7719999999999</v>
      </c>
      <c r="L39" s="526">
        <v>949.90800000000002</v>
      </c>
      <c r="M39" s="526">
        <v>725.678</v>
      </c>
      <c r="N39" s="527">
        <v>3929.9419999999996</v>
      </c>
    </row>
    <row r="40" spans="2:14" ht="15" x14ac:dyDescent="0.25">
      <c r="B40" s="525">
        <v>1992</v>
      </c>
      <c r="C40" s="526">
        <v>530.255</v>
      </c>
      <c r="D40" s="526">
        <v>631.05000000000007</v>
      </c>
      <c r="E40" s="526">
        <v>1100.566</v>
      </c>
      <c r="F40" s="526">
        <v>638.35400000000004</v>
      </c>
      <c r="G40" s="528">
        <v>2900.2250000000004</v>
      </c>
      <c r="H40" s="526"/>
      <c r="I40" s="526">
        <v>1992</v>
      </c>
      <c r="J40" s="526">
        <v>1142.681</v>
      </c>
      <c r="K40" s="526">
        <v>1158</v>
      </c>
      <c r="L40" s="526">
        <v>987.58900000000006</v>
      </c>
      <c r="M40" s="526">
        <v>687.04499999999996</v>
      </c>
      <c r="N40" s="527">
        <v>3975.3150000000001</v>
      </c>
    </row>
    <row r="41" spans="2:14" ht="15" x14ac:dyDescent="0.25">
      <c r="B41" s="525">
        <v>1993</v>
      </c>
      <c r="C41" s="526">
        <v>545.34</v>
      </c>
      <c r="D41" s="526">
        <v>686.87800000000004</v>
      </c>
      <c r="E41" s="526">
        <v>1146.5650000000001</v>
      </c>
      <c r="F41" s="526">
        <v>639.97199999999998</v>
      </c>
      <c r="G41" s="528">
        <v>3018.7550000000001</v>
      </c>
      <c r="H41" s="526"/>
      <c r="I41" s="526">
        <v>1993</v>
      </c>
      <c r="J41" s="526">
        <v>1121.08</v>
      </c>
      <c r="K41" s="526">
        <v>1199.7809999999999</v>
      </c>
      <c r="L41" s="526">
        <v>972.92000000000007</v>
      </c>
      <c r="M41" s="526">
        <v>671.452</v>
      </c>
      <c r="N41" s="527">
        <v>3965.2330000000002</v>
      </c>
    </row>
    <row r="42" spans="2:14" ht="15" x14ac:dyDescent="0.25">
      <c r="B42" s="525">
        <v>1994</v>
      </c>
      <c r="C42" s="526">
        <v>562.53700000000003</v>
      </c>
      <c r="D42" s="526">
        <v>712.14099999999996</v>
      </c>
      <c r="E42" s="526">
        <v>1197.4560000000001</v>
      </c>
      <c r="F42" s="526">
        <v>643.38700000000006</v>
      </c>
      <c r="G42" s="528">
        <v>3115.5210000000002</v>
      </c>
      <c r="H42" s="526"/>
      <c r="I42" s="526">
        <v>1994</v>
      </c>
      <c r="J42" s="526">
        <v>1168.0150000000001</v>
      </c>
      <c r="K42" s="526">
        <v>1187.7190000000001</v>
      </c>
      <c r="L42" s="526">
        <v>975.03</v>
      </c>
      <c r="M42" s="526">
        <v>674.76400000000001</v>
      </c>
      <c r="N42" s="527">
        <v>4005.5280000000002</v>
      </c>
    </row>
    <row r="43" spans="2:14" ht="15" x14ac:dyDescent="0.25">
      <c r="B43" s="525">
        <v>1995</v>
      </c>
      <c r="C43" s="526">
        <v>581.88</v>
      </c>
      <c r="D43" s="526">
        <v>739.87400000000002</v>
      </c>
      <c r="E43" s="526">
        <v>1276.672</v>
      </c>
      <c r="F43" s="526">
        <v>653.61</v>
      </c>
      <c r="G43" s="528">
        <v>3252.0360000000001</v>
      </c>
      <c r="H43" s="526"/>
      <c r="I43" s="526">
        <v>1995</v>
      </c>
      <c r="J43" s="526">
        <v>1138.1479999999999</v>
      </c>
      <c r="K43" s="526">
        <v>1237.355</v>
      </c>
      <c r="L43" s="526">
        <v>1023.7330000000001</v>
      </c>
      <c r="M43" s="526">
        <v>695.42899999999997</v>
      </c>
      <c r="N43" s="527">
        <v>4094.665</v>
      </c>
    </row>
    <row r="44" spans="2:14" ht="15" x14ac:dyDescent="0.25">
      <c r="B44" s="525">
        <v>1996</v>
      </c>
      <c r="C44" s="526">
        <v>590.03899999999999</v>
      </c>
      <c r="D44" s="526">
        <v>755.42100000000005</v>
      </c>
      <c r="E44" s="526">
        <v>1316.442</v>
      </c>
      <c r="F44" s="526">
        <v>682.06500000000005</v>
      </c>
      <c r="G44" s="528">
        <v>3343.9670000000001</v>
      </c>
      <c r="H44" s="526"/>
      <c r="I44" s="526">
        <v>1996</v>
      </c>
      <c r="J44" s="526">
        <v>1208.6130000000001</v>
      </c>
      <c r="K44" s="526">
        <v>1336.3890000000001</v>
      </c>
      <c r="L44" s="526">
        <v>1042.365</v>
      </c>
      <c r="M44" s="526">
        <v>683.03300000000002</v>
      </c>
      <c r="N44" s="527">
        <v>4270.4000000000005</v>
      </c>
    </row>
    <row r="45" spans="2:14" ht="15" x14ac:dyDescent="0.25">
      <c r="B45" s="525">
        <v>1997</v>
      </c>
      <c r="C45" s="526">
        <v>597.95600000000002</v>
      </c>
      <c r="D45" s="526">
        <v>768.19799999999998</v>
      </c>
      <c r="E45" s="526">
        <v>1433.32</v>
      </c>
      <c r="F45" s="526">
        <v>703.37</v>
      </c>
      <c r="G45" s="528">
        <v>3502.8440000000001</v>
      </c>
      <c r="H45" s="526"/>
      <c r="I45" s="526">
        <v>1997</v>
      </c>
      <c r="J45" s="526">
        <v>1262.221</v>
      </c>
      <c r="K45" s="526">
        <v>1277.25</v>
      </c>
      <c r="L45" s="526">
        <v>1061.7</v>
      </c>
      <c r="M45" s="526">
        <v>691.26200000000006</v>
      </c>
      <c r="N45" s="527">
        <v>4292.433</v>
      </c>
    </row>
    <row r="46" spans="2:14" ht="15" x14ac:dyDescent="0.25">
      <c r="B46" s="525">
        <v>1998</v>
      </c>
      <c r="C46" s="526">
        <v>617.63900000000001</v>
      </c>
      <c r="D46" s="526">
        <v>796.42500000000007</v>
      </c>
      <c r="E46" s="526">
        <v>1521.702</v>
      </c>
      <c r="F46" s="526">
        <v>742.226</v>
      </c>
      <c r="G46" s="528">
        <v>3677.9920000000002</v>
      </c>
      <c r="H46" s="526"/>
      <c r="I46" s="526">
        <v>1998</v>
      </c>
      <c r="J46" s="526">
        <v>1161.7170000000001</v>
      </c>
      <c r="K46" s="526">
        <v>1118.057</v>
      </c>
      <c r="L46" s="526">
        <v>984.745</v>
      </c>
      <c r="M46" s="526">
        <v>740.59400000000005</v>
      </c>
      <c r="N46" s="527">
        <v>4005.1130000000003</v>
      </c>
    </row>
    <row r="47" spans="2:14" ht="15" x14ac:dyDescent="0.25">
      <c r="B47" s="525">
        <v>1999</v>
      </c>
      <c r="C47" s="526">
        <v>634.24199999999996</v>
      </c>
      <c r="D47" s="526">
        <v>823.00200000000007</v>
      </c>
      <c r="E47" s="526">
        <v>1560.893</v>
      </c>
      <c r="F47" s="526">
        <v>748.10199999999998</v>
      </c>
      <c r="G47" s="528">
        <v>3766.239</v>
      </c>
      <c r="H47" s="526"/>
      <c r="I47" s="526">
        <v>1999</v>
      </c>
      <c r="J47" s="526">
        <v>1207.5029999999999</v>
      </c>
      <c r="K47" s="526">
        <v>1158.3969999999999</v>
      </c>
      <c r="L47" s="526">
        <v>991.92700000000002</v>
      </c>
      <c r="M47" s="526">
        <v>691.14400000000001</v>
      </c>
      <c r="N47" s="527">
        <v>4048.9709999999995</v>
      </c>
    </row>
    <row r="48" spans="2:14" ht="15" x14ac:dyDescent="0.25">
      <c r="B48" s="525">
        <v>2000</v>
      </c>
      <c r="C48" s="526">
        <v>668.053</v>
      </c>
      <c r="D48" s="526">
        <v>858.65600000000006</v>
      </c>
      <c r="E48" s="526">
        <v>1639.9259999999999</v>
      </c>
      <c r="F48" s="526">
        <v>789.05700000000002</v>
      </c>
      <c r="G48" s="528">
        <v>3955.692</v>
      </c>
      <c r="H48" s="526"/>
      <c r="I48" s="526">
        <v>2000</v>
      </c>
      <c r="J48" s="526">
        <v>1249.6420000000001</v>
      </c>
      <c r="K48" s="526">
        <v>1220.8330000000001</v>
      </c>
      <c r="L48" s="526">
        <v>1106.569</v>
      </c>
      <c r="M48" s="526">
        <v>684.37099999999998</v>
      </c>
      <c r="N48" s="527">
        <v>4261.415</v>
      </c>
    </row>
    <row r="49" spans="2:14" ht="15" x14ac:dyDescent="0.25">
      <c r="B49" s="525">
        <v>2001</v>
      </c>
      <c r="C49" s="526">
        <v>677.95699999999999</v>
      </c>
      <c r="D49" s="526">
        <v>905.18600000000004</v>
      </c>
      <c r="E49" s="526">
        <v>1666.134</v>
      </c>
      <c r="F49" s="526">
        <v>813.58799999999997</v>
      </c>
      <c r="G49" s="528">
        <v>4062.8649999999998</v>
      </c>
      <c r="H49" s="526"/>
      <c r="I49" s="526">
        <v>2001</v>
      </c>
      <c r="J49" s="526">
        <v>1157.7850000000001</v>
      </c>
      <c r="K49" s="526">
        <v>1171.6320000000001</v>
      </c>
      <c r="L49" s="526">
        <v>1034.665</v>
      </c>
      <c r="M49" s="526">
        <v>704.00599999999997</v>
      </c>
      <c r="N49" s="527">
        <v>4068.0880000000002</v>
      </c>
    </row>
    <row r="50" spans="2:14" ht="15" x14ac:dyDescent="0.25">
      <c r="B50" s="525">
        <v>2002</v>
      </c>
      <c r="C50" s="526">
        <v>695.25900000000001</v>
      </c>
      <c r="D50" s="526">
        <v>910.24599999999998</v>
      </c>
      <c r="E50" s="526">
        <v>1673.847</v>
      </c>
      <c r="F50" s="526">
        <v>830.46699999999998</v>
      </c>
      <c r="G50" s="528">
        <v>4109.8189999999995</v>
      </c>
      <c r="H50" s="526"/>
      <c r="I50" s="526">
        <v>2002</v>
      </c>
      <c r="J50" s="526">
        <v>1176.9380000000001</v>
      </c>
      <c r="K50" s="526">
        <v>1204.011</v>
      </c>
      <c r="L50" s="526">
        <v>1061.32</v>
      </c>
      <c r="M50" s="526">
        <v>682.57400000000007</v>
      </c>
      <c r="N50" s="527">
        <v>4124.8430000000008</v>
      </c>
    </row>
    <row r="51" spans="2:14" ht="15" x14ac:dyDescent="0.25">
      <c r="B51" s="525">
        <v>2003</v>
      </c>
      <c r="C51" s="526">
        <v>698.49800000000005</v>
      </c>
      <c r="D51" s="526">
        <v>894.59800000000007</v>
      </c>
      <c r="E51" s="526">
        <v>1669.1680000000001</v>
      </c>
      <c r="F51" s="526">
        <v>827.79500000000007</v>
      </c>
      <c r="G51" s="528">
        <v>4090.0590000000002</v>
      </c>
      <c r="H51" s="526"/>
      <c r="I51" s="526">
        <v>2003</v>
      </c>
      <c r="J51" s="526">
        <v>1269.2470000000001</v>
      </c>
      <c r="K51" s="526">
        <v>1254.355</v>
      </c>
      <c r="L51" s="526">
        <v>1106.6010000000001</v>
      </c>
      <c r="M51" s="526">
        <v>663.72800000000007</v>
      </c>
      <c r="N51" s="527">
        <v>4293.9310000000005</v>
      </c>
    </row>
    <row r="52" spans="2:14" ht="15" x14ac:dyDescent="0.25">
      <c r="B52" s="525">
        <v>2004</v>
      </c>
      <c r="C52" s="526">
        <v>718.19299999999998</v>
      </c>
      <c r="D52" s="526">
        <v>897.52800000000002</v>
      </c>
      <c r="E52" s="526">
        <v>1716.6990000000001</v>
      </c>
      <c r="F52" s="526">
        <v>865.79300000000001</v>
      </c>
      <c r="G52" s="528">
        <v>4198.2129999999997</v>
      </c>
      <c r="H52" s="526"/>
      <c r="I52" s="526">
        <v>2004</v>
      </c>
      <c r="J52" s="526">
        <v>1270.8579999999999</v>
      </c>
      <c r="K52" s="526">
        <v>1205.2819999999999</v>
      </c>
      <c r="L52" s="526">
        <v>1076.221</v>
      </c>
      <c r="M52" s="526">
        <v>675.97300000000007</v>
      </c>
      <c r="N52" s="527">
        <v>4228.3339999999998</v>
      </c>
    </row>
    <row r="53" spans="2:14" ht="15" x14ac:dyDescent="0.25">
      <c r="B53" s="525">
        <v>2005</v>
      </c>
      <c r="C53" s="526">
        <v>740.89</v>
      </c>
      <c r="D53" s="526">
        <v>945.45600000000002</v>
      </c>
      <c r="E53" s="526">
        <v>1795.2270000000001</v>
      </c>
      <c r="F53" s="526">
        <v>868.995</v>
      </c>
      <c r="G53" s="528">
        <v>4350.5680000000002</v>
      </c>
      <c r="H53" s="526"/>
      <c r="I53" s="526">
        <v>2005</v>
      </c>
      <c r="J53" s="526">
        <v>1161.088</v>
      </c>
      <c r="K53" s="526">
        <v>1166.46</v>
      </c>
      <c r="L53" s="526">
        <v>1037.624</v>
      </c>
      <c r="M53" s="526">
        <v>681.61599999999999</v>
      </c>
      <c r="N53" s="527">
        <v>4046.7879999999996</v>
      </c>
    </row>
    <row r="54" spans="2:14" ht="15" x14ac:dyDescent="0.25">
      <c r="B54" s="525">
        <v>2006</v>
      </c>
      <c r="C54" s="526">
        <v>734.47</v>
      </c>
      <c r="D54" s="526">
        <v>949.43899999999996</v>
      </c>
      <c r="E54" s="526">
        <v>1853.6369999999999</v>
      </c>
      <c r="F54" s="526">
        <v>897.18399999999997</v>
      </c>
      <c r="G54" s="528">
        <v>4434.7300000000005</v>
      </c>
      <c r="H54" s="526"/>
      <c r="I54" s="526">
        <v>2006</v>
      </c>
      <c r="J54" s="526">
        <v>1017.999</v>
      </c>
      <c r="K54" s="526">
        <v>1080.3389999999999</v>
      </c>
      <c r="L54" s="526">
        <v>952.95</v>
      </c>
      <c r="M54" s="526">
        <v>687.91800000000001</v>
      </c>
      <c r="N54" s="527">
        <v>3739.2059999999997</v>
      </c>
    </row>
    <row r="55" spans="2:14" ht="15" x14ac:dyDescent="0.25">
      <c r="B55" s="525">
        <v>2007</v>
      </c>
      <c r="C55" s="526">
        <v>749.077</v>
      </c>
      <c r="D55" s="526">
        <v>980.87300000000005</v>
      </c>
      <c r="E55" s="526">
        <v>1906.9960000000001</v>
      </c>
      <c r="F55" s="526">
        <v>922.56299999999999</v>
      </c>
      <c r="G55" s="528">
        <v>4559.509</v>
      </c>
      <c r="H55" s="526"/>
      <c r="I55" s="526">
        <v>2007</v>
      </c>
      <c r="J55" s="526">
        <v>1098.472</v>
      </c>
      <c r="K55" s="526">
        <v>1139.5140000000001</v>
      </c>
      <c r="L55" s="526">
        <v>984.29600000000005</v>
      </c>
      <c r="M55" s="526">
        <v>698.08900000000006</v>
      </c>
      <c r="N55" s="527">
        <v>3920.3710000000001</v>
      </c>
    </row>
    <row r="56" spans="2:14" ht="15" x14ac:dyDescent="0.25">
      <c r="B56" s="525">
        <v>2008</v>
      </c>
      <c r="C56" s="526">
        <v>750.60199999999998</v>
      </c>
      <c r="D56" s="526">
        <v>974.59100000000001</v>
      </c>
      <c r="E56" s="526">
        <v>1905.675</v>
      </c>
      <c r="F56" s="526">
        <v>928.02200000000005</v>
      </c>
      <c r="G56" s="528">
        <v>4558.8900000000003</v>
      </c>
      <c r="H56" s="526"/>
      <c r="I56" s="526">
        <v>2008</v>
      </c>
      <c r="J56" s="526">
        <v>1083.1030000000001</v>
      </c>
      <c r="K56" s="526">
        <v>1260.9380000000001</v>
      </c>
      <c r="L56" s="526">
        <v>1005.202</v>
      </c>
      <c r="M56" s="526">
        <v>744.01</v>
      </c>
      <c r="N56" s="527">
        <v>4093.2530000000006</v>
      </c>
    </row>
    <row r="57" spans="2:14" ht="15" x14ac:dyDescent="0.25">
      <c r="B57" s="525">
        <v>2009</v>
      </c>
      <c r="C57" s="526">
        <v>704.10400000000004</v>
      </c>
      <c r="D57" s="526">
        <v>946.74400000000003</v>
      </c>
      <c r="E57" s="526">
        <v>1901.2950000000001</v>
      </c>
      <c r="F57" s="526">
        <v>906.84</v>
      </c>
      <c r="G57" s="528">
        <v>4458.9830000000002</v>
      </c>
      <c r="H57" s="526"/>
      <c r="I57" s="526">
        <v>2009</v>
      </c>
      <c r="J57" s="526">
        <v>1070.7719999999999</v>
      </c>
      <c r="K57" s="526">
        <v>1218.5709999999999</v>
      </c>
      <c r="L57" s="526">
        <v>1024.06</v>
      </c>
      <c r="M57" s="526">
        <v>739.51800000000003</v>
      </c>
      <c r="N57" s="527">
        <v>4052.9209999999998</v>
      </c>
    </row>
    <row r="58" spans="2:14" ht="15" x14ac:dyDescent="0.25">
      <c r="B58" s="525">
        <v>2010</v>
      </c>
      <c r="C58" s="526">
        <v>718.95299999999997</v>
      </c>
      <c r="D58" s="526">
        <v>967.21</v>
      </c>
      <c r="E58" s="526">
        <v>1953.4570000000001</v>
      </c>
      <c r="F58" s="526">
        <v>899.02100000000007</v>
      </c>
      <c r="G58" s="528">
        <v>4538.6409999999996</v>
      </c>
      <c r="H58" s="526"/>
      <c r="I58" s="526">
        <v>2010</v>
      </c>
      <c r="J58" s="526">
        <v>1063.713</v>
      </c>
      <c r="K58" s="526">
        <v>1135.807</v>
      </c>
      <c r="L58" s="526">
        <v>1074.915</v>
      </c>
      <c r="M58" s="526">
        <v>743.44</v>
      </c>
      <c r="N58" s="527">
        <v>4017.875</v>
      </c>
    </row>
    <row r="59" spans="2:14" ht="15" x14ac:dyDescent="0.25">
      <c r="B59" s="525">
        <v>2011</v>
      </c>
      <c r="C59" s="526">
        <v>696.31399999999996</v>
      </c>
      <c r="D59" s="526">
        <v>965.05799999999999</v>
      </c>
      <c r="E59" s="526">
        <v>1956.979</v>
      </c>
      <c r="F59" s="526">
        <v>912.98099999999999</v>
      </c>
      <c r="G59" s="528">
        <v>4531.3319999999994</v>
      </c>
      <c r="H59" s="526"/>
      <c r="I59" s="526">
        <v>2011</v>
      </c>
      <c r="J59" s="526">
        <v>1085.4010000000001</v>
      </c>
      <c r="K59" s="526">
        <v>1180.9970000000001</v>
      </c>
      <c r="L59" s="526">
        <v>1030.663</v>
      </c>
      <c r="M59" s="528">
        <v>765.62700000000007</v>
      </c>
      <c r="N59" s="527">
        <v>4062.6880000000001</v>
      </c>
    </row>
    <row r="60" spans="2:14" ht="15" x14ac:dyDescent="0.25">
      <c r="B60" s="525">
        <v>2012</v>
      </c>
      <c r="C60" s="526">
        <v>689.70799999999997</v>
      </c>
      <c r="D60" s="526">
        <v>965.17100000000005</v>
      </c>
      <c r="E60" s="526">
        <v>1961.9760000000001</v>
      </c>
      <c r="F60" s="526">
        <v>911.21600000000001</v>
      </c>
      <c r="G60" s="528">
        <v>4528.0709999999999</v>
      </c>
      <c r="H60" s="526"/>
      <c r="I60" s="526">
        <v>2012</v>
      </c>
      <c r="J60" s="526">
        <v>969.67200000000003</v>
      </c>
      <c r="K60" s="526">
        <v>1046.472</v>
      </c>
      <c r="L60" s="526">
        <v>961.26200000000006</v>
      </c>
      <c r="M60" s="526">
        <v>744.35</v>
      </c>
      <c r="N60" s="527">
        <v>3721.7559999999999</v>
      </c>
    </row>
    <row r="61" spans="2:14" ht="15" x14ac:dyDescent="0.25">
      <c r="B61" s="525">
        <v>2013</v>
      </c>
      <c r="C61" s="526">
        <v>691.46500000000003</v>
      </c>
      <c r="D61" s="526">
        <v>968.25300000000004</v>
      </c>
      <c r="E61" s="526">
        <v>2003.9180000000001</v>
      </c>
      <c r="F61" s="526">
        <v>898.47500000000002</v>
      </c>
      <c r="G61" s="528">
        <v>4562.1110000000008</v>
      </c>
      <c r="H61" s="526"/>
      <c r="I61" s="526">
        <v>2013</v>
      </c>
      <c r="J61" s="526">
        <v>1073.097</v>
      </c>
      <c r="K61" s="526">
        <v>1262.529</v>
      </c>
      <c r="L61" s="526">
        <v>1047.4570000000001</v>
      </c>
      <c r="M61" s="526">
        <v>776.673</v>
      </c>
      <c r="N61" s="527">
        <v>4159.7560000000003</v>
      </c>
    </row>
    <row r="62" spans="2:14" ht="15" x14ac:dyDescent="0.25">
      <c r="B62" s="571">
        <v>2014</v>
      </c>
      <c r="C62" s="528">
        <v>720.44299999999998</v>
      </c>
      <c r="D62" s="528">
        <v>967.56500000000005</v>
      </c>
      <c r="E62" s="528">
        <v>2023.3030000000001</v>
      </c>
      <c r="F62" s="528">
        <v>902.25400000000002</v>
      </c>
      <c r="G62" s="528">
        <v>4613.5650000000005</v>
      </c>
      <c r="H62" s="528"/>
      <c r="I62" s="528">
        <v>2014</v>
      </c>
      <c r="J62" s="528">
        <v>1144.3489999999999</v>
      </c>
      <c r="K62" s="528">
        <v>1370.7840000000001</v>
      </c>
      <c r="L62" s="528">
        <v>1118.42</v>
      </c>
      <c r="M62" s="528">
        <v>754.86699999999996</v>
      </c>
      <c r="N62" s="528">
        <v>4388.42</v>
      </c>
    </row>
    <row r="63" spans="2:14" ht="15" x14ac:dyDescent="0.25">
      <c r="B63" s="526">
        <v>2015</v>
      </c>
      <c r="C63" s="526">
        <v>726.26800000000003</v>
      </c>
      <c r="D63" s="526">
        <v>972.86700000000008</v>
      </c>
      <c r="E63" s="526">
        <v>2041.309</v>
      </c>
      <c r="F63" s="526">
        <v>902.44</v>
      </c>
      <c r="G63" s="528">
        <v>4642.884</v>
      </c>
      <c r="H63" s="526"/>
      <c r="I63" s="526">
        <v>2015</v>
      </c>
      <c r="J63" s="526">
        <v>1150.2</v>
      </c>
      <c r="K63" s="526">
        <v>1277.779</v>
      </c>
      <c r="L63" s="526">
        <v>1174.4739999999999</v>
      </c>
      <c r="M63" s="526">
        <v>836.88900000000001</v>
      </c>
      <c r="N63" s="526">
        <v>4439.3420000000006</v>
      </c>
    </row>
    <row r="64" spans="2:14" ht="15" x14ac:dyDescent="0.25">
      <c r="B64" s="526">
        <v>2016</v>
      </c>
      <c r="C64" s="526">
        <v>721.529</v>
      </c>
      <c r="D64" s="526">
        <v>984.40200000000004</v>
      </c>
      <c r="E64" s="526">
        <v>2060.875</v>
      </c>
      <c r="F64" s="526">
        <v>898.05500000000006</v>
      </c>
      <c r="G64" s="528">
        <v>4664.8609999999999</v>
      </c>
      <c r="H64" s="526"/>
      <c r="I64" s="526">
        <v>2016</v>
      </c>
      <c r="J64" s="526">
        <v>1082.877</v>
      </c>
      <c r="K64" s="526">
        <v>1226.615</v>
      </c>
      <c r="L64" s="526">
        <v>1152.2629999999999</v>
      </c>
      <c r="M64" s="526">
        <v>858.74599999999998</v>
      </c>
      <c r="N64" s="526">
        <v>4320.5010000000002</v>
      </c>
    </row>
    <row r="65" spans="1:14" x14ac:dyDescent="0.2">
      <c r="A65" s="457"/>
      <c r="B65" s="275">
        <v>2017</v>
      </c>
      <c r="C65" s="275">
        <v>710.09500000000003</v>
      </c>
      <c r="D65" s="275">
        <v>967.78399999999999</v>
      </c>
      <c r="E65" s="275">
        <v>2027.3050000000001</v>
      </c>
      <c r="F65" s="275">
        <v>910.86900000000003</v>
      </c>
      <c r="G65" s="275">
        <v>4616.0529999999999</v>
      </c>
      <c r="I65" s="275">
        <v>2017</v>
      </c>
      <c r="J65" s="275">
        <v>1099.239</v>
      </c>
      <c r="K65" s="275">
        <v>1253.104</v>
      </c>
      <c r="L65" s="275">
        <v>1135.309</v>
      </c>
      <c r="M65" s="275">
        <v>884.98800000000006</v>
      </c>
      <c r="N65" s="275">
        <v>4372.6400000000003</v>
      </c>
    </row>
    <row r="66" spans="1:14" x14ac:dyDescent="0.2">
      <c r="A66" s="457"/>
      <c r="C66" s="484"/>
    </row>
    <row r="67" spans="1:14" x14ac:dyDescent="0.2">
      <c r="A67" s="457"/>
      <c r="C67" s="484"/>
    </row>
    <row r="69" spans="1:14" x14ac:dyDescent="0.2">
      <c r="B69" s="533" t="s">
        <v>110</v>
      </c>
      <c r="C69" s="532"/>
      <c r="D69" s="532"/>
      <c r="E69" s="532"/>
      <c r="F69" s="530"/>
      <c r="G69" s="530"/>
    </row>
    <row r="70" spans="1:14" x14ac:dyDescent="0.2">
      <c r="B70" s="533" t="s">
        <v>71</v>
      </c>
      <c r="C70" s="533" t="s">
        <v>1494</v>
      </c>
      <c r="D70" s="532"/>
      <c r="E70" s="532"/>
      <c r="F70" s="530"/>
      <c r="G70" s="530"/>
    </row>
    <row r="71" spans="1:14" x14ac:dyDescent="0.2">
      <c r="B71" s="533" t="s">
        <v>68</v>
      </c>
      <c r="C71" s="533" t="s">
        <v>1494</v>
      </c>
      <c r="D71" s="532"/>
      <c r="E71" s="532"/>
      <c r="F71" s="530"/>
      <c r="G71" s="530"/>
    </row>
    <row r="73" spans="1:14" x14ac:dyDescent="0.2">
      <c r="B73" s="521"/>
    </row>
  </sheetData>
  <hyperlinks>
    <hyperlink ref="K1" r:id="rId1" location="CompleteDataFile" xr:uid="{00000000-0004-0000-0700-000000000000}"/>
  </hyperlinks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84"/>
  <sheetViews>
    <sheetView showGridLines="0" workbookViewId="0">
      <selection activeCell="N34" sqref="N34"/>
    </sheetView>
  </sheetViews>
  <sheetFormatPr defaultRowHeight="12.75" x14ac:dyDescent="0.2"/>
  <cols>
    <col min="1" max="1" width="4.5703125" bestFit="1" customWidth="1"/>
    <col min="2" max="2" width="6.28515625" bestFit="1" customWidth="1"/>
    <col min="3" max="3" width="2.28515625" bestFit="1" customWidth="1"/>
    <col min="4" max="4" width="7.7109375" customWidth="1"/>
    <col min="5" max="5" width="2.5703125" customWidth="1"/>
    <col min="6" max="6" width="6.85546875" customWidth="1"/>
    <col min="7" max="7" width="2.42578125" customWidth="1"/>
    <col min="8" max="8" width="6.5703125" bestFit="1" customWidth="1"/>
    <col min="9" max="9" width="2.28515625" bestFit="1" customWidth="1"/>
    <col min="10" max="10" width="6.7109375" customWidth="1"/>
    <col min="11" max="11" width="4" customWidth="1"/>
    <col min="12" max="12" width="9.7109375" bestFit="1" customWidth="1"/>
    <col min="13" max="13" width="8.5703125" customWidth="1"/>
    <col min="14" max="14" width="5.7109375" customWidth="1"/>
    <col min="15" max="15" width="2.42578125" customWidth="1"/>
    <col min="16" max="16" width="5.7109375" customWidth="1"/>
    <col min="17" max="17" width="2.42578125" customWidth="1"/>
    <col min="18" max="18" width="7.140625" customWidth="1"/>
    <col min="19" max="19" width="2.42578125" customWidth="1"/>
    <col min="20" max="20" width="7.140625" customWidth="1"/>
    <col min="21" max="21" width="2.42578125" customWidth="1"/>
    <col min="22" max="22" width="7.140625" customWidth="1"/>
    <col min="23" max="23" width="2.42578125" customWidth="1"/>
    <col min="24" max="24" width="7.5703125" customWidth="1"/>
    <col min="25" max="25" width="2.42578125" customWidth="1"/>
  </cols>
  <sheetData>
    <row r="1" spans="1:25" ht="15.75" customHeight="1" x14ac:dyDescent="0.25">
      <c r="A1" s="599" t="s">
        <v>517</v>
      </c>
      <c r="B1" s="600"/>
      <c r="C1" s="600"/>
      <c r="D1" s="600"/>
      <c r="E1" s="600"/>
      <c r="F1" s="600"/>
      <c r="G1" s="600"/>
      <c r="H1" s="600"/>
      <c r="I1" s="600"/>
      <c r="J1" s="600"/>
      <c r="K1" s="600"/>
      <c r="L1" s="600"/>
      <c r="M1" s="600"/>
      <c r="N1" s="600"/>
      <c r="O1" s="600"/>
      <c r="P1" s="600"/>
      <c r="Q1" s="600"/>
      <c r="R1" s="600"/>
      <c r="S1" s="600"/>
      <c r="T1" s="600"/>
      <c r="U1" s="600"/>
      <c r="V1" s="600"/>
      <c r="W1" s="600"/>
      <c r="X1" s="600"/>
      <c r="Y1" s="601"/>
    </row>
    <row r="2" spans="1:25" ht="12.75" customHeight="1" x14ac:dyDescent="0.2">
      <c r="A2" s="602" t="s">
        <v>387</v>
      </c>
      <c r="B2" s="603"/>
      <c r="C2" s="603"/>
      <c r="D2" s="603"/>
      <c r="E2" s="603"/>
      <c r="F2" s="603"/>
      <c r="G2" s="603"/>
      <c r="H2" s="603"/>
      <c r="I2" s="603"/>
      <c r="J2" s="603"/>
      <c r="K2" s="603"/>
      <c r="L2" s="603"/>
      <c r="M2" s="603"/>
      <c r="N2" s="603"/>
      <c r="O2" s="603"/>
      <c r="P2" s="603"/>
      <c r="Q2" s="603"/>
      <c r="R2" s="603"/>
      <c r="S2" s="603"/>
      <c r="T2" s="603"/>
      <c r="U2" s="603"/>
      <c r="V2" s="603"/>
      <c r="W2" s="603"/>
      <c r="X2" s="603"/>
      <c r="Y2" s="604"/>
    </row>
    <row r="3" spans="1:25" x14ac:dyDescent="0.2">
      <c r="A3" s="605" t="s">
        <v>69</v>
      </c>
      <c r="B3" s="608" t="s">
        <v>398</v>
      </c>
      <c r="C3" s="609"/>
      <c r="D3" s="609"/>
      <c r="E3" s="609"/>
      <c r="F3" s="609"/>
      <c r="G3" s="609"/>
      <c r="H3" s="609"/>
      <c r="I3" s="609"/>
      <c r="J3" s="609"/>
      <c r="K3" s="609"/>
      <c r="L3" s="609"/>
      <c r="M3" s="609"/>
      <c r="N3" s="609"/>
      <c r="O3" s="609"/>
      <c r="P3" s="609"/>
      <c r="Q3" s="609"/>
      <c r="R3" s="609"/>
      <c r="S3" s="610"/>
      <c r="T3" s="617"/>
      <c r="U3" s="618"/>
      <c r="V3" s="617"/>
      <c r="W3" s="618"/>
      <c r="X3" s="608" t="s">
        <v>34</v>
      </c>
      <c r="Y3" s="610"/>
    </row>
    <row r="4" spans="1:25" x14ac:dyDescent="0.2">
      <c r="A4" s="606"/>
      <c r="B4" s="611"/>
      <c r="C4" s="612"/>
      <c r="D4" s="612"/>
      <c r="E4" s="612"/>
      <c r="F4" s="612"/>
      <c r="G4" s="612"/>
      <c r="H4" s="612"/>
      <c r="I4" s="612"/>
      <c r="J4" s="612"/>
      <c r="K4" s="612"/>
      <c r="L4" s="612"/>
      <c r="M4" s="612"/>
      <c r="N4" s="612"/>
      <c r="O4" s="612"/>
      <c r="P4" s="612"/>
      <c r="Q4" s="612"/>
      <c r="R4" s="612"/>
      <c r="S4" s="613"/>
      <c r="T4" s="619"/>
      <c r="U4" s="620"/>
      <c r="V4" s="619"/>
      <c r="W4" s="620"/>
      <c r="X4" s="611"/>
      <c r="Y4" s="613"/>
    </row>
    <row r="5" spans="1:25" x14ac:dyDescent="0.2">
      <c r="A5" s="606"/>
      <c r="B5" s="611"/>
      <c r="C5" s="612"/>
      <c r="D5" s="612"/>
      <c r="E5" s="612"/>
      <c r="F5" s="612"/>
      <c r="G5" s="612"/>
      <c r="H5" s="612"/>
      <c r="I5" s="612"/>
      <c r="J5" s="612"/>
      <c r="K5" s="612"/>
      <c r="L5" s="612"/>
      <c r="M5" s="612"/>
      <c r="N5" s="612"/>
      <c r="O5" s="612"/>
      <c r="P5" s="612"/>
      <c r="Q5" s="612"/>
      <c r="R5" s="612"/>
      <c r="S5" s="613"/>
      <c r="T5" s="619"/>
      <c r="U5" s="620"/>
      <c r="V5" s="611" t="s">
        <v>70</v>
      </c>
      <c r="W5" s="613"/>
      <c r="X5" s="611"/>
      <c r="Y5" s="613"/>
    </row>
    <row r="6" spans="1:25" x14ac:dyDescent="0.2">
      <c r="A6" s="606"/>
      <c r="B6" s="614"/>
      <c r="C6" s="615"/>
      <c r="D6" s="615"/>
      <c r="E6" s="615"/>
      <c r="F6" s="615"/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6"/>
      <c r="T6" s="611" t="s">
        <v>71</v>
      </c>
      <c r="U6" s="613"/>
      <c r="V6" s="611" t="s">
        <v>72</v>
      </c>
      <c r="W6" s="613"/>
      <c r="X6" s="611"/>
      <c r="Y6" s="613"/>
    </row>
    <row r="7" spans="1:25" x14ac:dyDescent="0.2">
      <c r="A7" s="606"/>
      <c r="B7" s="608" t="s">
        <v>388</v>
      </c>
      <c r="C7" s="609"/>
      <c r="D7" s="609"/>
      <c r="E7" s="609"/>
      <c r="F7" s="609"/>
      <c r="G7" s="609"/>
      <c r="H7" s="609"/>
      <c r="I7" s="610"/>
      <c r="J7" s="608" t="s">
        <v>399</v>
      </c>
      <c r="K7" s="609"/>
      <c r="L7" s="609"/>
      <c r="M7" s="609"/>
      <c r="N7" s="609"/>
      <c r="O7" s="609"/>
      <c r="P7" s="609"/>
      <c r="Q7" s="610"/>
      <c r="R7" s="617"/>
      <c r="S7" s="618"/>
      <c r="T7" s="611" t="s">
        <v>73</v>
      </c>
      <c r="U7" s="613"/>
      <c r="V7" s="611" t="s">
        <v>74</v>
      </c>
      <c r="W7" s="613"/>
      <c r="X7" s="611"/>
      <c r="Y7" s="613"/>
    </row>
    <row r="8" spans="1:25" x14ac:dyDescent="0.2">
      <c r="A8" s="606"/>
      <c r="B8" s="611"/>
      <c r="C8" s="612"/>
      <c r="D8" s="612"/>
      <c r="E8" s="612"/>
      <c r="F8" s="612"/>
      <c r="G8" s="612"/>
      <c r="H8" s="612"/>
      <c r="I8" s="613"/>
      <c r="J8" s="611"/>
      <c r="K8" s="612"/>
      <c r="L8" s="612"/>
      <c r="M8" s="612"/>
      <c r="N8" s="612"/>
      <c r="O8" s="612"/>
      <c r="P8" s="612"/>
      <c r="Q8" s="613"/>
      <c r="R8" s="619"/>
      <c r="S8" s="620"/>
      <c r="T8" s="611" t="s">
        <v>400</v>
      </c>
      <c r="U8" s="613"/>
      <c r="V8" s="611" t="s">
        <v>401</v>
      </c>
      <c r="W8" s="613"/>
      <c r="X8" s="611"/>
      <c r="Y8" s="613"/>
    </row>
    <row r="9" spans="1:25" x14ac:dyDescent="0.2">
      <c r="A9" s="606"/>
      <c r="B9" s="614"/>
      <c r="C9" s="615"/>
      <c r="D9" s="615"/>
      <c r="E9" s="615"/>
      <c r="F9" s="615"/>
      <c r="G9" s="615"/>
      <c r="H9" s="615"/>
      <c r="I9" s="616"/>
      <c r="J9" s="614"/>
      <c r="K9" s="615"/>
      <c r="L9" s="615"/>
      <c r="M9" s="615"/>
      <c r="N9" s="615"/>
      <c r="O9" s="615"/>
      <c r="P9" s="615"/>
      <c r="Q9" s="616"/>
      <c r="R9" s="611" t="s">
        <v>34</v>
      </c>
      <c r="S9" s="613"/>
      <c r="T9" s="611"/>
      <c r="U9" s="613"/>
      <c r="V9" s="611"/>
      <c r="W9" s="613"/>
      <c r="X9" s="611"/>
      <c r="Y9" s="613"/>
    </row>
    <row r="10" spans="1:25" x14ac:dyDescent="0.2">
      <c r="A10" s="606"/>
      <c r="B10" s="608" t="s">
        <v>75</v>
      </c>
      <c r="C10" s="610"/>
      <c r="D10" s="608" t="s">
        <v>402</v>
      </c>
      <c r="E10" s="610"/>
      <c r="F10" s="608" t="s">
        <v>403</v>
      </c>
      <c r="G10" s="610"/>
      <c r="H10" s="608" t="s">
        <v>34</v>
      </c>
      <c r="I10" s="610"/>
      <c r="J10" s="608" t="s">
        <v>389</v>
      </c>
      <c r="K10" s="610"/>
      <c r="L10" s="605" t="s">
        <v>390</v>
      </c>
      <c r="M10" s="605" t="s">
        <v>518</v>
      </c>
      <c r="N10" s="608" t="s">
        <v>391</v>
      </c>
      <c r="O10" s="610"/>
      <c r="P10" s="608" t="s">
        <v>34</v>
      </c>
      <c r="Q10" s="610"/>
      <c r="R10" s="611" t="s">
        <v>76</v>
      </c>
      <c r="S10" s="613"/>
      <c r="T10" s="611"/>
      <c r="U10" s="613"/>
      <c r="V10" s="611"/>
      <c r="W10" s="613"/>
      <c r="X10" s="611"/>
      <c r="Y10" s="613"/>
    </row>
    <row r="11" spans="1:25" x14ac:dyDescent="0.2">
      <c r="A11" s="607"/>
      <c r="B11" s="614"/>
      <c r="C11" s="616"/>
      <c r="D11" s="614"/>
      <c r="E11" s="616"/>
      <c r="F11" s="614"/>
      <c r="G11" s="616"/>
      <c r="H11" s="614"/>
      <c r="I11" s="616"/>
      <c r="J11" s="614" t="s">
        <v>404</v>
      </c>
      <c r="K11" s="616"/>
      <c r="L11" s="607"/>
      <c r="M11" s="607"/>
      <c r="N11" s="614"/>
      <c r="O11" s="616"/>
      <c r="P11" s="614"/>
      <c r="Q11" s="616"/>
      <c r="R11" s="614"/>
      <c r="S11" s="616"/>
      <c r="T11" s="614"/>
      <c r="U11" s="616"/>
      <c r="V11" s="614"/>
      <c r="W11" s="616"/>
      <c r="X11" s="614"/>
      <c r="Y11" s="616"/>
    </row>
    <row r="12" spans="1:25" x14ac:dyDescent="0.2">
      <c r="A12" s="83">
        <v>1949</v>
      </c>
      <c r="B12" s="86">
        <v>1554118</v>
      </c>
      <c r="C12" s="85"/>
      <c r="D12" s="86">
        <v>359992</v>
      </c>
      <c r="E12" s="85"/>
      <c r="F12" s="86">
        <v>736198</v>
      </c>
      <c r="G12" s="87" t="s">
        <v>78</v>
      </c>
      <c r="H12" s="86">
        <v>2650308</v>
      </c>
      <c r="I12" s="87" t="s">
        <v>78</v>
      </c>
      <c r="J12" s="84" t="s">
        <v>77</v>
      </c>
      <c r="K12" s="85"/>
      <c r="L12" s="84" t="s">
        <v>77</v>
      </c>
      <c r="M12" s="84" t="s">
        <v>77</v>
      </c>
      <c r="N12" s="86">
        <v>19986</v>
      </c>
      <c r="O12" s="85"/>
      <c r="P12" s="86">
        <v>19986</v>
      </c>
      <c r="Q12" s="85"/>
      <c r="R12" s="86">
        <v>2670294</v>
      </c>
      <c r="S12" s="87" t="s">
        <v>78</v>
      </c>
      <c r="T12" s="86">
        <v>200104</v>
      </c>
      <c r="U12" s="85"/>
      <c r="V12" s="86">
        <v>799843</v>
      </c>
      <c r="W12" s="85"/>
      <c r="X12" s="86">
        <v>3670240</v>
      </c>
      <c r="Y12" s="87" t="s">
        <v>78</v>
      </c>
    </row>
    <row r="13" spans="1:25" x14ac:dyDescent="0.2">
      <c r="A13" s="83">
        <v>1950</v>
      </c>
      <c r="B13" s="86">
        <v>1541548</v>
      </c>
      <c r="C13" s="85"/>
      <c r="D13" s="86">
        <v>401412</v>
      </c>
      <c r="E13" s="85"/>
      <c r="F13" s="86">
        <v>873828</v>
      </c>
      <c r="G13" s="87" t="s">
        <v>78</v>
      </c>
      <c r="H13" s="86">
        <v>2816789</v>
      </c>
      <c r="I13" s="87" t="s">
        <v>78</v>
      </c>
      <c r="J13" s="84" t="s">
        <v>77</v>
      </c>
      <c r="K13" s="85"/>
      <c r="L13" s="84" t="s">
        <v>77</v>
      </c>
      <c r="M13" s="84" t="s">
        <v>77</v>
      </c>
      <c r="N13" s="86">
        <v>19075</v>
      </c>
      <c r="O13" s="85"/>
      <c r="P13" s="86">
        <v>19075</v>
      </c>
      <c r="Q13" s="85"/>
      <c r="R13" s="86">
        <v>2835864</v>
      </c>
      <c r="S13" s="87" t="s">
        <v>78</v>
      </c>
      <c r="T13" s="86">
        <v>225094</v>
      </c>
      <c r="U13" s="85"/>
      <c r="V13" s="86">
        <v>834110</v>
      </c>
      <c r="W13" s="85"/>
      <c r="X13" s="86">
        <v>3895068</v>
      </c>
      <c r="Y13" s="87" t="s">
        <v>78</v>
      </c>
    </row>
    <row r="14" spans="1:25" x14ac:dyDescent="0.2">
      <c r="A14" s="231">
        <v>1951</v>
      </c>
      <c r="B14" s="232">
        <v>1306595</v>
      </c>
      <c r="C14" s="233"/>
      <c r="D14" s="232">
        <v>480560</v>
      </c>
      <c r="E14" s="233"/>
      <c r="F14" s="232">
        <v>934228</v>
      </c>
      <c r="G14" s="235" t="s">
        <v>78</v>
      </c>
      <c r="H14" s="232">
        <v>2721383</v>
      </c>
      <c r="I14" s="235" t="s">
        <v>78</v>
      </c>
      <c r="J14" s="234" t="s">
        <v>77</v>
      </c>
      <c r="K14" s="233"/>
      <c r="L14" s="234" t="s">
        <v>77</v>
      </c>
      <c r="M14" s="234" t="s">
        <v>77</v>
      </c>
      <c r="N14" s="232">
        <v>18198</v>
      </c>
      <c r="O14" s="233"/>
      <c r="P14" s="232">
        <v>18198</v>
      </c>
      <c r="Q14" s="233"/>
      <c r="R14" s="232">
        <v>2739581</v>
      </c>
      <c r="S14" s="235" t="s">
        <v>78</v>
      </c>
      <c r="T14" s="232">
        <v>252360</v>
      </c>
      <c r="U14" s="233"/>
      <c r="V14" s="232">
        <v>883181</v>
      </c>
      <c r="W14" s="233"/>
      <c r="X14" s="232">
        <v>3875122</v>
      </c>
      <c r="Y14" s="235" t="s">
        <v>78</v>
      </c>
    </row>
    <row r="15" spans="1:25" x14ac:dyDescent="0.2">
      <c r="A15" s="83">
        <v>1952</v>
      </c>
      <c r="B15" s="86">
        <v>1169140</v>
      </c>
      <c r="C15" s="85"/>
      <c r="D15" s="86">
        <v>533717</v>
      </c>
      <c r="E15" s="85"/>
      <c r="F15" s="86">
        <v>954922</v>
      </c>
      <c r="G15" s="87" t="s">
        <v>78</v>
      </c>
      <c r="H15" s="86">
        <v>2657780</v>
      </c>
      <c r="I15" s="87" t="s">
        <v>78</v>
      </c>
      <c r="J15" s="84" t="s">
        <v>77</v>
      </c>
      <c r="K15" s="85"/>
      <c r="L15" s="84" t="s">
        <v>77</v>
      </c>
      <c r="M15" s="84" t="s">
        <v>77</v>
      </c>
      <c r="N15" s="86">
        <v>17114</v>
      </c>
      <c r="O15" s="85"/>
      <c r="P15" s="86">
        <v>17114</v>
      </c>
      <c r="Q15" s="85"/>
      <c r="R15" s="86">
        <v>2674894</v>
      </c>
      <c r="S15" s="87" t="s">
        <v>78</v>
      </c>
      <c r="T15" s="86">
        <v>273287</v>
      </c>
      <c r="U15" s="85"/>
      <c r="V15" s="86">
        <v>927188</v>
      </c>
      <c r="W15" s="85"/>
      <c r="X15" s="86">
        <v>3875369</v>
      </c>
      <c r="Y15" s="87" t="s">
        <v>78</v>
      </c>
    </row>
    <row r="16" spans="1:25" x14ac:dyDescent="0.2">
      <c r="A16" s="83">
        <v>1953</v>
      </c>
      <c r="B16" s="86">
        <v>965664</v>
      </c>
      <c r="C16" s="85"/>
      <c r="D16" s="86">
        <v>549223</v>
      </c>
      <c r="E16" s="85"/>
      <c r="F16" s="86">
        <v>983920</v>
      </c>
      <c r="G16" s="87" t="s">
        <v>78</v>
      </c>
      <c r="H16" s="86">
        <v>2498807</v>
      </c>
      <c r="I16" s="87" t="s">
        <v>78</v>
      </c>
      <c r="J16" s="84" t="s">
        <v>77</v>
      </c>
      <c r="K16" s="85"/>
      <c r="L16" s="84" t="s">
        <v>77</v>
      </c>
      <c r="M16" s="84" t="s">
        <v>77</v>
      </c>
      <c r="N16" s="86">
        <v>15738</v>
      </c>
      <c r="O16" s="85"/>
      <c r="P16" s="86">
        <v>15738</v>
      </c>
      <c r="Q16" s="85"/>
      <c r="R16" s="86">
        <v>2514545</v>
      </c>
      <c r="S16" s="87" t="s">
        <v>78</v>
      </c>
      <c r="T16" s="86">
        <v>296928</v>
      </c>
      <c r="U16" s="85"/>
      <c r="V16" s="86">
        <v>961679</v>
      </c>
      <c r="W16" s="85"/>
      <c r="X16" s="86">
        <v>3773152</v>
      </c>
      <c r="Y16" s="87" t="s">
        <v>78</v>
      </c>
    </row>
    <row r="17" spans="1:25" x14ac:dyDescent="0.2">
      <c r="A17" s="231">
        <v>1954</v>
      </c>
      <c r="B17" s="232">
        <v>824598</v>
      </c>
      <c r="C17" s="233"/>
      <c r="D17" s="232">
        <v>605430</v>
      </c>
      <c r="E17" s="233"/>
      <c r="F17" s="232">
        <v>1014678</v>
      </c>
      <c r="G17" s="235" t="s">
        <v>78</v>
      </c>
      <c r="H17" s="232">
        <v>2444707</v>
      </c>
      <c r="I17" s="235" t="s">
        <v>78</v>
      </c>
      <c r="J17" s="234" t="s">
        <v>77</v>
      </c>
      <c r="K17" s="233"/>
      <c r="L17" s="234" t="s">
        <v>77</v>
      </c>
      <c r="M17" s="234" t="s">
        <v>77</v>
      </c>
      <c r="N17" s="232">
        <v>15170</v>
      </c>
      <c r="O17" s="233"/>
      <c r="P17" s="232">
        <v>15170</v>
      </c>
      <c r="Q17" s="233"/>
      <c r="R17" s="232">
        <v>2459877</v>
      </c>
      <c r="S17" s="235" t="s">
        <v>78</v>
      </c>
      <c r="T17" s="232">
        <v>319346</v>
      </c>
      <c r="U17" s="233"/>
      <c r="V17" s="232">
        <v>955998</v>
      </c>
      <c r="W17" s="233"/>
      <c r="X17" s="232">
        <v>3735220</v>
      </c>
      <c r="Y17" s="235" t="s">
        <v>78</v>
      </c>
    </row>
    <row r="18" spans="1:25" x14ac:dyDescent="0.2">
      <c r="A18" s="83">
        <v>1955</v>
      </c>
      <c r="B18" s="86">
        <v>800706</v>
      </c>
      <c r="C18" s="85"/>
      <c r="D18" s="86">
        <v>651242</v>
      </c>
      <c r="E18" s="85"/>
      <c r="F18" s="86">
        <v>1097050</v>
      </c>
      <c r="G18" s="87" t="s">
        <v>78</v>
      </c>
      <c r="H18" s="86">
        <v>2548997</v>
      </c>
      <c r="I18" s="87" t="s">
        <v>78</v>
      </c>
      <c r="J18" s="84" t="s">
        <v>77</v>
      </c>
      <c r="K18" s="85"/>
      <c r="L18" s="84" t="s">
        <v>77</v>
      </c>
      <c r="M18" s="84" t="s">
        <v>77</v>
      </c>
      <c r="N18" s="86">
        <v>14706</v>
      </c>
      <c r="O18" s="85"/>
      <c r="P18" s="86">
        <v>14706</v>
      </c>
      <c r="Q18" s="85"/>
      <c r="R18" s="86">
        <v>2563703</v>
      </c>
      <c r="S18" s="87" t="s">
        <v>78</v>
      </c>
      <c r="T18" s="86">
        <v>349891</v>
      </c>
      <c r="U18" s="85"/>
      <c r="V18" s="86">
        <v>983997</v>
      </c>
      <c r="W18" s="85"/>
      <c r="X18" s="86">
        <v>3897592</v>
      </c>
      <c r="Y18" s="87" t="s">
        <v>78</v>
      </c>
    </row>
    <row r="19" spans="1:25" x14ac:dyDescent="0.2">
      <c r="A19" s="83">
        <v>1956</v>
      </c>
      <c r="B19" s="86">
        <v>714627</v>
      </c>
      <c r="C19" s="85"/>
      <c r="D19" s="86">
        <v>741961</v>
      </c>
      <c r="E19" s="85"/>
      <c r="F19" s="86">
        <v>1138874</v>
      </c>
      <c r="G19" s="87" t="s">
        <v>78</v>
      </c>
      <c r="H19" s="86">
        <v>2595462</v>
      </c>
      <c r="I19" s="87" t="s">
        <v>78</v>
      </c>
      <c r="J19" s="84" t="s">
        <v>77</v>
      </c>
      <c r="K19" s="85"/>
      <c r="L19" s="84" t="s">
        <v>77</v>
      </c>
      <c r="M19" s="84" t="s">
        <v>77</v>
      </c>
      <c r="N19" s="86">
        <v>14018</v>
      </c>
      <c r="O19" s="85"/>
      <c r="P19" s="86">
        <v>14018</v>
      </c>
      <c r="Q19" s="85"/>
      <c r="R19" s="86">
        <v>2609480</v>
      </c>
      <c r="S19" s="87" t="s">
        <v>78</v>
      </c>
      <c r="T19" s="86">
        <v>380177</v>
      </c>
      <c r="U19" s="85"/>
      <c r="V19" s="86">
        <v>1035828</v>
      </c>
      <c r="W19" s="85"/>
      <c r="X19" s="86">
        <v>4025485</v>
      </c>
      <c r="Y19" s="87" t="s">
        <v>78</v>
      </c>
    </row>
    <row r="20" spans="1:25" x14ac:dyDescent="0.2">
      <c r="A20" s="231">
        <v>1957</v>
      </c>
      <c r="B20" s="232">
        <v>534873</v>
      </c>
      <c r="C20" s="233"/>
      <c r="D20" s="232">
        <v>803073</v>
      </c>
      <c r="E20" s="233"/>
      <c r="F20" s="232">
        <v>1100699</v>
      </c>
      <c r="G20" s="235" t="s">
        <v>78</v>
      </c>
      <c r="H20" s="232">
        <v>2438645</v>
      </c>
      <c r="I20" s="235" t="s">
        <v>78</v>
      </c>
      <c r="J20" s="234" t="s">
        <v>77</v>
      </c>
      <c r="K20" s="233"/>
      <c r="L20" s="234" t="s">
        <v>77</v>
      </c>
      <c r="M20" s="234" t="s">
        <v>77</v>
      </c>
      <c r="N20" s="232">
        <v>13330</v>
      </c>
      <c r="O20" s="233"/>
      <c r="P20" s="232">
        <v>13330</v>
      </c>
      <c r="Q20" s="233"/>
      <c r="R20" s="232">
        <v>2451975</v>
      </c>
      <c r="S20" s="235" t="s">
        <v>78</v>
      </c>
      <c r="T20" s="232">
        <v>410679</v>
      </c>
      <c r="U20" s="233"/>
      <c r="V20" s="232">
        <v>1100817</v>
      </c>
      <c r="W20" s="233"/>
      <c r="X20" s="232">
        <v>3963472</v>
      </c>
      <c r="Y20" s="235" t="s">
        <v>78</v>
      </c>
    </row>
    <row r="21" spans="1:25" x14ac:dyDescent="0.2">
      <c r="A21" s="83">
        <v>1958</v>
      </c>
      <c r="B21" s="86">
        <v>500532</v>
      </c>
      <c r="C21" s="85"/>
      <c r="D21" s="86">
        <v>902286</v>
      </c>
      <c r="E21" s="85"/>
      <c r="F21" s="86">
        <v>1144180</v>
      </c>
      <c r="G21" s="87" t="s">
        <v>78</v>
      </c>
      <c r="H21" s="86">
        <v>2546998</v>
      </c>
      <c r="I21" s="87" t="s">
        <v>78</v>
      </c>
      <c r="J21" s="84" t="s">
        <v>77</v>
      </c>
      <c r="K21" s="85"/>
      <c r="L21" s="84" t="s">
        <v>77</v>
      </c>
      <c r="M21" s="84" t="s">
        <v>77</v>
      </c>
      <c r="N21" s="86">
        <v>13089</v>
      </c>
      <c r="O21" s="85"/>
      <c r="P21" s="86">
        <v>13089</v>
      </c>
      <c r="Q21" s="85"/>
      <c r="R21" s="86">
        <v>2560087</v>
      </c>
      <c r="S21" s="87" t="s">
        <v>78</v>
      </c>
      <c r="T21" s="86">
        <v>435256</v>
      </c>
      <c r="U21" s="85"/>
      <c r="V21" s="86">
        <v>1126695</v>
      </c>
      <c r="W21" s="85"/>
      <c r="X21" s="86">
        <v>4122038</v>
      </c>
      <c r="Y21" s="87" t="s">
        <v>78</v>
      </c>
    </row>
    <row r="22" spans="1:25" x14ac:dyDescent="0.2">
      <c r="A22" s="83">
        <v>1959</v>
      </c>
      <c r="B22" s="86">
        <v>415164</v>
      </c>
      <c r="C22" s="85"/>
      <c r="D22" s="86">
        <v>1009236</v>
      </c>
      <c r="E22" s="85"/>
      <c r="F22" s="86">
        <v>1216137</v>
      </c>
      <c r="G22" s="87" t="s">
        <v>78</v>
      </c>
      <c r="H22" s="86">
        <v>2640536</v>
      </c>
      <c r="I22" s="87" t="s">
        <v>78</v>
      </c>
      <c r="J22" s="84" t="s">
        <v>77</v>
      </c>
      <c r="K22" s="85"/>
      <c r="L22" s="84" t="s">
        <v>77</v>
      </c>
      <c r="M22" s="84" t="s">
        <v>77</v>
      </c>
      <c r="N22" s="86">
        <v>12298</v>
      </c>
      <c r="O22" s="85"/>
      <c r="P22" s="86">
        <v>12298</v>
      </c>
      <c r="Q22" s="85"/>
      <c r="R22" s="86">
        <v>2652834</v>
      </c>
      <c r="S22" s="87" t="s">
        <v>78</v>
      </c>
      <c r="T22" s="86">
        <v>487860</v>
      </c>
      <c r="U22" s="85"/>
      <c r="V22" s="86">
        <v>1234936</v>
      </c>
      <c r="W22" s="85"/>
      <c r="X22" s="86">
        <v>4375629</v>
      </c>
      <c r="Y22" s="87" t="s">
        <v>78</v>
      </c>
    </row>
    <row r="23" spans="1:25" x14ac:dyDescent="0.2">
      <c r="A23" s="231">
        <v>1960</v>
      </c>
      <c r="B23" s="232">
        <v>406723</v>
      </c>
      <c r="C23" s="233"/>
      <c r="D23" s="232">
        <v>1055930</v>
      </c>
      <c r="E23" s="233"/>
      <c r="F23" s="232">
        <v>1251742</v>
      </c>
      <c r="G23" s="235" t="s">
        <v>78</v>
      </c>
      <c r="H23" s="232">
        <v>2714394</v>
      </c>
      <c r="I23" s="235" t="s">
        <v>78</v>
      </c>
      <c r="J23" s="234" t="s">
        <v>77</v>
      </c>
      <c r="K23" s="233"/>
      <c r="L23" s="234" t="s">
        <v>77</v>
      </c>
      <c r="M23" s="234" t="s">
        <v>77</v>
      </c>
      <c r="N23" s="232">
        <v>11868</v>
      </c>
      <c r="O23" s="233"/>
      <c r="P23" s="232">
        <v>11868</v>
      </c>
      <c r="Q23" s="233"/>
      <c r="R23" s="232">
        <v>2726262</v>
      </c>
      <c r="S23" s="235" t="s">
        <v>78</v>
      </c>
      <c r="T23" s="232">
        <v>542999</v>
      </c>
      <c r="U23" s="233"/>
      <c r="V23" s="232">
        <v>1343933</v>
      </c>
      <c r="W23" s="233"/>
      <c r="X23" s="232">
        <v>4613194</v>
      </c>
      <c r="Y23" s="235" t="s">
        <v>78</v>
      </c>
    </row>
    <row r="24" spans="1:25" x14ac:dyDescent="0.2">
      <c r="A24" s="83">
        <v>1961</v>
      </c>
      <c r="B24" s="86">
        <v>370815</v>
      </c>
      <c r="C24" s="85"/>
      <c r="D24" s="86">
        <v>1114539</v>
      </c>
      <c r="E24" s="85"/>
      <c r="F24" s="86">
        <v>1272267</v>
      </c>
      <c r="G24" s="87" t="s">
        <v>78</v>
      </c>
      <c r="H24" s="86">
        <v>2757620</v>
      </c>
      <c r="I24" s="87" t="s">
        <v>78</v>
      </c>
      <c r="J24" s="84" t="s">
        <v>77</v>
      </c>
      <c r="K24" s="85"/>
      <c r="L24" s="84" t="s">
        <v>77</v>
      </c>
      <c r="M24" s="84" t="s">
        <v>77</v>
      </c>
      <c r="N24" s="86">
        <v>11146</v>
      </c>
      <c r="O24" s="85"/>
      <c r="P24" s="86">
        <v>11146</v>
      </c>
      <c r="Q24" s="85"/>
      <c r="R24" s="86">
        <v>2768766</v>
      </c>
      <c r="S24" s="87" t="s">
        <v>78</v>
      </c>
      <c r="T24" s="86">
        <v>572042</v>
      </c>
      <c r="U24" s="85"/>
      <c r="V24" s="86">
        <v>1390909</v>
      </c>
      <c r="W24" s="85"/>
      <c r="X24" s="86">
        <v>4731717</v>
      </c>
      <c r="Y24" s="87" t="s">
        <v>78</v>
      </c>
    </row>
    <row r="25" spans="1:25" x14ac:dyDescent="0.2">
      <c r="A25" s="83">
        <v>1962</v>
      </c>
      <c r="B25" s="86">
        <v>361908</v>
      </c>
      <c r="C25" s="85"/>
      <c r="D25" s="86">
        <v>1248901</v>
      </c>
      <c r="E25" s="85"/>
      <c r="F25" s="86">
        <v>1306553</v>
      </c>
      <c r="G25" s="87" t="s">
        <v>78</v>
      </c>
      <c r="H25" s="86">
        <v>2917362</v>
      </c>
      <c r="I25" s="87" t="s">
        <v>78</v>
      </c>
      <c r="J25" s="84" t="s">
        <v>77</v>
      </c>
      <c r="K25" s="85"/>
      <c r="L25" s="84" t="s">
        <v>77</v>
      </c>
      <c r="M25" s="84" t="s">
        <v>77</v>
      </c>
      <c r="N25" s="86">
        <v>10630</v>
      </c>
      <c r="O25" s="85"/>
      <c r="P25" s="86">
        <v>10630</v>
      </c>
      <c r="Q25" s="85"/>
      <c r="R25" s="86">
        <v>2927992</v>
      </c>
      <c r="S25" s="87" t="s">
        <v>78</v>
      </c>
      <c r="T25" s="86">
        <v>620863</v>
      </c>
      <c r="U25" s="85"/>
      <c r="V25" s="86">
        <v>1491947</v>
      </c>
      <c r="W25" s="85"/>
      <c r="X25" s="86">
        <v>5040801</v>
      </c>
      <c r="Y25" s="87" t="s">
        <v>78</v>
      </c>
    </row>
    <row r="26" spans="1:25" x14ac:dyDescent="0.2">
      <c r="A26" s="231">
        <v>1963</v>
      </c>
      <c r="B26" s="232">
        <v>317492</v>
      </c>
      <c r="C26" s="233"/>
      <c r="D26" s="232">
        <v>1307084</v>
      </c>
      <c r="E26" s="233"/>
      <c r="F26" s="232">
        <v>1290848</v>
      </c>
      <c r="G26" s="235" t="s">
        <v>78</v>
      </c>
      <c r="H26" s="232">
        <v>2915424</v>
      </c>
      <c r="I26" s="235" t="s">
        <v>78</v>
      </c>
      <c r="J26" s="234" t="s">
        <v>77</v>
      </c>
      <c r="K26" s="233"/>
      <c r="L26" s="234" t="s">
        <v>77</v>
      </c>
      <c r="M26" s="234" t="s">
        <v>77</v>
      </c>
      <c r="N26" s="232">
        <v>10165</v>
      </c>
      <c r="O26" s="233"/>
      <c r="P26" s="232">
        <v>10165</v>
      </c>
      <c r="Q26" s="233"/>
      <c r="R26" s="232">
        <v>2925589</v>
      </c>
      <c r="S26" s="235" t="s">
        <v>78</v>
      </c>
      <c r="T26" s="232">
        <v>687563</v>
      </c>
      <c r="U26" s="233"/>
      <c r="V26" s="232">
        <v>1642379</v>
      </c>
      <c r="W26" s="233"/>
      <c r="X26" s="232">
        <v>5255531</v>
      </c>
      <c r="Y26" s="235" t="s">
        <v>78</v>
      </c>
    </row>
    <row r="27" spans="1:25" x14ac:dyDescent="0.2">
      <c r="A27" s="83">
        <v>1964</v>
      </c>
      <c r="B27" s="86">
        <v>274245</v>
      </c>
      <c r="C27" s="85"/>
      <c r="D27" s="86">
        <v>1418708</v>
      </c>
      <c r="E27" s="85"/>
      <c r="F27" s="86">
        <v>1279450</v>
      </c>
      <c r="G27" s="87" t="s">
        <v>78</v>
      </c>
      <c r="H27" s="86">
        <v>2972403</v>
      </c>
      <c r="I27" s="87" t="s">
        <v>78</v>
      </c>
      <c r="J27" s="84" t="s">
        <v>77</v>
      </c>
      <c r="K27" s="85"/>
      <c r="L27" s="84" t="s">
        <v>77</v>
      </c>
      <c r="M27" s="84" t="s">
        <v>77</v>
      </c>
      <c r="N27" s="86">
        <v>9460</v>
      </c>
      <c r="O27" s="85"/>
      <c r="P27" s="86">
        <v>9460</v>
      </c>
      <c r="Q27" s="85"/>
      <c r="R27" s="86">
        <v>2981863</v>
      </c>
      <c r="S27" s="87" t="s">
        <v>78</v>
      </c>
      <c r="T27" s="86">
        <v>737790</v>
      </c>
      <c r="U27" s="85"/>
      <c r="V27" s="86">
        <v>1751575</v>
      </c>
      <c r="W27" s="85"/>
      <c r="X27" s="86">
        <v>5471229</v>
      </c>
      <c r="Y27" s="87" t="s">
        <v>78</v>
      </c>
    </row>
    <row r="28" spans="1:25" x14ac:dyDescent="0.2">
      <c r="A28" s="83">
        <v>1965</v>
      </c>
      <c r="B28" s="86">
        <v>265285</v>
      </c>
      <c r="C28" s="85"/>
      <c r="D28" s="86">
        <v>1489845</v>
      </c>
      <c r="E28" s="85"/>
      <c r="F28" s="86">
        <v>1417604</v>
      </c>
      <c r="G28" s="87" t="s">
        <v>78</v>
      </c>
      <c r="H28" s="86">
        <v>3172734</v>
      </c>
      <c r="I28" s="87" t="s">
        <v>78</v>
      </c>
      <c r="J28" s="84" t="s">
        <v>77</v>
      </c>
      <c r="K28" s="85"/>
      <c r="L28" s="84" t="s">
        <v>77</v>
      </c>
      <c r="M28" s="84" t="s">
        <v>77</v>
      </c>
      <c r="N28" s="86">
        <v>8858</v>
      </c>
      <c r="O28" s="85"/>
      <c r="P28" s="86">
        <v>8858</v>
      </c>
      <c r="Q28" s="85"/>
      <c r="R28" s="86">
        <v>3181592</v>
      </c>
      <c r="S28" s="87" t="s">
        <v>78</v>
      </c>
      <c r="T28" s="86">
        <v>788603</v>
      </c>
      <c r="U28" s="85"/>
      <c r="V28" s="86">
        <v>1880465</v>
      </c>
      <c r="W28" s="85"/>
      <c r="X28" s="86">
        <v>5850661</v>
      </c>
      <c r="Y28" s="87" t="s">
        <v>78</v>
      </c>
    </row>
    <row r="29" spans="1:25" x14ac:dyDescent="0.2">
      <c r="A29" s="231">
        <v>1966</v>
      </c>
      <c r="B29" s="232">
        <v>263123</v>
      </c>
      <c r="C29" s="233"/>
      <c r="D29" s="232">
        <v>1676290</v>
      </c>
      <c r="E29" s="233"/>
      <c r="F29" s="232">
        <v>1465776</v>
      </c>
      <c r="G29" s="235" t="s">
        <v>78</v>
      </c>
      <c r="H29" s="232">
        <v>3405189</v>
      </c>
      <c r="I29" s="235" t="s">
        <v>78</v>
      </c>
      <c r="J29" s="234" t="s">
        <v>77</v>
      </c>
      <c r="K29" s="233"/>
      <c r="L29" s="234" t="s">
        <v>77</v>
      </c>
      <c r="M29" s="234" t="s">
        <v>77</v>
      </c>
      <c r="N29" s="232">
        <v>8617</v>
      </c>
      <c r="O29" s="233"/>
      <c r="P29" s="232">
        <v>8617</v>
      </c>
      <c r="Q29" s="233"/>
      <c r="R29" s="232">
        <v>3413806</v>
      </c>
      <c r="S29" s="235" t="s">
        <v>78</v>
      </c>
      <c r="T29" s="232">
        <v>859233</v>
      </c>
      <c r="U29" s="233"/>
      <c r="V29" s="232">
        <v>2056408</v>
      </c>
      <c r="W29" s="233"/>
      <c r="X29" s="232">
        <v>6329448</v>
      </c>
      <c r="Y29" s="235" t="s">
        <v>78</v>
      </c>
    </row>
    <row r="30" spans="1:25" x14ac:dyDescent="0.2">
      <c r="A30" s="83">
        <v>1967</v>
      </c>
      <c r="B30" s="86">
        <v>225425</v>
      </c>
      <c r="C30" s="85"/>
      <c r="D30" s="86">
        <v>2021657</v>
      </c>
      <c r="E30" s="85"/>
      <c r="F30" s="86">
        <v>1512346</v>
      </c>
      <c r="G30" s="87" t="s">
        <v>78</v>
      </c>
      <c r="H30" s="86">
        <v>3759428</v>
      </c>
      <c r="I30" s="87" t="s">
        <v>78</v>
      </c>
      <c r="J30" s="84" t="s">
        <v>77</v>
      </c>
      <c r="K30" s="85"/>
      <c r="L30" s="84" t="s">
        <v>77</v>
      </c>
      <c r="M30" s="84" t="s">
        <v>77</v>
      </c>
      <c r="N30" s="86">
        <v>8325</v>
      </c>
      <c r="O30" s="85"/>
      <c r="P30" s="86">
        <v>8325</v>
      </c>
      <c r="Q30" s="85"/>
      <c r="R30" s="86">
        <v>3767753</v>
      </c>
      <c r="S30" s="87" t="s">
        <v>78</v>
      </c>
      <c r="T30" s="86">
        <v>925178</v>
      </c>
      <c r="U30" s="85"/>
      <c r="V30" s="86">
        <v>2207218</v>
      </c>
      <c r="W30" s="85"/>
      <c r="X30" s="86">
        <v>6900150</v>
      </c>
      <c r="Y30" s="87" t="s">
        <v>78</v>
      </c>
    </row>
    <row r="31" spans="1:25" x14ac:dyDescent="0.2">
      <c r="A31" s="83">
        <v>1968</v>
      </c>
      <c r="B31" s="86">
        <v>207688</v>
      </c>
      <c r="C31" s="85"/>
      <c r="D31" s="86">
        <v>2140084</v>
      </c>
      <c r="E31" s="85"/>
      <c r="F31" s="86">
        <v>1542966</v>
      </c>
      <c r="G31" s="87" t="s">
        <v>78</v>
      </c>
      <c r="H31" s="86">
        <v>3890738</v>
      </c>
      <c r="I31" s="87" t="s">
        <v>78</v>
      </c>
      <c r="J31" s="84" t="s">
        <v>77</v>
      </c>
      <c r="K31" s="85"/>
      <c r="L31" s="84" t="s">
        <v>77</v>
      </c>
      <c r="M31" s="84" t="s">
        <v>77</v>
      </c>
      <c r="N31" s="86">
        <v>8136</v>
      </c>
      <c r="O31" s="85"/>
      <c r="P31" s="86">
        <v>8136</v>
      </c>
      <c r="Q31" s="85"/>
      <c r="R31" s="86">
        <v>3898874</v>
      </c>
      <c r="S31" s="87" t="s">
        <v>78</v>
      </c>
      <c r="T31" s="86">
        <v>1013959</v>
      </c>
      <c r="U31" s="85"/>
      <c r="V31" s="86">
        <v>2416819</v>
      </c>
      <c r="W31" s="85"/>
      <c r="X31" s="86">
        <v>7329652</v>
      </c>
      <c r="Y31" s="87" t="s">
        <v>78</v>
      </c>
    </row>
    <row r="32" spans="1:25" x14ac:dyDescent="0.2">
      <c r="A32" s="231">
        <v>1969</v>
      </c>
      <c r="B32" s="232">
        <v>194941</v>
      </c>
      <c r="C32" s="233"/>
      <c r="D32" s="232">
        <v>2323055</v>
      </c>
      <c r="E32" s="233"/>
      <c r="F32" s="232">
        <v>1558261</v>
      </c>
      <c r="G32" s="235" t="s">
        <v>78</v>
      </c>
      <c r="H32" s="232">
        <v>4076258</v>
      </c>
      <c r="I32" s="235" t="s">
        <v>78</v>
      </c>
      <c r="J32" s="234" t="s">
        <v>77</v>
      </c>
      <c r="K32" s="233"/>
      <c r="L32" s="234" t="s">
        <v>77</v>
      </c>
      <c r="M32" s="234" t="s">
        <v>77</v>
      </c>
      <c r="N32" s="232">
        <v>7860</v>
      </c>
      <c r="O32" s="233"/>
      <c r="P32" s="232">
        <v>7860</v>
      </c>
      <c r="Q32" s="233"/>
      <c r="R32" s="232">
        <v>4084118</v>
      </c>
      <c r="S32" s="235" t="s">
        <v>78</v>
      </c>
      <c r="T32" s="232">
        <v>1107733</v>
      </c>
      <c r="U32" s="233"/>
      <c r="V32" s="232">
        <v>2641902</v>
      </c>
      <c r="W32" s="233"/>
      <c r="X32" s="232">
        <v>7833753</v>
      </c>
      <c r="Y32" s="235" t="s">
        <v>78</v>
      </c>
    </row>
    <row r="33" spans="1:25" x14ac:dyDescent="0.2">
      <c r="A33" s="83">
        <v>1970</v>
      </c>
      <c r="B33" s="86">
        <v>164513</v>
      </c>
      <c r="C33" s="85"/>
      <c r="D33" s="86">
        <v>2472864</v>
      </c>
      <c r="E33" s="85"/>
      <c r="F33" s="86">
        <v>1589634</v>
      </c>
      <c r="G33" s="87" t="s">
        <v>78</v>
      </c>
      <c r="H33" s="86">
        <v>4227011</v>
      </c>
      <c r="I33" s="87" t="s">
        <v>78</v>
      </c>
      <c r="J33" s="84" t="s">
        <v>77</v>
      </c>
      <c r="K33" s="85"/>
      <c r="L33" s="84" t="s">
        <v>77</v>
      </c>
      <c r="M33" s="84" t="s">
        <v>77</v>
      </c>
      <c r="N33" s="86">
        <v>7534</v>
      </c>
      <c r="O33" s="85"/>
      <c r="P33" s="86">
        <v>7534</v>
      </c>
      <c r="Q33" s="85"/>
      <c r="R33" s="86">
        <v>4234545</v>
      </c>
      <c r="S33" s="87" t="s">
        <v>78</v>
      </c>
      <c r="T33" s="86">
        <v>1201163</v>
      </c>
      <c r="U33" s="85"/>
      <c r="V33" s="86">
        <v>2909942</v>
      </c>
      <c r="W33" s="85"/>
      <c r="X33" s="86">
        <v>8345649</v>
      </c>
      <c r="Y33" s="87" t="s">
        <v>78</v>
      </c>
    </row>
    <row r="34" spans="1:25" x14ac:dyDescent="0.2">
      <c r="A34" s="83">
        <v>1971</v>
      </c>
      <c r="B34" s="86">
        <v>179005</v>
      </c>
      <c r="C34" s="85"/>
      <c r="D34" s="86">
        <v>2586755</v>
      </c>
      <c r="E34" s="85"/>
      <c r="F34" s="86">
        <v>1548394</v>
      </c>
      <c r="G34" s="87" t="s">
        <v>78</v>
      </c>
      <c r="H34" s="86">
        <v>4314155</v>
      </c>
      <c r="I34" s="87" t="s">
        <v>78</v>
      </c>
      <c r="J34" s="84" t="s">
        <v>77</v>
      </c>
      <c r="K34" s="85"/>
      <c r="L34" s="84" t="s">
        <v>77</v>
      </c>
      <c r="M34" s="84" t="s">
        <v>77</v>
      </c>
      <c r="N34" s="86">
        <v>7190</v>
      </c>
      <c r="O34" s="85"/>
      <c r="P34" s="86">
        <v>7190</v>
      </c>
      <c r="Q34" s="85"/>
      <c r="R34" s="86">
        <v>4321345</v>
      </c>
      <c r="S34" s="87" t="s">
        <v>78</v>
      </c>
      <c r="T34" s="86">
        <v>1288009</v>
      </c>
      <c r="U34" s="85"/>
      <c r="V34" s="86">
        <v>3110764</v>
      </c>
      <c r="W34" s="85"/>
      <c r="X34" s="86">
        <v>8720118</v>
      </c>
      <c r="Y34" s="87" t="s">
        <v>78</v>
      </c>
    </row>
    <row r="35" spans="1:25" x14ac:dyDescent="0.2">
      <c r="A35" s="231">
        <v>1972</v>
      </c>
      <c r="B35" s="232">
        <v>153479</v>
      </c>
      <c r="C35" s="233"/>
      <c r="D35" s="232">
        <v>2678398</v>
      </c>
      <c r="E35" s="233"/>
      <c r="F35" s="232">
        <v>1569850</v>
      </c>
      <c r="G35" s="235" t="s">
        <v>78</v>
      </c>
      <c r="H35" s="232">
        <v>4401726</v>
      </c>
      <c r="I35" s="235" t="s">
        <v>78</v>
      </c>
      <c r="J35" s="234" t="s">
        <v>77</v>
      </c>
      <c r="K35" s="233"/>
      <c r="L35" s="234" t="s">
        <v>77</v>
      </c>
      <c r="M35" s="234" t="s">
        <v>77</v>
      </c>
      <c r="N35" s="232">
        <v>7190</v>
      </c>
      <c r="O35" s="233"/>
      <c r="P35" s="232">
        <v>7190</v>
      </c>
      <c r="Q35" s="233"/>
      <c r="R35" s="232">
        <v>4408916</v>
      </c>
      <c r="S35" s="235" t="s">
        <v>78</v>
      </c>
      <c r="T35" s="232">
        <v>1407566</v>
      </c>
      <c r="U35" s="233"/>
      <c r="V35" s="232">
        <v>3368130</v>
      </c>
      <c r="W35" s="233"/>
      <c r="X35" s="232">
        <v>9184612</v>
      </c>
      <c r="Y35" s="235" t="s">
        <v>78</v>
      </c>
    </row>
    <row r="36" spans="1:25" x14ac:dyDescent="0.2">
      <c r="A36" s="83">
        <v>1973</v>
      </c>
      <c r="B36" s="86">
        <v>159902</v>
      </c>
      <c r="C36" s="85"/>
      <c r="D36" s="86">
        <v>2648978</v>
      </c>
      <c r="E36" s="85"/>
      <c r="F36" s="86">
        <v>1603764</v>
      </c>
      <c r="G36" s="87" t="s">
        <v>78</v>
      </c>
      <c r="H36" s="86">
        <v>4412643</v>
      </c>
      <c r="I36" s="87" t="s">
        <v>78</v>
      </c>
      <c r="J36" s="84" t="s">
        <v>77</v>
      </c>
      <c r="K36" s="85"/>
      <c r="L36" s="84" t="s">
        <v>77</v>
      </c>
      <c r="M36" s="84" t="s">
        <v>77</v>
      </c>
      <c r="N36" s="86">
        <v>6708</v>
      </c>
      <c r="O36" s="85"/>
      <c r="P36" s="86">
        <v>6708</v>
      </c>
      <c r="Q36" s="85"/>
      <c r="R36" s="86">
        <v>4419351</v>
      </c>
      <c r="S36" s="87" t="s">
        <v>78</v>
      </c>
      <c r="T36" s="86">
        <v>1516653</v>
      </c>
      <c r="U36" s="85"/>
      <c r="V36" s="86">
        <v>3609268</v>
      </c>
      <c r="W36" s="85"/>
      <c r="X36" s="86">
        <v>9545272</v>
      </c>
      <c r="Y36" s="87" t="s">
        <v>78</v>
      </c>
    </row>
    <row r="37" spans="1:25" x14ac:dyDescent="0.2">
      <c r="A37" s="83">
        <v>1974</v>
      </c>
      <c r="B37" s="86">
        <v>174517</v>
      </c>
      <c r="C37" s="85"/>
      <c r="D37" s="86">
        <v>2616952</v>
      </c>
      <c r="E37" s="85"/>
      <c r="F37" s="86">
        <v>1456888</v>
      </c>
      <c r="G37" s="87" t="s">
        <v>78</v>
      </c>
      <c r="H37" s="86">
        <v>4248357</v>
      </c>
      <c r="I37" s="87" t="s">
        <v>78</v>
      </c>
      <c r="J37" s="84" t="s">
        <v>77</v>
      </c>
      <c r="K37" s="85"/>
      <c r="L37" s="84" t="s">
        <v>77</v>
      </c>
      <c r="M37" s="84" t="s">
        <v>77</v>
      </c>
      <c r="N37" s="86">
        <v>7018</v>
      </c>
      <c r="O37" s="85"/>
      <c r="P37" s="86">
        <v>7018</v>
      </c>
      <c r="Q37" s="85"/>
      <c r="R37" s="86">
        <v>4255375</v>
      </c>
      <c r="S37" s="87" t="s">
        <v>78</v>
      </c>
      <c r="T37" s="86">
        <v>1501334</v>
      </c>
      <c r="U37" s="85"/>
      <c r="V37" s="86">
        <v>3640011</v>
      </c>
      <c r="W37" s="85"/>
      <c r="X37" s="86">
        <v>9396720</v>
      </c>
      <c r="Y37" s="87" t="s">
        <v>78</v>
      </c>
    </row>
    <row r="38" spans="1:25" x14ac:dyDescent="0.2">
      <c r="A38" s="231">
        <v>1975</v>
      </c>
      <c r="B38" s="232">
        <v>146633</v>
      </c>
      <c r="C38" s="233"/>
      <c r="D38" s="232">
        <v>2558459</v>
      </c>
      <c r="E38" s="233"/>
      <c r="F38" s="232">
        <v>1341945</v>
      </c>
      <c r="G38" s="235" t="s">
        <v>78</v>
      </c>
      <c r="H38" s="232">
        <v>4047037</v>
      </c>
      <c r="I38" s="235" t="s">
        <v>78</v>
      </c>
      <c r="J38" s="234" t="s">
        <v>77</v>
      </c>
      <c r="K38" s="233"/>
      <c r="L38" s="234" t="s">
        <v>77</v>
      </c>
      <c r="M38" s="234" t="s">
        <v>77</v>
      </c>
      <c r="N38" s="232">
        <v>8067</v>
      </c>
      <c r="O38" s="233"/>
      <c r="P38" s="232">
        <v>8067</v>
      </c>
      <c r="Q38" s="233"/>
      <c r="R38" s="232">
        <v>4055104</v>
      </c>
      <c r="S38" s="235" t="s">
        <v>78</v>
      </c>
      <c r="T38" s="232">
        <v>1597826</v>
      </c>
      <c r="U38" s="233"/>
      <c r="V38" s="232">
        <v>3845227</v>
      </c>
      <c r="W38" s="233"/>
      <c r="X38" s="232">
        <v>9498157</v>
      </c>
      <c r="Y38" s="235" t="s">
        <v>78</v>
      </c>
    </row>
    <row r="39" spans="1:25" x14ac:dyDescent="0.2">
      <c r="A39" s="83">
        <v>1976</v>
      </c>
      <c r="B39" s="86">
        <v>144168</v>
      </c>
      <c r="C39" s="85"/>
      <c r="D39" s="86">
        <v>2718427</v>
      </c>
      <c r="E39" s="85"/>
      <c r="F39" s="86">
        <v>1495350</v>
      </c>
      <c r="G39" s="87" t="s">
        <v>78</v>
      </c>
      <c r="H39" s="86">
        <v>4357945</v>
      </c>
      <c r="I39" s="87" t="s">
        <v>78</v>
      </c>
      <c r="J39" s="84" t="s">
        <v>77</v>
      </c>
      <c r="K39" s="85"/>
      <c r="L39" s="84" t="s">
        <v>77</v>
      </c>
      <c r="M39" s="84" t="s">
        <v>77</v>
      </c>
      <c r="N39" s="86">
        <v>9099</v>
      </c>
      <c r="O39" s="85"/>
      <c r="P39" s="86">
        <v>9099</v>
      </c>
      <c r="Q39" s="85"/>
      <c r="R39" s="86">
        <v>4367044</v>
      </c>
      <c r="S39" s="87" t="s">
        <v>78</v>
      </c>
      <c r="T39" s="86">
        <v>1677943</v>
      </c>
      <c r="U39" s="85"/>
      <c r="V39" s="86">
        <v>4024695</v>
      </c>
      <c r="W39" s="85"/>
      <c r="X39" s="86">
        <v>10069682</v>
      </c>
      <c r="Y39" s="87" t="s">
        <v>78</v>
      </c>
    </row>
    <row r="40" spans="1:25" x14ac:dyDescent="0.2">
      <c r="A40" s="83">
        <v>1977</v>
      </c>
      <c r="B40" s="86">
        <v>147756</v>
      </c>
      <c r="C40" s="85"/>
      <c r="D40" s="86">
        <v>2548308</v>
      </c>
      <c r="E40" s="85"/>
      <c r="F40" s="86">
        <v>1546205</v>
      </c>
      <c r="G40" s="87" t="s">
        <v>78</v>
      </c>
      <c r="H40" s="86">
        <v>4242269</v>
      </c>
      <c r="I40" s="87" t="s">
        <v>78</v>
      </c>
      <c r="J40" s="84" t="s">
        <v>77</v>
      </c>
      <c r="K40" s="85"/>
      <c r="L40" s="84" t="s">
        <v>77</v>
      </c>
      <c r="M40" s="84" t="s">
        <v>77</v>
      </c>
      <c r="N40" s="86">
        <v>10286</v>
      </c>
      <c r="O40" s="85"/>
      <c r="P40" s="86">
        <v>10286</v>
      </c>
      <c r="Q40" s="85"/>
      <c r="R40" s="86">
        <v>4252555</v>
      </c>
      <c r="S40" s="87" t="s">
        <v>78</v>
      </c>
      <c r="T40" s="86">
        <v>1753866</v>
      </c>
      <c r="U40" s="85"/>
      <c r="V40" s="86">
        <v>4206143</v>
      </c>
      <c r="W40" s="85"/>
      <c r="X40" s="86">
        <v>10212564</v>
      </c>
      <c r="Y40" s="87" t="s">
        <v>78</v>
      </c>
    </row>
    <row r="41" spans="1:25" x14ac:dyDescent="0.2">
      <c r="A41" s="231">
        <v>1978</v>
      </c>
      <c r="B41" s="232">
        <v>164529</v>
      </c>
      <c r="C41" s="233"/>
      <c r="D41" s="232">
        <v>2642724</v>
      </c>
      <c r="E41" s="233"/>
      <c r="F41" s="232">
        <v>1484141</v>
      </c>
      <c r="G41" s="235" t="s">
        <v>78</v>
      </c>
      <c r="H41" s="232">
        <v>4291394</v>
      </c>
      <c r="I41" s="235" t="s">
        <v>78</v>
      </c>
      <c r="J41" s="234" t="s">
        <v>77</v>
      </c>
      <c r="K41" s="233"/>
      <c r="L41" s="234" t="s">
        <v>77</v>
      </c>
      <c r="M41" s="234" t="s">
        <v>77</v>
      </c>
      <c r="N41" s="232">
        <v>11834</v>
      </c>
      <c r="O41" s="233"/>
      <c r="P41" s="232">
        <v>11834</v>
      </c>
      <c r="Q41" s="233"/>
      <c r="R41" s="232">
        <v>4303228</v>
      </c>
      <c r="S41" s="235" t="s">
        <v>78</v>
      </c>
      <c r="T41" s="232">
        <v>1813270</v>
      </c>
      <c r="U41" s="233"/>
      <c r="V41" s="232">
        <v>4398491</v>
      </c>
      <c r="W41" s="233"/>
      <c r="X41" s="232">
        <v>10514989</v>
      </c>
      <c r="Y41" s="235" t="s">
        <v>78</v>
      </c>
    </row>
    <row r="42" spans="1:25" x14ac:dyDescent="0.2">
      <c r="A42" s="83">
        <v>1979</v>
      </c>
      <c r="B42" s="86">
        <v>149253</v>
      </c>
      <c r="C42" s="85"/>
      <c r="D42" s="86">
        <v>2836108</v>
      </c>
      <c r="E42" s="85"/>
      <c r="F42" s="86">
        <v>1362799</v>
      </c>
      <c r="G42" s="87" t="s">
        <v>78</v>
      </c>
      <c r="H42" s="86">
        <v>4348160</v>
      </c>
      <c r="I42" s="87" t="s">
        <v>78</v>
      </c>
      <c r="J42" s="84" t="s">
        <v>77</v>
      </c>
      <c r="K42" s="85"/>
      <c r="L42" s="84" t="s">
        <v>77</v>
      </c>
      <c r="M42" s="84" t="s">
        <v>77</v>
      </c>
      <c r="N42" s="86">
        <v>13812</v>
      </c>
      <c r="O42" s="85"/>
      <c r="P42" s="86">
        <v>13812</v>
      </c>
      <c r="Q42" s="85"/>
      <c r="R42" s="86">
        <v>4361972</v>
      </c>
      <c r="S42" s="87" t="s">
        <v>78</v>
      </c>
      <c r="T42" s="86">
        <v>1854121</v>
      </c>
      <c r="U42" s="85"/>
      <c r="V42" s="86">
        <v>4439479</v>
      </c>
      <c r="W42" s="85"/>
      <c r="X42" s="86">
        <v>10655572</v>
      </c>
      <c r="Y42" s="87" t="s">
        <v>78</v>
      </c>
    </row>
    <row r="43" spans="1:25" x14ac:dyDescent="0.2">
      <c r="A43" s="83">
        <v>1980</v>
      </c>
      <c r="B43" s="86">
        <v>114903</v>
      </c>
      <c r="C43" s="85"/>
      <c r="D43" s="86">
        <v>2650868</v>
      </c>
      <c r="E43" s="85"/>
      <c r="F43" s="86">
        <v>1314493</v>
      </c>
      <c r="G43" s="87" t="s">
        <v>78</v>
      </c>
      <c r="H43" s="86">
        <v>4080264</v>
      </c>
      <c r="I43" s="87" t="s">
        <v>78</v>
      </c>
      <c r="J43" s="84" t="s">
        <v>77</v>
      </c>
      <c r="K43" s="85"/>
      <c r="L43" s="84" t="s">
        <v>77</v>
      </c>
      <c r="M43" s="84" t="s">
        <v>77</v>
      </c>
      <c r="N43" s="86">
        <v>21000</v>
      </c>
      <c r="O43" s="85"/>
      <c r="P43" s="86">
        <v>21000</v>
      </c>
      <c r="Q43" s="85"/>
      <c r="R43" s="86">
        <v>4101264</v>
      </c>
      <c r="S43" s="87" t="s">
        <v>78</v>
      </c>
      <c r="T43" s="86">
        <v>1906089</v>
      </c>
      <c r="U43" s="85"/>
      <c r="V43" s="86">
        <v>4582409</v>
      </c>
      <c r="W43" s="85"/>
      <c r="X43" s="86">
        <v>10589762</v>
      </c>
      <c r="Y43" s="87" t="s">
        <v>78</v>
      </c>
    </row>
    <row r="44" spans="1:25" x14ac:dyDescent="0.2">
      <c r="A44" s="231">
        <v>1981</v>
      </c>
      <c r="B44" s="232">
        <v>136759</v>
      </c>
      <c r="C44" s="233"/>
      <c r="D44" s="232">
        <v>2557340</v>
      </c>
      <c r="E44" s="233"/>
      <c r="F44" s="232">
        <v>1117521</v>
      </c>
      <c r="G44" s="235" t="s">
        <v>78</v>
      </c>
      <c r="H44" s="232">
        <v>3811620</v>
      </c>
      <c r="I44" s="235" t="s">
        <v>78</v>
      </c>
      <c r="J44" s="234" t="s">
        <v>77</v>
      </c>
      <c r="K44" s="233"/>
      <c r="L44" s="234" t="s">
        <v>77</v>
      </c>
      <c r="M44" s="234" t="s">
        <v>77</v>
      </c>
      <c r="N44" s="232">
        <v>21050</v>
      </c>
      <c r="O44" s="235" t="s">
        <v>78</v>
      </c>
      <c r="P44" s="232">
        <v>21050</v>
      </c>
      <c r="Q44" s="235" t="s">
        <v>78</v>
      </c>
      <c r="R44" s="232">
        <v>3832670</v>
      </c>
      <c r="S44" s="235" t="s">
        <v>78</v>
      </c>
      <c r="T44" s="232">
        <v>2033239</v>
      </c>
      <c r="U44" s="233"/>
      <c r="V44" s="232">
        <v>4763280</v>
      </c>
      <c r="W44" s="233"/>
      <c r="X44" s="232">
        <v>10629190</v>
      </c>
      <c r="Y44" s="235" t="s">
        <v>78</v>
      </c>
    </row>
    <row r="45" spans="1:25" x14ac:dyDescent="0.2">
      <c r="A45" s="83">
        <v>1982</v>
      </c>
      <c r="B45" s="86">
        <v>155216</v>
      </c>
      <c r="C45" s="85"/>
      <c r="D45" s="86">
        <v>2649510</v>
      </c>
      <c r="E45" s="85"/>
      <c r="F45" s="86">
        <v>1032489</v>
      </c>
      <c r="G45" s="87" t="s">
        <v>78</v>
      </c>
      <c r="H45" s="86">
        <v>3837215</v>
      </c>
      <c r="I45" s="87" t="s">
        <v>78</v>
      </c>
      <c r="J45" s="84" t="s">
        <v>77</v>
      </c>
      <c r="K45" s="85"/>
      <c r="L45" s="84" t="s">
        <v>77</v>
      </c>
      <c r="M45" s="84" t="s">
        <v>77</v>
      </c>
      <c r="N45" s="86">
        <v>22130</v>
      </c>
      <c r="O45" s="87" t="s">
        <v>78</v>
      </c>
      <c r="P45" s="86">
        <v>22130</v>
      </c>
      <c r="Q45" s="87" t="s">
        <v>78</v>
      </c>
      <c r="R45" s="86">
        <v>3859345</v>
      </c>
      <c r="S45" s="87" t="s">
        <v>78</v>
      </c>
      <c r="T45" s="86">
        <v>2077048</v>
      </c>
      <c r="U45" s="85"/>
      <c r="V45" s="86">
        <v>4935065</v>
      </c>
      <c r="W45" s="85"/>
      <c r="X45" s="86">
        <v>10871459</v>
      </c>
      <c r="Y45" s="87" t="s">
        <v>78</v>
      </c>
    </row>
    <row r="46" spans="1:25" x14ac:dyDescent="0.2">
      <c r="A46" s="83">
        <v>1983</v>
      </c>
      <c r="B46" s="86">
        <v>161619</v>
      </c>
      <c r="C46" s="85"/>
      <c r="D46" s="86">
        <v>2486430</v>
      </c>
      <c r="E46" s="85"/>
      <c r="F46" s="86">
        <v>1164385</v>
      </c>
      <c r="G46" s="87" t="s">
        <v>78</v>
      </c>
      <c r="H46" s="86">
        <v>3812434</v>
      </c>
      <c r="I46" s="87" t="s">
        <v>78</v>
      </c>
      <c r="J46" s="84" t="s">
        <v>77</v>
      </c>
      <c r="K46" s="85"/>
      <c r="L46" s="84" t="s">
        <v>77</v>
      </c>
      <c r="M46" s="84" t="s">
        <v>77</v>
      </c>
      <c r="N46" s="86">
        <v>22277</v>
      </c>
      <c r="O46" s="87" t="s">
        <v>78</v>
      </c>
      <c r="P46" s="86">
        <v>22277</v>
      </c>
      <c r="Q46" s="87" t="s">
        <v>78</v>
      </c>
      <c r="R46" s="86">
        <v>3834710</v>
      </c>
      <c r="S46" s="87" t="s">
        <v>78</v>
      </c>
      <c r="T46" s="86">
        <v>2116437</v>
      </c>
      <c r="U46" s="85"/>
      <c r="V46" s="86">
        <v>5000515</v>
      </c>
      <c r="W46" s="85"/>
      <c r="X46" s="86">
        <v>10951662</v>
      </c>
      <c r="Y46" s="87" t="s">
        <v>78</v>
      </c>
    </row>
    <row r="47" spans="1:25" x14ac:dyDescent="0.2">
      <c r="A47" s="231">
        <v>1984</v>
      </c>
      <c r="B47" s="232">
        <v>168936</v>
      </c>
      <c r="C47" s="233"/>
      <c r="D47" s="232">
        <v>2582477</v>
      </c>
      <c r="E47" s="233"/>
      <c r="F47" s="232">
        <v>1221867</v>
      </c>
      <c r="G47" s="235" t="s">
        <v>78</v>
      </c>
      <c r="H47" s="232">
        <v>3973280</v>
      </c>
      <c r="I47" s="235" t="s">
        <v>78</v>
      </c>
      <c r="J47" s="234" t="s">
        <v>77</v>
      </c>
      <c r="K47" s="233"/>
      <c r="L47" s="234" t="s">
        <v>77</v>
      </c>
      <c r="M47" s="234" t="s">
        <v>77</v>
      </c>
      <c r="N47" s="232">
        <v>22351</v>
      </c>
      <c r="O47" s="235" t="s">
        <v>78</v>
      </c>
      <c r="P47" s="232">
        <v>22351</v>
      </c>
      <c r="Q47" s="235" t="s">
        <v>78</v>
      </c>
      <c r="R47" s="232">
        <v>3995631</v>
      </c>
      <c r="S47" s="235" t="s">
        <v>78</v>
      </c>
      <c r="T47" s="232">
        <v>2264475</v>
      </c>
      <c r="U47" s="233"/>
      <c r="V47" s="232">
        <v>5203050</v>
      </c>
      <c r="W47" s="233"/>
      <c r="X47" s="232">
        <v>11463156</v>
      </c>
      <c r="Y47" s="235" t="s">
        <v>78</v>
      </c>
    </row>
    <row r="48" spans="1:25" x14ac:dyDescent="0.2">
      <c r="A48" s="83">
        <v>1985</v>
      </c>
      <c r="B48" s="86">
        <v>137411</v>
      </c>
      <c r="C48" s="85"/>
      <c r="D48" s="86">
        <v>2487744</v>
      </c>
      <c r="E48" s="85"/>
      <c r="F48" s="86">
        <v>1076850</v>
      </c>
      <c r="G48" s="87" t="s">
        <v>78</v>
      </c>
      <c r="H48" s="86">
        <v>3702005</v>
      </c>
      <c r="I48" s="87" t="s">
        <v>78</v>
      </c>
      <c r="J48" s="84" t="s">
        <v>77</v>
      </c>
      <c r="K48" s="85"/>
      <c r="L48" s="84" t="s">
        <v>77</v>
      </c>
      <c r="M48" s="84" t="s">
        <v>77</v>
      </c>
      <c r="N48" s="86">
        <v>24374</v>
      </c>
      <c r="O48" s="87" t="s">
        <v>78</v>
      </c>
      <c r="P48" s="86">
        <v>24374</v>
      </c>
      <c r="Q48" s="87" t="s">
        <v>78</v>
      </c>
      <c r="R48" s="86">
        <v>3726379</v>
      </c>
      <c r="S48" s="87" t="s">
        <v>78</v>
      </c>
      <c r="T48" s="86">
        <v>2351282</v>
      </c>
      <c r="U48" s="85"/>
      <c r="V48" s="86">
        <v>5397702</v>
      </c>
      <c r="W48" s="85"/>
      <c r="X48" s="86">
        <v>11475363</v>
      </c>
      <c r="Y48" s="87" t="s">
        <v>78</v>
      </c>
    </row>
    <row r="49" spans="1:25" x14ac:dyDescent="0.2">
      <c r="A49" s="83">
        <v>1986</v>
      </c>
      <c r="B49" s="86">
        <v>135475</v>
      </c>
      <c r="C49" s="85"/>
      <c r="D49" s="86">
        <v>2367339</v>
      </c>
      <c r="E49" s="85"/>
      <c r="F49" s="86">
        <v>1157702</v>
      </c>
      <c r="G49" s="87" t="s">
        <v>78</v>
      </c>
      <c r="H49" s="86">
        <v>3660516</v>
      </c>
      <c r="I49" s="87" t="s">
        <v>78</v>
      </c>
      <c r="J49" s="84" t="s">
        <v>77</v>
      </c>
      <c r="K49" s="85"/>
      <c r="L49" s="84" t="s">
        <v>77</v>
      </c>
      <c r="M49" s="84" t="s">
        <v>77</v>
      </c>
      <c r="N49" s="86">
        <v>27464</v>
      </c>
      <c r="O49" s="87" t="s">
        <v>78</v>
      </c>
      <c r="P49" s="86">
        <v>27464</v>
      </c>
      <c r="Q49" s="87" t="s">
        <v>78</v>
      </c>
      <c r="R49" s="86">
        <v>3687980</v>
      </c>
      <c r="S49" s="87" t="s">
        <v>78</v>
      </c>
      <c r="T49" s="86">
        <v>2438629</v>
      </c>
      <c r="U49" s="85"/>
      <c r="V49" s="86">
        <v>5508384</v>
      </c>
      <c r="W49" s="85"/>
      <c r="X49" s="86">
        <v>11634993</v>
      </c>
      <c r="Y49" s="87" t="s">
        <v>78</v>
      </c>
    </row>
    <row r="50" spans="1:25" x14ac:dyDescent="0.2">
      <c r="A50" s="231">
        <v>1987</v>
      </c>
      <c r="B50" s="232">
        <v>124600</v>
      </c>
      <c r="C50" s="233"/>
      <c r="D50" s="232">
        <v>2489053</v>
      </c>
      <c r="E50" s="233"/>
      <c r="F50" s="232">
        <v>1126234</v>
      </c>
      <c r="G50" s="235" t="s">
        <v>78</v>
      </c>
      <c r="H50" s="232">
        <v>3739887</v>
      </c>
      <c r="I50" s="235" t="s">
        <v>78</v>
      </c>
      <c r="J50" s="234" t="s">
        <v>77</v>
      </c>
      <c r="K50" s="233"/>
      <c r="L50" s="234" t="s">
        <v>77</v>
      </c>
      <c r="M50" s="234" t="s">
        <v>77</v>
      </c>
      <c r="N50" s="232">
        <v>29542</v>
      </c>
      <c r="O50" s="235" t="s">
        <v>78</v>
      </c>
      <c r="P50" s="232">
        <v>29542</v>
      </c>
      <c r="Q50" s="235" t="s">
        <v>78</v>
      </c>
      <c r="R50" s="232">
        <v>3769430</v>
      </c>
      <c r="S50" s="235" t="s">
        <v>78</v>
      </c>
      <c r="T50" s="232">
        <v>2538756</v>
      </c>
      <c r="U50" s="233"/>
      <c r="V50" s="232">
        <v>5668522</v>
      </c>
      <c r="W50" s="233"/>
      <c r="X50" s="232">
        <v>11976707</v>
      </c>
      <c r="Y50" s="235" t="s">
        <v>78</v>
      </c>
    </row>
    <row r="51" spans="1:25" x14ac:dyDescent="0.2">
      <c r="A51" s="83">
        <v>1988</v>
      </c>
      <c r="B51" s="86">
        <v>131088</v>
      </c>
      <c r="C51" s="85"/>
      <c r="D51" s="86">
        <v>2730880</v>
      </c>
      <c r="E51" s="85"/>
      <c r="F51" s="86">
        <v>1094633</v>
      </c>
      <c r="G51" s="87" t="s">
        <v>78</v>
      </c>
      <c r="H51" s="86">
        <v>3956601</v>
      </c>
      <c r="I51" s="87" t="s">
        <v>78</v>
      </c>
      <c r="J51" s="84" t="s">
        <v>77</v>
      </c>
      <c r="K51" s="85"/>
      <c r="L51" s="84" t="s">
        <v>77</v>
      </c>
      <c r="M51" s="84" t="s">
        <v>77</v>
      </c>
      <c r="N51" s="86">
        <v>32537</v>
      </c>
      <c r="O51" s="87" t="s">
        <v>78</v>
      </c>
      <c r="P51" s="86">
        <v>32537</v>
      </c>
      <c r="Q51" s="87" t="s">
        <v>78</v>
      </c>
      <c r="R51" s="86">
        <v>3989138</v>
      </c>
      <c r="S51" s="87" t="s">
        <v>78</v>
      </c>
      <c r="T51" s="86">
        <v>2675108</v>
      </c>
      <c r="U51" s="85"/>
      <c r="V51" s="86">
        <v>5942828</v>
      </c>
      <c r="W51" s="85"/>
      <c r="X51" s="86">
        <v>12607073</v>
      </c>
      <c r="Y51" s="87" t="s">
        <v>78</v>
      </c>
    </row>
    <row r="52" spans="1:25" x14ac:dyDescent="0.2">
      <c r="A52" s="83">
        <v>1989</v>
      </c>
      <c r="B52" s="86">
        <v>115227</v>
      </c>
      <c r="C52" s="85"/>
      <c r="D52" s="86">
        <v>2784801</v>
      </c>
      <c r="E52" s="85"/>
      <c r="F52" s="86">
        <v>1036404</v>
      </c>
      <c r="G52" s="87" t="s">
        <v>78</v>
      </c>
      <c r="H52" s="86">
        <v>3936433</v>
      </c>
      <c r="I52" s="87" t="s">
        <v>78</v>
      </c>
      <c r="J52" s="84">
        <v>685</v>
      </c>
      <c r="K52" s="85"/>
      <c r="L52" s="86">
        <v>2500</v>
      </c>
      <c r="M52" s="84" t="s">
        <v>519</v>
      </c>
      <c r="N52" s="86">
        <v>98986</v>
      </c>
      <c r="O52" s="87" t="s">
        <v>78</v>
      </c>
      <c r="P52" s="86">
        <v>102172</v>
      </c>
      <c r="Q52" s="87" t="s">
        <v>78</v>
      </c>
      <c r="R52" s="86">
        <v>4038604</v>
      </c>
      <c r="S52" s="87" t="s">
        <v>78</v>
      </c>
      <c r="T52" s="86">
        <v>2766640</v>
      </c>
      <c r="U52" s="85"/>
      <c r="V52" s="86">
        <v>6431497</v>
      </c>
      <c r="W52" s="85"/>
      <c r="X52" s="86">
        <v>13236742</v>
      </c>
      <c r="Y52" s="87" t="s">
        <v>78</v>
      </c>
    </row>
    <row r="53" spans="1:25" x14ac:dyDescent="0.2">
      <c r="A53" s="231">
        <v>1990</v>
      </c>
      <c r="B53" s="232">
        <v>124456</v>
      </c>
      <c r="C53" s="233"/>
      <c r="D53" s="232">
        <v>2682201</v>
      </c>
      <c r="E53" s="233"/>
      <c r="F53" s="232">
        <v>985341</v>
      </c>
      <c r="G53" s="235" t="s">
        <v>78</v>
      </c>
      <c r="H53" s="232">
        <v>3791998</v>
      </c>
      <c r="I53" s="235" t="s">
        <v>78</v>
      </c>
      <c r="J53" s="232">
        <v>1432</v>
      </c>
      <c r="K53" s="233"/>
      <c r="L53" s="232">
        <v>2800</v>
      </c>
      <c r="M53" s="234" t="s">
        <v>519</v>
      </c>
      <c r="N53" s="232">
        <v>93997</v>
      </c>
      <c r="O53" s="235" t="s">
        <v>78</v>
      </c>
      <c r="P53" s="232">
        <v>98229</v>
      </c>
      <c r="Q53" s="235" t="s">
        <v>78</v>
      </c>
      <c r="R53" s="232">
        <v>3890227</v>
      </c>
      <c r="S53" s="235" t="s">
        <v>78</v>
      </c>
      <c r="T53" s="232">
        <v>2860154</v>
      </c>
      <c r="U53" s="233"/>
      <c r="V53" s="232">
        <v>6614765</v>
      </c>
      <c r="W53" s="233"/>
      <c r="X53" s="232">
        <v>13365146</v>
      </c>
      <c r="Y53" s="235" t="s">
        <v>78</v>
      </c>
    </row>
    <row r="54" spans="1:25" x14ac:dyDescent="0.2">
      <c r="A54" s="83">
        <v>1991</v>
      </c>
      <c r="B54" s="86">
        <v>115505</v>
      </c>
      <c r="C54" s="85"/>
      <c r="D54" s="86">
        <v>2795401</v>
      </c>
      <c r="E54" s="85"/>
      <c r="F54" s="86">
        <v>928417</v>
      </c>
      <c r="G54" s="87" t="s">
        <v>78</v>
      </c>
      <c r="H54" s="86">
        <v>3839324</v>
      </c>
      <c r="I54" s="87" t="s">
        <v>78</v>
      </c>
      <c r="J54" s="86">
        <v>1369</v>
      </c>
      <c r="K54" s="85"/>
      <c r="L54" s="86">
        <v>3000</v>
      </c>
      <c r="M54" s="84" t="s">
        <v>519</v>
      </c>
      <c r="N54" s="86">
        <v>95366</v>
      </c>
      <c r="O54" s="87" t="s">
        <v>78</v>
      </c>
      <c r="P54" s="86">
        <v>99735</v>
      </c>
      <c r="Q54" s="87" t="s">
        <v>78</v>
      </c>
      <c r="R54" s="86">
        <v>3939058</v>
      </c>
      <c r="S54" s="87" t="s">
        <v>78</v>
      </c>
      <c r="T54" s="86">
        <v>2918092</v>
      </c>
      <c r="U54" s="85"/>
      <c r="V54" s="86">
        <v>6688573</v>
      </c>
      <c r="W54" s="85"/>
      <c r="X54" s="86">
        <v>13545723</v>
      </c>
      <c r="Y54" s="87" t="s">
        <v>78</v>
      </c>
    </row>
    <row r="55" spans="1:25" x14ac:dyDescent="0.2">
      <c r="A55" s="83">
        <v>1992</v>
      </c>
      <c r="B55" s="86">
        <v>116570</v>
      </c>
      <c r="C55" s="85"/>
      <c r="D55" s="86">
        <v>2871185</v>
      </c>
      <c r="E55" s="85"/>
      <c r="F55" s="86">
        <v>887526</v>
      </c>
      <c r="G55" s="87" t="s">
        <v>78</v>
      </c>
      <c r="H55" s="86">
        <v>3875282</v>
      </c>
      <c r="I55" s="87" t="s">
        <v>78</v>
      </c>
      <c r="J55" s="86">
        <v>1266</v>
      </c>
      <c r="K55" s="85"/>
      <c r="L55" s="86">
        <v>3200</v>
      </c>
      <c r="M55" s="84" t="s">
        <v>519</v>
      </c>
      <c r="N55" s="86">
        <v>104942</v>
      </c>
      <c r="O55" s="87" t="s">
        <v>78</v>
      </c>
      <c r="P55" s="86">
        <v>109408</v>
      </c>
      <c r="Q55" s="87" t="s">
        <v>78</v>
      </c>
      <c r="R55" s="86">
        <v>3984690</v>
      </c>
      <c r="S55" s="87" t="s">
        <v>78</v>
      </c>
      <c r="T55" s="86">
        <v>2900224</v>
      </c>
      <c r="U55" s="85"/>
      <c r="V55" s="86">
        <v>6602528</v>
      </c>
      <c r="W55" s="85"/>
      <c r="X55" s="86">
        <v>13487442</v>
      </c>
      <c r="Y55" s="87" t="s">
        <v>78</v>
      </c>
    </row>
    <row r="56" spans="1:25" x14ac:dyDescent="0.2">
      <c r="A56" s="231">
        <v>1993</v>
      </c>
      <c r="B56" s="232">
        <v>117302</v>
      </c>
      <c r="C56" s="233"/>
      <c r="D56" s="232">
        <v>2923260</v>
      </c>
      <c r="E56" s="233"/>
      <c r="F56" s="232">
        <v>812039</v>
      </c>
      <c r="G56" s="235" t="s">
        <v>78</v>
      </c>
      <c r="H56" s="232">
        <v>3852601</v>
      </c>
      <c r="I56" s="235" t="s">
        <v>78</v>
      </c>
      <c r="J56" s="232">
        <v>1028</v>
      </c>
      <c r="K56" s="233"/>
      <c r="L56" s="232">
        <v>3400</v>
      </c>
      <c r="M56" s="234" t="s">
        <v>519</v>
      </c>
      <c r="N56" s="232">
        <v>109185</v>
      </c>
      <c r="O56" s="235" t="s">
        <v>78</v>
      </c>
      <c r="P56" s="232">
        <v>113613</v>
      </c>
      <c r="Q56" s="235" t="s">
        <v>78</v>
      </c>
      <c r="R56" s="232">
        <v>3966214</v>
      </c>
      <c r="S56" s="235" t="s">
        <v>78</v>
      </c>
      <c r="T56" s="232">
        <v>3018755</v>
      </c>
      <c r="U56" s="233"/>
      <c r="V56" s="232">
        <v>6883209</v>
      </c>
      <c r="W56" s="233"/>
      <c r="X56" s="232">
        <v>13868178</v>
      </c>
      <c r="Y56" s="235" t="s">
        <v>78</v>
      </c>
    </row>
    <row r="57" spans="1:25" x14ac:dyDescent="0.2">
      <c r="A57" s="83">
        <v>1994</v>
      </c>
      <c r="B57" s="86">
        <v>118119</v>
      </c>
      <c r="C57" s="85"/>
      <c r="D57" s="86">
        <v>2961981</v>
      </c>
      <c r="E57" s="85"/>
      <c r="F57" s="86">
        <v>819155</v>
      </c>
      <c r="G57" s="87" t="s">
        <v>78</v>
      </c>
      <c r="H57" s="86">
        <v>3899256</v>
      </c>
      <c r="I57" s="87" t="s">
        <v>78</v>
      </c>
      <c r="J57" s="84">
        <v>957</v>
      </c>
      <c r="K57" s="85"/>
      <c r="L57" s="86">
        <v>4200</v>
      </c>
      <c r="M57" s="84" t="s">
        <v>519</v>
      </c>
      <c r="N57" s="86">
        <v>106422</v>
      </c>
      <c r="O57" s="87" t="s">
        <v>78</v>
      </c>
      <c r="P57" s="86">
        <v>111579</v>
      </c>
      <c r="Q57" s="87" t="s">
        <v>78</v>
      </c>
      <c r="R57" s="86">
        <v>4010835</v>
      </c>
      <c r="S57" s="87" t="s">
        <v>78</v>
      </c>
      <c r="T57" s="86">
        <v>3115517</v>
      </c>
      <c r="U57" s="85"/>
      <c r="V57" s="86">
        <v>7016788</v>
      </c>
      <c r="W57" s="85"/>
      <c r="X57" s="86">
        <v>14143139</v>
      </c>
      <c r="Y57" s="87" t="s">
        <v>78</v>
      </c>
    </row>
    <row r="58" spans="1:25" x14ac:dyDescent="0.2">
      <c r="A58" s="83">
        <v>1995</v>
      </c>
      <c r="B58" s="86">
        <v>116788</v>
      </c>
      <c r="C58" s="85"/>
      <c r="D58" s="86">
        <v>3095988</v>
      </c>
      <c r="E58" s="85"/>
      <c r="F58" s="86">
        <v>763259</v>
      </c>
      <c r="G58" s="87" t="s">
        <v>78</v>
      </c>
      <c r="H58" s="86">
        <v>3976036</v>
      </c>
      <c r="I58" s="87" t="s">
        <v>78</v>
      </c>
      <c r="J58" s="86">
        <v>1220</v>
      </c>
      <c r="K58" s="85"/>
      <c r="L58" s="86">
        <v>4500</v>
      </c>
      <c r="M58" s="84" t="s">
        <v>519</v>
      </c>
      <c r="N58" s="86">
        <v>112717</v>
      </c>
      <c r="O58" s="87" t="s">
        <v>78</v>
      </c>
      <c r="P58" s="86">
        <v>118437</v>
      </c>
      <c r="Q58" s="87" t="s">
        <v>78</v>
      </c>
      <c r="R58" s="86">
        <v>4094472</v>
      </c>
      <c r="S58" s="87" t="s">
        <v>78</v>
      </c>
      <c r="T58" s="86">
        <v>3252036</v>
      </c>
      <c r="U58" s="85"/>
      <c r="V58" s="86">
        <v>7382370</v>
      </c>
      <c r="W58" s="85"/>
      <c r="X58" s="86">
        <v>14728879</v>
      </c>
      <c r="Y58" s="87" t="s">
        <v>78</v>
      </c>
    </row>
    <row r="59" spans="1:25" x14ac:dyDescent="0.2">
      <c r="A59" s="231">
        <v>1996</v>
      </c>
      <c r="B59" s="232">
        <v>121613</v>
      </c>
      <c r="C59" s="233"/>
      <c r="D59" s="232">
        <v>3226318</v>
      </c>
      <c r="E59" s="233"/>
      <c r="F59" s="232">
        <v>782922</v>
      </c>
      <c r="G59" s="235" t="s">
        <v>78</v>
      </c>
      <c r="H59" s="232">
        <v>4130852</v>
      </c>
      <c r="I59" s="235" t="s">
        <v>78</v>
      </c>
      <c r="J59" s="232">
        <v>1300</v>
      </c>
      <c r="K59" s="233"/>
      <c r="L59" s="232">
        <v>5300</v>
      </c>
      <c r="M59" s="234" t="s">
        <v>519</v>
      </c>
      <c r="N59" s="232">
        <v>128840</v>
      </c>
      <c r="O59" s="235" t="s">
        <v>78</v>
      </c>
      <c r="P59" s="232">
        <v>135440</v>
      </c>
      <c r="Q59" s="235" t="s">
        <v>78</v>
      </c>
      <c r="R59" s="232">
        <v>4266292</v>
      </c>
      <c r="S59" s="235" t="s">
        <v>78</v>
      </c>
      <c r="T59" s="232">
        <v>3343969</v>
      </c>
      <c r="U59" s="233"/>
      <c r="V59" s="232">
        <v>7602706</v>
      </c>
      <c r="W59" s="233"/>
      <c r="X59" s="232">
        <v>15212967</v>
      </c>
      <c r="Y59" s="235" t="s">
        <v>78</v>
      </c>
    </row>
    <row r="60" spans="1:25" x14ac:dyDescent="0.2">
      <c r="A60" s="83">
        <v>1997</v>
      </c>
      <c r="B60" s="86">
        <v>129391</v>
      </c>
      <c r="C60" s="85"/>
      <c r="D60" s="86">
        <v>3285320</v>
      </c>
      <c r="E60" s="85"/>
      <c r="F60" s="86">
        <v>735612</v>
      </c>
      <c r="G60" s="87" t="s">
        <v>78</v>
      </c>
      <c r="H60" s="86">
        <v>4150324</v>
      </c>
      <c r="I60" s="87" t="s">
        <v>78</v>
      </c>
      <c r="J60" s="86">
        <v>1228</v>
      </c>
      <c r="K60" s="85"/>
      <c r="L60" s="86">
        <v>5700</v>
      </c>
      <c r="M60" s="84" t="s">
        <v>519</v>
      </c>
      <c r="N60" s="86">
        <v>131284</v>
      </c>
      <c r="O60" s="87" t="s">
        <v>78</v>
      </c>
      <c r="P60" s="86">
        <v>138211</v>
      </c>
      <c r="Q60" s="87" t="s">
        <v>78</v>
      </c>
      <c r="R60" s="86">
        <v>4288535</v>
      </c>
      <c r="S60" s="87" t="s">
        <v>78</v>
      </c>
      <c r="T60" s="86">
        <v>3502848</v>
      </c>
      <c r="U60" s="85"/>
      <c r="V60" s="86">
        <v>7934598</v>
      </c>
      <c r="W60" s="85"/>
      <c r="X60" s="86">
        <v>15725981</v>
      </c>
      <c r="Y60" s="87" t="s">
        <v>78</v>
      </c>
    </row>
    <row r="61" spans="1:25" x14ac:dyDescent="0.2">
      <c r="A61" s="83">
        <v>1998</v>
      </c>
      <c r="B61" s="86">
        <v>93436</v>
      </c>
      <c r="C61" s="85"/>
      <c r="D61" s="86">
        <v>3082975</v>
      </c>
      <c r="E61" s="85"/>
      <c r="F61" s="86">
        <v>694770</v>
      </c>
      <c r="G61" s="87" t="s">
        <v>78</v>
      </c>
      <c r="H61" s="86">
        <v>3871180</v>
      </c>
      <c r="I61" s="87" t="s">
        <v>78</v>
      </c>
      <c r="J61" s="86">
        <v>1228</v>
      </c>
      <c r="K61" s="85"/>
      <c r="L61" s="86">
        <v>7100</v>
      </c>
      <c r="M61" s="84" t="s">
        <v>519</v>
      </c>
      <c r="N61" s="86">
        <v>118461</v>
      </c>
      <c r="O61" s="87" t="s">
        <v>78</v>
      </c>
      <c r="P61" s="86">
        <v>126789</v>
      </c>
      <c r="Q61" s="87" t="s">
        <v>78</v>
      </c>
      <c r="R61" s="86">
        <v>3997970</v>
      </c>
      <c r="S61" s="87" t="s">
        <v>78</v>
      </c>
      <c r="T61" s="86">
        <v>3677989</v>
      </c>
      <c r="U61" s="85"/>
      <c r="V61" s="86">
        <v>8337577</v>
      </c>
      <c r="W61" s="85"/>
      <c r="X61" s="86">
        <v>16013536</v>
      </c>
      <c r="Y61" s="87" t="s">
        <v>78</v>
      </c>
    </row>
    <row r="62" spans="1:25" x14ac:dyDescent="0.2">
      <c r="A62" s="231">
        <v>1999</v>
      </c>
      <c r="B62" s="232">
        <v>102524</v>
      </c>
      <c r="C62" s="233"/>
      <c r="D62" s="232">
        <v>3115031</v>
      </c>
      <c r="E62" s="233"/>
      <c r="F62" s="232">
        <v>699129</v>
      </c>
      <c r="G62" s="235" t="s">
        <v>78</v>
      </c>
      <c r="H62" s="232">
        <v>3916684</v>
      </c>
      <c r="I62" s="235" t="s">
        <v>78</v>
      </c>
      <c r="J62" s="232">
        <v>1173</v>
      </c>
      <c r="K62" s="233"/>
      <c r="L62" s="232">
        <v>6700</v>
      </c>
      <c r="M62" s="234" t="s">
        <v>519</v>
      </c>
      <c r="N62" s="232">
        <v>120748</v>
      </c>
      <c r="O62" s="235" t="s">
        <v>78</v>
      </c>
      <c r="P62" s="232">
        <v>128621</v>
      </c>
      <c r="Q62" s="235" t="s">
        <v>78</v>
      </c>
      <c r="R62" s="232">
        <v>4045304</v>
      </c>
      <c r="S62" s="235" t="s">
        <v>78</v>
      </c>
      <c r="T62" s="232">
        <v>3766238</v>
      </c>
      <c r="U62" s="233"/>
      <c r="V62" s="232">
        <v>8610002</v>
      </c>
      <c r="W62" s="233"/>
      <c r="X62" s="232">
        <v>16421544</v>
      </c>
      <c r="Y62" s="235" t="s">
        <v>78</v>
      </c>
    </row>
    <row r="63" spans="1:25" x14ac:dyDescent="0.2">
      <c r="A63" s="83">
        <v>2000</v>
      </c>
      <c r="B63" s="86">
        <v>91895</v>
      </c>
      <c r="C63" s="85"/>
      <c r="D63" s="86">
        <v>3251562</v>
      </c>
      <c r="E63" s="87" t="s">
        <v>78</v>
      </c>
      <c r="F63" s="86">
        <v>797929</v>
      </c>
      <c r="G63" s="87" t="s">
        <v>78</v>
      </c>
      <c r="H63" s="86">
        <v>4141386</v>
      </c>
      <c r="I63" s="87" t="s">
        <v>78</v>
      </c>
      <c r="J63" s="86">
        <v>1018</v>
      </c>
      <c r="K63" s="85"/>
      <c r="L63" s="86">
        <v>7600</v>
      </c>
      <c r="M63" s="84" t="s">
        <v>519</v>
      </c>
      <c r="N63" s="86">
        <v>119102</v>
      </c>
      <c r="O63" s="87" t="s">
        <v>78</v>
      </c>
      <c r="P63" s="86">
        <v>127719</v>
      </c>
      <c r="Q63" s="87" t="s">
        <v>78</v>
      </c>
      <c r="R63" s="86">
        <v>4269105</v>
      </c>
      <c r="S63" s="87" t="s">
        <v>78</v>
      </c>
      <c r="T63" s="86">
        <v>3955691</v>
      </c>
      <c r="U63" s="85"/>
      <c r="V63" s="86">
        <v>8993273</v>
      </c>
      <c r="W63" s="87" t="s">
        <v>78</v>
      </c>
      <c r="X63" s="86">
        <v>17218069</v>
      </c>
      <c r="Y63" s="87" t="s">
        <v>78</v>
      </c>
    </row>
    <row r="64" spans="1:25" x14ac:dyDescent="0.2">
      <c r="A64" s="83">
        <v>2001</v>
      </c>
      <c r="B64" s="86">
        <v>96858</v>
      </c>
      <c r="C64" s="85"/>
      <c r="D64" s="86">
        <v>3097263</v>
      </c>
      <c r="E64" s="85"/>
      <c r="F64" s="86">
        <v>781331</v>
      </c>
      <c r="G64" s="87" t="s">
        <v>78</v>
      </c>
      <c r="H64" s="86">
        <v>3975451</v>
      </c>
      <c r="I64" s="87" t="s">
        <v>78</v>
      </c>
      <c r="J64" s="84">
        <v>687</v>
      </c>
      <c r="K64" s="85"/>
      <c r="L64" s="86">
        <v>8270</v>
      </c>
      <c r="M64" s="84" t="s">
        <v>519</v>
      </c>
      <c r="N64" s="86">
        <v>91661</v>
      </c>
      <c r="O64" s="87" t="s">
        <v>78</v>
      </c>
      <c r="P64" s="86">
        <v>100618</v>
      </c>
      <c r="Q64" s="87" t="s">
        <v>78</v>
      </c>
      <c r="R64" s="86">
        <v>4076069</v>
      </c>
      <c r="S64" s="87" t="s">
        <v>78</v>
      </c>
      <c r="T64" s="86">
        <v>4062047</v>
      </c>
      <c r="U64" s="85"/>
      <c r="V64" s="86">
        <v>9041755</v>
      </c>
      <c r="W64" s="87" t="s">
        <v>78</v>
      </c>
      <c r="X64" s="86">
        <v>17179872</v>
      </c>
      <c r="Y64" s="87" t="s">
        <v>78</v>
      </c>
    </row>
    <row r="65" spans="1:25" x14ac:dyDescent="0.2">
      <c r="A65" s="231">
        <v>2002</v>
      </c>
      <c r="B65" s="232">
        <v>89820</v>
      </c>
      <c r="C65" s="233"/>
      <c r="D65" s="232">
        <v>3224982</v>
      </c>
      <c r="E65" s="233"/>
      <c r="F65" s="232">
        <v>717330</v>
      </c>
      <c r="G65" s="235" t="s">
        <v>78</v>
      </c>
      <c r="H65" s="232">
        <v>4032132</v>
      </c>
      <c r="I65" s="235" t="s">
        <v>78</v>
      </c>
      <c r="J65" s="234">
        <v>130</v>
      </c>
      <c r="K65" s="233"/>
      <c r="L65" s="232">
        <v>8753</v>
      </c>
      <c r="M65" s="234" t="s">
        <v>519</v>
      </c>
      <c r="N65" s="232">
        <v>94996</v>
      </c>
      <c r="O65" s="235" t="s">
        <v>78</v>
      </c>
      <c r="P65" s="232">
        <v>103879</v>
      </c>
      <c r="Q65" s="235" t="s">
        <v>78</v>
      </c>
      <c r="R65" s="232">
        <v>4136012</v>
      </c>
      <c r="S65" s="235" t="s">
        <v>78</v>
      </c>
      <c r="T65" s="232">
        <v>4109861</v>
      </c>
      <c r="U65" s="233"/>
      <c r="V65" s="232">
        <v>9158503</v>
      </c>
      <c r="W65" s="235" t="s">
        <v>78</v>
      </c>
      <c r="X65" s="232">
        <v>17404375</v>
      </c>
      <c r="Y65" s="235" t="s">
        <v>78</v>
      </c>
    </row>
    <row r="66" spans="1:25" x14ac:dyDescent="0.2">
      <c r="A66" s="83">
        <v>2003</v>
      </c>
      <c r="B66" s="86">
        <v>81963</v>
      </c>
      <c r="C66" s="85"/>
      <c r="D66" s="86">
        <v>3260916</v>
      </c>
      <c r="E66" s="87" t="s">
        <v>78</v>
      </c>
      <c r="F66" s="86">
        <v>818934</v>
      </c>
      <c r="G66" s="87" t="s">
        <v>78</v>
      </c>
      <c r="H66" s="86">
        <v>4161813</v>
      </c>
      <c r="I66" s="87" t="s">
        <v>78</v>
      </c>
      <c r="J66" s="84">
        <v>740</v>
      </c>
      <c r="K66" s="85"/>
      <c r="L66" s="86">
        <v>11000</v>
      </c>
      <c r="M66" s="84" t="s">
        <v>519</v>
      </c>
      <c r="N66" s="86">
        <v>101287</v>
      </c>
      <c r="O66" s="87" t="s">
        <v>78</v>
      </c>
      <c r="P66" s="86">
        <v>113026</v>
      </c>
      <c r="Q66" s="87" t="s">
        <v>78</v>
      </c>
      <c r="R66" s="86">
        <v>4274840</v>
      </c>
      <c r="S66" s="87" t="s">
        <v>78</v>
      </c>
      <c r="T66" s="86">
        <v>4090059</v>
      </c>
      <c r="U66" s="85"/>
      <c r="V66" s="86">
        <v>9022717</v>
      </c>
      <c r="W66" s="85"/>
      <c r="X66" s="86">
        <v>17387615</v>
      </c>
      <c r="Y66" s="87" t="s">
        <v>78</v>
      </c>
    </row>
    <row r="67" spans="1:25" x14ac:dyDescent="0.2">
      <c r="A67" s="83">
        <v>2004</v>
      </c>
      <c r="B67" s="86">
        <v>102904</v>
      </c>
      <c r="C67" s="85"/>
      <c r="D67" s="86">
        <v>3200965</v>
      </c>
      <c r="E67" s="87" t="s">
        <v>78</v>
      </c>
      <c r="F67" s="86">
        <v>800846</v>
      </c>
      <c r="G67" s="87" t="s">
        <v>78</v>
      </c>
      <c r="H67" s="86">
        <v>4104716</v>
      </c>
      <c r="I67" s="87" t="s">
        <v>78</v>
      </c>
      <c r="J67" s="86">
        <v>1052</v>
      </c>
      <c r="K67" s="85"/>
      <c r="L67" s="86">
        <v>12000</v>
      </c>
      <c r="M67" s="84" t="s">
        <v>519</v>
      </c>
      <c r="N67" s="86">
        <v>105319</v>
      </c>
      <c r="O67" s="87" t="s">
        <v>78</v>
      </c>
      <c r="P67" s="86">
        <v>118371</v>
      </c>
      <c r="Q67" s="87" t="s">
        <v>78</v>
      </c>
      <c r="R67" s="86">
        <v>4223087</v>
      </c>
      <c r="S67" s="87" t="s">
        <v>78</v>
      </c>
      <c r="T67" s="86">
        <v>4198209</v>
      </c>
      <c r="U67" s="85"/>
      <c r="V67" s="86">
        <v>9285814</v>
      </c>
      <c r="W67" s="85"/>
      <c r="X67" s="86">
        <v>17707110</v>
      </c>
      <c r="Y67" s="87" t="s">
        <v>78</v>
      </c>
    </row>
    <row r="68" spans="1:25" x14ac:dyDescent="0.2">
      <c r="A68" s="231">
        <v>2005</v>
      </c>
      <c r="B68" s="232">
        <v>96999</v>
      </c>
      <c r="C68" s="233"/>
      <c r="D68" s="232">
        <v>3073213</v>
      </c>
      <c r="E68" s="235" t="s">
        <v>78</v>
      </c>
      <c r="F68" s="232">
        <v>754030</v>
      </c>
      <c r="G68" s="235" t="s">
        <v>78</v>
      </c>
      <c r="H68" s="232">
        <v>3924243</v>
      </c>
      <c r="I68" s="235" t="s">
        <v>78</v>
      </c>
      <c r="J68" s="234">
        <v>860</v>
      </c>
      <c r="K68" s="233"/>
      <c r="L68" s="232">
        <v>13600</v>
      </c>
      <c r="M68" s="234" t="s">
        <v>519</v>
      </c>
      <c r="N68" s="232">
        <v>104778</v>
      </c>
      <c r="O68" s="235" t="s">
        <v>78</v>
      </c>
      <c r="P68" s="232">
        <v>119238</v>
      </c>
      <c r="Q68" s="235" t="s">
        <v>78</v>
      </c>
      <c r="R68" s="232">
        <v>4043481</v>
      </c>
      <c r="S68" s="235" t="s">
        <v>78</v>
      </c>
      <c r="T68" s="232">
        <v>4350570</v>
      </c>
      <c r="U68" s="233"/>
      <c r="V68" s="232">
        <v>9511277</v>
      </c>
      <c r="W68" s="235" t="s">
        <v>78</v>
      </c>
      <c r="X68" s="232">
        <v>17905328</v>
      </c>
      <c r="Y68" s="235" t="s">
        <v>78</v>
      </c>
    </row>
    <row r="69" spans="1:25" x14ac:dyDescent="0.2">
      <c r="A69" s="83">
        <v>2006</v>
      </c>
      <c r="B69" s="86">
        <v>64789</v>
      </c>
      <c r="C69" s="85"/>
      <c r="D69" s="86">
        <v>2901680</v>
      </c>
      <c r="E69" s="85"/>
      <c r="F69" s="86">
        <v>655126</v>
      </c>
      <c r="G69" s="87" t="s">
        <v>78</v>
      </c>
      <c r="H69" s="86">
        <v>3621595</v>
      </c>
      <c r="I69" s="87" t="s">
        <v>78</v>
      </c>
      <c r="J69" s="84">
        <v>927</v>
      </c>
      <c r="K69" s="85"/>
      <c r="L69" s="86">
        <v>14000</v>
      </c>
      <c r="M69" s="84" t="s">
        <v>519</v>
      </c>
      <c r="N69" s="86">
        <v>102290</v>
      </c>
      <c r="O69" s="87" t="s">
        <v>78</v>
      </c>
      <c r="P69" s="86">
        <v>117216</v>
      </c>
      <c r="Q69" s="87" t="s">
        <v>78</v>
      </c>
      <c r="R69" s="86">
        <v>3738812</v>
      </c>
      <c r="S69" s="87" t="s">
        <v>78</v>
      </c>
      <c r="T69" s="86">
        <v>4434725</v>
      </c>
      <c r="U69" s="85"/>
      <c r="V69" s="86">
        <v>9586567</v>
      </c>
      <c r="W69" s="87" t="s">
        <v>78</v>
      </c>
      <c r="X69" s="86">
        <v>17760105</v>
      </c>
      <c r="Y69" s="87" t="s">
        <v>78</v>
      </c>
    </row>
    <row r="70" spans="1:25" x14ac:dyDescent="0.2">
      <c r="A70" s="83">
        <v>2007</v>
      </c>
      <c r="B70" s="86">
        <v>70035</v>
      </c>
      <c r="C70" s="85"/>
      <c r="D70" s="86">
        <v>3094061</v>
      </c>
      <c r="E70" s="87" t="s">
        <v>78</v>
      </c>
      <c r="F70" s="86">
        <v>641661</v>
      </c>
      <c r="G70" s="87" t="s">
        <v>78</v>
      </c>
      <c r="H70" s="86">
        <v>3805757</v>
      </c>
      <c r="I70" s="87" t="s">
        <v>78</v>
      </c>
      <c r="J70" s="84">
        <v>764</v>
      </c>
      <c r="K70" s="85"/>
      <c r="L70" s="86">
        <v>14400</v>
      </c>
      <c r="M70" s="84" t="s">
        <v>519</v>
      </c>
      <c r="N70" s="86">
        <v>102355</v>
      </c>
      <c r="O70" s="87" t="s">
        <v>78</v>
      </c>
      <c r="P70" s="86">
        <v>117519</v>
      </c>
      <c r="Q70" s="87" t="s">
        <v>78</v>
      </c>
      <c r="R70" s="86">
        <v>3923277</v>
      </c>
      <c r="S70" s="87" t="s">
        <v>78</v>
      </c>
      <c r="T70" s="86">
        <v>4559507</v>
      </c>
      <c r="U70" s="85"/>
      <c r="V70" s="86">
        <v>9830936</v>
      </c>
      <c r="W70" s="87" t="s">
        <v>78</v>
      </c>
      <c r="X70" s="86">
        <v>18313720</v>
      </c>
      <c r="Y70" s="87" t="s">
        <v>78</v>
      </c>
    </row>
    <row r="71" spans="1:25" x14ac:dyDescent="0.2">
      <c r="A71" s="231">
        <v>2008</v>
      </c>
      <c r="B71" s="232">
        <v>69059</v>
      </c>
      <c r="C71" s="235" t="s">
        <v>78</v>
      </c>
      <c r="D71" s="232">
        <v>3211318</v>
      </c>
      <c r="E71" s="235" t="s">
        <v>78</v>
      </c>
      <c r="F71" s="232">
        <v>638086</v>
      </c>
      <c r="G71" s="235" t="s">
        <v>78</v>
      </c>
      <c r="H71" s="232">
        <v>3918463</v>
      </c>
      <c r="I71" s="235" t="s">
        <v>78</v>
      </c>
      <c r="J71" s="234">
        <v>591</v>
      </c>
      <c r="K71" s="235" t="s">
        <v>78</v>
      </c>
      <c r="L71" s="232">
        <v>14800</v>
      </c>
      <c r="M71" s="234">
        <v>1</v>
      </c>
      <c r="N71" s="232">
        <v>109328</v>
      </c>
      <c r="O71" s="235" t="s">
        <v>78</v>
      </c>
      <c r="P71" s="232">
        <v>124720</v>
      </c>
      <c r="Q71" s="235" t="s">
        <v>78</v>
      </c>
      <c r="R71" s="232">
        <v>4043183</v>
      </c>
      <c r="S71" s="235" t="s">
        <v>78</v>
      </c>
      <c r="T71" s="232">
        <v>4558368</v>
      </c>
      <c r="U71" s="235" t="s">
        <v>78</v>
      </c>
      <c r="V71" s="232">
        <v>9809667</v>
      </c>
      <c r="W71" s="235" t="s">
        <v>78</v>
      </c>
      <c r="X71" s="232">
        <v>18411218</v>
      </c>
      <c r="Y71" s="235" t="s">
        <v>78</v>
      </c>
    </row>
    <row r="72" spans="1:25" x14ac:dyDescent="0.2">
      <c r="A72" s="83" t="s">
        <v>521</v>
      </c>
      <c r="B72" s="86">
        <v>61491</v>
      </c>
      <c r="C72" s="85"/>
      <c r="D72" s="86">
        <v>3187309</v>
      </c>
      <c r="E72" s="85"/>
      <c r="F72" s="86">
        <v>599975</v>
      </c>
      <c r="G72" s="85"/>
      <c r="H72" s="86">
        <v>3848776</v>
      </c>
      <c r="I72" s="85"/>
      <c r="J72" s="84">
        <v>679</v>
      </c>
      <c r="K72" s="85"/>
      <c r="L72" s="86">
        <v>16700</v>
      </c>
      <c r="M72" s="84">
        <v>1</v>
      </c>
      <c r="N72" s="86">
        <v>108063</v>
      </c>
      <c r="O72" s="85"/>
      <c r="P72" s="86">
        <v>125443</v>
      </c>
      <c r="Q72" s="85"/>
      <c r="R72" s="86">
        <v>3974219</v>
      </c>
      <c r="S72" s="85"/>
      <c r="T72" s="86">
        <v>4514039</v>
      </c>
      <c r="U72" s="85"/>
      <c r="V72" s="86">
        <v>9659320</v>
      </c>
      <c r="W72" s="85"/>
      <c r="X72" s="86">
        <v>18147578</v>
      </c>
      <c r="Y72" s="85"/>
    </row>
    <row r="73" spans="1:25" x14ac:dyDescent="0.2">
      <c r="A73" s="593" t="s">
        <v>489</v>
      </c>
      <c r="B73" s="594"/>
      <c r="C73" s="594"/>
      <c r="D73" s="594"/>
      <c r="E73" s="594"/>
      <c r="F73" s="594"/>
      <c r="G73" s="594"/>
      <c r="H73" s="594"/>
      <c r="I73" s="594"/>
      <c r="J73" s="594"/>
      <c r="K73" s="594"/>
      <c r="L73" s="594"/>
      <c r="M73" s="594" t="s">
        <v>405</v>
      </c>
      <c r="N73" s="594"/>
      <c r="O73" s="594"/>
      <c r="P73" s="594"/>
      <c r="Q73" s="594"/>
      <c r="R73" s="594"/>
      <c r="S73" s="594"/>
      <c r="T73" s="594"/>
      <c r="U73" s="594"/>
      <c r="V73" s="594"/>
      <c r="W73" s="594"/>
      <c r="X73" s="594"/>
      <c r="Y73" s="597"/>
    </row>
    <row r="74" spans="1:25" x14ac:dyDescent="0.2">
      <c r="A74" s="595"/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1" t="s">
        <v>392</v>
      </c>
      <c r="N74" s="591"/>
      <c r="O74" s="591"/>
      <c r="P74" s="591"/>
      <c r="Q74" s="591"/>
      <c r="R74" s="591"/>
      <c r="S74" s="591"/>
      <c r="T74" s="591"/>
      <c r="U74" s="591"/>
      <c r="V74" s="591"/>
      <c r="W74" s="591"/>
      <c r="X74" s="591"/>
      <c r="Y74" s="592"/>
    </row>
    <row r="75" spans="1:25" x14ac:dyDescent="0.2">
      <c r="A75" s="595" t="s">
        <v>484</v>
      </c>
      <c r="B75" s="596"/>
      <c r="C75" s="596"/>
      <c r="D75" s="596"/>
      <c r="E75" s="596"/>
      <c r="F75" s="596"/>
      <c r="G75" s="596"/>
      <c r="H75" s="596"/>
      <c r="I75" s="596"/>
      <c r="J75" s="596"/>
      <c r="K75" s="596"/>
      <c r="L75" s="596"/>
      <c r="M75" s="596" t="s">
        <v>406</v>
      </c>
      <c r="N75" s="596"/>
      <c r="O75" s="596"/>
      <c r="P75" s="596"/>
      <c r="Q75" s="596"/>
      <c r="R75" s="596"/>
      <c r="S75" s="596"/>
      <c r="T75" s="596"/>
      <c r="U75" s="596"/>
      <c r="V75" s="596"/>
      <c r="W75" s="596"/>
      <c r="X75" s="596"/>
      <c r="Y75" s="598"/>
    </row>
    <row r="76" spans="1:25" x14ac:dyDescent="0.2">
      <c r="A76" s="595"/>
      <c r="B76" s="596"/>
      <c r="C76" s="596"/>
      <c r="D76" s="596"/>
      <c r="E76" s="596"/>
      <c r="F76" s="596"/>
      <c r="G76" s="596"/>
      <c r="H76" s="596"/>
      <c r="I76" s="596"/>
      <c r="J76" s="596"/>
      <c r="K76" s="596"/>
      <c r="L76" s="596"/>
      <c r="M76" s="591" t="s">
        <v>393</v>
      </c>
      <c r="N76" s="591"/>
      <c r="O76" s="591"/>
      <c r="P76" s="591"/>
      <c r="Q76" s="591"/>
      <c r="R76" s="591"/>
      <c r="S76" s="591"/>
      <c r="T76" s="591"/>
      <c r="U76" s="591"/>
      <c r="V76" s="591"/>
      <c r="W76" s="591"/>
      <c r="X76" s="591"/>
      <c r="Y76" s="592"/>
    </row>
    <row r="77" spans="1:25" x14ac:dyDescent="0.2">
      <c r="A77" s="595"/>
      <c r="B77" s="596"/>
      <c r="C77" s="596"/>
      <c r="D77" s="596"/>
      <c r="E77" s="596"/>
      <c r="F77" s="596"/>
      <c r="G77" s="596"/>
      <c r="H77" s="596"/>
      <c r="I77" s="596"/>
      <c r="J77" s="596"/>
      <c r="K77" s="596"/>
      <c r="L77" s="596"/>
      <c r="M77" s="591" t="s">
        <v>394</v>
      </c>
      <c r="N77" s="591"/>
      <c r="O77" s="591"/>
      <c r="P77" s="591"/>
      <c r="Q77" s="591"/>
      <c r="R77" s="591"/>
      <c r="S77" s="591"/>
      <c r="T77" s="591"/>
      <c r="U77" s="591"/>
      <c r="V77" s="591"/>
      <c r="W77" s="591"/>
      <c r="X77" s="591"/>
      <c r="Y77" s="592"/>
    </row>
    <row r="78" spans="1:25" x14ac:dyDescent="0.2">
      <c r="A78" s="595"/>
      <c r="B78" s="596"/>
      <c r="C78" s="596"/>
      <c r="D78" s="596"/>
      <c r="E78" s="596"/>
      <c r="F78" s="596"/>
      <c r="G78" s="596"/>
      <c r="H78" s="596"/>
      <c r="I78" s="596"/>
      <c r="J78" s="596"/>
      <c r="K78" s="596"/>
      <c r="L78" s="596"/>
      <c r="M78" s="591" t="s">
        <v>395</v>
      </c>
      <c r="N78" s="591"/>
      <c r="O78" s="591"/>
      <c r="P78" s="591"/>
      <c r="Q78" s="591"/>
      <c r="R78" s="591"/>
      <c r="S78" s="591"/>
      <c r="T78" s="591"/>
      <c r="U78" s="591"/>
      <c r="V78" s="591"/>
      <c r="W78" s="591"/>
      <c r="X78" s="591"/>
      <c r="Y78" s="592"/>
    </row>
    <row r="79" spans="1:25" x14ac:dyDescent="0.2">
      <c r="A79" s="595" t="s">
        <v>485</v>
      </c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1" t="s">
        <v>520</v>
      </c>
      <c r="N79" s="591"/>
      <c r="O79" s="591"/>
      <c r="P79" s="591"/>
      <c r="Q79" s="591"/>
      <c r="R79" s="591"/>
      <c r="S79" s="591"/>
      <c r="T79" s="591"/>
      <c r="U79" s="591"/>
      <c r="V79" s="591"/>
      <c r="W79" s="591"/>
      <c r="X79" s="591"/>
      <c r="Y79" s="592"/>
    </row>
    <row r="80" spans="1:25" x14ac:dyDescent="0.2">
      <c r="A80" s="625" t="s">
        <v>483</v>
      </c>
      <c r="B80" s="591"/>
      <c r="C80" s="591"/>
      <c r="D80" s="591"/>
      <c r="E80" s="591"/>
      <c r="F80" s="591"/>
      <c r="G80" s="591"/>
      <c r="H80" s="591"/>
      <c r="I80" s="591"/>
      <c r="J80" s="591"/>
      <c r="K80" s="591"/>
      <c r="L80" s="591"/>
      <c r="M80" s="591"/>
      <c r="N80" s="591"/>
      <c r="O80" s="591"/>
      <c r="P80" s="591"/>
      <c r="Q80" s="591"/>
      <c r="R80" s="591"/>
      <c r="S80" s="591"/>
      <c r="T80" s="591"/>
      <c r="U80" s="591"/>
      <c r="V80" s="591"/>
      <c r="W80" s="591"/>
      <c r="X80" s="591"/>
      <c r="Y80" s="592"/>
    </row>
    <row r="81" spans="1:25" x14ac:dyDescent="0.2">
      <c r="A81" s="595" t="s">
        <v>522</v>
      </c>
      <c r="B81" s="596"/>
      <c r="C81" s="596"/>
      <c r="D81" s="596"/>
      <c r="E81" s="596"/>
      <c r="F81" s="596"/>
      <c r="G81" s="596"/>
      <c r="H81" s="596"/>
      <c r="I81" s="596"/>
      <c r="J81" s="596"/>
      <c r="K81" s="596"/>
      <c r="L81" s="596"/>
      <c r="M81" s="591" t="s">
        <v>490</v>
      </c>
      <c r="N81" s="591"/>
      <c r="O81" s="591"/>
      <c r="P81" s="591"/>
      <c r="Q81" s="591"/>
      <c r="R81" s="591"/>
      <c r="S81" s="591"/>
      <c r="T81" s="591"/>
      <c r="U81" s="591"/>
      <c r="V81" s="591"/>
      <c r="W81" s="591"/>
      <c r="X81" s="591"/>
      <c r="Y81" s="592"/>
    </row>
    <row r="82" spans="1:25" x14ac:dyDescent="0.2">
      <c r="A82" s="595"/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1" t="s">
        <v>396</v>
      </c>
      <c r="N82" s="591"/>
      <c r="O82" s="591"/>
      <c r="P82" s="591"/>
      <c r="Q82" s="591"/>
      <c r="R82" s="591"/>
      <c r="S82" s="591"/>
      <c r="T82" s="591"/>
      <c r="U82" s="591"/>
      <c r="V82" s="591"/>
      <c r="W82" s="591"/>
      <c r="X82" s="591"/>
      <c r="Y82" s="592"/>
    </row>
    <row r="83" spans="1:25" x14ac:dyDescent="0.2">
      <c r="A83" s="595"/>
      <c r="B83" s="596"/>
      <c r="C83" s="596"/>
      <c r="D83" s="596"/>
      <c r="E83" s="596"/>
      <c r="F83" s="596"/>
      <c r="G83" s="596"/>
      <c r="H83" s="596"/>
      <c r="I83" s="596"/>
      <c r="J83" s="596"/>
      <c r="K83" s="596"/>
      <c r="L83" s="596"/>
      <c r="M83" s="591" t="s">
        <v>491</v>
      </c>
      <c r="N83" s="591"/>
      <c r="O83" s="591"/>
      <c r="P83" s="591"/>
      <c r="Q83" s="591"/>
      <c r="R83" s="591"/>
      <c r="S83" s="591"/>
      <c r="T83" s="591"/>
      <c r="U83" s="591"/>
      <c r="V83" s="591"/>
      <c r="W83" s="591"/>
      <c r="X83" s="591"/>
      <c r="Y83" s="592"/>
    </row>
    <row r="84" spans="1:25" x14ac:dyDescent="0.2">
      <c r="A84" s="621" t="s">
        <v>407</v>
      </c>
      <c r="B84" s="622"/>
      <c r="C84" s="622"/>
      <c r="D84" s="622"/>
      <c r="E84" s="622"/>
      <c r="F84" s="622"/>
      <c r="G84" s="622"/>
      <c r="H84" s="622"/>
      <c r="I84" s="622"/>
      <c r="J84" s="622"/>
      <c r="K84" s="622"/>
      <c r="L84" s="622"/>
      <c r="M84" s="623" t="s">
        <v>397</v>
      </c>
      <c r="N84" s="623"/>
      <c r="O84" s="623"/>
      <c r="P84" s="623"/>
      <c r="Q84" s="623"/>
      <c r="R84" s="623"/>
      <c r="S84" s="623"/>
      <c r="T84" s="623"/>
      <c r="U84" s="623"/>
      <c r="V84" s="623"/>
      <c r="W84" s="623"/>
      <c r="X84" s="623"/>
      <c r="Y84" s="624"/>
    </row>
  </sheetData>
  <mergeCells count="57">
    <mergeCell ref="X3:Y11"/>
    <mergeCell ref="B7:I9"/>
    <mergeCell ref="J7:Q9"/>
    <mergeCell ref="R7:S7"/>
    <mergeCell ref="R8:S8"/>
    <mergeCell ref="R9:S9"/>
    <mergeCell ref="R10:S10"/>
    <mergeCell ref="R11:S11"/>
    <mergeCell ref="B10:C11"/>
    <mergeCell ref="D10:E11"/>
    <mergeCell ref="L10:L11"/>
    <mergeCell ref="M10:M11"/>
    <mergeCell ref="N10:O11"/>
    <mergeCell ref="P10:Q11"/>
    <mergeCell ref="F10:G11"/>
    <mergeCell ref="V6:W6"/>
    <mergeCell ref="V7:W7"/>
    <mergeCell ref="V8:W8"/>
    <mergeCell ref="V9:W9"/>
    <mergeCell ref="V10:W10"/>
    <mergeCell ref="H10:I11"/>
    <mergeCell ref="J10:K10"/>
    <mergeCell ref="J11:K11"/>
    <mergeCell ref="V11:W11"/>
    <mergeCell ref="A84:L84"/>
    <mergeCell ref="M84:Y84"/>
    <mergeCell ref="A79:L79"/>
    <mergeCell ref="A80:L80"/>
    <mergeCell ref="M79:Y80"/>
    <mergeCell ref="A81:L83"/>
    <mergeCell ref="A1:Y1"/>
    <mergeCell ref="A2:Y2"/>
    <mergeCell ref="A3:A11"/>
    <mergeCell ref="B3:S6"/>
    <mergeCell ref="T3:U3"/>
    <mergeCell ref="T4:U4"/>
    <mergeCell ref="T5:U5"/>
    <mergeCell ref="T6:U6"/>
    <mergeCell ref="T7:U7"/>
    <mergeCell ref="T8:U8"/>
    <mergeCell ref="T9:U9"/>
    <mergeCell ref="T10:U10"/>
    <mergeCell ref="T11:U11"/>
    <mergeCell ref="V3:W3"/>
    <mergeCell ref="V4:W4"/>
    <mergeCell ref="V5:W5"/>
    <mergeCell ref="M78:Y78"/>
    <mergeCell ref="M81:Y81"/>
    <mergeCell ref="M82:Y82"/>
    <mergeCell ref="M83:Y83"/>
    <mergeCell ref="A73:L74"/>
    <mergeCell ref="M73:Y73"/>
    <mergeCell ref="M74:Y74"/>
    <mergeCell ref="A75:L78"/>
    <mergeCell ref="M75:Y75"/>
    <mergeCell ref="M76:Y76"/>
    <mergeCell ref="M77:Y77"/>
  </mergeCells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0"/>
  <sheetViews>
    <sheetView showGridLines="0" topLeftCell="A27" workbookViewId="0">
      <selection activeCell="Y73" sqref="B28:Y73"/>
    </sheetView>
  </sheetViews>
  <sheetFormatPr defaultRowHeight="15" x14ac:dyDescent="0.25"/>
  <cols>
    <col min="1" max="1" width="4.5703125" style="249" customWidth="1"/>
    <col min="2" max="2" width="6.28515625" style="249" customWidth="1"/>
    <col min="3" max="3" width="2.28515625" style="249" customWidth="1"/>
    <col min="4" max="4" width="7.7109375" style="249" customWidth="1"/>
    <col min="5" max="5" width="2.7109375" style="249" customWidth="1"/>
    <col min="6" max="6" width="7.42578125" style="249" customWidth="1"/>
    <col min="7" max="7" width="2.7109375" style="249" customWidth="1"/>
    <col min="8" max="8" width="6.5703125" style="249" customWidth="1"/>
    <col min="9" max="9" width="2.28515625" style="249" customWidth="1"/>
    <col min="10" max="10" width="6.7109375" style="249" customWidth="1"/>
    <col min="11" max="11" width="4" style="249" customWidth="1"/>
    <col min="12" max="12" width="10.5703125" style="249" customWidth="1"/>
    <col min="13" max="13" width="8.7109375" style="249" customWidth="1"/>
    <col min="14" max="14" width="6.28515625" style="249" customWidth="1"/>
    <col min="15" max="15" width="6.85546875" style="249" customWidth="1"/>
    <col min="16" max="16" width="2.7109375" style="249" customWidth="1"/>
    <col min="17" max="17" width="6" style="249" customWidth="1"/>
    <col min="18" max="18" width="2.42578125" style="249" customWidth="1"/>
    <col min="19" max="19" width="7.28515625" style="249" customWidth="1"/>
    <col min="20" max="20" width="2.42578125" style="249" customWidth="1"/>
    <col min="21" max="21" width="7.28515625" style="249" customWidth="1"/>
    <col min="22" max="22" width="2.42578125" style="249" customWidth="1"/>
    <col min="23" max="23" width="7.28515625" style="249" customWidth="1"/>
    <col min="24" max="24" width="2.42578125" style="249" customWidth="1"/>
    <col min="25" max="25" width="7.85546875" style="249" customWidth="1"/>
    <col min="26" max="26" width="2.42578125" style="249" customWidth="1"/>
    <col min="27" max="256" width="9.140625" style="249"/>
    <col min="257" max="257" width="4.5703125" style="249" customWidth="1"/>
    <col min="258" max="258" width="6.28515625" style="249" customWidth="1"/>
    <col min="259" max="259" width="2.28515625" style="249" customWidth="1"/>
    <col min="260" max="260" width="7.7109375" style="249" customWidth="1"/>
    <col min="261" max="261" width="2.7109375" style="249" customWidth="1"/>
    <col min="262" max="262" width="7.42578125" style="249" customWidth="1"/>
    <col min="263" max="263" width="2.7109375" style="249" customWidth="1"/>
    <col min="264" max="264" width="6.5703125" style="249" customWidth="1"/>
    <col min="265" max="265" width="2.28515625" style="249" customWidth="1"/>
    <col min="266" max="266" width="6.7109375" style="249" customWidth="1"/>
    <col min="267" max="267" width="4" style="249" customWidth="1"/>
    <col min="268" max="268" width="10.5703125" style="249" customWidth="1"/>
    <col min="269" max="269" width="8.7109375" style="249" customWidth="1"/>
    <col min="270" max="270" width="6.28515625" style="249" customWidth="1"/>
    <col min="271" max="271" width="6.85546875" style="249" customWidth="1"/>
    <col min="272" max="272" width="2.7109375" style="249" customWidth="1"/>
    <col min="273" max="273" width="6" style="249" customWidth="1"/>
    <col min="274" max="274" width="2.42578125" style="249" customWidth="1"/>
    <col min="275" max="275" width="7.28515625" style="249" customWidth="1"/>
    <col min="276" max="276" width="2.42578125" style="249" customWidth="1"/>
    <col min="277" max="277" width="7.28515625" style="249" customWidth="1"/>
    <col min="278" max="278" width="2.42578125" style="249" customWidth="1"/>
    <col min="279" max="279" width="7.28515625" style="249" customWidth="1"/>
    <col min="280" max="280" width="2.42578125" style="249" customWidth="1"/>
    <col min="281" max="281" width="7.85546875" style="249" customWidth="1"/>
    <col min="282" max="282" width="2.42578125" style="249" customWidth="1"/>
    <col min="283" max="512" width="9.140625" style="249"/>
    <col min="513" max="513" width="4.5703125" style="249" customWidth="1"/>
    <col min="514" max="514" width="6.28515625" style="249" customWidth="1"/>
    <col min="515" max="515" width="2.28515625" style="249" customWidth="1"/>
    <col min="516" max="516" width="7.7109375" style="249" customWidth="1"/>
    <col min="517" max="517" width="2.7109375" style="249" customWidth="1"/>
    <col min="518" max="518" width="7.42578125" style="249" customWidth="1"/>
    <col min="519" max="519" width="2.7109375" style="249" customWidth="1"/>
    <col min="520" max="520" width="6.5703125" style="249" customWidth="1"/>
    <col min="521" max="521" width="2.28515625" style="249" customWidth="1"/>
    <col min="522" max="522" width="6.7109375" style="249" customWidth="1"/>
    <col min="523" max="523" width="4" style="249" customWidth="1"/>
    <col min="524" max="524" width="10.5703125" style="249" customWidth="1"/>
    <col min="525" max="525" width="8.7109375" style="249" customWidth="1"/>
    <col min="526" max="526" width="6.28515625" style="249" customWidth="1"/>
    <col min="527" max="527" width="6.85546875" style="249" customWidth="1"/>
    <col min="528" max="528" width="2.7109375" style="249" customWidth="1"/>
    <col min="529" max="529" width="6" style="249" customWidth="1"/>
    <col min="530" max="530" width="2.42578125" style="249" customWidth="1"/>
    <col min="531" max="531" width="7.28515625" style="249" customWidth="1"/>
    <col min="532" max="532" width="2.42578125" style="249" customWidth="1"/>
    <col min="533" max="533" width="7.28515625" style="249" customWidth="1"/>
    <col min="534" max="534" width="2.42578125" style="249" customWidth="1"/>
    <col min="535" max="535" width="7.28515625" style="249" customWidth="1"/>
    <col min="536" max="536" width="2.42578125" style="249" customWidth="1"/>
    <col min="537" max="537" width="7.85546875" style="249" customWidth="1"/>
    <col min="538" max="538" width="2.42578125" style="249" customWidth="1"/>
    <col min="539" max="768" width="9.140625" style="249"/>
    <col min="769" max="769" width="4.5703125" style="249" customWidth="1"/>
    <col min="770" max="770" width="6.28515625" style="249" customWidth="1"/>
    <col min="771" max="771" width="2.28515625" style="249" customWidth="1"/>
    <col min="772" max="772" width="7.7109375" style="249" customWidth="1"/>
    <col min="773" max="773" width="2.7109375" style="249" customWidth="1"/>
    <col min="774" max="774" width="7.42578125" style="249" customWidth="1"/>
    <col min="775" max="775" width="2.7109375" style="249" customWidth="1"/>
    <col min="776" max="776" width="6.5703125" style="249" customWidth="1"/>
    <col min="777" max="777" width="2.28515625" style="249" customWidth="1"/>
    <col min="778" max="778" width="6.7109375" style="249" customWidth="1"/>
    <col min="779" max="779" width="4" style="249" customWidth="1"/>
    <col min="780" max="780" width="10.5703125" style="249" customWidth="1"/>
    <col min="781" max="781" width="8.7109375" style="249" customWidth="1"/>
    <col min="782" max="782" width="6.28515625" style="249" customWidth="1"/>
    <col min="783" max="783" width="6.85546875" style="249" customWidth="1"/>
    <col min="784" max="784" width="2.7109375" style="249" customWidth="1"/>
    <col min="785" max="785" width="6" style="249" customWidth="1"/>
    <col min="786" max="786" width="2.42578125" style="249" customWidth="1"/>
    <col min="787" max="787" width="7.28515625" style="249" customWidth="1"/>
    <col min="788" max="788" width="2.42578125" style="249" customWidth="1"/>
    <col min="789" max="789" width="7.28515625" style="249" customWidth="1"/>
    <col min="790" max="790" width="2.42578125" style="249" customWidth="1"/>
    <col min="791" max="791" width="7.28515625" style="249" customWidth="1"/>
    <col min="792" max="792" width="2.42578125" style="249" customWidth="1"/>
    <col min="793" max="793" width="7.85546875" style="249" customWidth="1"/>
    <col min="794" max="794" width="2.42578125" style="249" customWidth="1"/>
    <col min="795" max="1024" width="9.140625" style="249"/>
    <col min="1025" max="1025" width="4.5703125" style="249" customWidth="1"/>
    <col min="1026" max="1026" width="6.28515625" style="249" customWidth="1"/>
    <col min="1027" max="1027" width="2.28515625" style="249" customWidth="1"/>
    <col min="1028" max="1028" width="7.7109375" style="249" customWidth="1"/>
    <col min="1029" max="1029" width="2.7109375" style="249" customWidth="1"/>
    <col min="1030" max="1030" width="7.42578125" style="249" customWidth="1"/>
    <col min="1031" max="1031" width="2.7109375" style="249" customWidth="1"/>
    <col min="1032" max="1032" width="6.5703125" style="249" customWidth="1"/>
    <col min="1033" max="1033" width="2.28515625" style="249" customWidth="1"/>
    <col min="1034" max="1034" width="6.7109375" style="249" customWidth="1"/>
    <col min="1035" max="1035" width="4" style="249" customWidth="1"/>
    <col min="1036" max="1036" width="10.5703125" style="249" customWidth="1"/>
    <col min="1037" max="1037" width="8.7109375" style="249" customWidth="1"/>
    <col min="1038" max="1038" width="6.28515625" style="249" customWidth="1"/>
    <col min="1039" max="1039" width="6.85546875" style="249" customWidth="1"/>
    <col min="1040" max="1040" width="2.7109375" style="249" customWidth="1"/>
    <col min="1041" max="1041" width="6" style="249" customWidth="1"/>
    <col min="1042" max="1042" width="2.42578125" style="249" customWidth="1"/>
    <col min="1043" max="1043" width="7.28515625" style="249" customWidth="1"/>
    <col min="1044" max="1044" width="2.42578125" style="249" customWidth="1"/>
    <col min="1045" max="1045" width="7.28515625" style="249" customWidth="1"/>
    <col min="1046" max="1046" width="2.42578125" style="249" customWidth="1"/>
    <col min="1047" max="1047" width="7.28515625" style="249" customWidth="1"/>
    <col min="1048" max="1048" width="2.42578125" style="249" customWidth="1"/>
    <col min="1049" max="1049" width="7.85546875" style="249" customWidth="1"/>
    <col min="1050" max="1050" width="2.42578125" style="249" customWidth="1"/>
    <col min="1051" max="1280" width="9.140625" style="249"/>
    <col min="1281" max="1281" width="4.5703125" style="249" customWidth="1"/>
    <col min="1282" max="1282" width="6.28515625" style="249" customWidth="1"/>
    <col min="1283" max="1283" width="2.28515625" style="249" customWidth="1"/>
    <col min="1284" max="1284" width="7.7109375" style="249" customWidth="1"/>
    <col min="1285" max="1285" width="2.7109375" style="249" customWidth="1"/>
    <col min="1286" max="1286" width="7.42578125" style="249" customWidth="1"/>
    <col min="1287" max="1287" width="2.7109375" style="249" customWidth="1"/>
    <col min="1288" max="1288" width="6.5703125" style="249" customWidth="1"/>
    <col min="1289" max="1289" width="2.28515625" style="249" customWidth="1"/>
    <col min="1290" max="1290" width="6.7109375" style="249" customWidth="1"/>
    <col min="1291" max="1291" width="4" style="249" customWidth="1"/>
    <col min="1292" max="1292" width="10.5703125" style="249" customWidth="1"/>
    <col min="1293" max="1293" width="8.7109375" style="249" customWidth="1"/>
    <col min="1294" max="1294" width="6.28515625" style="249" customWidth="1"/>
    <col min="1295" max="1295" width="6.85546875" style="249" customWidth="1"/>
    <col min="1296" max="1296" width="2.7109375" style="249" customWidth="1"/>
    <col min="1297" max="1297" width="6" style="249" customWidth="1"/>
    <col min="1298" max="1298" width="2.42578125" style="249" customWidth="1"/>
    <col min="1299" max="1299" width="7.28515625" style="249" customWidth="1"/>
    <col min="1300" max="1300" width="2.42578125" style="249" customWidth="1"/>
    <col min="1301" max="1301" width="7.28515625" style="249" customWidth="1"/>
    <col min="1302" max="1302" width="2.42578125" style="249" customWidth="1"/>
    <col min="1303" max="1303" width="7.28515625" style="249" customWidth="1"/>
    <col min="1304" max="1304" width="2.42578125" style="249" customWidth="1"/>
    <col min="1305" max="1305" width="7.85546875" style="249" customWidth="1"/>
    <col min="1306" max="1306" width="2.42578125" style="249" customWidth="1"/>
    <col min="1307" max="1536" width="9.140625" style="249"/>
    <col min="1537" max="1537" width="4.5703125" style="249" customWidth="1"/>
    <col min="1538" max="1538" width="6.28515625" style="249" customWidth="1"/>
    <col min="1539" max="1539" width="2.28515625" style="249" customWidth="1"/>
    <col min="1540" max="1540" width="7.7109375" style="249" customWidth="1"/>
    <col min="1541" max="1541" width="2.7109375" style="249" customWidth="1"/>
    <col min="1542" max="1542" width="7.42578125" style="249" customWidth="1"/>
    <col min="1543" max="1543" width="2.7109375" style="249" customWidth="1"/>
    <col min="1544" max="1544" width="6.5703125" style="249" customWidth="1"/>
    <col min="1545" max="1545" width="2.28515625" style="249" customWidth="1"/>
    <col min="1546" max="1546" width="6.7109375" style="249" customWidth="1"/>
    <col min="1547" max="1547" width="4" style="249" customWidth="1"/>
    <col min="1548" max="1548" width="10.5703125" style="249" customWidth="1"/>
    <col min="1549" max="1549" width="8.7109375" style="249" customWidth="1"/>
    <col min="1550" max="1550" width="6.28515625" style="249" customWidth="1"/>
    <col min="1551" max="1551" width="6.85546875" style="249" customWidth="1"/>
    <col min="1552" max="1552" width="2.7109375" style="249" customWidth="1"/>
    <col min="1553" max="1553" width="6" style="249" customWidth="1"/>
    <col min="1554" max="1554" width="2.42578125" style="249" customWidth="1"/>
    <col min="1555" max="1555" width="7.28515625" style="249" customWidth="1"/>
    <col min="1556" max="1556" width="2.42578125" style="249" customWidth="1"/>
    <col min="1557" max="1557" width="7.28515625" style="249" customWidth="1"/>
    <col min="1558" max="1558" width="2.42578125" style="249" customWidth="1"/>
    <col min="1559" max="1559" width="7.28515625" style="249" customWidth="1"/>
    <col min="1560" max="1560" width="2.42578125" style="249" customWidth="1"/>
    <col min="1561" max="1561" width="7.85546875" style="249" customWidth="1"/>
    <col min="1562" max="1562" width="2.42578125" style="249" customWidth="1"/>
    <col min="1563" max="1792" width="9.140625" style="249"/>
    <col min="1793" max="1793" width="4.5703125" style="249" customWidth="1"/>
    <col min="1794" max="1794" width="6.28515625" style="249" customWidth="1"/>
    <col min="1795" max="1795" width="2.28515625" style="249" customWidth="1"/>
    <col min="1796" max="1796" width="7.7109375" style="249" customWidth="1"/>
    <col min="1797" max="1797" width="2.7109375" style="249" customWidth="1"/>
    <col min="1798" max="1798" width="7.42578125" style="249" customWidth="1"/>
    <col min="1799" max="1799" width="2.7109375" style="249" customWidth="1"/>
    <col min="1800" max="1800" width="6.5703125" style="249" customWidth="1"/>
    <col min="1801" max="1801" width="2.28515625" style="249" customWidth="1"/>
    <col min="1802" max="1802" width="6.7109375" style="249" customWidth="1"/>
    <col min="1803" max="1803" width="4" style="249" customWidth="1"/>
    <col min="1804" max="1804" width="10.5703125" style="249" customWidth="1"/>
    <col min="1805" max="1805" width="8.7109375" style="249" customWidth="1"/>
    <col min="1806" max="1806" width="6.28515625" style="249" customWidth="1"/>
    <col min="1807" max="1807" width="6.85546875" style="249" customWidth="1"/>
    <col min="1808" max="1808" width="2.7109375" style="249" customWidth="1"/>
    <col min="1809" max="1809" width="6" style="249" customWidth="1"/>
    <col min="1810" max="1810" width="2.42578125" style="249" customWidth="1"/>
    <col min="1811" max="1811" width="7.28515625" style="249" customWidth="1"/>
    <col min="1812" max="1812" width="2.42578125" style="249" customWidth="1"/>
    <col min="1813" max="1813" width="7.28515625" style="249" customWidth="1"/>
    <col min="1814" max="1814" width="2.42578125" style="249" customWidth="1"/>
    <col min="1815" max="1815" width="7.28515625" style="249" customWidth="1"/>
    <col min="1816" max="1816" width="2.42578125" style="249" customWidth="1"/>
    <col min="1817" max="1817" width="7.85546875" style="249" customWidth="1"/>
    <col min="1818" max="1818" width="2.42578125" style="249" customWidth="1"/>
    <col min="1819" max="2048" width="9.140625" style="249"/>
    <col min="2049" max="2049" width="4.5703125" style="249" customWidth="1"/>
    <col min="2050" max="2050" width="6.28515625" style="249" customWidth="1"/>
    <col min="2051" max="2051" width="2.28515625" style="249" customWidth="1"/>
    <col min="2052" max="2052" width="7.7109375" style="249" customWidth="1"/>
    <col min="2053" max="2053" width="2.7109375" style="249" customWidth="1"/>
    <col min="2054" max="2054" width="7.42578125" style="249" customWidth="1"/>
    <col min="2055" max="2055" width="2.7109375" style="249" customWidth="1"/>
    <col min="2056" max="2056" width="6.5703125" style="249" customWidth="1"/>
    <col min="2057" max="2057" width="2.28515625" style="249" customWidth="1"/>
    <col min="2058" max="2058" width="6.7109375" style="249" customWidth="1"/>
    <col min="2059" max="2059" width="4" style="249" customWidth="1"/>
    <col min="2060" max="2060" width="10.5703125" style="249" customWidth="1"/>
    <col min="2061" max="2061" width="8.7109375" style="249" customWidth="1"/>
    <col min="2062" max="2062" width="6.28515625" style="249" customWidth="1"/>
    <col min="2063" max="2063" width="6.85546875" style="249" customWidth="1"/>
    <col min="2064" max="2064" width="2.7109375" style="249" customWidth="1"/>
    <col min="2065" max="2065" width="6" style="249" customWidth="1"/>
    <col min="2066" max="2066" width="2.42578125" style="249" customWidth="1"/>
    <col min="2067" max="2067" width="7.28515625" style="249" customWidth="1"/>
    <col min="2068" max="2068" width="2.42578125" style="249" customWidth="1"/>
    <col min="2069" max="2069" width="7.28515625" style="249" customWidth="1"/>
    <col min="2070" max="2070" width="2.42578125" style="249" customWidth="1"/>
    <col min="2071" max="2071" width="7.28515625" style="249" customWidth="1"/>
    <col min="2072" max="2072" width="2.42578125" style="249" customWidth="1"/>
    <col min="2073" max="2073" width="7.85546875" style="249" customWidth="1"/>
    <col min="2074" max="2074" width="2.42578125" style="249" customWidth="1"/>
    <col min="2075" max="2304" width="9.140625" style="249"/>
    <col min="2305" max="2305" width="4.5703125" style="249" customWidth="1"/>
    <col min="2306" max="2306" width="6.28515625" style="249" customWidth="1"/>
    <col min="2307" max="2307" width="2.28515625" style="249" customWidth="1"/>
    <col min="2308" max="2308" width="7.7109375" style="249" customWidth="1"/>
    <col min="2309" max="2309" width="2.7109375" style="249" customWidth="1"/>
    <col min="2310" max="2310" width="7.42578125" style="249" customWidth="1"/>
    <col min="2311" max="2311" width="2.7109375" style="249" customWidth="1"/>
    <col min="2312" max="2312" width="6.5703125" style="249" customWidth="1"/>
    <col min="2313" max="2313" width="2.28515625" style="249" customWidth="1"/>
    <col min="2314" max="2314" width="6.7109375" style="249" customWidth="1"/>
    <col min="2315" max="2315" width="4" style="249" customWidth="1"/>
    <col min="2316" max="2316" width="10.5703125" style="249" customWidth="1"/>
    <col min="2317" max="2317" width="8.7109375" style="249" customWidth="1"/>
    <col min="2318" max="2318" width="6.28515625" style="249" customWidth="1"/>
    <col min="2319" max="2319" width="6.85546875" style="249" customWidth="1"/>
    <col min="2320" max="2320" width="2.7109375" style="249" customWidth="1"/>
    <col min="2321" max="2321" width="6" style="249" customWidth="1"/>
    <col min="2322" max="2322" width="2.42578125" style="249" customWidth="1"/>
    <col min="2323" max="2323" width="7.28515625" style="249" customWidth="1"/>
    <col min="2324" max="2324" width="2.42578125" style="249" customWidth="1"/>
    <col min="2325" max="2325" width="7.28515625" style="249" customWidth="1"/>
    <col min="2326" max="2326" width="2.42578125" style="249" customWidth="1"/>
    <col min="2327" max="2327" width="7.28515625" style="249" customWidth="1"/>
    <col min="2328" max="2328" width="2.42578125" style="249" customWidth="1"/>
    <col min="2329" max="2329" width="7.85546875" style="249" customWidth="1"/>
    <col min="2330" max="2330" width="2.42578125" style="249" customWidth="1"/>
    <col min="2331" max="2560" width="9.140625" style="249"/>
    <col min="2561" max="2561" width="4.5703125" style="249" customWidth="1"/>
    <col min="2562" max="2562" width="6.28515625" style="249" customWidth="1"/>
    <col min="2563" max="2563" width="2.28515625" style="249" customWidth="1"/>
    <col min="2564" max="2564" width="7.7109375" style="249" customWidth="1"/>
    <col min="2565" max="2565" width="2.7109375" style="249" customWidth="1"/>
    <col min="2566" max="2566" width="7.42578125" style="249" customWidth="1"/>
    <col min="2567" max="2567" width="2.7109375" style="249" customWidth="1"/>
    <col min="2568" max="2568" width="6.5703125" style="249" customWidth="1"/>
    <col min="2569" max="2569" width="2.28515625" style="249" customWidth="1"/>
    <col min="2570" max="2570" width="6.7109375" style="249" customWidth="1"/>
    <col min="2571" max="2571" width="4" style="249" customWidth="1"/>
    <col min="2572" max="2572" width="10.5703125" style="249" customWidth="1"/>
    <col min="2573" max="2573" width="8.7109375" style="249" customWidth="1"/>
    <col min="2574" max="2574" width="6.28515625" style="249" customWidth="1"/>
    <col min="2575" max="2575" width="6.85546875" style="249" customWidth="1"/>
    <col min="2576" max="2576" width="2.7109375" style="249" customWidth="1"/>
    <col min="2577" max="2577" width="6" style="249" customWidth="1"/>
    <col min="2578" max="2578" width="2.42578125" style="249" customWidth="1"/>
    <col min="2579" max="2579" width="7.28515625" style="249" customWidth="1"/>
    <col min="2580" max="2580" width="2.42578125" style="249" customWidth="1"/>
    <col min="2581" max="2581" width="7.28515625" style="249" customWidth="1"/>
    <col min="2582" max="2582" width="2.42578125" style="249" customWidth="1"/>
    <col min="2583" max="2583" width="7.28515625" style="249" customWidth="1"/>
    <col min="2584" max="2584" width="2.42578125" style="249" customWidth="1"/>
    <col min="2585" max="2585" width="7.85546875" style="249" customWidth="1"/>
    <col min="2586" max="2586" width="2.42578125" style="249" customWidth="1"/>
    <col min="2587" max="2816" width="9.140625" style="249"/>
    <col min="2817" max="2817" width="4.5703125" style="249" customWidth="1"/>
    <col min="2818" max="2818" width="6.28515625" style="249" customWidth="1"/>
    <col min="2819" max="2819" width="2.28515625" style="249" customWidth="1"/>
    <col min="2820" max="2820" width="7.7109375" style="249" customWidth="1"/>
    <col min="2821" max="2821" width="2.7109375" style="249" customWidth="1"/>
    <col min="2822" max="2822" width="7.42578125" style="249" customWidth="1"/>
    <col min="2823" max="2823" width="2.7109375" style="249" customWidth="1"/>
    <col min="2824" max="2824" width="6.5703125" style="249" customWidth="1"/>
    <col min="2825" max="2825" width="2.28515625" style="249" customWidth="1"/>
    <col min="2826" max="2826" width="6.7109375" style="249" customWidth="1"/>
    <col min="2827" max="2827" width="4" style="249" customWidth="1"/>
    <col min="2828" max="2828" width="10.5703125" style="249" customWidth="1"/>
    <col min="2829" max="2829" width="8.7109375" style="249" customWidth="1"/>
    <col min="2830" max="2830" width="6.28515625" style="249" customWidth="1"/>
    <col min="2831" max="2831" width="6.85546875" style="249" customWidth="1"/>
    <col min="2832" max="2832" width="2.7109375" style="249" customWidth="1"/>
    <col min="2833" max="2833" width="6" style="249" customWidth="1"/>
    <col min="2834" max="2834" width="2.42578125" style="249" customWidth="1"/>
    <col min="2835" max="2835" width="7.28515625" style="249" customWidth="1"/>
    <col min="2836" max="2836" width="2.42578125" style="249" customWidth="1"/>
    <col min="2837" max="2837" width="7.28515625" style="249" customWidth="1"/>
    <col min="2838" max="2838" width="2.42578125" style="249" customWidth="1"/>
    <col min="2839" max="2839" width="7.28515625" style="249" customWidth="1"/>
    <col min="2840" max="2840" width="2.42578125" style="249" customWidth="1"/>
    <col min="2841" max="2841" width="7.85546875" style="249" customWidth="1"/>
    <col min="2842" max="2842" width="2.42578125" style="249" customWidth="1"/>
    <col min="2843" max="3072" width="9.140625" style="249"/>
    <col min="3073" max="3073" width="4.5703125" style="249" customWidth="1"/>
    <col min="3074" max="3074" width="6.28515625" style="249" customWidth="1"/>
    <col min="3075" max="3075" width="2.28515625" style="249" customWidth="1"/>
    <col min="3076" max="3076" width="7.7109375" style="249" customWidth="1"/>
    <col min="3077" max="3077" width="2.7109375" style="249" customWidth="1"/>
    <col min="3078" max="3078" width="7.42578125" style="249" customWidth="1"/>
    <col min="3079" max="3079" width="2.7109375" style="249" customWidth="1"/>
    <col min="3080" max="3080" width="6.5703125" style="249" customWidth="1"/>
    <col min="3081" max="3081" width="2.28515625" style="249" customWidth="1"/>
    <col min="3082" max="3082" width="6.7109375" style="249" customWidth="1"/>
    <col min="3083" max="3083" width="4" style="249" customWidth="1"/>
    <col min="3084" max="3084" width="10.5703125" style="249" customWidth="1"/>
    <col min="3085" max="3085" width="8.7109375" style="249" customWidth="1"/>
    <col min="3086" max="3086" width="6.28515625" style="249" customWidth="1"/>
    <col min="3087" max="3087" width="6.85546875" style="249" customWidth="1"/>
    <col min="3088" max="3088" width="2.7109375" style="249" customWidth="1"/>
    <col min="3089" max="3089" width="6" style="249" customWidth="1"/>
    <col min="3090" max="3090" width="2.42578125" style="249" customWidth="1"/>
    <col min="3091" max="3091" width="7.28515625" style="249" customWidth="1"/>
    <col min="3092" max="3092" width="2.42578125" style="249" customWidth="1"/>
    <col min="3093" max="3093" width="7.28515625" style="249" customWidth="1"/>
    <col min="3094" max="3094" width="2.42578125" style="249" customWidth="1"/>
    <col min="3095" max="3095" width="7.28515625" style="249" customWidth="1"/>
    <col min="3096" max="3096" width="2.42578125" style="249" customWidth="1"/>
    <col min="3097" max="3097" width="7.85546875" style="249" customWidth="1"/>
    <col min="3098" max="3098" width="2.42578125" style="249" customWidth="1"/>
    <col min="3099" max="3328" width="9.140625" style="249"/>
    <col min="3329" max="3329" width="4.5703125" style="249" customWidth="1"/>
    <col min="3330" max="3330" width="6.28515625" style="249" customWidth="1"/>
    <col min="3331" max="3331" width="2.28515625" style="249" customWidth="1"/>
    <col min="3332" max="3332" width="7.7109375" style="249" customWidth="1"/>
    <col min="3333" max="3333" width="2.7109375" style="249" customWidth="1"/>
    <col min="3334" max="3334" width="7.42578125" style="249" customWidth="1"/>
    <col min="3335" max="3335" width="2.7109375" style="249" customWidth="1"/>
    <col min="3336" max="3336" width="6.5703125" style="249" customWidth="1"/>
    <col min="3337" max="3337" width="2.28515625" style="249" customWidth="1"/>
    <col min="3338" max="3338" width="6.7109375" style="249" customWidth="1"/>
    <col min="3339" max="3339" width="4" style="249" customWidth="1"/>
    <col min="3340" max="3340" width="10.5703125" style="249" customWidth="1"/>
    <col min="3341" max="3341" width="8.7109375" style="249" customWidth="1"/>
    <col min="3342" max="3342" width="6.28515625" style="249" customWidth="1"/>
    <col min="3343" max="3343" width="6.85546875" style="249" customWidth="1"/>
    <col min="3344" max="3344" width="2.7109375" style="249" customWidth="1"/>
    <col min="3345" max="3345" width="6" style="249" customWidth="1"/>
    <col min="3346" max="3346" width="2.42578125" style="249" customWidth="1"/>
    <col min="3347" max="3347" width="7.28515625" style="249" customWidth="1"/>
    <col min="3348" max="3348" width="2.42578125" style="249" customWidth="1"/>
    <col min="3349" max="3349" width="7.28515625" style="249" customWidth="1"/>
    <col min="3350" max="3350" width="2.42578125" style="249" customWidth="1"/>
    <col min="3351" max="3351" width="7.28515625" style="249" customWidth="1"/>
    <col min="3352" max="3352" width="2.42578125" style="249" customWidth="1"/>
    <col min="3353" max="3353" width="7.85546875" style="249" customWidth="1"/>
    <col min="3354" max="3354" width="2.42578125" style="249" customWidth="1"/>
    <col min="3355" max="3584" width="9.140625" style="249"/>
    <col min="3585" max="3585" width="4.5703125" style="249" customWidth="1"/>
    <col min="3586" max="3586" width="6.28515625" style="249" customWidth="1"/>
    <col min="3587" max="3587" width="2.28515625" style="249" customWidth="1"/>
    <col min="3588" max="3588" width="7.7109375" style="249" customWidth="1"/>
    <col min="3589" max="3589" width="2.7109375" style="249" customWidth="1"/>
    <col min="3590" max="3590" width="7.42578125" style="249" customWidth="1"/>
    <col min="3591" max="3591" width="2.7109375" style="249" customWidth="1"/>
    <col min="3592" max="3592" width="6.5703125" style="249" customWidth="1"/>
    <col min="3593" max="3593" width="2.28515625" style="249" customWidth="1"/>
    <col min="3594" max="3594" width="6.7109375" style="249" customWidth="1"/>
    <col min="3595" max="3595" width="4" style="249" customWidth="1"/>
    <col min="3596" max="3596" width="10.5703125" style="249" customWidth="1"/>
    <col min="3597" max="3597" width="8.7109375" style="249" customWidth="1"/>
    <col min="3598" max="3598" width="6.28515625" style="249" customWidth="1"/>
    <col min="3599" max="3599" width="6.85546875" style="249" customWidth="1"/>
    <col min="3600" max="3600" width="2.7109375" style="249" customWidth="1"/>
    <col min="3601" max="3601" width="6" style="249" customWidth="1"/>
    <col min="3602" max="3602" width="2.42578125" style="249" customWidth="1"/>
    <col min="3603" max="3603" width="7.28515625" style="249" customWidth="1"/>
    <col min="3604" max="3604" width="2.42578125" style="249" customWidth="1"/>
    <col min="3605" max="3605" width="7.28515625" style="249" customWidth="1"/>
    <col min="3606" max="3606" width="2.42578125" style="249" customWidth="1"/>
    <col min="3607" max="3607" width="7.28515625" style="249" customWidth="1"/>
    <col min="3608" max="3608" width="2.42578125" style="249" customWidth="1"/>
    <col min="3609" max="3609" width="7.85546875" style="249" customWidth="1"/>
    <col min="3610" max="3610" width="2.42578125" style="249" customWidth="1"/>
    <col min="3611" max="3840" width="9.140625" style="249"/>
    <col min="3841" max="3841" width="4.5703125" style="249" customWidth="1"/>
    <col min="3842" max="3842" width="6.28515625" style="249" customWidth="1"/>
    <col min="3843" max="3843" width="2.28515625" style="249" customWidth="1"/>
    <col min="3844" max="3844" width="7.7109375" style="249" customWidth="1"/>
    <col min="3845" max="3845" width="2.7109375" style="249" customWidth="1"/>
    <col min="3846" max="3846" width="7.42578125" style="249" customWidth="1"/>
    <col min="3847" max="3847" width="2.7109375" style="249" customWidth="1"/>
    <col min="3848" max="3848" width="6.5703125" style="249" customWidth="1"/>
    <col min="3849" max="3849" width="2.28515625" style="249" customWidth="1"/>
    <col min="3850" max="3850" width="6.7109375" style="249" customWidth="1"/>
    <col min="3851" max="3851" width="4" style="249" customWidth="1"/>
    <col min="3852" max="3852" width="10.5703125" style="249" customWidth="1"/>
    <col min="3853" max="3853" width="8.7109375" style="249" customWidth="1"/>
    <col min="3854" max="3854" width="6.28515625" style="249" customWidth="1"/>
    <col min="3855" max="3855" width="6.85546875" style="249" customWidth="1"/>
    <col min="3856" max="3856" width="2.7109375" style="249" customWidth="1"/>
    <col min="3857" max="3857" width="6" style="249" customWidth="1"/>
    <col min="3858" max="3858" width="2.42578125" style="249" customWidth="1"/>
    <col min="3859" max="3859" width="7.28515625" style="249" customWidth="1"/>
    <col min="3860" max="3860" width="2.42578125" style="249" customWidth="1"/>
    <col min="3861" max="3861" width="7.28515625" style="249" customWidth="1"/>
    <col min="3862" max="3862" width="2.42578125" style="249" customWidth="1"/>
    <col min="3863" max="3863" width="7.28515625" style="249" customWidth="1"/>
    <col min="3864" max="3864" width="2.42578125" style="249" customWidth="1"/>
    <col min="3865" max="3865" width="7.85546875" style="249" customWidth="1"/>
    <col min="3866" max="3866" width="2.42578125" style="249" customWidth="1"/>
    <col min="3867" max="4096" width="9.140625" style="249"/>
    <col min="4097" max="4097" width="4.5703125" style="249" customWidth="1"/>
    <col min="4098" max="4098" width="6.28515625" style="249" customWidth="1"/>
    <col min="4099" max="4099" width="2.28515625" style="249" customWidth="1"/>
    <col min="4100" max="4100" width="7.7109375" style="249" customWidth="1"/>
    <col min="4101" max="4101" width="2.7109375" style="249" customWidth="1"/>
    <col min="4102" max="4102" width="7.42578125" style="249" customWidth="1"/>
    <col min="4103" max="4103" width="2.7109375" style="249" customWidth="1"/>
    <col min="4104" max="4104" width="6.5703125" style="249" customWidth="1"/>
    <col min="4105" max="4105" width="2.28515625" style="249" customWidth="1"/>
    <col min="4106" max="4106" width="6.7109375" style="249" customWidth="1"/>
    <col min="4107" max="4107" width="4" style="249" customWidth="1"/>
    <col min="4108" max="4108" width="10.5703125" style="249" customWidth="1"/>
    <col min="4109" max="4109" width="8.7109375" style="249" customWidth="1"/>
    <col min="4110" max="4110" width="6.28515625" style="249" customWidth="1"/>
    <col min="4111" max="4111" width="6.85546875" style="249" customWidth="1"/>
    <col min="4112" max="4112" width="2.7109375" style="249" customWidth="1"/>
    <col min="4113" max="4113" width="6" style="249" customWidth="1"/>
    <col min="4114" max="4114" width="2.42578125" style="249" customWidth="1"/>
    <col min="4115" max="4115" width="7.28515625" style="249" customWidth="1"/>
    <col min="4116" max="4116" width="2.42578125" style="249" customWidth="1"/>
    <col min="4117" max="4117" width="7.28515625" style="249" customWidth="1"/>
    <col min="4118" max="4118" width="2.42578125" style="249" customWidth="1"/>
    <col min="4119" max="4119" width="7.28515625" style="249" customWidth="1"/>
    <col min="4120" max="4120" width="2.42578125" style="249" customWidth="1"/>
    <col min="4121" max="4121" width="7.85546875" style="249" customWidth="1"/>
    <col min="4122" max="4122" width="2.42578125" style="249" customWidth="1"/>
    <col min="4123" max="4352" width="9.140625" style="249"/>
    <col min="4353" max="4353" width="4.5703125" style="249" customWidth="1"/>
    <col min="4354" max="4354" width="6.28515625" style="249" customWidth="1"/>
    <col min="4355" max="4355" width="2.28515625" style="249" customWidth="1"/>
    <col min="4356" max="4356" width="7.7109375" style="249" customWidth="1"/>
    <col min="4357" max="4357" width="2.7109375" style="249" customWidth="1"/>
    <col min="4358" max="4358" width="7.42578125" style="249" customWidth="1"/>
    <col min="4359" max="4359" width="2.7109375" style="249" customWidth="1"/>
    <col min="4360" max="4360" width="6.5703125" style="249" customWidth="1"/>
    <col min="4361" max="4361" width="2.28515625" style="249" customWidth="1"/>
    <col min="4362" max="4362" width="6.7109375" style="249" customWidth="1"/>
    <col min="4363" max="4363" width="4" style="249" customWidth="1"/>
    <col min="4364" max="4364" width="10.5703125" style="249" customWidth="1"/>
    <col min="4365" max="4365" width="8.7109375" style="249" customWidth="1"/>
    <col min="4366" max="4366" width="6.28515625" style="249" customWidth="1"/>
    <col min="4367" max="4367" width="6.85546875" style="249" customWidth="1"/>
    <col min="4368" max="4368" width="2.7109375" style="249" customWidth="1"/>
    <col min="4369" max="4369" width="6" style="249" customWidth="1"/>
    <col min="4370" max="4370" width="2.42578125" style="249" customWidth="1"/>
    <col min="4371" max="4371" width="7.28515625" style="249" customWidth="1"/>
    <col min="4372" max="4372" width="2.42578125" style="249" customWidth="1"/>
    <col min="4373" max="4373" width="7.28515625" style="249" customWidth="1"/>
    <col min="4374" max="4374" width="2.42578125" style="249" customWidth="1"/>
    <col min="4375" max="4375" width="7.28515625" style="249" customWidth="1"/>
    <col min="4376" max="4376" width="2.42578125" style="249" customWidth="1"/>
    <col min="4377" max="4377" width="7.85546875" style="249" customWidth="1"/>
    <col min="4378" max="4378" width="2.42578125" style="249" customWidth="1"/>
    <col min="4379" max="4608" width="9.140625" style="249"/>
    <col min="4609" max="4609" width="4.5703125" style="249" customWidth="1"/>
    <col min="4610" max="4610" width="6.28515625" style="249" customWidth="1"/>
    <col min="4611" max="4611" width="2.28515625" style="249" customWidth="1"/>
    <col min="4612" max="4612" width="7.7109375" style="249" customWidth="1"/>
    <col min="4613" max="4613" width="2.7109375" style="249" customWidth="1"/>
    <col min="4614" max="4614" width="7.42578125" style="249" customWidth="1"/>
    <col min="4615" max="4615" width="2.7109375" style="249" customWidth="1"/>
    <col min="4616" max="4616" width="6.5703125" style="249" customWidth="1"/>
    <col min="4617" max="4617" width="2.28515625" style="249" customWidth="1"/>
    <col min="4618" max="4618" width="6.7109375" style="249" customWidth="1"/>
    <col min="4619" max="4619" width="4" style="249" customWidth="1"/>
    <col min="4620" max="4620" width="10.5703125" style="249" customWidth="1"/>
    <col min="4621" max="4621" width="8.7109375" style="249" customWidth="1"/>
    <col min="4622" max="4622" width="6.28515625" style="249" customWidth="1"/>
    <col min="4623" max="4623" width="6.85546875" style="249" customWidth="1"/>
    <col min="4624" max="4624" width="2.7109375" style="249" customWidth="1"/>
    <col min="4625" max="4625" width="6" style="249" customWidth="1"/>
    <col min="4626" max="4626" width="2.42578125" style="249" customWidth="1"/>
    <col min="4627" max="4627" width="7.28515625" style="249" customWidth="1"/>
    <col min="4628" max="4628" width="2.42578125" style="249" customWidth="1"/>
    <col min="4629" max="4629" width="7.28515625" style="249" customWidth="1"/>
    <col min="4630" max="4630" width="2.42578125" style="249" customWidth="1"/>
    <col min="4631" max="4631" width="7.28515625" style="249" customWidth="1"/>
    <col min="4632" max="4632" width="2.42578125" style="249" customWidth="1"/>
    <col min="4633" max="4633" width="7.85546875" style="249" customWidth="1"/>
    <col min="4634" max="4634" width="2.42578125" style="249" customWidth="1"/>
    <col min="4635" max="4864" width="9.140625" style="249"/>
    <col min="4865" max="4865" width="4.5703125" style="249" customWidth="1"/>
    <col min="4866" max="4866" width="6.28515625" style="249" customWidth="1"/>
    <col min="4867" max="4867" width="2.28515625" style="249" customWidth="1"/>
    <col min="4868" max="4868" width="7.7109375" style="249" customWidth="1"/>
    <col min="4869" max="4869" width="2.7109375" style="249" customWidth="1"/>
    <col min="4870" max="4870" width="7.42578125" style="249" customWidth="1"/>
    <col min="4871" max="4871" width="2.7109375" style="249" customWidth="1"/>
    <col min="4872" max="4872" width="6.5703125" style="249" customWidth="1"/>
    <col min="4873" max="4873" width="2.28515625" style="249" customWidth="1"/>
    <col min="4874" max="4874" width="6.7109375" style="249" customWidth="1"/>
    <col min="4875" max="4875" width="4" style="249" customWidth="1"/>
    <col min="4876" max="4876" width="10.5703125" style="249" customWidth="1"/>
    <col min="4877" max="4877" width="8.7109375" style="249" customWidth="1"/>
    <col min="4878" max="4878" width="6.28515625" style="249" customWidth="1"/>
    <col min="4879" max="4879" width="6.85546875" style="249" customWidth="1"/>
    <col min="4880" max="4880" width="2.7109375" style="249" customWidth="1"/>
    <col min="4881" max="4881" width="6" style="249" customWidth="1"/>
    <col min="4882" max="4882" width="2.42578125" style="249" customWidth="1"/>
    <col min="4883" max="4883" width="7.28515625" style="249" customWidth="1"/>
    <col min="4884" max="4884" width="2.42578125" style="249" customWidth="1"/>
    <col min="4885" max="4885" width="7.28515625" style="249" customWidth="1"/>
    <col min="4886" max="4886" width="2.42578125" style="249" customWidth="1"/>
    <col min="4887" max="4887" width="7.28515625" style="249" customWidth="1"/>
    <col min="4888" max="4888" width="2.42578125" style="249" customWidth="1"/>
    <col min="4889" max="4889" width="7.85546875" style="249" customWidth="1"/>
    <col min="4890" max="4890" width="2.42578125" style="249" customWidth="1"/>
    <col min="4891" max="5120" width="9.140625" style="249"/>
    <col min="5121" max="5121" width="4.5703125" style="249" customWidth="1"/>
    <col min="5122" max="5122" width="6.28515625" style="249" customWidth="1"/>
    <col min="5123" max="5123" width="2.28515625" style="249" customWidth="1"/>
    <col min="5124" max="5124" width="7.7109375" style="249" customWidth="1"/>
    <col min="5125" max="5125" width="2.7109375" style="249" customWidth="1"/>
    <col min="5126" max="5126" width="7.42578125" style="249" customWidth="1"/>
    <col min="5127" max="5127" width="2.7109375" style="249" customWidth="1"/>
    <col min="5128" max="5128" width="6.5703125" style="249" customWidth="1"/>
    <col min="5129" max="5129" width="2.28515625" style="249" customWidth="1"/>
    <col min="5130" max="5130" width="6.7109375" style="249" customWidth="1"/>
    <col min="5131" max="5131" width="4" style="249" customWidth="1"/>
    <col min="5132" max="5132" width="10.5703125" style="249" customWidth="1"/>
    <col min="5133" max="5133" width="8.7109375" style="249" customWidth="1"/>
    <col min="5134" max="5134" width="6.28515625" style="249" customWidth="1"/>
    <col min="5135" max="5135" width="6.85546875" style="249" customWidth="1"/>
    <col min="5136" max="5136" width="2.7109375" style="249" customWidth="1"/>
    <col min="5137" max="5137" width="6" style="249" customWidth="1"/>
    <col min="5138" max="5138" width="2.42578125" style="249" customWidth="1"/>
    <col min="5139" max="5139" width="7.28515625" style="249" customWidth="1"/>
    <col min="5140" max="5140" width="2.42578125" style="249" customWidth="1"/>
    <col min="5141" max="5141" width="7.28515625" style="249" customWidth="1"/>
    <col min="5142" max="5142" width="2.42578125" style="249" customWidth="1"/>
    <col min="5143" max="5143" width="7.28515625" style="249" customWidth="1"/>
    <col min="5144" max="5144" width="2.42578125" style="249" customWidth="1"/>
    <col min="5145" max="5145" width="7.85546875" style="249" customWidth="1"/>
    <col min="5146" max="5146" width="2.42578125" style="249" customWidth="1"/>
    <col min="5147" max="5376" width="9.140625" style="249"/>
    <col min="5377" max="5377" width="4.5703125" style="249" customWidth="1"/>
    <col min="5378" max="5378" width="6.28515625" style="249" customWidth="1"/>
    <col min="5379" max="5379" width="2.28515625" style="249" customWidth="1"/>
    <col min="5380" max="5380" width="7.7109375" style="249" customWidth="1"/>
    <col min="5381" max="5381" width="2.7109375" style="249" customWidth="1"/>
    <col min="5382" max="5382" width="7.42578125" style="249" customWidth="1"/>
    <col min="5383" max="5383" width="2.7109375" style="249" customWidth="1"/>
    <col min="5384" max="5384" width="6.5703125" style="249" customWidth="1"/>
    <col min="5385" max="5385" width="2.28515625" style="249" customWidth="1"/>
    <col min="5386" max="5386" width="6.7109375" style="249" customWidth="1"/>
    <col min="5387" max="5387" width="4" style="249" customWidth="1"/>
    <col min="5388" max="5388" width="10.5703125" style="249" customWidth="1"/>
    <col min="5389" max="5389" width="8.7109375" style="249" customWidth="1"/>
    <col min="5390" max="5390" width="6.28515625" style="249" customWidth="1"/>
    <col min="5391" max="5391" width="6.85546875" style="249" customWidth="1"/>
    <col min="5392" max="5392" width="2.7109375" style="249" customWidth="1"/>
    <col min="5393" max="5393" width="6" style="249" customWidth="1"/>
    <col min="5394" max="5394" width="2.42578125" style="249" customWidth="1"/>
    <col min="5395" max="5395" width="7.28515625" style="249" customWidth="1"/>
    <col min="5396" max="5396" width="2.42578125" style="249" customWidth="1"/>
    <col min="5397" max="5397" width="7.28515625" style="249" customWidth="1"/>
    <col min="5398" max="5398" width="2.42578125" style="249" customWidth="1"/>
    <col min="5399" max="5399" width="7.28515625" style="249" customWidth="1"/>
    <col min="5400" max="5400" width="2.42578125" style="249" customWidth="1"/>
    <col min="5401" max="5401" width="7.85546875" style="249" customWidth="1"/>
    <col min="5402" max="5402" width="2.42578125" style="249" customWidth="1"/>
    <col min="5403" max="5632" width="9.140625" style="249"/>
    <col min="5633" max="5633" width="4.5703125" style="249" customWidth="1"/>
    <col min="5634" max="5634" width="6.28515625" style="249" customWidth="1"/>
    <col min="5635" max="5635" width="2.28515625" style="249" customWidth="1"/>
    <col min="5636" max="5636" width="7.7109375" style="249" customWidth="1"/>
    <col min="5637" max="5637" width="2.7109375" style="249" customWidth="1"/>
    <col min="5638" max="5638" width="7.42578125" style="249" customWidth="1"/>
    <col min="5639" max="5639" width="2.7109375" style="249" customWidth="1"/>
    <col min="5640" max="5640" width="6.5703125" style="249" customWidth="1"/>
    <col min="5641" max="5641" width="2.28515625" style="249" customWidth="1"/>
    <col min="5642" max="5642" width="6.7109375" style="249" customWidth="1"/>
    <col min="5643" max="5643" width="4" style="249" customWidth="1"/>
    <col min="5644" max="5644" width="10.5703125" style="249" customWidth="1"/>
    <col min="5645" max="5645" width="8.7109375" style="249" customWidth="1"/>
    <col min="5646" max="5646" width="6.28515625" style="249" customWidth="1"/>
    <col min="5647" max="5647" width="6.85546875" style="249" customWidth="1"/>
    <col min="5648" max="5648" width="2.7109375" style="249" customWidth="1"/>
    <col min="5649" max="5649" width="6" style="249" customWidth="1"/>
    <col min="5650" max="5650" width="2.42578125" style="249" customWidth="1"/>
    <col min="5651" max="5651" width="7.28515625" style="249" customWidth="1"/>
    <col min="5652" max="5652" width="2.42578125" style="249" customWidth="1"/>
    <col min="5653" max="5653" width="7.28515625" style="249" customWidth="1"/>
    <col min="5654" max="5654" width="2.42578125" style="249" customWidth="1"/>
    <col min="5655" max="5655" width="7.28515625" style="249" customWidth="1"/>
    <col min="5656" max="5656" width="2.42578125" style="249" customWidth="1"/>
    <col min="5657" max="5657" width="7.85546875" style="249" customWidth="1"/>
    <col min="5658" max="5658" width="2.42578125" style="249" customWidth="1"/>
    <col min="5659" max="5888" width="9.140625" style="249"/>
    <col min="5889" max="5889" width="4.5703125" style="249" customWidth="1"/>
    <col min="5890" max="5890" width="6.28515625" style="249" customWidth="1"/>
    <col min="5891" max="5891" width="2.28515625" style="249" customWidth="1"/>
    <col min="5892" max="5892" width="7.7109375" style="249" customWidth="1"/>
    <col min="5893" max="5893" width="2.7109375" style="249" customWidth="1"/>
    <col min="5894" max="5894" width="7.42578125" style="249" customWidth="1"/>
    <col min="5895" max="5895" width="2.7109375" style="249" customWidth="1"/>
    <col min="5896" max="5896" width="6.5703125" style="249" customWidth="1"/>
    <col min="5897" max="5897" width="2.28515625" style="249" customWidth="1"/>
    <col min="5898" max="5898" width="6.7109375" style="249" customWidth="1"/>
    <col min="5899" max="5899" width="4" style="249" customWidth="1"/>
    <col min="5900" max="5900" width="10.5703125" style="249" customWidth="1"/>
    <col min="5901" max="5901" width="8.7109375" style="249" customWidth="1"/>
    <col min="5902" max="5902" width="6.28515625" style="249" customWidth="1"/>
    <col min="5903" max="5903" width="6.85546875" style="249" customWidth="1"/>
    <col min="5904" max="5904" width="2.7109375" style="249" customWidth="1"/>
    <col min="5905" max="5905" width="6" style="249" customWidth="1"/>
    <col min="5906" max="5906" width="2.42578125" style="249" customWidth="1"/>
    <col min="5907" max="5907" width="7.28515625" style="249" customWidth="1"/>
    <col min="5908" max="5908" width="2.42578125" style="249" customWidth="1"/>
    <col min="5909" max="5909" width="7.28515625" style="249" customWidth="1"/>
    <col min="5910" max="5910" width="2.42578125" style="249" customWidth="1"/>
    <col min="5911" max="5911" width="7.28515625" style="249" customWidth="1"/>
    <col min="5912" max="5912" width="2.42578125" style="249" customWidth="1"/>
    <col min="5913" max="5913" width="7.85546875" style="249" customWidth="1"/>
    <col min="5914" max="5914" width="2.42578125" style="249" customWidth="1"/>
    <col min="5915" max="6144" width="9.140625" style="249"/>
    <col min="6145" max="6145" width="4.5703125" style="249" customWidth="1"/>
    <col min="6146" max="6146" width="6.28515625" style="249" customWidth="1"/>
    <col min="6147" max="6147" width="2.28515625" style="249" customWidth="1"/>
    <col min="6148" max="6148" width="7.7109375" style="249" customWidth="1"/>
    <col min="6149" max="6149" width="2.7109375" style="249" customWidth="1"/>
    <col min="6150" max="6150" width="7.42578125" style="249" customWidth="1"/>
    <col min="6151" max="6151" width="2.7109375" style="249" customWidth="1"/>
    <col min="6152" max="6152" width="6.5703125" style="249" customWidth="1"/>
    <col min="6153" max="6153" width="2.28515625" style="249" customWidth="1"/>
    <col min="6154" max="6154" width="6.7109375" style="249" customWidth="1"/>
    <col min="6155" max="6155" width="4" style="249" customWidth="1"/>
    <col min="6156" max="6156" width="10.5703125" style="249" customWidth="1"/>
    <col min="6157" max="6157" width="8.7109375" style="249" customWidth="1"/>
    <col min="6158" max="6158" width="6.28515625" style="249" customWidth="1"/>
    <col min="6159" max="6159" width="6.85546875" style="249" customWidth="1"/>
    <col min="6160" max="6160" width="2.7109375" style="249" customWidth="1"/>
    <col min="6161" max="6161" width="6" style="249" customWidth="1"/>
    <col min="6162" max="6162" width="2.42578125" style="249" customWidth="1"/>
    <col min="6163" max="6163" width="7.28515625" style="249" customWidth="1"/>
    <col min="6164" max="6164" width="2.42578125" style="249" customWidth="1"/>
    <col min="6165" max="6165" width="7.28515625" style="249" customWidth="1"/>
    <col min="6166" max="6166" width="2.42578125" style="249" customWidth="1"/>
    <col min="6167" max="6167" width="7.28515625" style="249" customWidth="1"/>
    <col min="6168" max="6168" width="2.42578125" style="249" customWidth="1"/>
    <col min="6169" max="6169" width="7.85546875" style="249" customWidth="1"/>
    <col min="6170" max="6170" width="2.42578125" style="249" customWidth="1"/>
    <col min="6171" max="6400" width="9.140625" style="249"/>
    <col min="6401" max="6401" width="4.5703125" style="249" customWidth="1"/>
    <col min="6402" max="6402" width="6.28515625" style="249" customWidth="1"/>
    <col min="6403" max="6403" width="2.28515625" style="249" customWidth="1"/>
    <col min="6404" max="6404" width="7.7109375" style="249" customWidth="1"/>
    <col min="6405" max="6405" width="2.7109375" style="249" customWidth="1"/>
    <col min="6406" max="6406" width="7.42578125" style="249" customWidth="1"/>
    <col min="6407" max="6407" width="2.7109375" style="249" customWidth="1"/>
    <col min="6408" max="6408" width="6.5703125" style="249" customWidth="1"/>
    <col min="6409" max="6409" width="2.28515625" style="249" customWidth="1"/>
    <col min="6410" max="6410" width="6.7109375" style="249" customWidth="1"/>
    <col min="6411" max="6411" width="4" style="249" customWidth="1"/>
    <col min="6412" max="6412" width="10.5703125" style="249" customWidth="1"/>
    <col min="6413" max="6413" width="8.7109375" style="249" customWidth="1"/>
    <col min="6414" max="6414" width="6.28515625" style="249" customWidth="1"/>
    <col min="6415" max="6415" width="6.85546875" style="249" customWidth="1"/>
    <col min="6416" max="6416" width="2.7109375" style="249" customWidth="1"/>
    <col min="6417" max="6417" width="6" style="249" customWidth="1"/>
    <col min="6418" max="6418" width="2.42578125" style="249" customWidth="1"/>
    <col min="6419" max="6419" width="7.28515625" style="249" customWidth="1"/>
    <col min="6420" max="6420" width="2.42578125" style="249" customWidth="1"/>
    <col min="6421" max="6421" width="7.28515625" style="249" customWidth="1"/>
    <col min="6422" max="6422" width="2.42578125" style="249" customWidth="1"/>
    <col min="6423" max="6423" width="7.28515625" style="249" customWidth="1"/>
    <col min="6424" max="6424" width="2.42578125" style="249" customWidth="1"/>
    <col min="6425" max="6425" width="7.85546875" style="249" customWidth="1"/>
    <col min="6426" max="6426" width="2.42578125" style="249" customWidth="1"/>
    <col min="6427" max="6656" width="9.140625" style="249"/>
    <col min="6657" max="6657" width="4.5703125" style="249" customWidth="1"/>
    <col min="6658" max="6658" width="6.28515625" style="249" customWidth="1"/>
    <col min="6659" max="6659" width="2.28515625" style="249" customWidth="1"/>
    <col min="6660" max="6660" width="7.7109375" style="249" customWidth="1"/>
    <col min="6661" max="6661" width="2.7109375" style="249" customWidth="1"/>
    <col min="6662" max="6662" width="7.42578125" style="249" customWidth="1"/>
    <col min="6663" max="6663" width="2.7109375" style="249" customWidth="1"/>
    <col min="6664" max="6664" width="6.5703125" style="249" customWidth="1"/>
    <col min="6665" max="6665" width="2.28515625" style="249" customWidth="1"/>
    <col min="6666" max="6666" width="6.7109375" style="249" customWidth="1"/>
    <col min="6667" max="6667" width="4" style="249" customWidth="1"/>
    <col min="6668" max="6668" width="10.5703125" style="249" customWidth="1"/>
    <col min="6669" max="6669" width="8.7109375" style="249" customWidth="1"/>
    <col min="6670" max="6670" width="6.28515625" style="249" customWidth="1"/>
    <col min="6671" max="6671" width="6.85546875" style="249" customWidth="1"/>
    <col min="6672" max="6672" width="2.7109375" style="249" customWidth="1"/>
    <col min="6673" max="6673" width="6" style="249" customWidth="1"/>
    <col min="6674" max="6674" width="2.42578125" style="249" customWidth="1"/>
    <col min="6675" max="6675" width="7.28515625" style="249" customWidth="1"/>
    <col min="6676" max="6676" width="2.42578125" style="249" customWidth="1"/>
    <col min="6677" max="6677" width="7.28515625" style="249" customWidth="1"/>
    <col min="6678" max="6678" width="2.42578125" style="249" customWidth="1"/>
    <col min="6679" max="6679" width="7.28515625" style="249" customWidth="1"/>
    <col min="6680" max="6680" width="2.42578125" style="249" customWidth="1"/>
    <col min="6681" max="6681" width="7.85546875" style="249" customWidth="1"/>
    <col min="6682" max="6682" width="2.42578125" style="249" customWidth="1"/>
    <col min="6683" max="6912" width="9.140625" style="249"/>
    <col min="6913" max="6913" width="4.5703125" style="249" customWidth="1"/>
    <col min="6914" max="6914" width="6.28515625" style="249" customWidth="1"/>
    <col min="6915" max="6915" width="2.28515625" style="249" customWidth="1"/>
    <col min="6916" max="6916" width="7.7109375" style="249" customWidth="1"/>
    <col min="6917" max="6917" width="2.7109375" style="249" customWidth="1"/>
    <col min="6918" max="6918" width="7.42578125" style="249" customWidth="1"/>
    <col min="6919" max="6919" width="2.7109375" style="249" customWidth="1"/>
    <col min="6920" max="6920" width="6.5703125" style="249" customWidth="1"/>
    <col min="6921" max="6921" width="2.28515625" style="249" customWidth="1"/>
    <col min="6922" max="6922" width="6.7109375" style="249" customWidth="1"/>
    <col min="6923" max="6923" width="4" style="249" customWidth="1"/>
    <col min="6924" max="6924" width="10.5703125" style="249" customWidth="1"/>
    <col min="6925" max="6925" width="8.7109375" style="249" customWidth="1"/>
    <col min="6926" max="6926" width="6.28515625" style="249" customWidth="1"/>
    <col min="6927" max="6927" width="6.85546875" style="249" customWidth="1"/>
    <col min="6928" max="6928" width="2.7109375" style="249" customWidth="1"/>
    <col min="6929" max="6929" width="6" style="249" customWidth="1"/>
    <col min="6930" max="6930" width="2.42578125" style="249" customWidth="1"/>
    <col min="6931" max="6931" width="7.28515625" style="249" customWidth="1"/>
    <col min="6932" max="6932" width="2.42578125" style="249" customWidth="1"/>
    <col min="6933" max="6933" width="7.28515625" style="249" customWidth="1"/>
    <col min="6934" max="6934" width="2.42578125" style="249" customWidth="1"/>
    <col min="6935" max="6935" width="7.28515625" style="249" customWidth="1"/>
    <col min="6936" max="6936" width="2.42578125" style="249" customWidth="1"/>
    <col min="6937" max="6937" width="7.85546875" style="249" customWidth="1"/>
    <col min="6938" max="6938" width="2.42578125" style="249" customWidth="1"/>
    <col min="6939" max="7168" width="9.140625" style="249"/>
    <col min="7169" max="7169" width="4.5703125" style="249" customWidth="1"/>
    <col min="7170" max="7170" width="6.28515625" style="249" customWidth="1"/>
    <col min="7171" max="7171" width="2.28515625" style="249" customWidth="1"/>
    <col min="7172" max="7172" width="7.7109375" style="249" customWidth="1"/>
    <col min="7173" max="7173" width="2.7109375" style="249" customWidth="1"/>
    <col min="7174" max="7174" width="7.42578125" style="249" customWidth="1"/>
    <col min="7175" max="7175" width="2.7109375" style="249" customWidth="1"/>
    <col min="7176" max="7176" width="6.5703125" style="249" customWidth="1"/>
    <col min="7177" max="7177" width="2.28515625" style="249" customWidth="1"/>
    <col min="7178" max="7178" width="6.7109375" style="249" customWidth="1"/>
    <col min="7179" max="7179" width="4" style="249" customWidth="1"/>
    <col min="7180" max="7180" width="10.5703125" style="249" customWidth="1"/>
    <col min="7181" max="7181" width="8.7109375" style="249" customWidth="1"/>
    <col min="7182" max="7182" width="6.28515625" style="249" customWidth="1"/>
    <col min="7183" max="7183" width="6.85546875" style="249" customWidth="1"/>
    <col min="7184" max="7184" width="2.7109375" style="249" customWidth="1"/>
    <col min="7185" max="7185" width="6" style="249" customWidth="1"/>
    <col min="7186" max="7186" width="2.42578125" style="249" customWidth="1"/>
    <col min="7187" max="7187" width="7.28515625" style="249" customWidth="1"/>
    <col min="7188" max="7188" width="2.42578125" style="249" customWidth="1"/>
    <col min="7189" max="7189" width="7.28515625" style="249" customWidth="1"/>
    <col min="7190" max="7190" width="2.42578125" style="249" customWidth="1"/>
    <col min="7191" max="7191" width="7.28515625" style="249" customWidth="1"/>
    <col min="7192" max="7192" width="2.42578125" style="249" customWidth="1"/>
    <col min="7193" max="7193" width="7.85546875" style="249" customWidth="1"/>
    <col min="7194" max="7194" width="2.42578125" style="249" customWidth="1"/>
    <col min="7195" max="7424" width="9.140625" style="249"/>
    <col min="7425" max="7425" width="4.5703125" style="249" customWidth="1"/>
    <col min="7426" max="7426" width="6.28515625" style="249" customWidth="1"/>
    <col min="7427" max="7427" width="2.28515625" style="249" customWidth="1"/>
    <col min="7428" max="7428" width="7.7109375" style="249" customWidth="1"/>
    <col min="7429" max="7429" width="2.7109375" style="249" customWidth="1"/>
    <col min="7430" max="7430" width="7.42578125" style="249" customWidth="1"/>
    <col min="7431" max="7431" width="2.7109375" style="249" customWidth="1"/>
    <col min="7432" max="7432" width="6.5703125" style="249" customWidth="1"/>
    <col min="7433" max="7433" width="2.28515625" style="249" customWidth="1"/>
    <col min="7434" max="7434" width="6.7109375" style="249" customWidth="1"/>
    <col min="7435" max="7435" width="4" style="249" customWidth="1"/>
    <col min="7436" max="7436" width="10.5703125" style="249" customWidth="1"/>
    <col min="7437" max="7437" width="8.7109375" style="249" customWidth="1"/>
    <col min="7438" max="7438" width="6.28515625" style="249" customWidth="1"/>
    <col min="7439" max="7439" width="6.85546875" style="249" customWidth="1"/>
    <col min="7440" max="7440" width="2.7109375" style="249" customWidth="1"/>
    <col min="7441" max="7441" width="6" style="249" customWidth="1"/>
    <col min="7442" max="7442" width="2.42578125" style="249" customWidth="1"/>
    <col min="7443" max="7443" width="7.28515625" style="249" customWidth="1"/>
    <col min="7444" max="7444" width="2.42578125" style="249" customWidth="1"/>
    <col min="7445" max="7445" width="7.28515625" style="249" customWidth="1"/>
    <col min="7446" max="7446" width="2.42578125" style="249" customWidth="1"/>
    <col min="7447" max="7447" width="7.28515625" style="249" customWidth="1"/>
    <col min="7448" max="7448" width="2.42578125" style="249" customWidth="1"/>
    <col min="7449" max="7449" width="7.85546875" style="249" customWidth="1"/>
    <col min="7450" max="7450" width="2.42578125" style="249" customWidth="1"/>
    <col min="7451" max="7680" width="9.140625" style="249"/>
    <col min="7681" max="7681" width="4.5703125" style="249" customWidth="1"/>
    <col min="7682" max="7682" width="6.28515625" style="249" customWidth="1"/>
    <col min="7683" max="7683" width="2.28515625" style="249" customWidth="1"/>
    <col min="7684" max="7684" width="7.7109375" style="249" customWidth="1"/>
    <col min="7685" max="7685" width="2.7109375" style="249" customWidth="1"/>
    <col min="7686" max="7686" width="7.42578125" style="249" customWidth="1"/>
    <col min="7687" max="7687" width="2.7109375" style="249" customWidth="1"/>
    <col min="7688" max="7688" width="6.5703125" style="249" customWidth="1"/>
    <col min="7689" max="7689" width="2.28515625" style="249" customWidth="1"/>
    <col min="7690" max="7690" width="6.7109375" style="249" customWidth="1"/>
    <col min="7691" max="7691" width="4" style="249" customWidth="1"/>
    <col min="7692" max="7692" width="10.5703125" style="249" customWidth="1"/>
    <col min="7693" max="7693" width="8.7109375" style="249" customWidth="1"/>
    <col min="7694" max="7694" width="6.28515625" style="249" customWidth="1"/>
    <col min="7695" max="7695" width="6.85546875" style="249" customWidth="1"/>
    <col min="7696" max="7696" width="2.7109375" style="249" customWidth="1"/>
    <col min="7697" max="7697" width="6" style="249" customWidth="1"/>
    <col min="7698" max="7698" width="2.42578125" style="249" customWidth="1"/>
    <col min="7699" max="7699" width="7.28515625" style="249" customWidth="1"/>
    <col min="7700" max="7700" width="2.42578125" style="249" customWidth="1"/>
    <col min="7701" max="7701" width="7.28515625" style="249" customWidth="1"/>
    <col min="7702" max="7702" width="2.42578125" style="249" customWidth="1"/>
    <col min="7703" max="7703" width="7.28515625" style="249" customWidth="1"/>
    <col min="7704" max="7704" width="2.42578125" style="249" customWidth="1"/>
    <col min="7705" max="7705" width="7.85546875" style="249" customWidth="1"/>
    <col min="7706" max="7706" width="2.42578125" style="249" customWidth="1"/>
    <col min="7707" max="7936" width="9.140625" style="249"/>
    <col min="7937" max="7937" width="4.5703125" style="249" customWidth="1"/>
    <col min="7938" max="7938" width="6.28515625" style="249" customWidth="1"/>
    <col min="7939" max="7939" width="2.28515625" style="249" customWidth="1"/>
    <col min="7940" max="7940" width="7.7109375" style="249" customWidth="1"/>
    <col min="7941" max="7941" width="2.7109375" style="249" customWidth="1"/>
    <col min="7942" max="7942" width="7.42578125" style="249" customWidth="1"/>
    <col min="7943" max="7943" width="2.7109375" style="249" customWidth="1"/>
    <col min="7944" max="7944" width="6.5703125" style="249" customWidth="1"/>
    <col min="7945" max="7945" width="2.28515625" style="249" customWidth="1"/>
    <col min="7946" max="7946" width="6.7109375" style="249" customWidth="1"/>
    <col min="7947" max="7947" width="4" style="249" customWidth="1"/>
    <col min="7948" max="7948" width="10.5703125" style="249" customWidth="1"/>
    <col min="7949" max="7949" width="8.7109375" style="249" customWidth="1"/>
    <col min="7950" max="7950" width="6.28515625" style="249" customWidth="1"/>
    <col min="7951" max="7951" width="6.85546875" style="249" customWidth="1"/>
    <col min="7952" max="7952" width="2.7109375" style="249" customWidth="1"/>
    <col min="7953" max="7953" width="6" style="249" customWidth="1"/>
    <col min="7954" max="7954" width="2.42578125" style="249" customWidth="1"/>
    <col min="7955" max="7955" width="7.28515625" style="249" customWidth="1"/>
    <col min="7956" max="7956" width="2.42578125" style="249" customWidth="1"/>
    <col min="7957" max="7957" width="7.28515625" style="249" customWidth="1"/>
    <col min="7958" max="7958" width="2.42578125" style="249" customWidth="1"/>
    <col min="7959" max="7959" width="7.28515625" style="249" customWidth="1"/>
    <col min="7960" max="7960" width="2.42578125" style="249" customWidth="1"/>
    <col min="7961" max="7961" width="7.85546875" style="249" customWidth="1"/>
    <col min="7962" max="7962" width="2.42578125" style="249" customWidth="1"/>
    <col min="7963" max="8192" width="9.140625" style="249"/>
    <col min="8193" max="8193" width="4.5703125" style="249" customWidth="1"/>
    <col min="8194" max="8194" width="6.28515625" style="249" customWidth="1"/>
    <col min="8195" max="8195" width="2.28515625" style="249" customWidth="1"/>
    <col min="8196" max="8196" width="7.7109375" style="249" customWidth="1"/>
    <col min="8197" max="8197" width="2.7109375" style="249" customWidth="1"/>
    <col min="8198" max="8198" width="7.42578125" style="249" customWidth="1"/>
    <col min="8199" max="8199" width="2.7109375" style="249" customWidth="1"/>
    <col min="8200" max="8200" width="6.5703125" style="249" customWidth="1"/>
    <col min="8201" max="8201" width="2.28515625" style="249" customWidth="1"/>
    <col min="8202" max="8202" width="6.7109375" style="249" customWidth="1"/>
    <col min="8203" max="8203" width="4" style="249" customWidth="1"/>
    <col min="8204" max="8204" width="10.5703125" style="249" customWidth="1"/>
    <col min="8205" max="8205" width="8.7109375" style="249" customWidth="1"/>
    <col min="8206" max="8206" width="6.28515625" style="249" customWidth="1"/>
    <col min="8207" max="8207" width="6.85546875" style="249" customWidth="1"/>
    <col min="8208" max="8208" width="2.7109375" style="249" customWidth="1"/>
    <col min="8209" max="8209" width="6" style="249" customWidth="1"/>
    <col min="8210" max="8210" width="2.42578125" style="249" customWidth="1"/>
    <col min="8211" max="8211" width="7.28515625" style="249" customWidth="1"/>
    <col min="8212" max="8212" width="2.42578125" style="249" customWidth="1"/>
    <col min="8213" max="8213" width="7.28515625" style="249" customWidth="1"/>
    <col min="8214" max="8214" width="2.42578125" style="249" customWidth="1"/>
    <col min="8215" max="8215" width="7.28515625" style="249" customWidth="1"/>
    <col min="8216" max="8216" width="2.42578125" style="249" customWidth="1"/>
    <col min="8217" max="8217" width="7.85546875" style="249" customWidth="1"/>
    <col min="8218" max="8218" width="2.42578125" style="249" customWidth="1"/>
    <col min="8219" max="8448" width="9.140625" style="249"/>
    <col min="8449" max="8449" width="4.5703125" style="249" customWidth="1"/>
    <col min="8450" max="8450" width="6.28515625" style="249" customWidth="1"/>
    <col min="8451" max="8451" width="2.28515625" style="249" customWidth="1"/>
    <col min="8452" max="8452" width="7.7109375" style="249" customWidth="1"/>
    <col min="8453" max="8453" width="2.7109375" style="249" customWidth="1"/>
    <col min="8454" max="8454" width="7.42578125" style="249" customWidth="1"/>
    <col min="8455" max="8455" width="2.7109375" style="249" customWidth="1"/>
    <col min="8456" max="8456" width="6.5703125" style="249" customWidth="1"/>
    <col min="8457" max="8457" width="2.28515625" style="249" customWidth="1"/>
    <col min="8458" max="8458" width="6.7109375" style="249" customWidth="1"/>
    <col min="8459" max="8459" width="4" style="249" customWidth="1"/>
    <col min="8460" max="8460" width="10.5703125" style="249" customWidth="1"/>
    <col min="8461" max="8461" width="8.7109375" style="249" customWidth="1"/>
    <col min="8462" max="8462" width="6.28515625" style="249" customWidth="1"/>
    <col min="8463" max="8463" width="6.85546875" style="249" customWidth="1"/>
    <col min="8464" max="8464" width="2.7109375" style="249" customWidth="1"/>
    <col min="8465" max="8465" width="6" style="249" customWidth="1"/>
    <col min="8466" max="8466" width="2.42578125" style="249" customWidth="1"/>
    <col min="8467" max="8467" width="7.28515625" style="249" customWidth="1"/>
    <col min="8468" max="8468" width="2.42578125" style="249" customWidth="1"/>
    <col min="8469" max="8469" width="7.28515625" style="249" customWidth="1"/>
    <col min="8470" max="8470" width="2.42578125" style="249" customWidth="1"/>
    <col min="8471" max="8471" width="7.28515625" style="249" customWidth="1"/>
    <col min="8472" max="8472" width="2.42578125" style="249" customWidth="1"/>
    <col min="8473" max="8473" width="7.85546875" style="249" customWidth="1"/>
    <col min="8474" max="8474" width="2.42578125" style="249" customWidth="1"/>
    <col min="8475" max="8704" width="9.140625" style="249"/>
    <col min="8705" max="8705" width="4.5703125" style="249" customWidth="1"/>
    <col min="8706" max="8706" width="6.28515625" style="249" customWidth="1"/>
    <col min="8707" max="8707" width="2.28515625" style="249" customWidth="1"/>
    <col min="8708" max="8708" width="7.7109375" style="249" customWidth="1"/>
    <col min="8709" max="8709" width="2.7109375" style="249" customWidth="1"/>
    <col min="8710" max="8710" width="7.42578125" style="249" customWidth="1"/>
    <col min="8711" max="8711" width="2.7109375" style="249" customWidth="1"/>
    <col min="8712" max="8712" width="6.5703125" style="249" customWidth="1"/>
    <col min="8713" max="8713" width="2.28515625" style="249" customWidth="1"/>
    <col min="8714" max="8714" width="6.7109375" style="249" customWidth="1"/>
    <col min="8715" max="8715" width="4" style="249" customWidth="1"/>
    <col min="8716" max="8716" width="10.5703125" style="249" customWidth="1"/>
    <col min="8717" max="8717" width="8.7109375" style="249" customWidth="1"/>
    <col min="8718" max="8718" width="6.28515625" style="249" customWidth="1"/>
    <col min="8719" max="8719" width="6.85546875" style="249" customWidth="1"/>
    <col min="8720" max="8720" width="2.7109375" style="249" customWidth="1"/>
    <col min="8721" max="8721" width="6" style="249" customWidth="1"/>
    <col min="8722" max="8722" width="2.42578125" style="249" customWidth="1"/>
    <col min="8723" max="8723" width="7.28515625" style="249" customWidth="1"/>
    <col min="8724" max="8724" width="2.42578125" style="249" customWidth="1"/>
    <col min="8725" max="8725" width="7.28515625" style="249" customWidth="1"/>
    <col min="8726" max="8726" width="2.42578125" style="249" customWidth="1"/>
    <col min="8727" max="8727" width="7.28515625" style="249" customWidth="1"/>
    <col min="8728" max="8728" width="2.42578125" style="249" customWidth="1"/>
    <col min="8729" max="8729" width="7.85546875" style="249" customWidth="1"/>
    <col min="8730" max="8730" width="2.42578125" style="249" customWidth="1"/>
    <col min="8731" max="8960" width="9.140625" style="249"/>
    <col min="8961" max="8961" width="4.5703125" style="249" customWidth="1"/>
    <col min="8962" max="8962" width="6.28515625" style="249" customWidth="1"/>
    <col min="8963" max="8963" width="2.28515625" style="249" customWidth="1"/>
    <col min="8964" max="8964" width="7.7109375" style="249" customWidth="1"/>
    <col min="8965" max="8965" width="2.7109375" style="249" customWidth="1"/>
    <col min="8966" max="8966" width="7.42578125" style="249" customWidth="1"/>
    <col min="8967" max="8967" width="2.7109375" style="249" customWidth="1"/>
    <col min="8968" max="8968" width="6.5703125" style="249" customWidth="1"/>
    <col min="8969" max="8969" width="2.28515625" style="249" customWidth="1"/>
    <col min="8970" max="8970" width="6.7109375" style="249" customWidth="1"/>
    <col min="8971" max="8971" width="4" style="249" customWidth="1"/>
    <col min="8972" max="8972" width="10.5703125" style="249" customWidth="1"/>
    <col min="8973" max="8973" width="8.7109375" style="249" customWidth="1"/>
    <col min="8974" max="8974" width="6.28515625" style="249" customWidth="1"/>
    <col min="8975" max="8975" width="6.85546875" style="249" customWidth="1"/>
    <col min="8976" max="8976" width="2.7109375" style="249" customWidth="1"/>
    <col min="8977" max="8977" width="6" style="249" customWidth="1"/>
    <col min="8978" max="8978" width="2.42578125" style="249" customWidth="1"/>
    <col min="8979" max="8979" width="7.28515625" style="249" customWidth="1"/>
    <col min="8980" max="8980" width="2.42578125" style="249" customWidth="1"/>
    <col min="8981" max="8981" width="7.28515625" style="249" customWidth="1"/>
    <col min="8982" max="8982" width="2.42578125" style="249" customWidth="1"/>
    <col min="8983" max="8983" width="7.28515625" style="249" customWidth="1"/>
    <col min="8984" max="8984" width="2.42578125" style="249" customWidth="1"/>
    <col min="8985" max="8985" width="7.85546875" style="249" customWidth="1"/>
    <col min="8986" max="8986" width="2.42578125" style="249" customWidth="1"/>
    <col min="8987" max="9216" width="9.140625" style="249"/>
    <col min="9217" max="9217" width="4.5703125" style="249" customWidth="1"/>
    <col min="9218" max="9218" width="6.28515625" style="249" customWidth="1"/>
    <col min="9219" max="9219" width="2.28515625" style="249" customWidth="1"/>
    <col min="9220" max="9220" width="7.7109375" style="249" customWidth="1"/>
    <col min="9221" max="9221" width="2.7109375" style="249" customWidth="1"/>
    <col min="9222" max="9222" width="7.42578125" style="249" customWidth="1"/>
    <col min="9223" max="9223" width="2.7109375" style="249" customWidth="1"/>
    <col min="9224" max="9224" width="6.5703125" style="249" customWidth="1"/>
    <col min="9225" max="9225" width="2.28515625" style="249" customWidth="1"/>
    <col min="9226" max="9226" width="6.7109375" style="249" customWidth="1"/>
    <col min="9227" max="9227" width="4" style="249" customWidth="1"/>
    <col min="9228" max="9228" width="10.5703125" style="249" customWidth="1"/>
    <col min="9229" max="9229" width="8.7109375" style="249" customWidth="1"/>
    <col min="9230" max="9230" width="6.28515625" style="249" customWidth="1"/>
    <col min="9231" max="9231" width="6.85546875" style="249" customWidth="1"/>
    <col min="9232" max="9232" width="2.7109375" style="249" customWidth="1"/>
    <col min="9233" max="9233" width="6" style="249" customWidth="1"/>
    <col min="9234" max="9234" width="2.42578125" style="249" customWidth="1"/>
    <col min="9235" max="9235" width="7.28515625" style="249" customWidth="1"/>
    <col min="9236" max="9236" width="2.42578125" style="249" customWidth="1"/>
    <col min="9237" max="9237" width="7.28515625" style="249" customWidth="1"/>
    <col min="9238" max="9238" width="2.42578125" style="249" customWidth="1"/>
    <col min="9239" max="9239" width="7.28515625" style="249" customWidth="1"/>
    <col min="9240" max="9240" width="2.42578125" style="249" customWidth="1"/>
    <col min="9241" max="9241" width="7.85546875" style="249" customWidth="1"/>
    <col min="9242" max="9242" width="2.42578125" style="249" customWidth="1"/>
    <col min="9243" max="9472" width="9.140625" style="249"/>
    <col min="9473" max="9473" width="4.5703125" style="249" customWidth="1"/>
    <col min="9474" max="9474" width="6.28515625" style="249" customWidth="1"/>
    <col min="9475" max="9475" width="2.28515625" style="249" customWidth="1"/>
    <col min="9476" max="9476" width="7.7109375" style="249" customWidth="1"/>
    <col min="9477" max="9477" width="2.7109375" style="249" customWidth="1"/>
    <col min="9478" max="9478" width="7.42578125" style="249" customWidth="1"/>
    <col min="9479" max="9479" width="2.7109375" style="249" customWidth="1"/>
    <col min="9480" max="9480" width="6.5703125" style="249" customWidth="1"/>
    <col min="9481" max="9481" width="2.28515625" style="249" customWidth="1"/>
    <col min="9482" max="9482" width="6.7109375" style="249" customWidth="1"/>
    <col min="9483" max="9483" width="4" style="249" customWidth="1"/>
    <col min="9484" max="9484" width="10.5703125" style="249" customWidth="1"/>
    <col min="9485" max="9485" width="8.7109375" style="249" customWidth="1"/>
    <col min="9486" max="9486" width="6.28515625" style="249" customWidth="1"/>
    <col min="9487" max="9487" width="6.85546875" style="249" customWidth="1"/>
    <col min="9488" max="9488" width="2.7109375" style="249" customWidth="1"/>
    <col min="9489" max="9489" width="6" style="249" customWidth="1"/>
    <col min="9490" max="9490" width="2.42578125" style="249" customWidth="1"/>
    <col min="9491" max="9491" width="7.28515625" style="249" customWidth="1"/>
    <col min="9492" max="9492" width="2.42578125" style="249" customWidth="1"/>
    <col min="9493" max="9493" width="7.28515625" style="249" customWidth="1"/>
    <col min="9494" max="9494" width="2.42578125" style="249" customWidth="1"/>
    <col min="9495" max="9495" width="7.28515625" style="249" customWidth="1"/>
    <col min="9496" max="9496" width="2.42578125" style="249" customWidth="1"/>
    <col min="9497" max="9497" width="7.85546875" style="249" customWidth="1"/>
    <col min="9498" max="9498" width="2.42578125" style="249" customWidth="1"/>
    <col min="9499" max="9728" width="9.140625" style="249"/>
    <col min="9729" max="9729" width="4.5703125" style="249" customWidth="1"/>
    <col min="9730" max="9730" width="6.28515625" style="249" customWidth="1"/>
    <col min="9731" max="9731" width="2.28515625" style="249" customWidth="1"/>
    <col min="9732" max="9732" width="7.7109375" style="249" customWidth="1"/>
    <col min="9733" max="9733" width="2.7109375" style="249" customWidth="1"/>
    <col min="9734" max="9734" width="7.42578125" style="249" customWidth="1"/>
    <col min="9735" max="9735" width="2.7109375" style="249" customWidth="1"/>
    <col min="9736" max="9736" width="6.5703125" style="249" customWidth="1"/>
    <col min="9737" max="9737" width="2.28515625" style="249" customWidth="1"/>
    <col min="9738" max="9738" width="6.7109375" style="249" customWidth="1"/>
    <col min="9739" max="9739" width="4" style="249" customWidth="1"/>
    <col min="9740" max="9740" width="10.5703125" style="249" customWidth="1"/>
    <col min="9741" max="9741" width="8.7109375" style="249" customWidth="1"/>
    <col min="9742" max="9742" width="6.28515625" style="249" customWidth="1"/>
    <col min="9743" max="9743" width="6.85546875" style="249" customWidth="1"/>
    <col min="9744" max="9744" width="2.7109375" style="249" customWidth="1"/>
    <col min="9745" max="9745" width="6" style="249" customWidth="1"/>
    <col min="9746" max="9746" width="2.42578125" style="249" customWidth="1"/>
    <col min="9747" max="9747" width="7.28515625" style="249" customWidth="1"/>
    <col min="9748" max="9748" width="2.42578125" style="249" customWidth="1"/>
    <col min="9749" max="9749" width="7.28515625" style="249" customWidth="1"/>
    <col min="9750" max="9750" width="2.42578125" style="249" customWidth="1"/>
    <col min="9751" max="9751" width="7.28515625" style="249" customWidth="1"/>
    <col min="9752" max="9752" width="2.42578125" style="249" customWidth="1"/>
    <col min="9753" max="9753" width="7.85546875" style="249" customWidth="1"/>
    <col min="9754" max="9754" width="2.42578125" style="249" customWidth="1"/>
    <col min="9755" max="9984" width="9.140625" style="249"/>
    <col min="9985" max="9985" width="4.5703125" style="249" customWidth="1"/>
    <col min="9986" max="9986" width="6.28515625" style="249" customWidth="1"/>
    <col min="9987" max="9987" width="2.28515625" style="249" customWidth="1"/>
    <col min="9988" max="9988" width="7.7109375" style="249" customWidth="1"/>
    <col min="9989" max="9989" width="2.7109375" style="249" customWidth="1"/>
    <col min="9990" max="9990" width="7.42578125" style="249" customWidth="1"/>
    <col min="9991" max="9991" width="2.7109375" style="249" customWidth="1"/>
    <col min="9992" max="9992" width="6.5703125" style="249" customWidth="1"/>
    <col min="9993" max="9993" width="2.28515625" style="249" customWidth="1"/>
    <col min="9994" max="9994" width="6.7109375" style="249" customWidth="1"/>
    <col min="9995" max="9995" width="4" style="249" customWidth="1"/>
    <col min="9996" max="9996" width="10.5703125" style="249" customWidth="1"/>
    <col min="9997" max="9997" width="8.7109375" style="249" customWidth="1"/>
    <col min="9998" max="9998" width="6.28515625" style="249" customWidth="1"/>
    <col min="9999" max="9999" width="6.85546875" style="249" customWidth="1"/>
    <col min="10000" max="10000" width="2.7109375" style="249" customWidth="1"/>
    <col min="10001" max="10001" width="6" style="249" customWidth="1"/>
    <col min="10002" max="10002" width="2.42578125" style="249" customWidth="1"/>
    <col min="10003" max="10003" width="7.28515625" style="249" customWidth="1"/>
    <col min="10004" max="10004" width="2.42578125" style="249" customWidth="1"/>
    <col min="10005" max="10005" width="7.28515625" style="249" customWidth="1"/>
    <col min="10006" max="10006" width="2.42578125" style="249" customWidth="1"/>
    <col min="10007" max="10007" width="7.28515625" style="249" customWidth="1"/>
    <col min="10008" max="10008" width="2.42578125" style="249" customWidth="1"/>
    <col min="10009" max="10009" width="7.85546875" style="249" customWidth="1"/>
    <col min="10010" max="10010" width="2.42578125" style="249" customWidth="1"/>
    <col min="10011" max="10240" width="9.140625" style="249"/>
    <col min="10241" max="10241" width="4.5703125" style="249" customWidth="1"/>
    <col min="10242" max="10242" width="6.28515625" style="249" customWidth="1"/>
    <col min="10243" max="10243" width="2.28515625" style="249" customWidth="1"/>
    <col min="10244" max="10244" width="7.7109375" style="249" customWidth="1"/>
    <col min="10245" max="10245" width="2.7109375" style="249" customWidth="1"/>
    <col min="10246" max="10246" width="7.42578125" style="249" customWidth="1"/>
    <col min="10247" max="10247" width="2.7109375" style="249" customWidth="1"/>
    <col min="10248" max="10248" width="6.5703125" style="249" customWidth="1"/>
    <col min="10249" max="10249" width="2.28515625" style="249" customWidth="1"/>
    <col min="10250" max="10250" width="6.7109375" style="249" customWidth="1"/>
    <col min="10251" max="10251" width="4" style="249" customWidth="1"/>
    <col min="10252" max="10252" width="10.5703125" style="249" customWidth="1"/>
    <col min="10253" max="10253" width="8.7109375" style="249" customWidth="1"/>
    <col min="10254" max="10254" width="6.28515625" style="249" customWidth="1"/>
    <col min="10255" max="10255" width="6.85546875" style="249" customWidth="1"/>
    <col min="10256" max="10256" width="2.7109375" style="249" customWidth="1"/>
    <col min="10257" max="10257" width="6" style="249" customWidth="1"/>
    <col min="10258" max="10258" width="2.42578125" style="249" customWidth="1"/>
    <col min="10259" max="10259" width="7.28515625" style="249" customWidth="1"/>
    <col min="10260" max="10260" width="2.42578125" style="249" customWidth="1"/>
    <col min="10261" max="10261" width="7.28515625" style="249" customWidth="1"/>
    <col min="10262" max="10262" width="2.42578125" style="249" customWidth="1"/>
    <col min="10263" max="10263" width="7.28515625" style="249" customWidth="1"/>
    <col min="10264" max="10264" width="2.42578125" style="249" customWidth="1"/>
    <col min="10265" max="10265" width="7.85546875" style="249" customWidth="1"/>
    <col min="10266" max="10266" width="2.42578125" style="249" customWidth="1"/>
    <col min="10267" max="10496" width="9.140625" style="249"/>
    <col min="10497" max="10497" width="4.5703125" style="249" customWidth="1"/>
    <col min="10498" max="10498" width="6.28515625" style="249" customWidth="1"/>
    <col min="10499" max="10499" width="2.28515625" style="249" customWidth="1"/>
    <col min="10500" max="10500" width="7.7109375" style="249" customWidth="1"/>
    <col min="10501" max="10501" width="2.7109375" style="249" customWidth="1"/>
    <col min="10502" max="10502" width="7.42578125" style="249" customWidth="1"/>
    <col min="10503" max="10503" width="2.7109375" style="249" customWidth="1"/>
    <col min="10504" max="10504" width="6.5703125" style="249" customWidth="1"/>
    <col min="10505" max="10505" width="2.28515625" style="249" customWidth="1"/>
    <col min="10506" max="10506" width="6.7109375" style="249" customWidth="1"/>
    <col min="10507" max="10507" width="4" style="249" customWidth="1"/>
    <col min="10508" max="10508" width="10.5703125" style="249" customWidth="1"/>
    <col min="10509" max="10509" width="8.7109375" style="249" customWidth="1"/>
    <col min="10510" max="10510" width="6.28515625" style="249" customWidth="1"/>
    <col min="10511" max="10511" width="6.85546875" style="249" customWidth="1"/>
    <col min="10512" max="10512" width="2.7109375" style="249" customWidth="1"/>
    <col min="10513" max="10513" width="6" style="249" customWidth="1"/>
    <col min="10514" max="10514" width="2.42578125" style="249" customWidth="1"/>
    <col min="10515" max="10515" width="7.28515625" style="249" customWidth="1"/>
    <col min="10516" max="10516" width="2.42578125" style="249" customWidth="1"/>
    <col min="10517" max="10517" width="7.28515625" style="249" customWidth="1"/>
    <col min="10518" max="10518" width="2.42578125" style="249" customWidth="1"/>
    <col min="10519" max="10519" width="7.28515625" style="249" customWidth="1"/>
    <col min="10520" max="10520" width="2.42578125" style="249" customWidth="1"/>
    <col min="10521" max="10521" width="7.85546875" style="249" customWidth="1"/>
    <col min="10522" max="10522" width="2.42578125" style="249" customWidth="1"/>
    <col min="10523" max="10752" width="9.140625" style="249"/>
    <col min="10753" max="10753" width="4.5703125" style="249" customWidth="1"/>
    <col min="10754" max="10754" width="6.28515625" style="249" customWidth="1"/>
    <col min="10755" max="10755" width="2.28515625" style="249" customWidth="1"/>
    <col min="10756" max="10756" width="7.7109375" style="249" customWidth="1"/>
    <col min="10757" max="10757" width="2.7109375" style="249" customWidth="1"/>
    <col min="10758" max="10758" width="7.42578125" style="249" customWidth="1"/>
    <col min="10759" max="10759" width="2.7109375" style="249" customWidth="1"/>
    <col min="10760" max="10760" width="6.5703125" style="249" customWidth="1"/>
    <col min="10761" max="10761" width="2.28515625" style="249" customWidth="1"/>
    <col min="10762" max="10762" width="6.7109375" style="249" customWidth="1"/>
    <col min="10763" max="10763" width="4" style="249" customWidth="1"/>
    <col min="10764" max="10764" width="10.5703125" style="249" customWidth="1"/>
    <col min="10765" max="10765" width="8.7109375" style="249" customWidth="1"/>
    <col min="10766" max="10766" width="6.28515625" style="249" customWidth="1"/>
    <col min="10767" max="10767" width="6.85546875" style="249" customWidth="1"/>
    <col min="10768" max="10768" width="2.7109375" style="249" customWidth="1"/>
    <col min="10769" max="10769" width="6" style="249" customWidth="1"/>
    <col min="10770" max="10770" width="2.42578125" style="249" customWidth="1"/>
    <col min="10771" max="10771" width="7.28515625" style="249" customWidth="1"/>
    <col min="10772" max="10772" width="2.42578125" style="249" customWidth="1"/>
    <col min="10773" max="10773" width="7.28515625" style="249" customWidth="1"/>
    <col min="10774" max="10774" width="2.42578125" style="249" customWidth="1"/>
    <col min="10775" max="10775" width="7.28515625" style="249" customWidth="1"/>
    <col min="10776" max="10776" width="2.42578125" style="249" customWidth="1"/>
    <col min="10777" max="10777" width="7.85546875" style="249" customWidth="1"/>
    <col min="10778" max="10778" width="2.42578125" style="249" customWidth="1"/>
    <col min="10779" max="11008" width="9.140625" style="249"/>
    <col min="11009" max="11009" width="4.5703125" style="249" customWidth="1"/>
    <col min="11010" max="11010" width="6.28515625" style="249" customWidth="1"/>
    <col min="11011" max="11011" width="2.28515625" style="249" customWidth="1"/>
    <col min="11012" max="11012" width="7.7109375" style="249" customWidth="1"/>
    <col min="11013" max="11013" width="2.7109375" style="249" customWidth="1"/>
    <col min="11014" max="11014" width="7.42578125" style="249" customWidth="1"/>
    <col min="11015" max="11015" width="2.7109375" style="249" customWidth="1"/>
    <col min="11016" max="11016" width="6.5703125" style="249" customWidth="1"/>
    <col min="11017" max="11017" width="2.28515625" style="249" customWidth="1"/>
    <col min="11018" max="11018" width="6.7109375" style="249" customWidth="1"/>
    <col min="11019" max="11019" width="4" style="249" customWidth="1"/>
    <col min="11020" max="11020" width="10.5703125" style="249" customWidth="1"/>
    <col min="11021" max="11021" width="8.7109375" style="249" customWidth="1"/>
    <col min="11022" max="11022" width="6.28515625" style="249" customWidth="1"/>
    <col min="11023" max="11023" width="6.85546875" style="249" customWidth="1"/>
    <col min="11024" max="11024" width="2.7109375" style="249" customWidth="1"/>
    <col min="11025" max="11025" width="6" style="249" customWidth="1"/>
    <col min="11026" max="11026" width="2.42578125" style="249" customWidth="1"/>
    <col min="11027" max="11027" width="7.28515625" style="249" customWidth="1"/>
    <col min="11028" max="11028" width="2.42578125" style="249" customWidth="1"/>
    <col min="11029" max="11029" width="7.28515625" style="249" customWidth="1"/>
    <col min="11030" max="11030" width="2.42578125" style="249" customWidth="1"/>
    <col min="11031" max="11031" width="7.28515625" style="249" customWidth="1"/>
    <col min="11032" max="11032" width="2.42578125" style="249" customWidth="1"/>
    <col min="11033" max="11033" width="7.85546875" style="249" customWidth="1"/>
    <col min="11034" max="11034" width="2.42578125" style="249" customWidth="1"/>
    <col min="11035" max="11264" width="9.140625" style="249"/>
    <col min="11265" max="11265" width="4.5703125" style="249" customWidth="1"/>
    <col min="11266" max="11266" width="6.28515625" style="249" customWidth="1"/>
    <col min="11267" max="11267" width="2.28515625" style="249" customWidth="1"/>
    <col min="11268" max="11268" width="7.7109375" style="249" customWidth="1"/>
    <col min="11269" max="11269" width="2.7109375" style="249" customWidth="1"/>
    <col min="11270" max="11270" width="7.42578125" style="249" customWidth="1"/>
    <col min="11271" max="11271" width="2.7109375" style="249" customWidth="1"/>
    <col min="11272" max="11272" width="6.5703125" style="249" customWidth="1"/>
    <col min="11273" max="11273" width="2.28515625" style="249" customWidth="1"/>
    <col min="11274" max="11274" width="6.7109375" style="249" customWidth="1"/>
    <col min="11275" max="11275" width="4" style="249" customWidth="1"/>
    <col min="11276" max="11276" width="10.5703125" style="249" customWidth="1"/>
    <col min="11277" max="11277" width="8.7109375" style="249" customWidth="1"/>
    <col min="11278" max="11278" width="6.28515625" style="249" customWidth="1"/>
    <col min="11279" max="11279" width="6.85546875" style="249" customWidth="1"/>
    <col min="11280" max="11280" width="2.7109375" style="249" customWidth="1"/>
    <col min="11281" max="11281" width="6" style="249" customWidth="1"/>
    <col min="11282" max="11282" width="2.42578125" style="249" customWidth="1"/>
    <col min="11283" max="11283" width="7.28515625" style="249" customWidth="1"/>
    <col min="11284" max="11284" width="2.42578125" style="249" customWidth="1"/>
    <col min="11285" max="11285" width="7.28515625" style="249" customWidth="1"/>
    <col min="11286" max="11286" width="2.42578125" style="249" customWidth="1"/>
    <col min="11287" max="11287" width="7.28515625" style="249" customWidth="1"/>
    <col min="11288" max="11288" width="2.42578125" style="249" customWidth="1"/>
    <col min="11289" max="11289" width="7.85546875" style="249" customWidth="1"/>
    <col min="11290" max="11290" width="2.42578125" style="249" customWidth="1"/>
    <col min="11291" max="11520" width="9.140625" style="249"/>
    <col min="11521" max="11521" width="4.5703125" style="249" customWidth="1"/>
    <col min="11522" max="11522" width="6.28515625" style="249" customWidth="1"/>
    <col min="11523" max="11523" width="2.28515625" style="249" customWidth="1"/>
    <col min="11524" max="11524" width="7.7109375" style="249" customWidth="1"/>
    <col min="11525" max="11525" width="2.7109375" style="249" customWidth="1"/>
    <col min="11526" max="11526" width="7.42578125" style="249" customWidth="1"/>
    <col min="11527" max="11527" width="2.7109375" style="249" customWidth="1"/>
    <col min="11528" max="11528" width="6.5703125" style="249" customWidth="1"/>
    <col min="11529" max="11529" width="2.28515625" style="249" customWidth="1"/>
    <col min="11530" max="11530" width="6.7109375" style="249" customWidth="1"/>
    <col min="11531" max="11531" width="4" style="249" customWidth="1"/>
    <col min="11532" max="11532" width="10.5703125" style="249" customWidth="1"/>
    <col min="11533" max="11533" width="8.7109375" style="249" customWidth="1"/>
    <col min="11534" max="11534" width="6.28515625" style="249" customWidth="1"/>
    <col min="11535" max="11535" width="6.85546875" style="249" customWidth="1"/>
    <col min="11536" max="11536" width="2.7109375" style="249" customWidth="1"/>
    <col min="11537" max="11537" width="6" style="249" customWidth="1"/>
    <col min="11538" max="11538" width="2.42578125" style="249" customWidth="1"/>
    <col min="11539" max="11539" width="7.28515625" style="249" customWidth="1"/>
    <col min="11540" max="11540" width="2.42578125" style="249" customWidth="1"/>
    <col min="11541" max="11541" width="7.28515625" style="249" customWidth="1"/>
    <col min="11542" max="11542" width="2.42578125" style="249" customWidth="1"/>
    <col min="11543" max="11543" width="7.28515625" style="249" customWidth="1"/>
    <col min="11544" max="11544" width="2.42578125" style="249" customWidth="1"/>
    <col min="11545" max="11545" width="7.85546875" style="249" customWidth="1"/>
    <col min="11546" max="11546" width="2.42578125" style="249" customWidth="1"/>
    <col min="11547" max="11776" width="9.140625" style="249"/>
    <col min="11777" max="11777" width="4.5703125" style="249" customWidth="1"/>
    <col min="11778" max="11778" width="6.28515625" style="249" customWidth="1"/>
    <col min="11779" max="11779" width="2.28515625" style="249" customWidth="1"/>
    <col min="11780" max="11780" width="7.7109375" style="249" customWidth="1"/>
    <col min="11781" max="11781" width="2.7109375" style="249" customWidth="1"/>
    <col min="11782" max="11782" width="7.42578125" style="249" customWidth="1"/>
    <col min="11783" max="11783" width="2.7109375" style="249" customWidth="1"/>
    <col min="11784" max="11784" width="6.5703125" style="249" customWidth="1"/>
    <col min="11785" max="11785" width="2.28515625" style="249" customWidth="1"/>
    <col min="11786" max="11786" width="6.7109375" style="249" customWidth="1"/>
    <col min="11787" max="11787" width="4" style="249" customWidth="1"/>
    <col min="11788" max="11788" width="10.5703125" style="249" customWidth="1"/>
    <col min="11789" max="11789" width="8.7109375" style="249" customWidth="1"/>
    <col min="11790" max="11790" width="6.28515625" style="249" customWidth="1"/>
    <col min="11791" max="11791" width="6.85546875" style="249" customWidth="1"/>
    <col min="11792" max="11792" width="2.7109375" style="249" customWidth="1"/>
    <col min="11793" max="11793" width="6" style="249" customWidth="1"/>
    <col min="11794" max="11794" width="2.42578125" style="249" customWidth="1"/>
    <col min="11795" max="11795" width="7.28515625" style="249" customWidth="1"/>
    <col min="11796" max="11796" width="2.42578125" style="249" customWidth="1"/>
    <col min="11797" max="11797" width="7.28515625" style="249" customWidth="1"/>
    <col min="11798" max="11798" width="2.42578125" style="249" customWidth="1"/>
    <col min="11799" max="11799" width="7.28515625" style="249" customWidth="1"/>
    <col min="11800" max="11800" width="2.42578125" style="249" customWidth="1"/>
    <col min="11801" max="11801" width="7.85546875" style="249" customWidth="1"/>
    <col min="11802" max="11802" width="2.42578125" style="249" customWidth="1"/>
    <col min="11803" max="12032" width="9.140625" style="249"/>
    <col min="12033" max="12033" width="4.5703125" style="249" customWidth="1"/>
    <col min="12034" max="12034" width="6.28515625" style="249" customWidth="1"/>
    <col min="12035" max="12035" width="2.28515625" style="249" customWidth="1"/>
    <col min="12036" max="12036" width="7.7109375" style="249" customWidth="1"/>
    <col min="12037" max="12037" width="2.7109375" style="249" customWidth="1"/>
    <col min="12038" max="12038" width="7.42578125" style="249" customWidth="1"/>
    <col min="12039" max="12039" width="2.7109375" style="249" customWidth="1"/>
    <col min="12040" max="12040" width="6.5703125" style="249" customWidth="1"/>
    <col min="12041" max="12041" width="2.28515625" style="249" customWidth="1"/>
    <col min="12042" max="12042" width="6.7109375" style="249" customWidth="1"/>
    <col min="12043" max="12043" width="4" style="249" customWidth="1"/>
    <col min="12044" max="12044" width="10.5703125" style="249" customWidth="1"/>
    <col min="12045" max="12045" width="8.7109375" style="249" customWidth="1"/>
    <col min="12046" max="12046" width="6.28515625" style="249" customWidth="1"/>
    <col min="12047" max="12047" width="6.85546875" style="249" customWidth="1"/>
    <col min="12048" max="12048" width="2.7109375" style="249" customWidth="1"/>
    <col min="12049" max="12049" width="6" style="249" customWidth="1"/>
    <col min="12050" max="12050" width="2.42578125" style="249" customWidth="1"/>
    <col min="12051" max="12051" width="7.28515625" style="249" customWidth="1"/>
    <col min="12052" max="12052" width="2.42578125" style="249" customWidth="1"/>
    <col min="12053" max="12053" width="7.28515625" style="249" customWidth="1"/>
    <col min="12054" max="12054" width="2.42578125" style="249" customWidth="1"/>
    <col min="12055" max="12055" width="7.28515625" style="249" customWidth="1"/>
    <col min="12056" max="12056" width="2.42578125" style="249" customWidth="1"/>
    <col min="12057" max="12057" width="7.85546875" style="249" customWidth="1"/>
    <col min="12058" max="12058" width="2.42578125" style="249" customWidth="1"/>
    <col min="12059" max="12288" width="9.140625" style="249"/>
    <col min="12289" max="12289" width="4.5703125" style="249" customWidth="1"/>
    <col min="12290" max="12290" width="6.28515625" style="249" customWidth="1"/>
    <col min="12291" max="12291" width="2.28515625" style="249" customWidth="1"/>
    <col min="12292" max="12292" width="7.7109375" style="249" customWidth="1"/>
    <col min="12293" max="12293" width="2.7109375" style="249" customWidth="1"/>
    <col min="12294" max="12294" width="7.42578125" style="249" customWidth="1"/>
    <col min="12295" max="12295" width="2.7109375" style="249" customWidth="1"/>
    <col min="12296" max="12296" width="6.5703125" style="249" customWidth="1"/>
    <col min="12297" max="12297" width="2.28515625" style="249" customWidth="1"/>
    <col min="12298" max="12298" width="6.7109375" style="249" customWidth="1"/>
    <col min="12299" max="12299" width="4" style="249" customWidth="1"/>
    <col min="12300" max="12300" width="10.5703125" style="249" customWidth="1"/>
    <col min="12301" max="12301" width="8.7109375" style="249" customWidth="1"/>
    <col min="12302" max="12302" width="6.28515625" style="249" customWidth="1"/>
    <col min="12303" max="12303" width="6.85546875" style="249" customWidth="1"/>
    <col min="12304" max="12304" width="2.7109375" style="249" customWidth="1"/>
    <col min="12305" max="12305" width="6" style="249" customWidth="1"/>
    <col min="12306" max="12306" width="2.42578125" style="249" customWidth="1"/>
    <col min="12307" max="12307" width="7.28515625" style="249" customWidth="1"/>
    <col min="12308" max="12308" width="2.42578125" style="249" customWidth="1"/>
    <col min="12309" max="12309" width="7.28515625" style="249" customWidth="1"/>
    <col min="12310" max="12310" width="2.42578125" style="249" customWidth="1"/>
    <col min="12311" max="12311" width="7.28515625" style="249" customWidth="1"/>
    <col min="12312" max="12312" width="2.42578125" style="249" customWidth="1"/>
    <col min="12313" max="12313" width="7.85546875" style="249" customWidth="1"/>
    <col min="12314" max="12314" width="2.42578125" style="249" customWidth="1"/>
    <col min="12315" max="12544" width="9.140625" style="249"/>
    <col min="12545" max="12545" width="4.5703125" style="249" customWidth="1"/>
    <col min="12546" max="12546" width="6.28515625" style="249" customWidth="1"/>
    <col min="12547" max="12547" width="2.28515625" style="249" customWidth="1"/>
    <col min="12548" max="12548" width="7.7109375" style="249" customWidth="1"/>
    <col min="12549" max="12549" width="2.7109375" style="249" customWidth="1"/>
    <col min="12550" max="12550" width="7.42578125" style="249" customWidth="1"/>
    <col min="12551" max="12551" width="2.7109375" style="249" customWidth="1"/>
    <col min="12552" max="12552" width="6.5703125" style="249" customWidth="1"/>
    <col min="12553" max="12553" width="2.28515625" style="249" customWidth="1"/>
    <col min="12554" max="12554" width="6.7109375" style="249" customWidth="1"/>
    <col min="12555" max="12555" width="4" style="249" customWidth="1"/>
    <col min="12556" max="12556" width="10.5703125" style="249" customWidth="1"/>
    <col min="12557" max="12557" width="8.7109375" style="249" customWidth="1"/>
    <col min="12558" max="12558" width="6.28515625" style="249" customWidth="1"/>
    <col min="12559" max="12559" width="6.85546875" style="249" customWidth="1"/>
    <col min="12560" max="12560" width="2.7109375" style="249" customWidth="1"/>
    <col min="12561" max="12561" width="6" style="249" customWidth="1"/>
    <col min="12562" max="12562" width="2.42578125" style="249" customWidth="1"/>
    <col min="12563" max="12563" width="7.28515625" style="249" customWidth="1"/>
    <col min="12564" max="12564" width="2.42578125" style="249" customWidth="1"/>
    <col min="12565" max="12565" width="7.28515625" style="249" customWidth="1"/>
    <col min="12566" max="12566" width="2.42578125" style="249" customWidth="1"/>
    <col min="12567" max="12567" width="7.28515625" style="249" customWidth="1"/>
    <col min="12568" max="12568" width="2.42578125" style="249" customWidth="1"/>
    <col min="12569" max="12569" width="7.85546875" style="249" customWidth="1"/>
    <col min="12570" max="12570" width="2.42578125" style="249" customWidth="1"/>
    <col min="12571" max="12800" width="9.140625" style="249"/>
    <col min="12801" max="12801" width="4.5703125" style="249" customWidth="1"/>
    <col min="12802" max="12802" width="6.28515625" style="249" customWidth="1"/>
    <col min="12803" max="12803" width="2.28515625" style="249" customWidth="1"/>
    <col min="12804" max="12804" width="7.7109375" style="249" customWidth="1"/>
    <col min="12805" max="12805" width="2.7109375" style="249" customWidth="1"/>
    <col min="12806" max="12806" width="7.42578125" style="249" customWidth="1"/>
    <col min="12807" max="12807" width="2.7109375" style="249" customWidth="1"/>
    <col min="12808" max="12808" width="6.5703125" style="249" customWidth="1"/>
    <col min="12809" max="12809" width="2.28515625" style="249" customWidth="1"/>
    <col min="12810" max="12810" width="6.7109375" style="249" customWidth="1"/>
    <col min="12811" max="12811" width="4" style="249" customWidth="1"/>
    <col min="12812" max="12812" width="10.5703125" style="249" customWidth="1"/>
    <col min="12813" max="12813" width="8.7109375" style="249" customWidth="1"/>
    <col min="12814" max="12814" width="6.28515625" style="249" customWidth="1"/>
    <col min="12815" max="12815" width="6.85546875" style="249" customWidth="1"/>
    <col min="12816" max="12816" width="2.7109375" style="249" customWidth="1"/>
    <col min="12817" max="12817" width="6" style="249" customWidth="1"/>
    <col min="12818" max="12818" width="2.42578125" style="249" customWidth="1"/>
    <col min="12819" max="12819" width="7.28515625" style="249" customWidth="1"/>
    <col min="12820" max="12820" width="2.42578125" style="249" customWidth="1"/>
    <col min="12821" max="12821" width="7.28515625" style="249" customWidth="1"/>
    <col min="12822" max="12822" width="2.42578125" style="249" customWidth="1"/>
    <col min="12823" max="12823" width="7.28515625" style="249" customWidth="1"/>
    <col min="12824" max="12824" width="2.42578125" style="249" customWidth="1"/>
    <col min="12825" max="12825" width="7.85546875" style="249" customWidth="1"/>
    <col min="12826" max="12826" width="2.42578125" style="249" customWidth="1"/>
    <col min="12827" max="13056" width="9.140625" style="249"/>
    <col min="13057" max="13057" width="4.5703125" style="249" customWidth="1"/>
    <col min="13058" max="13058" width="6.28515625" style="249" customWidth="1"/>
    <col min="13059" max="13059" width="2.28515625" style="249" customWidth="1"/>
    <col min="13060" max="13060" width="7.7109375" style="249" customWidth="1"/>
    <col min="13061" max="13061" width="2.7109375" style="249" customWidth="1"/>
    <col min="13062" max="13062" width="7.42578125" style="249" customWidth="1"/>
    <col min="13063" max="13063" width="2.7109375" style="249" customWidth="1"/>
    <col min="13064" max="13064" width="6.5703125" style="249" customWidth="1"/>
    <col min="13065" max="13065" width="2.28515625" style="249" customWidth="1"/>
    <col min="13066" max="13066" width="6.7109375" style="249" customWidth="1"/>
    <col min="13067" max="13067" width="4" style="249" customWidth="1"/>
    <col min="13068" max="13068" width="10.5703125" style="249" customWidth="1"/>
    <col min="13069" max="13069" width="8.7109375" style="249" customWidth="1"/>
    <col min="13070" max="13070" width="6.28515625" style="249" customWidth="1"/>
    <col min="13071" max="13071" width="6.85546875" style="249" customWidth="1"/>
    <col min="13072" max="13072" width="2.7109375" style="249" customWidth="1"/>
    <col min="13073" max="13073" width="6" style="249" customWidth="1"/>
    <col min="13074" max="13074" width="2.42578125" style="249" customWidth="1"/>
    <col min="13075" max="13075" width="7.28515625" style="249" customWidth="1"/>
    <col min="13076" max="13076" width="2.42578125" style="249" customWidth="1"/>
    <col min="13077" max="13077" width="7.28515625" style="249" customWidth="1"/>
    <col min="13078" max="13078" width="2.42578125" style="249" customWidth="1"/>
    <col min="13079" max="13079" width="7.28515625" style="249" customWidth="1"/>
    <col min="13080" max="13080" width="2.42578125" style="249" customWidth="1"/>
    <col min="13081" max="13081" width="7.85546875" style="249" customWidth="1"/>
    <col min="13082" max="13082" width="2.42578125" style="249" customWidth="1"/>
    <col min="13083" max="13312" width="9.140625" style="249"/>
    <col min="13313" max="13313" width="4.5703125" style="249" customWidth="1"/>
    <col min="13314" max="13314" width="6.28515625" style="249" customWidth="1"/>
    <col min="13315" max="13315" width="2.28515625" style="249" customWidth="1"/>
    <col min="13316" max="13316" width="7.7109375" style="249" customWidth="1"/>
    <col min="13317" max="13317" width="2.7109375" style="249" customWidth="1"/>
    <col min="13318" max="13318" width="7.42578125" style="249" customWidth="1"/>
    <col min="13319" max="13319" width="2.7109375" style="249" customWidth="1"/>
    <col min="13320" max="13320" width="6.5703125" style="249" customWidth="1"/>
    <col min="13321" max="13321" width="2.28515625" style="249" customWidth="1"/>
    <col min="13322" max="13322" width="6.7109375" style="249" customWidth="1"/>
    <col min="13323" max="13323" width="4" style="249" customWidth="1"/>
    <col min="13324" max="13324" width="10.5703125" style="249" customWidth="1"/>
    <col min="13325" max="13325" width="8.7109375" style="249" customWidth="1"/>
    <col min="13326" max="13326" width="6.28515625" style="249" customWidth="1"/>
    <col min="13327" max="13327" width="6.85546875" style="249" customWidth="1"/>
    <col min="13328" max="13328" width="2.7109375" style="249" customWidth="1"/>
    <col min="13329" max="13329" width="6" style="249" customWidth="1"/>
    <col min="13330" max="13330" width="2.42578125" style="249" customWidth="1"/>
    <col min="13331" max="13331" width="7.28515625" style="249" customWidth="1"/>
    <col min="13332" max="13332" width="2.42578125" style="249" customWidth="1"/>
    <col min="13333" max="13333" width="7.28515625" style="249" customWidth="1"/>
    <col min="13334" max="13334" width="2.42578125" style="249" customWidth="1"/>
    <col min="13335" max="13335" width="7.28515625" style="249" customWidth="1"/>
    <col min="13336" max="13336" width="2.42578125" style="249" customWidth="1"/>
    <col min="13337" max="13337" width="7.85546875" style="249" customWidth="1"/>
    <col min="13338" max="13338" width="2.42578125" style="249" customWidth="1"/>
    <col min="13339" max="13568" width="9.140625" style="249"/>
    <col min="13569" max="13569" width="4.5703125" style="249" customWidth="1"/>
    <col min="13570" max="13570" width="6.28515625" style="249" customWidth="1"/>
    <col min="13571" max="13571" width="2.28515625" style="249" customWidth="1"/>
    <col min="13572" max="13572" width="7.7109375" style="249" customWidth="1"/>
    <col min="13573" max="13573" width="2.7109375" style="249" customWidth="1"/>
    <col min="13574" max="13574" width="7.42578125" style="249" customWidth="1"/>
    <col min="13575" max="13575" width="2.7109375" style="249" customWidth="1"/>
    <col min="13576" max="13576" width="6.5703125" style="249" customWidth="1"/>
    <col min="13577" max="13577" width="2.28515625" style="249" customWidth="1"/>
    <col min="13578" max="13578" width="6.7109375" style="249" customWidth="1"/>
    <col min="13579" max="13579" width="4" style="249" customWidth="1"/>
    <col min="13580" max="13580" width="10.5703125" style="249" customWidth="1"/>
    <col min="13581" max="13581" width="8.7109375" style="249" customWidth="1"/>
    <col min="13582" max="13582" width="6.28515625" style="249" customWidth="1"/>
    <col min="13583" max="13583" width="6.85546875" style="249" customWidth="1"/>
    <col min="13584" max="13584" width="2.7109375" style="249" customWidth="1"/>
    <col min="13585" max="13585" width="6" style="249" customWidth="1"/>
    <col min="13586" max="13586" width="2.42578125" style="249" customWidth="1"/>
    <col min="13587" max="13587" width="7.28515625" style="249" customWidth="1"/>
    <col min="13588" max="13588" width="2.42578125" style="249" customWidth="1"/>
    <col min="13589" max="13589" width="7.28515625" style="249" customWidth="1"/>
    <col min="13590" max="13590" width="2.42578125" style="249" customWidth="1"/>
    <col min="13591" max="13591" width="7.28515625" style="249" customWidth="1"/>
    <col min="13592" max="13592" width="2.42578125" style="249" customWidth="1"/>
    <col min="13593" max="13593" width="7.85546875" style="249" customWidth="1"/>
    <col min="13594" max="13594" width="2.42578125" style="249" customWidth="1"/>
    <col min="13595" max="13824" width="9.140625" style="249"/>
    <col min="13825" max="13825" width="4.5703125" style="249" customWidth="1"/>
    <col min="13826" max="13826" width="6.28515625" style="249" customWidth="1"/>
    <col min="13827" max="13827" width="2.28515625" style="249" customWidth="1"/>
    <col min="13828" max="13828" width="7.7109375" style="249" customWidth="1"/>
    <col min="13829" max="13829" width="2.7109375" style="249" customWidth="1"/>
    <col min="13830" max="13830" width="7.42578125" style="249" customWidth="1"/>
    <col min="13831" max="13831" width="2.7109375" style="249" customWidth="1"/>
    <col min="13832" max="13832" width="6.5703125" style="249" customWidth="1"/>
    <col min="13833" max="13833" width="2.28515625" style="249" customWidth="1"/>
    <col min="13834" max="13834" width="6.7109375" style="249" customWidth="1"/>
    <col min="13835" max="13835" width="4" style="249" customWidth="1"/>
    <col min="13836" max="13836" width="10.5703125" style="249" customWidth="1"/>
    <col min="13837" max="13837" width="8.7109375" style="249" customWidth="1"/>
    <col min="13838" max="13838" width="6.28515625" style="249" customWidth="1"/>
    <col min="13839" max="13839" width="6.85546875" style="249" customWidth="1"/>
    <col min="13840" max="13840" width="2.7109375" style="249" customWidth="1"/>
    <col min="13841" max="13841" width="6" style="249" customWidth="1"/>
    <col min="13842" max="13842" width="2.42578125" style="249" customWidth="1"/>
    <col min="13843" max="13843" width="7.28515625" style="249" customWidth="1"/>
    <col min="13844" max="13844" width="2.42578125" style="249" customWidth="1"/>
    <col min="13845" max="13845" width="7.28515625" style="249" customWidth="1"/>
    <col min="13846" max="13846" width="2.42578125" style="249" customWidth="1"/>
    <col min="13847" max="13847" width="7.28515625" style="249" customWidth="1"/>
    <col min="13848" max="13848" width="2.42578125" style="249" customWidth="1"/>
    <col min="13849" max="13849" width="7.85546875" style="249" customWidth="1"/>
    <col min="13850" max="13850" width="2.42578125" style="249" customWidth="1"/>
    <col min="13851" max="14080" width="9.140625" style="249"/>
    <col min="14081" max="14081" width="4.5703125" style="249" customWidth="1"/>
    <col min="14082" max="14082" width="6.28515625" style="249" customWidth="1"/>
    <col min="14083" max="14083" width="2.28515625" style="249" customWidth="1"/>
    <col min="14084" max="14084" width="7.7109375" style="249" customWidth="1"/>
    <col min="14085" max="14085" width="2.7109375" style="249" customWidth="1"/>
    <col min="14086" max="14086" width="7.42578125" style="249" customWidth="1"/>
    <col min="14087" max="14087" width="2.7109375" style="249" customWidth="1"/>
    <col min="14088" max="14088" width="6.5703125" style="249" customWidth="1"/>
    <col min="14089" max="14089" width="2.28515625" style="249" customWidth="1"/>
    <col min="14090" max="14090" width="6.7109375" style="249" customWidth="1"/>
    <col min="14091" max="14091" width="4" style="249" customWidth="1"/>
    <col min="14092" max="14092" width="10.5703125" style="249" customWidth="1"/>
    <col min="14093" max="14093" width="8.7109375" style="249" customWidth="1"/>
    <col min="14094" max="14094" width="6.28515625" style="249" customWidth="1"/>
    <col min="14095" max="14095" width="6.85546875" style="249" customWidth="1"/>
    <col min="14096" max="14096" width="2.7109375" style="249" customWidth="1"/>
    <col min="14097" max="14097" width="6" style="249" customWidth="1"/>
    <col min="14098" max="14098" width="2.42578125" style="249" customWidth="1"/>
    <col min="14099" max="14099" width="7.28515625" style="249" customWidth="1"/>
    <col min="14100" max="14100" width="2.42578125" style="249" customWidth="1"/>
    <col min="14101" max="14101" width="7.28515625" style="249" customWidth="1"/>
    <col min="14102" max="14102" width="2.42578125" style="249" customWidth="1"/>
    <col min="14103" max="14103" width="7.28515625" style="249" customWidth="1"/>
    <col min="14104" max="14104" width="2.42578125" style="249" customWidth="1"/>
    <col min="14105" max="14105" width="7.85546875" style="249" customWidth="1"/>
    <col min="14106" max="14106" width="2.42578125" style="249" customWidth="1"/>
    <col min="14107" max="14336" width="9.140625" style="249"/>
    <col min="14337" max="14337" width="4.5703125" style="249" customWidth="1"/>
    <col min="14338" max="14338" width="6.28515625" style="249" customWidth="1"/>
    <col min="14339" max="14339" width="2.28515625" style="249" customWidth="1"/>
    <col min="14340" max="14340" width="7.7109375" style="249" customWidth="1"/>
    <col min="14341" max="14341" width="2.7109375" style="249" customWidth="1"/>
    <col min="14342" max="14342" width="7.42578125" style="249" customWidth="1"/>
    <col min="14343" max="14343" width="2.7109375" style="249" customWidth="1"/>
    <col min="14344" max="14344" width="6.5703125" style="249" customWidth="1"/>
    <col min="14345" max="14345" width="2.28515625" style="249" customWidth="1"/>
    <col min="14346" max="14346" width="6.7109375" style="249" customWidth="1"/>
    <col min="14347" max="14347" width="4" style="249" customWidth="1"/>
    <col min="14348" max="14348" width="10.5703125" style="249" customWidth="1"/>
    <col min="14349" max="14349" width="8.7109375" style="249" customWidth="1"/>
    <col min="14350" max="14350" width="6.28515625" style="249" customWidth="1"/>
    <col min="14351" max="14351" width="6.85546875" style="249" customWidth="1"/>
    <col min="14352" max="14352" width="2.7109375" style="249" customWidth="1"/>
    <col min="14353" max="14353" width="6" style="249" customWidth="1"/>
    <col min="14354" max="14354" width="2.42578125" style="249" customWidth="1"/>
    <col min="14355" max="14355" width="7.28515625" style="249" customWidth="1"/>
    <col min="14356" max="14356" width="2.42578125" style="249" customWidth="1"/>
    <col min="14357" max="14357" width="7.28515625" style="249" customWidth="1"/>
    <col min="14358" max="14358" width="2.42578125" style="249" customWidth="1"/>
    <col min="14359" max="14359" width="7.28515625" style="249" customWidth="1"/>
    <col min="14360" max="14360" width="2.42578125" style="249" customWidth="1"/>
    <col min="14361" max="14361" width="7.85546875" style="249" customWidth="1"/>
    <col min="14362" max="14362" width="2.42578125" style="249" customWidth="1"/>
    <col min="14363" max="14592" width="9.140625" style="249"/>
    <col min="14593" max="14593" width="4.5703125" style="249" customWidth="1"/>
    <col min="14594" max="14594" width="6.28515625" style="249" customWidth="1"/>
    <col min="14595" max="14595" width="2.28515625" style="249" customWidth="1"/>
    <col min="14596" max="14596" width="7.7109375" style="249" customWidth="1"/>
    <col min="14597" max="14597" width="2.7109375" style="249" customWidth="1"/>
    <col min="14598" max="14598" width="7.42578125" style="249" customWidth="1"/>
    <col min="14599" max="14599" width="2.7109375" style="249" customWidth="1"/>
    <col min="14600" max="14600" width="6.5703125" style="249" customWidth="1"/>
    <col min="14601" max="14601" width="2.28515625" style="249" customWidth="1"/>
    <col min="14602" max="14602" width="6.7109375" style="249" customWidth="1"/>
    <col min="14603" max="14603" width="4" style="249" customWidth="1"/>
    <col min="14604" max="14604" width="10.5703125" style="249" customWidth="1"/>
    <col min="14605" max="14605" width="8.7109375" style="249" customWidth="1"/>
    <col min="14606" max="14606" width="6.28515625" style="249" customWidth="1"/>
    <col min="14607" max="14607" width="6.85546875" style="249" customWidth="1"/>
    <col min="14608" max="14608" width="2.7109375" style="249" customWidth="1"/>
    <col min="14609" max="14609" width="6" style="249" customWidth="1"/>
    <col min="14610" max="14610" width="2.42578125" style="249" customWidth="1"/>
    <col min="14611" max="14611" width="7.28515625" style="249" customWidth="1"/>
    <col min="14612" max="14612" width="2.42578125" style="249" customWidth="1"/>
    <col min="14613" max="14613" width="7.28515625" style="249" customWidth="1"/>
    <col min="14614" max="14614" width="2.42578125" style="249" customWidth="1"/>
    <col min="14615" max="14615" width="7.28515625" style="249" customWidth="1"/>
    <col min="14616" max="14616" width="2.42578125" style="249" customWidth="1"/>
    <col min="14617" max="14617" width="7.85546875" style="249" customWidth="1"/>
    <col min="14618" max="14618" width="2.42578125" style="249" customWidth="1"/>
    <col min="14619" max="14848" width="9.140625" style="249"/>
    <col min="14849" max="14849" width="4.5703125" style="249" customWidth="1"/>
    <col min="14850" max="14850" width="6.28515625" style="249" customWidth="1"/>
    <col min="14851" max="14851" width="2.28515625" style="249" customWidth="1"/>
    <col min="14852" max="14852" width="7.7109375" style="249" customWidth="1"/>
    <col min="14853" max="14853" width="2.7109375" style="249" customWidth="1"/>
    <col min="14854" max="14854" width="7.42578125" style="249" customWidth="1"/>
    <col min="14855" max="14855" width="2.7109375" style="249" customWidth="1"/>
    <col min="14856" max="14856" width="6.5703125" style="249" customWidth="1"/>
    <col min="14857" max="14857" width="2.28515625" style="249" customWidth="1"/>
    <col min="14858" max="14858" width="6.7109375" style="249" customWidth="1"/>
    <col min="14859" max="14859" width="4" style="249" customWidth="1"/>
    <col min="14860" max="14860" width="10.5703125" style="249" customWidth="1"/>
    <col min="14861" max="14861" width="8.7109375" style="249" customWidth="1"/>
    <col min="14862" max="14862" width="6.28515625" style="249" customWidth="1"/>
    <col min="14863" max="14863" width="6.85546875" style="249" customWidth="1"/>
    <col min="14864" max="14864" width="2.7109375" style="249" customWidth="1"/>
    <col min="14865" max="14865" width="6" style="249" customWidth="1"/>
    <col min="14866" max="14866" width="2.42578125" style="249" customWidth="1"/>
    <col min="14867" max="14867" width="7.28515625" style="249" customWidth="1"/>
    <col min="14868" max="14868" width="2.42578125" style="249" customWidth="1"/>
    <col min="14869" max="14869" width="7.28515625" style="249" customWidth="1"/>
    <col min="14870" max="14870" width="2.42578125" style="249" customWidth="1"/>
    <col min="14871" max="14871" width="7.28515625" style="249" customWidth="1"/>
    <col min="14872" max="14872" width="2.42578125" style="249" customWidth="1"/>
    <col min="14873" max="14873" width="7.85546875" style="249" customWidth="1"/>
    <col min="14874" max="14874" width="2.42578125" style="249" customWidth="1"/>
    <col min="14875" max="15104" width="9.140625" style="249"/>
    <col min="15105" max="15105" width="4.5703125" style="249" customWidth="1"/>
    <col min="15106" max="15106" width="6.28515625" style="249" customWidth="1"/>
    <col min="15107" max="15107" width="2.28515625" style="249" customWidth="1"/>
    <col min="15108" max="15108" width="7.7109375" style="249" customWidth="1"/>
    <col min="15109" max="15109" width="2.7109375" style="249" customWidth="1"/>
    <col min="15110" max="15110" width="7.42578125" style="249" customWidth="1"/>
    <col min="15111" max="15111" width="2.7109375" style="249" customWidth="1"/>
    <col min="15112" max="15112" width="6.5703125" style="249" customWidth="1"/>
    <col min="15113" max="15113" width="2.28515625" style="249" customWidth="1"/>
    <col min="15114" max="15114" width="6.7109375" style="249" customWidth="1"/>
    <col min="15115" max="15115" width="4" style="249" customWidth="1"/>
    <col min="15116" max="15116" width="10.5703125" style="249" customWidth="1"/>
    <col min="15117" max="15117" width="8.7109375" style="249" customWidth="1"/>
    <col min="15118" max="15118" width="6.28515625" style="249" customWidth="1"/>
    <col min="15119" max="15119" width="6.85546875" style="249" customWidth="1"/>
    <col min="15120" max="15120" width="2.7109375" style="249" customWidth="1"/>
    <col min="15121" max="15121" width="6" style="249" customWidth="1"/>
    <col min="15122" max="15122" width="2.42578125" style="249" customWidth="1"/>
    <col min="15123" max="15123" width="7.28515625" style="249" customWidth="1"/>
    <col min="15124" max="15124" width="2.42578125" style="249" customWidth="1"/>
    <col min="15125" max="15125" width="7.28515625" style="249" customWidth="1"/>
    <col min="15126" max="15126" width="2.42578125" style="249" customWidth="1"/>
    <col min="15127" max="15127" width="7.28515625" style="249" customWidth="1"/>
    <col min="15128" max="15128" width="2.42578125" style="249" customWidth="1"/>
    <col min="15129" max="15129" width="7.85546875" style="249" customWidth="1"/>
    <col min="15130" max="15130" width="2.42578125" style="249" customWidth="1"/>
    <col min="15131" max="15360" width="9.140625" style="249"/>
    <col min="15361" max="15361" width="4.5703125" style="249" customWidth="1"/>
    <col min="15362" max="15362" width="6.28515625" style="249" customWidth="1"/>
    <col min="15363" max="15363" width="2.28515625" style="249" customWidth="1"/>
    <col min="15364" max="15364" width="7.7109375" style="249" customWidth="1"/>
    <col min="15365" max="15365" width="2.7109375" style="249" customWidth="1"/>
    <col min="15366" max="15366" width="7.42578125" style="249" customWidth="1"/>
    <col min="15367" max="15367" width="2.7109375" style="249" customWidth="1"/>
    <col min="15368" max="15368" width="6.5703125" style="249" customWidth="1"/>
    <col min="15369" max="15369" width="2.28515625" style="249" customWidth="1"/>
    <col min="15370" max="15370" width="6.7109375" style="249" customWidth="1"/>
    <col min="15371" max="15371" width="4" style="249" customWidth="1"/>
    <col min="15372" max="15372" width="10.5703125" style="249" customWidth="1"/>
    <col min="15373" max="15373" width="8.7109375" style="249" customWidth="1"/>
    <col min="15374" max="15374" width="6.28515625" style="249" customWidth="1"/>
    <col min="15375" max="15375" width="6.85546875" style="249" customWidth="1"/>
    <col min="15376" max="15376" width="2.7109375" style="249" customWidth="1"/>
    <col min="15377" max="15377" width="6" style="249" customWidth="1"/>
    <col min="15378" max="15378" width="2.42578125" style="249" customWidth="1"/>
    <col min="15379" max="15379" width="7.28515625" style="249" customWidth="1"/>
    <col min="15380" max="15380" width="2.42578125" style="249" customWidth="1"/>
    <col min="15381" max="15381" width="7.28515625" style="249" customWidth="1"/>
    <col min="15382" max="15382" width="2.42578125" style="249" customWidth="1"/>
    <col min="15383" max="15383" width="7.28515625" style="249" customWidth="1"/>
    <col min="15384" max="15384" width="2.42578125" style="249" customWidth="1"/>
    <col min="15385" max="15385" width="7.85546875" style="249" customWidth="1"/>
    <col min="15386" max="15386" width="2.42578125" style="249" customWidth="1"/>
    <col min="15387" max="15616" width="9.140625" style="249"/>
    <col min="15617" max="15617" width="4.5703125" style="249" customWidth="1"/>
    <col min="15618" max="15618" width="6.28515625" style="249" customWidth="1"/>
    <col min="15619" max="15619" width="2.28515625" style="249" customWidth="1"/>
    <col min="15620" max="15620" width="7.7109375" style="249" customWidth="1"/>
    <col min="15621" max="15621" width="2.7109375" style="249" customWidth="1"/>
    <col min="15622" max="15622" width="7.42578125" style="249" customWidth="1"/>
    <col min="15623" max="15623" width="2.7109375" style="249" customWidth="1"/>
    <col min="15624" max="15624" width="6.5703125" style="249" customWidth="1"/>
    <col min="15625" max="15625" width="2.28515625" style="249" customWidth="1"/>
    <col min="15626" max="15626" width="6.7109375" style="249" customWidth="1"/>
    <col min="15627" max="15627" width="4" style="249" customWidth="1"/>
    <col min="15628" max="15628" width="10.5703125" style="249" customWidth="1"/>
    <col min="15629" max="15629" width="8.7109375" style="249" customWidth="1"/>
    <col min="15630" max="15630" width="6.28515625" style="249" customWidth="1"/>
    <col min="15631" max="15631" width="6.85546875" style="249" customWidth="1"/>
    <col min="15632" max="15632" width="2.7109375" style="249" customWidth="1"/>
    <col min="15633" max="15633" width="6" style="249" customWidth="1"/>
    <col min="15634" max="15634" width="2.42578125" style="249" customWidth="1"/>
    <col min="15635" max="15635" width="7.28515625" style="249" customWidth="1"/>
    <col min="15636" max="15636" width="2.42578125" style="249" customWidth="1"/>
    <col min="15637" max="15637" width="7.28515625" style="249" customWidth="1"/>
    <col min="15638" max="15638" width="2.42578125" style="249" customWidth="1"/>
    <col min="15639" max="15639" width="7.28515625" style="249" customWidth="1"/>
    <col min="15640" max="15640" width="2.42578125" style="249" customWidth="1"/>
    <col min="15641" max="15641" width="7.85546875" style="249" customWidth="1"/>
    <col min="15642" max="15642" width="2.42578125" style="249" customWidth="1"/>
    <col min="15643" max="15872" width="9.140625" style="249"/>
    <col min="15873" max="15873" width="4.5703125" style="249" customWidth="1"/>
    <col min="15874" max="15874" width="6.28515625" style="249" customWidth="1"/>
    <col min="15875" max="15875" width="2.28515625" style="249" customWidth="1"/>
    <col min="15876" max="15876" width="7.7109375" style="249" customWidth="1"/>
    <col min="15877" max="15877" width="2.7109375" style="249" customWidth="1"/>
    <col min="15878" max="15878" width="7.42578125" style="249" customWidth="1"/>
    <col min="15879" max="15879" width="2.7109375" style="249" customWidth="1"/>
    <col min="15880" max="15880" width="6.5703125" style="249" customWidth="1"/>
    <col min="15881" max="15881" width="2.28515625" style="249" customWidth="1"/>
    <col min="15882" max="15882" width="6.7109375" style="249" customWidth="1"/>
    <col min="15883" max="15883" width="4" style="249" customWidth="1"/>
    <col min="15884" max="15884" width="10.5703125" style="249" customWidth="1"/>
    <col min="15885" max="15885" width="8.7109375" style="249" customWidth="1"/>
    <col min="15886" max="15886" width="6.28515625" style="249" customWidth="1"/>
    <col min="15887" max="15887" width="6.85546875" style="249" customWidth="1"/>
    <col min="15888" max="15888" width="2.7109375" style="249" customWidth="1"/>
    <col min="15889" max="15889" width="6" style="249" customWidth="1"/>
    <col min="15890" max="15890" width="2.42578125" style="249" customWidth="1"/>
    <col min="15891" max="15891" width="7.28515625" style="249" customWidth="1"/>
    <col min="15892" max="15892" width="2.42578125" style="249" customWidth="1"/>
    <col min="15893" max="15893" width="7.28515625" style="249" customWidth="1"/>
    <col min="15894" max="15894" width="2.42578125" style="249" customWidth="1"/>
    <col min="15895" max="15895" width="7.28515625" style="249" customWidth="1"/>
    <col min="15896" max="15896" width="2.42578125" style="249" customWidth="1"/>
    <col min="15897" max="15897" width="7.85546875" style="249" customWidth="1"/>
    <col min="15898" max="15898" width="2.42578125" style="249" customWidth="1"/>
    <col min="15899" max="16128" width="9.140625" style="249"/>
    <col min="16129" max="16129" width="4.5703125" style="249" customWidth="1"/>
    <col min="16130" max="16130" width="6.28515625" style="249" customWidth="1"/>
    <col min="16131" max="16131" width="2.28515625" style="249" customWidth="1"/>
    <col min="16132" max="16132" width="7.7109375" style="249" customWidth="1"/>
    <col min="16133" max="16133" width="2.7109375" style="249" customWidth="1"/>
    <col min="16134" max="16134" width="7.42578125" style="249" customWidth="1"/>
    <col min="16135" max="16135" width="2.7109375" style="249" customWidth="1"/>
    <col min="16136" max="16136" width="6.5703125" style="249" customWidth="1"/>
    <col min="16137" max="16137" width="2.28515625" style="249" customWidth="1"/>
    <col min="16138" max="16138" width="6.7109375" style="249" customWidth="1"/>
    <col min="16139" max="16139" width="4" style="249" customWidth="1"/>
    <col min="16140" max="16140" width="10.5703125" style="249" customWidth="1"/>
    <col min="16141" max="16141" width="8.7109375" style="249" customWidth="1"/>
    <col min="16142" max="16142" width="6.28515625" style="249" customWidth="1"/>
    <col min="16143" max="16143" width="6.85546875" style="249" customWidth="1"/>
    <col min="16144" max="16144" width="2.7109375" style="249" customWidth="1"/>
    <col min="16145" max="16145" width="6" style="249" customWidth="1"/>
    <col min="16146" max="16146" width="2.42578125" style="249" customWidth="1"/>
    <col min="16147" max="16147" width="7.28515625" style="249" customWidth="1"/>
    <col min="16148" max="16148" width="2.42578125" style="249" customWidth="1"/>
    <col min="16149" max="16149" width="7.28515625" style="249" customWidth="1"/>
    <col min="16150" max="16150" width="2.42578125" style="249" customWidth="1"/>
    <col min="16151" max="16151" width="7.28515625" style="249" customWidth="1"/>
    <col min="16152" max="16152" width="2.42578125" style="249" customWidth="1"/>
    <col min="16153" max="16153" width="7.85546875" style="249" customWidth="1"/>
    <col min="16154" max="16154" width="2.42578125" style="249" customWidth="1"/>
    <col min="16155" max="16384" width="9.140625" style="249"/>
  </cols>
  <sheetData>
    <row r="1" spans="1:26" ht="15.75" customHeight="1" x14ac:dyDescent="0.25">
      <c r="A1" s="626" t="s">
        <v>547</v>
      </c>
      <c r="B1" s="627"/>
      <c r="C1" s="627"/>
      <c r="D1" s="627"/>
      <c r="E1" s="627"/>
      <c r="F1" s="627"/>
      <c r="G1" s="627"/>
      <c r="H1" s="627"/>
      <c r="I1" s="627"/>
      <c r="J1" s="627"/>
      <c r="K1" s="627"/>
      <c r="L1" s="627"/>
      <c r="M1" s="627"/>
      <c r="N1" s="627"/>
      <c r="O1" s="627"/>
      <c r="P1" s="627"/>
      <c r="Q1" s="627"/>
      <c r="R1" s="627"/>
      <c r="S1" s="627"/>
      <c r="T1" s="627"/>
      <c r="U1" s="627"/>
      <c r="V1" s="627"/>
      <c r="W1" s="627"/>
      <c r="X1" s="627"/>
      <c r="Y1" s="627"/>
      <c r="Z1" s="628"/>
    </row>
    <row r="2" spans="1:26" x14ac:dyDescent="0.25">
      <c r="A2" s="629" t="s">
        <v>387</v>
      </c>
      <c r="B2" s="630"/>
      <c r="C2" s="630"/>
      <c r="D2" s="630"/>
      <c r="E2" s="630"/>
      <c r="F2" s="630"/>
      <c r="G2" s="630"/>
      <c r="H2" s="630"/>
      <c r="I2" s="630"/>
      <c r="J2" s="630"/>
      <c r="K2" s="630"/>
      <c r="L2" s="630"/>
      <c r="M2" s="630"/>
      <c r="N2" s="630"/>
      <c r="O2" s="630"/>
      <c r="P2" s="630"/>
      <c r="Q2" s="630"/>
      <c r="R2" s="630"/>
      <c r="S2" s="630"/>
      <c r="T2" s="630"/>
      <c r="U2" s="630"/>
      <c r="V2" s="630"/>
      <c r="W2" s="630"/>
      <c r="X2" s="630"/>
      <c r="Y2" s="630"/>
      <c r="Z2" s="631"/>
    </row>
    <row r="3" spans="1:26" x14ac:dyDescent="0.25">
      <c r="A3" s="632" t="s">
        <v>69</v>
      </c>
      <c r="B3" s="635" t="s">
        <v>548</v>
      </c>
      <c r="C3" s="636"/>
      <c r="D3" s="636"/>
      <c r="E3" s="636"/>
      <c r="F3" s="636"/>
      <c r="G3" s="636"/>
      <c r="H3" s="636"/>
      <c r="I3" s="636"/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7"/>
      <c r="U3" s="644"/>
      <c r="V3" s="645"/>
      <c r="W3" s="644"/>
      <c r="X3" s="645"/>
      <c r="Y3" s="635" t="s">
        <v>34</v>
      </c>
      <c r="Z3" s="637"/>
    </row>
    <row r="4" spans="1:26" x14ac:dyDescent="0.25">
      <c r="A4" s="633"/>
      <c r="B4" s="638"/>
      <c r="C4" s="639"/>
      <c r="D4" s="639"/>
      <c r="E4" s="639"/>
      <c r="F4" s="639"/>
      <c r="G4" s="639"/>
      <c r="H4" s="639"/>
      <c r="I4" s="639"/>
      <c r="J4" s="639"/>
      <c r="K4" s="639"/>
      <c r="L4" s="639"/>
      <c r="M4" s="639"/>
      <c r="N4" s="639"/>
      <c r="O4" s="639"/>
      <c r="P4" s="639"/>
      <c r="Q4" s="639"/>
      <c r="R4" s="639"/>
      <c r="S4" s="639"/>
      <c r="T4" s="640"/>
      <c r="U4" s="646"/>
      <c r="V4" s="647"/>
      <c r="W4" s="646"/>
      <c r="X4" s="647"/>
      <c r="Y4" s="638"/>
      <c r="Z4" s="640"/>
    </row>
    <row r="5" spans="1:26" x14ac:dyDescent="0.25">
      <c r="A5" s="633"/>
      <c r="B5" s="638"/>
      <c r="C5" s="639"/>
      <c r="D5" s="639"/>
      <c r="E5" s="639"/>
      <c r="F5" s="639"/>
      <c r="G5" s="639"/>
      <c r="H5" s="639"/>
      <c r="I5" s="639"/>
      <c r="J5" s="639"/>
      <c r="K5" s="639"/>
      <c r="L5" s="639"/>
      <c r="M5" s="639"/>
      <c r="N5" s="639"/>
      <c r="O5" s="639"/>
      <c r="P5" s="639"/>
      <c r="Q5" s="639"/>
      <c r="R5" s="639"/>
      <c r="S5" s="639"/>
      <c r="T5" s="640"/>
      <c r="U5" s="646"/>
      <c r="V5" s="647"/>
      <c r="W5" s="638" t="s">
        <v>70</v>
      </c>
      <c r="X5" s="640"/>
      <c r="Y5" s="638"/>
      <c r="Z5" s="640"/>
    </row>
    <row r="6" spans="1:26" x14ac:dyDescent="0.25">
      <c r="A6" s="633"/>
      <c r="B6" s="641"/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  <c r="O6" s="642"/>
      <c r="P6" s="642"/>
      <c r="Q6" s="642"/>
      <c r="R6" s="642"/>
      <c r="S6" s="642"/>
      <c r="T6" s="643"/>
      <c r="U6" s="638" t="s">
        <v>71</v>
      </c>
      <c r="V6" s="640"/>
      <c r="W6" s="638" t="s">
        <v>72</v>
      </c>
      <c r="X6" s="640"/>
      <c r="Y6" s="638"/>
      <c r="Z6" s="640"/>
    </row>
    <row r="7" spans="1:26" x14ac:dyDescent="0.25">
      <c r="A7" s="633"/>
      <c r="B7" s="635" t="s">
        <v>388</v>
      </c>
      <c r="C7" s="636"/>
      <c r="D7" s="636"/>
      <c r="E7" s="636"/>
      <c r="F7" s="636"/>
      <c r="G7" s="636"/>
      <c r="H7" s="636"/>
      <c r="I7" s="637"/>
      <c r="J7" s="635" t="s">
        <v>549</v>
      </c>
      <c r="K7" s="636"/>
      <c r="L7" s="636"/>
      <c r="M7" s="636"/>
      <c r="N7" s="636"/>
      <c r="O7" s="636"/>
      <c r="P7" s="636"/>
      <c r="Q7" s="636"/>
      <c r="R7" s="637"/>
      <c r="S7" s="644"/>
      <c r="T7" s="645"/>
      <c r="U7" s="638" t="s">
        <v>73</v>
      </c>
      <c r="V7" s="640"/>
      <c r="W7" s="638" t="s">
        <v>74</v>
      </c>
      <c r="X7" s="640"/>
      <c r="Y7" s="638"/>
      <c r="Z7" s="640"/>
    </row>
    <row r="8" spans="1:26" x14ac:dyDescent="0.25">
      <c r="A8" s="633"/>
      <c r="B8" s="638"/>
      <c r="C8" s="639"/>
      <c r="D8" s="639"/>
      <c r="E8" s="639"/>
      <c r="F8" s="639"/>
      <c r="G8" s="639"/>
      <c r="H8" s="639"/>
      <c r="I8" s="640"/>
      <c r="J8" s="638"/>
      <c r="K8" s="639"/>
      <c r="L8" s="639"/>
      <c r="M8" s="639"/>
      <c r="N8" s="639"/>
      <c r="O8" s="639"/>
      <c r="P8" s="639"/>
      <c r="Q8" s="639"/>
      <c r="R8" s="640"/>
      <c r="S8" s="646"/>
      <c r="T8" s="647"/>
      <c r="U8" s="638" t="s">
        <v>550</v>
      </c>
      <c r="V8" s="640"/>
      <c r="W8" s="638" t="s">
        <v>551</v>
      </c>
      <c r="X8" s="640"/>
      <c r="Y8" s="638"/>
      <c r="Z8" s="640"/>
    </row>
    <row r="9" spans="1:26" x14ac:dyDescent="0.25">
      <c r="A9" s="633"/>
      <c r="B9" s="641"/>
      <c r="C9" s="642"/>
      <c r="D9" s="642"/>
      <c r="E9" s="642"/>
      <c r="F9" s="642"/>
      <c r="G9" s="642"/>
      <c r="H9" s="642"/>
      <c r="I9" s="643"/>
      <c r="J9" s="641"/>
      <c r="K9" s="642"/>
      <c r="L9" s="642"/>
      <c r="M9" s="642"/>
      <c r="N9" s="642"/>
      <c r="O9" s="642"/>
      <c r="P9" s="642"/>
      <c r="Q9" s="642"/>
      <c r="R9" s="643"/>
      <c r="S9" s="638" t="s">
        <v>34</v>
      </c>
      <c r="T9" s="640"/>
      <c r="U9" s="638"/>
      <c r="V9" s="640"/>
      <c r="W9" s="638"/>
      <c r="X9" s="640"/>
      <c r="Y9" s="638"/>
      <c r="Z9" s="640"/>
    </row>
    <row r="10" spans="1:26" x14ac:dyDescent="0.25">
      <c r="A10" s="633"/>
      <c r="B10" s="635" t="s">
        <v>75</v>
      </c>
      <c r="C10" s="637"/>
      <c r="D10" s="635" t="s">
        <v>552</v>
      </c>
      <c r="E10" s="637"/>
      <c r="F10" s="635" t="s">
        <v>553</v>
      </c>
      <c r="G10" s="637"/>
      <c r="H10" s="635" t="s">
        <v>34</v>
      </c>
      <c r="I10" s="637"/>
      <c r="J10" s="635" t="s">
        <v>389</v>
      </c>
      <c r="K10" s="637"/>
      <c r="L10" s="632" t="s">
        <v>554</v>
      </c>
      <c r="M10" s="632" t="s">
        <v>555</v>
      </c>
      <c r="N10" s="632" t="s">
        <v>556</v>
      </c>
      <c r="O10" s="635" t="s">
        <v>557</v>
      </c>
      <c r="P10" s="637"/>
      <c r="Q10" s="635" t="s">
        <v>34</v>
      </c>
      <c r="R10" s="637"/>
      <c r="S10" s="638" t="s">
        <v>76</v>
      </c>
      <c r="T10" s="640"/>
      <c r="U10" s="638"/>
      <c r="V10" s="640"/>
      <c r="W10" s="638"/>
      <c r="X10" s="640"/>
      <c r="Y10" s="638"/>
      <c r="Z10" s="640"/>
    </row>
    <row r="11" spans="1:26" x14ac:dyDescent="0.25">
      <c r="A11" s="634"/>
      <c r="B11" s="641"/>
      <c r="C11" s="643"/>
      <c r="D11" s="641"/>
      <c r="E11" s="643"/>
      <c r="F11" s="641"/>
      <c r="G11" s="643"/>
      <c r="H11" s="641"/>
      <c r="I11" s="643"/>
      <c r="J11" s="641" t="s">
        <v>558</v>
      </c>
      <c r="K11" s="643"/>
      <c r="L11" s="634"/>
      <c r="M11" s="634"/>
      <c r="N11" s="634"/>
      <c r="O11" s="641"/>
      <c r="P11" s="643"/>
      <c r="Q11" s="641"/>
      <c r="R11" s="643"/>
      <c r="S11" s="641"/>
      <c r="T11" s="643"/>
      <c r="U11" s="641"/>
      <c r="V11" s="643"/>
      <c r="W11" s="641"/>
      <c r="X11" s="643"/>
      <c r="Y11" s="641"/>
      <c r="Z11" s="643"/>
    </row>
    <row r="12" spans="1:26" x14ac:dyDescent="0.25">
      <c r="A12" s="252">
        <v>1949</v>
      </c>
      <c r="B12" s="254">
        <v>1554118</v>
      </c>
      <c r="C12" s="260"/>
      <c r="D12" s="254">
        <v>359992</v>
      </c>
      <c r="E12" s="260"/>
      <c r="F12" s="254">
        <v>734774</v>
      </c>
      <c r="G12" s="261" t="s">
        <v>78</v>
      </c>
      <c r="H12" s="254">
        <v>2648883</v>
      </c>
      <c r="I12" s="261" t="s">
        <v>78</v>
      </c>
      <c r="J12" s="253" t="s">
        <v>77</v>
      </c>
      <c r="K12" s="260"/>
      <c r="L12" s="253" t="s">
        <v>77</v>
      </c>
      <c r="M12" s="253" t="s">
        <v>77</v>
      </c>
      <c r="N12" s="253" t="s">
        <v>77</v>
      </c>
      <c r="O12" s="254">
        <v>19986</v>
      </c>
      <c r="P12" s="260"/>
      <c r="Q12" s="254">
        <v>19986</v>
      </c>
      <c r="R12" s="260"/>
      <c r="S12" s="254">
        <v>2668869</v>
      </c>
      <c r="T12" s="261" t="s">
        <v>78</v>
      </c>
      <c r="U12" s="254">
        <v>200104</v>
      </c>
      <c r="V12" s="260"/>
      <c r="W12" s="254">
        <v>799843</v>
      </c>
      <c r="X12" s="260"/>
      <c r="Y12" s="254">
        <v>3668816</v>
      </c>
      <c r="Z12" s="261" t="s">
        <v>78</v>
      </c>
    </row>
    <row r="13" spans="1:26" x14ac:dyDescent="0.25">
      <c r="A13" s="252">
        <v>1950</v>
      </c>
      <c r="B13" s="254">
        <v>1541548</v>
      </c>
      <c r="C13" s="260"/>
      <c r="D13" s="254">
        <v>401412</v>
      </c>
      <c r="E13" s="260"/>
      <c r="F13" s="254">
        <v>872058</v>
      </c>
      <c r="G13" s="261" t="s">
        <v>78</v>
      </c>
      <c r="H13" s="254">
        <v>2815019</v>
      </c>
      <c r="I13" s="261" t="s">
        <v>78</v>
      </c>
      <c r="J13" s="253" t="s">
        <v>77</v>
      </c>
      <c r="K13" s="260"/>
      <c r="L13" s="253" t="s">
        <v>77</v>
      </c>
      <c r="M13" s="253" t="s">
        <v>77</v>
      </c>
      <c r="N13" s="253" t="s">
        <v>77</v>
      </c>
      <c r="O13" s="254">
        <v>19075</v>
      </c>
      <c r="P13" s="260"/>
      <c r="Q13" s="254">
        <v>19075</v>
      </c>
      <c r="R13" s="260"/>
      <c r="S13" s="254">
        <v>2834094</v>
      </c>
      <c r="T13" s="261" t="s">
        <v>78</v>
      </c>
      <c r="U13" s="254">
        <v>225094</v>
      </c>
      <c r="V13" s="260"/>
      <c r="W13" s="254">
        <v>834110</v>
      </c>
      <c r="X13" s="260"/>
      <c r="Y13" s="254">
        <v>3893298</v>
      </c>
      <c r="Z13" s="261" t="s">
        <v>78</v>
      </c>
    </row>
    <row r="14" spans="1:26" x14ac:dyDescent="0.25">
      <c r="A14" s="255">
        <v>1951</v>
      </c>
      <c r="B14" s="257">
        <v>1306595</v>
      </c>
      <c r="C14" s="262"/>
      <c r="D14" s="257">
        <v>480560</v>
      </c>
      <c r="E14" s="262"/>
      <c r="F14" s="257">
        <v>932331</v>
      </c>
      <c r="G14" s="263" t="s">
        <v>78</v>
      </c>
      <c r="H14" s="257">
        <v>2719486</v>
      </c>
      <c r="I14" s="263" t="s">
        <v>78</v>
      </c>
      <c r="J14" s="256" t="s">
        <v>77</v>
      </c>
      <c r="K14" s="262"/>
      <c r="L14" s="256" t="s">
        <v>77</v>
      </c>
      <c r="M14" s="256" t="s">
        <v>77</v>
      </c>
      <c r="N14" s="256" t="s">
        <v>77</v>
      </c>
      <c r="O14" s="257">
        <v>18198</v>
      </c>
      <c r="P14" s="262"/>
      <c r="Q14" s="257">
        <v>18198</v>
      </c>
      <c r="R14" s="262"/>
      <c r="S14" s="257">
        <v>2737684</v>
      </c>
      <c r="T14" s="263" t="s">
        <v>78</v>
      </c>
      <c r="U14" s="257">
        <v>252360</v>
      </c>
      <c r="V14" s="262"/>
      <c r="W14" s="257">
        <v>883181</v>
      </c>
      <c r="X14" s="262"/>
      <c r="Y14" s="257">
        <v>3873226</v>
      </c>
      <c r="Z14" s="263" t="s">
        <v>78</v>
      </c>
    </row>
    <row r="15" spans="1:26" x14ac:dyDescent="0.25">
      <c r="A15" s="252">
        <v>1952</v>
      </c>
      <c r="B15" s="254">
        <v>1169140</v>
      </c>
      <c r="C15" s="260"/>
      <c r="D15" s="254">
        <v>533717</v>
      </c>
      <c r="E15" s="260"/>
      <c r="F15" s="254">
        <v>952939</v>
      </c>
      <c r="G15" s="261" t="s">
        <v>78</v>
      </c>
      <c r="H15" s="254">
        <v>2655797</v>
      </c>
      <c r="I15" s="261" t="s">
        <v>78</v>
      </c>
      <c r="J15" s="253" t="s">
        <v>77</v>
      </c>
      <c r="K15" s="260"/>
      <c r="L15" s="253" t="s">
        <v>77</v>
      </c>
      <c r="M15" s="253" t="s">
        <v>77</v>
      </c>
      <c r="N15" s="253" t="s">
        <v>77</v>
      </c>
      <c r="O15" s="254">
        <v>17114</v>
      </c>
      <c r="P15" s="260"/>
      <c r="Q15" s="254">
        <v>17114</v>
      </c>
      <c r="R15" s="260"/>
      <c r="S15" s="254">
        <v>2672911</v>
      </c>
      <c r="T15" s="261" t="s">
        <v>78</v>
      </c>
      <c r="U15" s="254">
        <v>273287</v>
      </c>
      <c r="V15" s="260"/>
      <c r="W15" s="254">
        <v>927188</v>
      </c>
      <c r="X15" s="260"/>
      <c r="Y15" s="254">
        <v>3873385</v>
      </c>
      <c r="Z15" s="261" t="s">
        <v>78</v>
      </c>
    </row>
    <row r="16" spans="1:26" x14ac:dyDescent="0.25">
      <c r="A16" s="252">
        <v>1953</v>
      </c>
      <c r="B16" s="254">
        <v>965664</v>
      </c>
      <c r="C16" s="260"/>
      <c r="D16" s="254">
        <v>549223</v>
      </c>
      <c r="E16" s="260"/>
      <c r="F16" s="254">
        <v>981751</v>
      </c>
      <c r="G16" s="261" t="s">
        <v>78</v>
      </c>
      <c r="H16" s="254">
        <v>2496638</v>
      </c>
      <c r="I16" s="261" t="s">
        <v>78</v>
      </c>
      <c r="J16" s="253" t="s">
        <v>77</v>
      </c>
      <c r="K16" s="260"/>
      <c r="L16" s="253" t="s">
        <v>77</v>
      </c>
      <c r="M16" s="253" t="s">
        <v>77</v>
      </c>
      <c r="N16" s="253" t="s">
        <v>77</v>
      </c>
      <c r="O16" s="254">
        <v>15738</v>
      </c>
      <c r="P16" s="260"/>
      <c r="Q16" s="254">
        <v>15738</v>
      </c>
      <c r="R16" s="260"/>
      <c r="S16" s="254">
        <v>2512376</v>
      </c>
      <c r="T16" s="261" t="s">
        <v>78</v>
      </c>
      <c r="U16" s="254">
        <v>296928</v>
      </c>
      <c r="V16" s="260"/>
      <c r="W16" s="254">
        <v>961679</v>
      </c>
      <c r="X16" s="260"/>
      <c r="Y16" s="254">
        <v>3770982</v>
      </c>
      <c r="Z16" s="261" t="s">
        <v>78</v>
      </c>
    </row>
    <row r="17" spans="1:26" x14ac:dyDescent="0.25">
      <c r="A17" s="255">
        <v>1954</v>
      </c>
      <c r="B17" s="257">
        <v>824598</v>
      </c>
      <c r="C17" s="262"/>
      <c r="D17" s="257">
        <v>605430</v>
      </c>
      <c r="E17" s="262"/>
      <c r="F17" s="257">
        <v>1012379</v>
      </c>
      <c r="G17" s="263" t="s">
        <v>78</v>
      </c>
      <c r="H17" s="257">
        <v>2442408</v>
      </c>
      <c r="I17" s="263" t="s">
        <v>78</v>
      </c>
      <c r="J17" s="256" t="s">
        <v>77</v>
      </c>
      <c r="K17" s="262"/>
      <c r="L17" s="256" t="s">
        <v>77</v>
      </c>
      <c r="M17" s="256" t="s">
        <v>77</v>
      </c>
      <c r="N17" s="256" t="s">
        <v>77</v>
      </c>
      <c r="O17" s="257">
        <v>15170</v>
      </c>
      <c r="P17" s="262"/>
      <c r="Q17" s="257">
        <v>15170</v>
      </c>
      <c r="R17" s="262"/>
      <c r="S17" s="257">
        <v>2457578</v>
      </c>
      <c r="T17" s="263" t="s">
        <v>78</v>
      </c>
      <c r="U17" s="257">
        <v>319346</v>
      </c>
      <c r="V17" s="262"/>
      <c r="W17" s="257">
        <v>955998</v>
      </c>
      <c r="X17" s="262"/>
      <c r="Y17" s="257">
        <v>3732921</v>
      </c>
      <c r="Z17" s="263" t="s">
        <v>78</v>
      </c>
    </row>
    <row r="18" spans="1:26" x14ac:dyDescent="0.25">
      <c r="A18" s="252">
        <v>1955</v>
      </c>
      <c r="B18" s="254">
        <v>800706</v>
      </c>
      <c r="C18" s="260"/>
      <c r="D18" s="254">
        <v>651242</v>
      </c>
      <c r="E18" s="260"/>
      <c r="F18" s="254">
        <v>1094598</v>
      </c>
      <c r="G18" s="261" t="s">
        <v>78</v>
      </c>
      <c r="H18" s="254">
        <v>2546546</v>
      </c>
      <c r="I18" s="261" t="s">
        <v>78</v>
      </c>
      <c r="J18" s="253" t="s">
        <v>77</v>
      </c>
      <c r="K18" s="260"/>
      <c r="L18" s="253" t="s">
        <v>77</v>
      </c>
      <c r="M18" s="253" t="s">
        <v>77</v>
      </c>
      <c r="N18" s="253" t="s">
        <v>77</v>
      </c>
      <c r="O18" s="254">
        <v>14706</v>
      </c>
      <c r="P18" s="260"/>
      <c r="Q18" s="254">
        <v>14706</v>
      </c>
      <c r="R18" s="260"/>
      <c r="S18" s="254">
        <v>2561252</v>
      </c>
      <c r="T18" s="261" t="s">
        <v>78</v>
      </c>
      <c r="U18" s="254">
        <v>349891</v>
      </c>
      <c r="V18" s="260"/>
      <c r="W18" s="254">
        <v>983997</v>
      </c>
      <c r="X18" s="260"/>
      <c r="Y18" s="254">
        <v>3895140</v>
      </c>
      <c r="Z18" s="261" t="s">
        <v>78</v>
      </c>
    </row>
    <row r="19" spans="1:26" x14ac:dyDescent="0.25">
      <c r="A19" s="252">
        <v>1956</v>
      </c>
      <c r="B19" s="254">
        <v>714627</v>
      </c>
      <c r="C19" s="260"/>
      <c r="D19" s="254">
        <v>741961</v>
      </c>
      <c r="E19" s="260"/>
      <c r="F19" s="254">
        <v>1136248</v>
      </c>
      <c r="G19" s="261" t="s">
        <v>78</v>
      </c>
      <c r="H19" s="254">
        <v>2592836</v>
      </c>
      <c r="I19" s="261" t="s">
        <v>78</v>
      </c>
      <c r="J19" s="253" t="s">
        <v>77</v>
      </c>
      <c r="K19" s="260"/>
      <c r="L19" s="253" t="s">
        <v>77</v>
      </c>
      <c r="M19" s="253" t="s">
        <v>77</v>
      </c>
      <c r="N19" s="253" t="s">
        <v>77</v>
      </c>
      <c r="O19" s="254">
        <v>14018</v>
      </c>
      <c r="P19" s="260"/>
      <c r="Q19" s="254">
        <v>14018</v>
      </c>
      <c r="R19" s="260"/>
      <c r="S19" s="254">
        <v>2606854</v>
      </c>
      <c r="T19" s="261" t="s">
        <v>78</v>
      </c>
      <c r="U19" s="254">
        <v>380177</v>
      </c>
      <c r="V19" s="260"/>
      <c r="W19" s="254">
        <v>1035828</v>
      </c>
      <c r="X19" s="260"/>
      <c r="Y19" s="254">
        <v>4022859</v>
      </c>
      <c r="Z19" s="261" t="s">
        <v>78</v>
      </c>
    </row>
    <row r="20" spans="1:26" x14ac:dyDescent="0.25">
      <c r="A20" s="255">
        <v>1957</v>
      </c>
      <c r="B20" s="257">
        <v>534873</v>
      </c>
      <c r="C20" s="262"/>
      <c r="D20" s="257">
        <v>803073</v>
      </c>
      <c r="E20" s="262"/>
      <c r="F20" s="257">
        <v>1098015</v>
      </c>
      <c r="G20" s="263" t="s">
        <v>78</v>
      </c>
      <c r="H20" s="257">
        <v>2435961</v>
      </c>
      <c r="I20" s="263" t="s">
        <v>78</v>
      </c>
      <c r="J20" s="256" t="s">
        <v>77</v>
      </c>
      <c r="K20" s="262"/>
      <c r="L20" s="256" t="s">
        <v>77</v>
      </c>
      <c r="M20" s="256" t="s">
        <v>77</v>
      </c>
      <c r="N20" s="256" t="s">
        <v>77</v>
      </c>
      <c r="O20" s="257">
        <v>13330</v>
      </c>
      <c r="P20" s="262"/>
      <c r="Q20" s="257">
        <v>13330</v>
      </c>
      <c r="R20" s="262"/>
      <c r="S20" s="257">
        <v>2449291</v>
      </c>
      <c r="T20" s="263" t="s">
        <v>78</v>
      </c>
      <c r="U20" s="257">
        <v>410679</v>
      </c>
      <c r="V20" s="262"/>
      <c r="W20" s="257">
        <v>1100817</v>
      </c>
      <c r="X20" s="262"/>
      <c r="Y20" s="257">
        <v>3960787</v>
      </c>
      <c r="Z20" s="263" t="s">
        <v>78</v>
      </c>
    </row>
    <row r="21" spans="1:26" x14ac:dyDescent="0.25">
      <c r="A21" s="252">
        <v>1958</v>
      </c>
      <c r="B21" s="254">
        <v>500532</v>
      </c>
      <c r="C21" s="260"/>
      <c r="D21" s="254">
        <v>902286</v>
      </c>
      <c r="E21" s="260"/>
      <c r="F21" s="254">
        <v>1141298</v>
      </c>
      <c r="G21" s="261" t="s">
        <v>78</v>
      </c>
      <c r="H21" s="254">
        <v>2544116</v>
      </c>
      <c r="I21" s="261" t="s">
        <v>78</v>
      </c>
      <c r="J21" s="253" t="s">
        <v>77</v>
      </c>
      <c r="K21" s="260"/>
      <c r="L21" s="253" t="s">
        <v>77</v>
      </c>
      <c r="M21" s="253" t="s">
        <v>77</v>
      </c>
      <c r="N21" s="253" t="s">
        <v>77</v>
      </c>
      <c r="O21" s="254">
        <v>13089</v>
      </c>
      <c r="P21" s="260"/>
      <c r="Q21" s="254">
        <v>13089</v>
      </c>
      <c r="R21" s="260"/>
      <c r="S21" s="254">
        <v>2557205</v>
      </c>
      <c r="T21" s="261" t="s">
        <v>78</v>
      </c>
      <c r="U21" s="254">
        <v>435256</v>
      </c>
      <c r="V21" s="260"/>
      <c r="W21" s="254">
        <v>1126695</v>
      </c>
      <c r="X21" s="260"/>
      <c r="Y21" s="254">
        <v>4119156</v>
      </c>
      <c r="Z21" s="261" t="s">
        <v>78</v>
      </c>
    </row>
    <row r="22" spans="1:26" x14ac:dyDescent="0.25">
      <c r="A22" s="252">
        <v>1959</v>
      </c>
      <c r="B22" s="254">
        <v>415164</v>
      </c>
      <c r="C22" s="260"/>
      <c r="D22" s="254">
        <v>1009236</v>
      </c>
      <c r="E22" s="260"/>
      <c r="F22" s="254">
        <v>1212693</v>
      </c>
      <c r="G22" s="261" t="s">
        <v>78</v>
      </c>
      <c r="H22" s="254">
        <v>2637092</v>
      </c>
      <c r="I22" s="261" t="s">
        <v>78</v>
      </c>
      <c r="J22" s="253" t="s">
        <v>77</v>
      </c>
      <c r="K22" s="260"/>
      <c r="L22" s="253" t="s">
        <v>77</v>
      </c>
      <c r="M22" s="253" t="s">
        <v>77</v>
      </c>
      <c r="N22" s="253" t="s">
        <v>77</v>
      </c>
      <c r="O22" s="254">
        <v>12298</v>
      </c>
      <c r="P22" s="260"/>
      <c r="Q22" s="254">
        <v>12298</v>
      </c>
      <c r="R22" s="260"/>
      <c r="S22" s="254">
        <v>2649390</v>
      </c>
      <c r="T22" s="261" t="s">
        <v>78</v>
      </c>
      <c r="U22" s="254">
        <v>487860</v>
      </c>
      <c r="V22" s="260"/>
      <c r="W22" s="254">
        <v>1234936</v>
      </c>
      <c r="X22" s="260"/>
      <c r="Y22" s="254">
        <v>4372186</v>
      </c>
      <c r="Z22" s="261" t="s">
        <v>78</v>
      </c>
    </row>
    <row r="23" spans="1:26" x14ac:dyDescent="0.25">
      <c r="A23" s="255">
        <v>1960</v>
      </c>
      <c r="B23" s="257">
        <v>406723</v>
      </c>
      <c r="C23" s="262"/>
      <c r="D23" s="257">
        <v>1055930</v>
      </c>
      <c r="E23" s="262"/>
      <c r="F23" s="257">
        <v>1248045</v>
      </c>
      <c r="G23" s="263" t="s">
        <v>78</v>
      </c>
      <c r="H23" s="257">
        <v>2710697</v>
      </c>
      <c r="I23" s="263" t="s">
        <v>78</v>
      </c>
      <c r="J23" s="256" t="s">
        <v>77</v>
      </c>
      <c r="K23" s="262"/>
      <c r="L23" s="256" t="s">
        <v>77</v>
      </c>
      <c r="M23" s="256" t="s">
        <v>77</v>
      </c>
      <c r="N23" s="256" t="s">
        <v>77</v>
      </c>
      <c r="O23" s="257">
        <v>11868</v>
      </c>
      <c r="P23" s="262"/>
      <c r="Q23" s="257">
        <v>11868</v>
      </c>
      <c r="R23" s="262"/>
      <c r="S23" s="257">
        <v>2722565</v>
      </c>
      <c r="T23" s="263" t="s">
        <v>78</v>
      </c>
      <c r="U23" s="257">
        <v>542999</v>
      </c>
      <c r="V23" s="262"/>
      <c r="W23" s="257">
        <v>1343837</v>
      </c>
      <c r="X23" s="263" t="s">
        <v>78</v>
      </c>
      <c r="Y23" s="257">
        <v>4609400</v>
      </c>
      <c r="Z23" s="263" t="s">
        <v>78</v>
      </c>
    </row>
    <row r="24" spans="1:26" x14ac:dyDescent="0.25">
      <c r="A24" s="252">
        <v>1961</v>
      </c>
      <c r="B24" s="254">
        <v>370815</v>
      </c>
      <c r="C24" s="260"/>
      <c r="D24" s="254">
        <v>1114539</v>
      </c>
      <c r="E24" s="260"/>
      <c r="F24" s="254">
        <v>1268486</v>
      </c>
      <c r="G24" s="261" t="s">
        <v>78</v>
      </c>
      <c r="H24" s="254">
        <v>2753840</v>
      </c>
      <c r="I24" s="261" t="s">
        <v>78</v>
      </c>
      <c r="J24" s="253" t="s">
        <v>77</v>
      </c>
      <c r="K24" s="260"/>
      <c r="L24" s="253" t="s">
        <v>77</v>
      </c>
      <c r="M24" s="253" t="s">
        <v>77</v>
      </c>
      <c r="N24" s="253" t="s">
        <v>77</v>
      </c>
      <c r="O24" s="254">
        <v>11146</v>
      </c>
      <c r="P24" s="260"/>
      <c r="Q24" s="254">
        <v>11146</v>
      </c>
      <c r="R24" s="260"/>
      <c r="S24" s="254">
        <v>2764986</v>
      </c>
      <c r="T24" s="261" t="s">
        <v>78</v>
      </c>
      <c r="U24" s="254">
        <v>572042</v>
      </c>
      <c r="V24" s="260"/>
      <c r="W24" s="254">
        <v>1390635</v>
      </c>
      <c r="X24" s="261" t="s">
        <v>78</v>
      </c>
      <c r="Y24" s="254">
        <v>4727663</v>
      </c>
      <c r="Z24" s="261" t="s">
        <v>78</v>
      </c>
    </row>
    <row r="25" spans="1:26" x14ac:dyDescent="0.25">
      <c r="A25" s="252">
        <v>1962</v>
      </c>
      <c r="B25" s="254">
        <v>361908</v>
      </c>
      <c r="C25" s="260"/>
      <c r="D25" s="254">
        <v>1248901</v>
      </c>
      <c r="E25" s="260"/>
      <c r="F25" s="254">
        <v>1302434</v>
      </c>
      <c r="G25" s="261" t="s">
        <v>78</v>
      </c>
      <c r="H25" s="254">
        <v>2913243</v>
      </c>
      <c r="I25" s="261" t="s">
        <v>78</v>
      </c>
      <c r="J25" s="253" t="s">
        <v>77</v>
      </c>
      <c r="K25" s="260"/>
      <c r="L25" s="253" t="s">
        <v>77</v>
      </c>
      <c r="M25" s="253" t="s">
        <v>77</v>
      </c>
      <c r="N25" s="253" t="s">
        <v>77</v>
      </c>
      <c r="O25" s="254">
        <v>10630</v>
      </c>
      <c r="P25" s="260"/>
      <c r="Q25" s="254">
        <v>10630</v>
      </c>
      <c r="R25" s="260"/>
      <c r="S25" s="254">
        <v>2923873</v>
      </c>
      <c r="T25" s="261" t="s">
        <v>78</v>
      </c>
      <c r="U25" s="254">
        <v>620863</v>
      </c>
      <c r="V25" s="260"/>
      <c r="W25" s="254">
        <v>1491650</v>
      </c>
      <c r="X25" s="261" t="s">
        <v>78</v>
      </c>
      <c r="Y25" s="254">
        <v>5036386</v>
      </c>
      <c r="Z25" s="261" t="s">
        <v>78</v>
      </c>
    </row>
    <row r="26" spans="1:26" x14ac:dyDescent="0.25">
      <c r="A26" s="255">
        <v>1963</v>
      </c>
      <c r="B26" s="257">
        <v>317492</v>
      </c>
      <c r="C26" s="262"/>
      <c r="D26" s="257">
        <v>1307084</v>
      </c>
      <c r="E26" s="262"/>
      <c r="F26" s="257">
        <v>1286438</v>
      </c>
      <c r="G26" s="263" t="s">
        <v>78</v>
      </c>
      <c r="H26" s="257">
        <v>2911015</v>
      </c>
      <c r="I26" s="263" t="s">
        <v>78</v>
      </c>
      <c r="J26" s="256" t="s">
        <v>77</v>
      </c>
      <c r="K26" s="262"/>
      <c r="L26" s="256" t="s">
        <v>77</v>
      </c>
      <c r="M26" s="256" t="s">
        <v>77</v>
      </c>
      <c r="N26" s="256" t="s">
        <v>77</v>
      </c>
      <c r="O26" s="257">
        <v>10165</v>
      </c>
      <c r="P26" s="262"/>
      <c r="Q26" s="257">
        <v>10165</v>
      </c>
      <c r="R26" s="262"/>
      <c r="S26" s="257">
        <v>2921180</v>
      </c>
      <c r="T26" s="263" t="s">
        <v>78</v>
      </c>
      <c r="U26" s="257">
        <v>687563</v>
      </c>
      <c r="V26" s="262"/>
      <c r="W26" s="257">
        <v>1641903</v>
      </c>
      <c r="X26" s="263" t="s">
        <v>78</v>
      </c>
      <c r="Y26" s="257">
        <v>5250646</v>
      </c>
      <c r="Z26" s="263" t="s">
        <v>78</v>
      </c>
    </row>
    <row r="27" spans="1:26" x14ac:dyDescent="0.25">
      <c r="A27" s="252">
        <v>1964</v>
      </c>
      <c r="B27" s="254">
        <v>274245</v>
      </c>
      <c r="C27" s="260"/>
      <c r="D27" s="254">
        <v>1418708</v>
      </c>
      <c r="E27" s="260"/>
      <c r="F27" s="254">
        <v>1274790</v>
      </c>
      <c r="G27" s="261" t="s">
        <v>78</v>
      </c>
      <c r="H27" s="254">
        <v>2967744</v>
      </c>
      <c r="I27" s="261" t="s">
        <v>78</v>
      </c>
      <c r="J27" s="253" t="s">
        <v>77</v>
      </c>
      <c r="K27" s="260"/>
      <c r="L27" s="253" t="s">
        <v>77</v>
      </c>
      <c r="M27" s="253" t="s">
        <v>77</v>
      </c>
      <c r="N27" s="253" t="s">
        <v>77</v>
      </c>
      <c r="O27" s="254">
        <v>9460</v>
      </c>
      <c r="P27" s="260"/>
      <c r="Q27" s="254">
        <v>9460</v>
      </c>
      <c r="R27" s="260"/>
      <c r="S27" s="254">
        <v>2977204</v>
      </c>
      <c r="T27" s="261" t="s">
        <v>78</v>
      </c>
      <c r="U27" s="254">
        <v>737790</v>
      </c>
      <c r="V27" s="260"/>
      <c r="W27" s="254">
        <v>1750999</v>
      </c>
      <c r="X27" s="261" t="s">
        <v>78</v>
      </c>
      <c r="Y27" s="254">
        <v>5465993</v>
      </c>
      <c r="Z27" s="261" t="s">
        <v>78</v>
      </c>
    </row>
    <row r="28" spans="1:26" x14ac:dyDescent="0.25">
      <c r="A28" s="252">
        <v>1965</v>
      </c>
      <c r="B28" s="254">
        <v>265285</v>
      </c>
      <c r="C28" s="260"/>
      <c r="D28" s="254">
        <v>1489845</v>
      </c>
      <c r="E28" s="260"/>
      <c r="F28" s="254">
        <v>1412905</v>
      </c>
      <c r="G28" s="261" t="s">
        <v>78</v>
      </c>
      <c r="H28" s="254">
        <v>3168035</v>
      </c>
      <c r="I28" s="261" t="s">
        <v>78</v>
      </c>
      <c r="J28" s="253" t="s">
        <v>77</v>
      </c>
      <c r="K28" s="260"/>
      <c r="L28" s="253" t="s">
        <v>77</v>
      </c>
      <c r="M28" s="253" t="s">
        <v>77</v>
      </c>
      <c r="N28" s="253" t="s">
        <v>77</v>
      </c>
      <c r="O28" s="254">
        <v>8858</v>
      </c>
      <c r="P28" s="260"/>
      <c r="Q28" s="254">
        <v>8858</v>
      </c>
      <c r="R28" s="260"/>
      <c r="S28" s="254">
        <v>3176893</v>
      </c>
      <c r="T28" s="261" t="s">
        <v>78</v>
      </c>
      <c r="U28" s="254">
        <v>788603</v>
      </c>
      <c r="V28" s="260"/>
      <c r="W28" s="254">
        <v>1879927</v>
      </c>
      <c r="X28" s="261" t="s">
        <v>78</v>
      </c>
      <c r="Y28" s="254">
        <v>5845423</v>
      </c>
      <c r="Z28" s="261" t="s">
        <v>78</v>
      </c>
    </row>
    <row r="29" spans="1:26" x14ac:dyDescent="0.25">
      <c r="A29" s="255">
        <v>1966</v>
      </c>
      <c r="B29" s="257">
        <v>263123</v>
      </c>
      <c r="C29" s="262"/>
      <c r="D29" s="257">
        <v>1676290</v>
      </c>
      <c r="E29" s="262"/>
      <c r="F29" s="257">
        <v>1460914</v>
      </c>
      <c r="G29" s="263" t="s">
        <v>78</v>
      </c>
      <c r="H29" s="257">
        <v>3400327</v>
      </c>
      <c r="I29" s="263" t="s">
        <v>78</v>
      </c>
      <c r="J29" s="256" t="s">
        <v>77</v>
      </c>
      <c r="K29" s="262"/>
      <c r="L29" s="256" t="s">
        <v>77</v>
      </c>
      <c r="M29" s="256" t="s">
        <v>77</v>
      </c>
      <c r="N29" s="256" t="s">
        <v>77</v>
      </c>
      <c r="O29" s="257">
        <v>8617</v>
      </c>
      <c r="P29" s="262"/>
      <c r="Q29" s="257">
        <v>8617</v>
      </c>
      <c r="R29" s="262"/>
      <c r="S29" s="257">
        <v>3408944</v>
      </c>
      <c r="T29" s="263" t="s">
        <v>78</v>
      </c>
      <c r="U29" s="257">
        <v>859233</v>
      </c>
      <c r="V29" s="262"/>
      <c r="W29" s="257">
        <v>2055870</v>
      </c>
      <c r="X29" s="263" t="s">
        <v>78</v>
      </c>
      <c r="Y29" s="257">
        <v>6324047</v>
      </c>
      <c r="Z29" s="263" t="s">
        <v>78</v>
      </c>
    </row>
    <row r="30" spans="1:26" x14ac:dyDescent="0.25">
      <c r="A30" s="252">
        <v>1967</v>
      </c>
      <c r="B30" s="254">
        <v>225425</v>
      </c>
      <c r="C30" s="260"/>
      <c r="D30" s="254">
        <v>2021657</v>
      </c>
      <c r="E30" s="260"/>
      <c r="F30" s="254">
        <v>1512286</v>
      </c>
      <c r="G30" s="261" t="s">
        <v>78</v>
      </c>
      <c r="H30" s="254">
        <v>3759368</v>
      </c>
      <c r="I30" s="261" t="s">
        <v>78</v>
      </c>
      <c r="J30" s="253" t="s">
        <v>77</v>
      </c>
      <c r="K30" s="260"/>
      <c r="L30" s="253" t="s">
        <v>77</v>
      </c>
      <c r="M30" s="253" t="s">
        <v>77</v>
      </c>
      <c r="N30" s="253" t="s">
        <v>77</v>
      </c>
      <c r="O30" s="254">
        <v>8325</v>
      </c>
      <c r="P30" s="260"/>
      <c r="Q30" s="254">
        <v>8325</v>
      </c>
      <c r="R30" s="260"/>
      <c r="S30" s="254">
        <v>3767693</v>
      </c>
      <c r="T30" s="261" t="s">
        <v>78</v>
      </c>
      <c r="U30" s="254">
        <v>925178</v>
      </c>
      <c r="V30" s="260"/>
      <c r="W30" s="254">
        <v>2206334</v>
      </c>
      <c r="X30" s="261" t="s">
        <v>78</v>
      </c>
      <c r="Y30" s="254">
        <v>6899205</v>
      </c>
      <c r="Z30" s="261" t="s">
        <v>78</v>
      </c>
    </row>
    <row r="31" spans="1:26" x14ac:dyDescent="0.25">
      <c r="A31" s="252">
        <v>1968</v>
      </c>
      <c r="B31" s="254">
        <v>207688</v>
      </c>
      <c r="C31" s="260"/>
      <c r="D31" s="254">
        <v>2140084</v>
      </c>
      <c r="E31" s="260"/>
      <c r="F31" s="254">
        <v>1543552</v>
      </c>
      <c r="G31" s="261" t="s">
        <v>78</v>
      </c>
      <c r="H31" s="254">
        <v>3891324</v>
      </c>
      <c r="I31" s="261" t="s">
        <v>78</v>
      </c>
      <c r="J31" s="253" t="s">
        <v>77</v>
      </c>
      <c r="K31" s="260"/>
      <c r="L31" s="253" t="s">
        <v>77</v>
      </c>
      <c r="M31" s="253" t="s">
        <v>77</v>
      </c>
      <c r="N31" s="253" t="s">
        <v>77</v>
      </c>
      <c r="O31" s="254">
        <v>8136</v>
      </c>
      <c r="P31" s="260"/>
      <c r="Q31" s="254">
        <v>8136</v>
      </c>
      <c r="R31" s="260"/>
      <c r="S31" s="254">
        <v>3899460</v>
      </c>
      <c r="T31" s="261" t="s">
        <v>78</v>
      </c>
      <c r="U31" s="254">
        <v>1013959</v>
      </c>
      <c r="V31" s="260"/>
      <c r="W31" s="254">
        <v>2415612</v>
      </c>
      <c r="X31" s="261" t="s">
        <v>78</v>
      </c>
      <c r="Y31" s="254">
        <v>7329032</v>
      </c>
      <c r="Z31" s="261" t="s">
        <v>78</v>
      </c>
    </row>
    <row r="32" spans="1:26" x14ac:dyDescent="0.25">
      <c r="A32" s="255">
        <v>1969</v>
      </c>
      <c r="B32" s="257">
        <v>194941</v>
      </c>
      <c r="C32" s="262"/>
      <c r="D32" s="257">
        <v>2323055</v>
      </c>
      <c r="E32" s="262"/>
      <c r="F32" s="257">
        <v>1559422</v>
      </c>
      <c r="G32" s="263" t="s">
        <v>78</v>
      </c>
      <c r="H32" s="257">
        <v>4077419</v>
      </c>
      <c r="I32" s="263" t="s">
        <v>78</v>
      </c>
      <c r="J32" s="256" t="s">
        <v>77</v>
      </c>
      <c r="K32" s="262"/>
      <c r="L32" s="256" t="s">
        <v>77</v>
      </c>
      <c r="M32" s="256" t="s">
        <v>77</v>
      </c>
      <c r="N32" s="256" t="s">
        <v>77</v>
      </c>
      <c r="O32" s="257">
        <v>7860</v>
      </c>
      <c r="P32" s="262"/>
      <c r="Q32" s="257">
        <v>7860</v>
      </c>
      <c r="R32" s="262"/>
      <c r="S32" s="257">
        <v>4085279</v>
      </c>
      <c r="T32" s="263" t="s">
        <v>78</v>
      </c>
      <c r="U32" s="257">
        <v>1107733</v>
      </c>
      <c r="V32" s="262"/>
      <c r="W32" s="257">
        <v>2640207</v>
      </c>
      <c r="X32" s="263" t="s">
        <v>78</v>
      </c>
      <c r="Y32" s="257">
        <v>7833219</v>
      </c>
      <c r="Z32" s="263" t="s">
        <v>78</v>
      </c>
    </row>
    <row r="33" spans="1:26" x14ac:dyDescent="0.25">
      <c r="A33" s="252">
        <v>1970</v>
      </c>
      <c r="B33" s="254">
        <v>164513</v>
      </c>
      <c r="C33" s="260"/>
      <c r="D33" s="254">
        <v>2472864</v>
      </c>
      <c r="E33" s="260"/>
      <c r="F33" s="254">
        <v>1591756</v>
      </c>
      <c r="G33" s="261" t="s">
        <v>78</v>
      </c>
      <c r="H33" s="254">
        <v>4229132</v>
      </c>
      <c r="I33" s="261" t="s">
        <v>78</v>
      </c>
      <c r="J33" s="253" t="s">
        <v>77</v>
      </c>
      <c r="K33" s="260"/>
      <c r="L33" s="253" t="s">
        <v>77</v>
      </c>
      <c r="M33" s="253" t="s">
        <v>77</v>
      </c>
      <c r="N33" s="253" t="s">
        <v>77</v>
      </c>
      <c r="O33" s="254">
        <v>7534</v>
      </c>
      <c r="P33" s="260"/>
      <c r="Q33" s="254">
        <v>7534</v>
      </c>
      <c r="R33" s="260"/>
      <c r="S33" s="254">
        <v>4236666</v>
      </c>
      <c r="T33" s="261" t="s">
        <v>78</v>
      </c>
      <c r="U33" s="254">
        <v>1201163</v>
      </c>
      <c r="V33" s="260"/>
      <c r="W33" s="254">
        <v>2908466</v>
      </c>
      <c r="X33" s="261" t="s">
        <v>78</v>
      </c>
      <c r="Y33" s="254">
        <v>8346295</v>
      </c>
      <c r="Z33" s="261" t="s">
        <v>78</v>
      </c>
    </row>
    <row r="34" spans="1:26" x14ac:dyDescent="0.25">
      <c r="A34" s="252">
        <v>1971</v>
      </c>
      <c r="B34" s="254">
        <v>179005</v>
      </c>
      <c r="C34" s="260"/>
      <c r="D34" s="254">
        <v>2586755</v>
      </c>
      <c r="E34" s="260"/>
      <c r="F34" s="254">
        <v>1550802</v>
      </c>
      <c r="G34" s="261" t="s">
        <v>78</v>
      </c>
      <c r="H34" s="254">
        <v>4316563</v>
      </c>
      <c r="I34" s="261" t="s">
        <v>78</v>
      </c>
      <c r="J34" s="253" t="s">
        <v>77</v>
      </c>
      <c r="K34" s="260"/>
      <c r="L34" s="253" t="s">
        <v>77</v>
      </c>
      <c r="M34" s="253" t="s">
        <v>77</v>
      </c>
      <c r="N34" s="253" t="s">
        <v>77</v>
      </c>
      <c r="O34" s="254">
        <v>7190</v>
      </c>
      <c r="P34" s="260"/>
      <c r="Q34" s="254">
        <v>7190</v>
      </c>
      <c r="R34" s="260"/>
      <c r="S34" s="254">
        <v>4323753</v>
      </c>
      <c r="T34" s="261" t="s">
        <v>78</v>
      </c>
      <c r="U34" s="254">
        <v>1288009</v>
      </c>
      <c r="V34" s="260"/>
      <c r="W34" s="254">
        <v>3109191</v>
      </c>
      <c r="X34" s="261" t="s">
        <v>78</v>
      </c>
      <c r="Y34" s="254">
        <v>8720954</v>
      </c>
      <c r="Z34" s="261" t="s">
        <v>78</v>
      </c>
    </row>
    <row r="35" spans="1:26" x14ac:dyDescent="0.25">
      <c r="A35" s="255">
        <v>1972</v>
      </c>
      <c r="B35" s="257">
        <v>153479</v>
      </c>
      <c r="C35" s="262"/>
      <c r="D35" s="257">
        <v>2678398</v>
      </c>
      <c r="E35" s="262"/>
      <c r="F35" s="257">
        <v>1572895</v>
      </c>
      <c r="G35" s="263" t="s">
        <v>78</v>
      </c>
      <c r="H35" s="257">
        <v>4404771</v>
      </c>
      <c r="I35" s="263" t="s">
        <v>78</v>
      </c>
      <c r="J35" s="256" t="s">
        <v>77</v>
      </c>
      <c r="K35" s="262"/>
      <c r="L35" s="256" t="s">
        <v>77</v>
      </c>
      <c r="M35" s="256" t="s">
        <v>77</v>
      </c>
      <c r="N35" s="256" t="s">
        <v>77</v>
      </c>
      <c r="O35" s="257">
        <v>7190</v>
      </c>
      <c r="P35" s="262"/>
      <c r="Q35" s="257">
        <v>7190</v>
      </c>
      <c r="R35" s="262"/>
      <c r="S35" s="257">
        <v>4411961</v>
      </c>
      <c r="T35" s="263" t="s">
        <v>78</v>
      </c>
      <c r="U35" s="257">
        <v>1407566</v>
      </c>
      <c r="V35" s="262"/>
      <c r="W35" s="257">
        <v>3363889</v>
      </c>
      <c r="X35" s="263" t="s">
        <v>78</v>
      </c>
      <c r="Y35" s="257">
        <v>9183416</v>
      </c>
      <c r="Z35" s="263" t="s">
        <v>78</v>
      </c>
    </row>
    <row r="36" spans="1:26" x14ac:dyDescent="0.25">
      <c r="A36" s="252">
        <v>1973</v>
      </c>
      <c r="B36" s="254">
        <v>159902</v>
      </c>
      <c r="C36" s="260"/>
      <c r="D36" s="254">
        <v>2648978</v>
      </c>
      <c r="E36" s="260"/>
      <c r="F36" s="254">
        <v>1607206</v>
      </c>
      <c r="G36" s="261" t="s">
        <v>78</v>
      </c>
      <c r="H36" s="254">
        <v>4416085</v>
      </c>
      <c r="I36" s="261" t="s">
        <v>78</v>
      </c>
      <c r="J36" s="253" t="s">
        <v>77</v>
      </c>
      <c r="K36" s="260"/>
      <c r="L36" s="253" t="s">
        <v>77</v>
      </c>
      <c r="M36" s="253" t="s">
        <v>77</v>
      </c>
      <c r="N36" s="253" t="s">
        <v>77</v>
      </c>
      <c r="O36" s="254">
        <v>6708</v>
      </c>
      <c r="P36" s="260"/>
      <c r="Q36" s="254">
        <v>6708</v>
      </c>
      <c r="R36" s="260"/>
      <c r="S36" s="254">
        <v>4422793</v>
      </c>
      <c r="T36" s="261" t="s">
        <v>78</v>
      </c>
      <c r="U36" s="254">
        <v>1516653</v>
      </c>
      <c r="V36" s="260"/>
      <c r="W36" s="254">
        <v>3603511</v>
      </c>
      <c r="X36" s="261" t="s">
        <v>78</v>
      </c>
      <c r="Y36" s="254">
        <v>9542957</v>
      </c>
      <c r="Z36" s="261" t="s">
        <v>78</v>
      </c>
    </row>
    <row r="37" spans="1:26" x14ac:dyDescent="0.25">
      <c r="A37" s="252">
        <v>1974</v>
      </c>
      <c r="B37" s="254">
        <v>174517</v>
      </c>
      <c r="C37" s="260"/>
      <c r="D37" s="254">
        <v>2616952</v>
      </c>
      <c r="E37" s="260"/>
      <c r="F37" s="254">
        <v>1460597</v>
      </c>
      <c r="G37" s="261" t="s">
        <v>78</v>
      </c>
      <c r="H37" s="254">
        <v>4252066</v>
      </c>
      <c r="I37" s="261" t="s">
        <v>78</v>
      </c>
      <c r="J37" s="253" t="s">
        <v>77</v>
      </c>
      <c r="K37" s="260"/>
      <c r="L37" s="253" t="s">
        <v>77</v>
      </c>
      <c r="M37" s="253" t="s">
        <v>77</v>
      </c>
      <c r="N37" s="253" t="s">
        <v>77</v>
      </c>
      <c r="O37" s="254">
        <v>7018</v>
      </c>
      <c r="P37" s="260"/>
      <c r="Q37" s="254">
        <v>7018</v>
      </c>
      <c r="R37" s="260"/>
      <c r="S37" s="254">
        <v>4259084</v>
      </c>
      <c r="T37" s="261" t="s">
        <v>78</v>
      </c>
      <c r="U37" s="254">
        <v>1501334</v>
      </c>
      <c r="V37" s="260"/>
      <c r="W37" s="254">
        <v>3632905</v>
      </c>
      <c r="X37" s="261" t="s">
        <v>78</v>
      </c>
      <c r="Y37" s="254">
        <v>9393323</v>
      </c>
      <c r="Z37" s="261" t="s">
        <v>78</v>
      </c>
    </row>
    <row r="38" spans="1:26" x14ac:dyDescent="0.25">
      <c r="A38" s="255">
        <v>1975</v>
      </c>
      <c r="B38" s="257">
        <v>146633</v>
      </c>
      <c r="C38" s="262"/>
      <c r="D38" s="257">
        <v>2558459</v>
      </c>
      <c r="E38" s="262"/>
      <c r="F38" s="257">
        <v>1346029</v>
      </c>
      <c r="G38" s="263" t="s">
        <v>78</v>
      </c>
      <c r="H38" s="257">
        <v>4051121</v>
      </c>
      <c r="I38" s="263" t="s">
        <v>78</v>
      </c>
      <c r="J38" s="256" t="s">
        <v>77</v>
      </c>
      <c r="K38" s="262"/>
      <c r="L38" s="256" t="s">
        <v>77</v>
      </c>
      <c r="M38" s="256" t="s">
        <v>77</v>
      </c>
      <c r="N38" s="256" t="s">
        <v>77</v>
      </c>
      <c r="O38" s="257">
        <v>8067</v>
      </c>
      <c r="P38" s="262"/>
      <c r="Q38" s="257">
        <v>8067</v>
      </c>
      <c r="R38" s="262"/>
      <c r="S38" s="257">
        <v>4059188</v>
      </c>
      <c r="T38" s="263" t="s">
        <v>78</v>
      </c>
      <c r="U38" s="257">
        <v>1597826</v>
      </c>
      <c r="V38" s="262"/>
      <c r="W38" s="257">
        <v>3835477</v>
      </c>
      <c r="X38" s="263" t="s">
        <v>78</v>
      </c>
      <c r="Y38" s="257">
        <v>9492492</v>
      </c>
      <c r="Z38" s="263" t="s">
        <v>78</v>
      </c>
    </row>
    <row r="39" spans="1:26" x14ac:dyDescent="0.25">
      <c r="A39" s="252">
        <v>1976</v>
      </c>
      <c r="B39" s="254">
        <v>144168</v>
      </c>
      <c r="C39" s="260"/>
      <c r="D39" s="254">
        <v>2718427</v>
      </c>
      <c r="E39" s="260"/>
      <c r="F39" s="254">
        <v>1499775</v>
      </c>
      <c r="G39" s="261" t="s">
        <v>78</v>
      </c>
      <c r="H39" s="254">
        <v>4362370</v>
      </c>
      <c r="I39" s="261" t="s">
        <v>78</v>
      </c>
      <c r="J39" s="253" t="s">
        <v>77</v>
      </c>
      <c r="K39" s="260"/>
      <c r="L39" s="253" t="s">
        <v>77</v>
      </c>
      <c r="M39" s="253" t="s">
        <v>77</v>
      </c>
      <c r="N39" s="253" t="s">
        <v>77</v>
      </c>
      <c r="O39" s="254">
        <v>9099</v>
      </c>
      <c r="P39" s="260"/>
      <c r="Q39" s="254">
        <v>9099</v>
      </c>
      <c r="R39" s="260"/>
      <c r="S39" s="254">
        <v>4371469</v>
      </c>
      <c r="T39" s="261" t="s">
        <v>78</v>
      </c>
      <c r="U39" s="254">
        <v>1677943</v>
      </c>
      <c r="V39" s="260"/>
      <c r="W39" s="254">
        <v>4013922</v>
      </c>
      <c r="X39" s="261" t="s">
        <v>78</v>
      </c>
      <c r="Y39" s="254">
        <v>10063334</v>
      </c>
      <c r="Z39" s="261" t="s">
        <v>78</v>
      </c>
    </row>
    <row r="40" spans="1:26" x14ac:dyDescent="0.25">
      <c r="A40" s="252">
        <v>1977</v>
      </c>
      <c r="B40" s="254">
        <v>147756</v>
      </c>
      <c r="C40" s="260"/>
      <c r="D40" s="254">
        <v>2548308</v>
      </c>
      <c r="E40" s="260"/>
      <c r="F40" s="254">
        <v>1551802</v>
      </c>
      <c r="G40" s="261" t="s">
        <v>78</v>
      </c>
      <c r="H40" s="254">
        <v>4247866</v>
      </c>
      <c r="I40" s="261" t="s">
        <v>78</v>
      </c>
      <c r="J40" s="253" t="s">
        <v>77</v>
      </c>
      <c r="K40" s="260"/>
      <c r="L40" s="253" t="s">
        <v>77</v>
      </c>
      <c r="M40" s="253" t="s">
        <v>77</v>
      </c>
      <c r="N40" s="253" t="s">
        <v>77</v>
      </c>
      <c r="O40" s="254">
        <v>10286</v>
      </c>
      <c r="P40" s="260"/>
      <c r="Q40" s="254">
        <v>10286</v>
      </c>
      <c r="R40" s="260"/>
      <c r="S40" s="254">
        <v>4258152</v>
      </c>
      <c r="T40" s="261" t="s">
        <v>78</v>
      </c>
      <c r="U40" s="254">
        <v>1753866</v>
      </c>
      <c r="V40" s="260"/>
      <c r="W40" s="254">
        <v>4195580</v>
      </c>
      <c r="X40" s="261" t="s">
        <v>78</v>
      </c>
      <c r="Y40" s="254">
        <v>10207599</v>
      </c>
      <c r="Z40" s="261" t="s">
        <v>78</v>
      </c>
    </row>
    <row r="41" spans="1:26" x14ac:dyDescent="0.25">
      <c r="A41" s="255">
        <v>1978</v>
      </c>
      <c r="B41" s="257">
        <v>164529</v>
      </c>
      <c r="C41" s="262"/>
      <c r="D41" s="257">
        <v>2642724</v>
      </c>
      <c r="E41" s="262"/>
      <c r="F41" s="257">
        <v>1489854</v>
      </c>
      <c r="G41" s="263" t="s">
        <v>78</v>
      </c>
      <c r="H41" s="257">
        <v>4297107</v>
      </c>
      <c r="I41" s="263" t="s">
        <v>78</v>
      </c>
      <c r="J41" s="256" t="s">
        <v>77</v>
      </c>
      <c r="K41" s="262"/>
      <c r="L41" s="256" t="s">
        <v>77</v>
      </c>
      <c r="M41" s="256" t="s">
        <v>77</v>
      </c>
      <c r="N41" s="256" t="s">
        <v>77</v>
      </c>
      <c r="O41" s="257">
        <v>11834</v>
      </c>
      <c r="P41" s="262"/>
      <c r="Q41" s="257">
        <v>11834</v>
      </c>
      <c r="R41" s="262"/>
      <c r="S41" s="257">
        <v>4308941</v>
      </c>
      <c r="T41" s="263" t="s">
        <v>78</v>
      </c>
      <c r="U41" s="257">
        <v>1813270</v>
      </c>
      <c r="V41" s="262"/>
      <c r="W41" s="257">
        <v>4389669</v>
      </c>
      <c r="X41" s="263" t="s">
        <v>78</v>
      </c>
      <c r="Y41" s="257">
        <v>10511880</v>
      </c>
      <c r="Z41" s="263" t="s">
        <v>78</v>
      </c>
    </row>
    <row r="42" spans="1:26" x14ac:dyDescent="0.25">
      <c r="A42" s="252">
        <v>1979</v>
      </c>
      <c r="B42" s="254">
        <v>149253</v>
      </c>
      <c r="C42" s="260"/>
      <c r="D42" s="254">
        <v>2836108</v>
      </c>
      <c r="E42" s="260"/>
      <c r="F42" s="254">
        <v>1366671</v>
      </c>
      <c r="G42" s="261" t="s">
        <v>78</v>
      </c>
      <c r="H42" s="254">
        <v>4352032</v>
      </c>
      <c r="I42" s="261" t="s">
        <v>78</v>
      </c>
      <c r="J42" s="253" t="s">
        <v>77</v>
      </c>
      <c r="K42" s="260"/>
      <c r="L42" s="253" t="s">
        <v>77</v>
      </c>
      <c r="M42" s="253" t="s">
        <v>77</v>
      </c>
      <c r="N42" s="253" t="s">
        <v>77</v>
      </c>
      <c r="O42" s="254">
        <v>13812</v>
      </c>
      <c r="P42" s="260"/>
      <c r="Q42" s="254">
        <v>13812</v>
      </c>
      <c r="R42" s="260"/>
      <c r="S42" s="254">
        <v>4365844</v>
      </c>
      <c r="T42" s="261" t="s">
        <v>78</v>
      </c>
      <c r="U42" s="254">
        <v>1854121</v>
      </c>
      <c r="V42" s="260"/>
      <c r="W42" s="254">
        <v>4428059</v>
      </c>
      <c r="X42" s="261" t="s">
        <v>78</v>
      </c>
      <c r="Y42" s="254">
        <v>10648024</v>
      </c>
      <c r="Z42" s="261" t="s">
        <v>78</v>
      </c>
    </row>
    <row r="43" spans="1:26" x14ac:dyDescent="0.25">
      <c r="A43" s="252">
        <v>1980</v>
      </c>
      <c r="B43" s="254">
        <v>114903</v>
      </c>
      <c r="C43" s="260"/>
      <c r="D43" s="254">
        <v>2650868</v>
      </c>
      <c r="E43" s="260"/>
      <c r="F43" s="254">
        <v>1318213</v>
      </c>
      <c r="G43" s="261" t="s">
        <v>78</v>
      </c>
      <c r="H43" s="254">
        <v>4083984</v>
      </c>
      <c r="I43" s="261" t="s">
        <v>78</v>
      </c>
      <c r="J43" s="253" t="s">
        <v>77</v>
      </c>
      <c r="K43" s="260"/>
      <c r="L43" s="253" t="s">
        <v>77</v>
      </c>
      <c r="M43" s="253" t="s">
        <v>77</v>
      </c>
      <c r="N43" s="253" t="s">
        <v>77</v>
      </c>
      <c r="O43" s="254">
        <v>21000</v>
      </c>
      <c r="P43" s="260"/>
      <c r="Q43" s="254">
        <v>21000</v>
      </c>
      <c r="R43" s="260"/>
      <c r="S43" s="254">
        <v>4104984</v>
      </c>
      <c r="T43" s="261" t="s">
        <v>78</v>
      </c>
      <c r="U43" s="254">
        <v>1906089</v>
      </c>
      <c r="V43" s="260"/>
      <c r="W43" s="254">
        <v>4567185</v>
      </c>
      <c r="X43" s="261" t="s">
        <v>78</v>
      </c>
      <c r="Y43" s="254">
        <v>10578258</v>
      </c>
      <c r="Z43" s="261" t="s">
        <v>78</v>
      </c>
    </row>
    <row r="44" spans="1:26" x14ac:dyDescent="0.25">
      <c r="A44" s="255">
        <v>1981</v>
      </c>
      <c r="B44" s="257">
        <v>136759</v>
      </c>
      <c r="C44" s="262"/>
      <c r="D44" s="257">
        <v>2557340</v>
      </c>
      <c r="E44" s="262"/>
      <c r="F44" s="257">
        <v>1121876</v>
      </c>
      <c r="G44" s="263" t="s">
        <v>78</v>
      </c>
      <c r="H44" s="257">
        <v>3815975</v>
      </c>
      <c r="I44" s="263" t="s">
        <v>78</v>
      </c>
      <c r="J44" s="256" t="s">
        <v>77</v>
      </c>
      <c r="K44" s="262"/>
      <c r="L44" s="256" t="s">
        <v>77</v>
      </c>
      <c r="M44" s="256" t="s">
        <v>77</v>
      </c>
      <c r="N44" s="256" t="s">
        <v>77</v>
      </c>
      <c r="O44" s="257">
        <v>21050</v>
      </c>
      <c r="P44" s="262"/>
      <c r="Q44" s="257">
        <v>21050</v>
      </c>
      <c r="R44" s="262"/>
      <c r="S44" s="257">
        <v>3837025</v>
      </c>
      <c r="T44" s="263" t="s">
        <v>78</v>
      </c>
      <c r="U44" s="257">
        <v>2033239</v>
      </c>
      <c r="V44" s="262"/>
      <c r="W44" s="257">
        <v>4745627</v>
      </c>
      <c r="X44" s="263" t="s">
        <v>78</v>
      </c>
      <c r="Y44" s="257">
        <v>10615891</v>
      </c>
      <c r="Z44" s="263" t="s">
        <v>78</v>
      </c>
    </row>
    <row r="45" spans="1:26" x14ac:dyDescent="0.25">
      <c r="A45" s="252">
        <v>1982</v>
      </c>
      <c r="B45" s="254">
        <v>155216</v>
      </c>
      <c r="C45" s="260"/>
      <c r="D45" s="254">
        <v>2649510</v>
      </c>
      <c r="E45" s="260"/>
      <c r="F45" s="254">
        <v>1037157</v>
      </c>
      <c r="G45" s="261" t="s">
        <v>78</v>
      </c>
      <c r="H45" s="254">
        <v>3841883</v>
      </c>
      <c r="I45" s="261" t="s">
        <v>78</v>
      </c>
      <c r="J45" s="253" t="s">
        <v>77</v>
      </c>
      <c r="K45" s="260"/>
      <c r="L45" s="253" t="s">
        <v>77</v>
      </c>
      <c r="M45" s="253" t="s">
        <v>77</v>
      </c>
      <c r="N45" s="253" t="s">
        <v>77</v>
      </c>
      <c r="O45" s="254">
        <v>22130</v>
      </c>
      <c r="P45" s="260"/>
      <c r="Q45" s="254">
        <v>22130</v>
      </c>
      <c r="R45" s="260"/>
      <c r="S45" s="254">
        <v>3864013</v>
      </c>
      <c r="T45" s="261" t="s">
        <v>78</v>
      </c>
      <c r="U45" s="254">
        <v>2077048</v>
      </c>
      <c r="V45" s="260"/>
      <c r="W45" s="254">
        <v>4919275</v>
      </c>
      <c r="X45" s="261" t="s">
        <v>78</v>
      </c>
      <c r="Y45" s="254">
        <v>10860337</v>
      </c>
      <c r="Z45" s="261" t="s">
        <v>78</v>
      </c>
    </row>
    <row r="46" spans="1:26" x14ac:dyDescent="0.25">
      <c r="A46" s="252">
        <v>1983</v>
      </c>
      <c r="B46" s="254">
        <v>161619</v>
      </c>
      <c r="C46" s="260"/>
      <c r="D46" s="254">
        <v>2486430</v>
      </c>
      <c r="E46" s="260"/>
      <c r="F46" s="254">
        <v>1169968</v>
      </c>
      <c r="G46" s="261" t="s">
        <v>78</v>
      </c>
      <c r="H46" s="254">
        <v>3818016</v>
      </c>
      <c r="I46" s="261" t="s">
        <v>78</v>
      </c>
      <c r="J46" s="253" t="s">
        <v>77</v>
      </c>
      <c r="K46" s="260"/>
      <c r="L46" s="253" t="s">
        <v>77</v>
      </c>
      <c r="M46" s="253" t="s">
        <v>77</v>
      </c>
      <c r="N46" s="253" t="s">
        <v>77</v>
      </c>
      <c r="O46" s="254">
        <v>22276</v>
      </c>
      <c r="P46" s="261" t="s">
        <v>78</v>
      </c>
      <c r="Q46" s="254">
        <v>22276</v>
      </c>
      <c r="R46" s="261" t="s">
        <v>78</v>
      </c>
      <c r="S46" s="254">
        <v>3840293</v>
      </c>
      <c r="T46" s="261" t="s">
        <v>78</v>
      </c>
      <c r="U46" s="254">
        <v>2116437</v>
      </c>
      <c r="V46" s="260"/>
      <c r="W46" s="254">
        <v>4981646</v>
      </c>
      <c r="X46" s="261" t="s">
        <v>78</v>
      </c>
      <c r="Y46" s="254">
        <v>10938376</v>
      </c>
      <c r="Z46" s="261" t="s">
        <v>78</v>
      </c>
    </row>
    <row r="47" spans="1:26" x14ac:dyDescent="0.25">
      <c r="A47" s="255">
        <v>1984</v>
      </c>
      <c r="B47" s="257">
        <v>168936</v>
      </c>
      <c r="C47" s="262"/>
      <c r="D47" s="257">
        <v>2582477</v>
      </c>
      <c r="E47" s="262"/>
      <c r="F47" s="257">
        <v>1227015</v>
      </c>
      <c r="G47" s="263" t="s">
        <v>78</v>
      </c>
      <c r="H47" s="257">
        <v>3978428</v>
      </c>
      <c r="I47" s="263" t="s">
        <v>78</v>
      </c>
      <c r="J47" s="256" t="s">
        <v>77</v>
      </c>
      <c r="K47" s="262"/>
      <c r="L47" s="256" t="s">
        <v>77</v>
      </c>
      <c r="M47" s="256" t="s">
        <v>77</v>
      </c>
      <c r="N47" s="256" t="s">
        <v>77</v>
      </c>
      <c r="O47" s="257">
        <v>22351</v>
      </c>
      <c r="P47" s="262"/>
      <c r="Q47" s="257">
        <v>22351</v>
      </c>
      <c r="R47" s="262"/>
      <c r="S47" s="257">
        <v>4000779</v>
      </c>
      <c r="T47" s="263" t="s">
        <v>78</v>
      </c>
      <c r="U47" s="257">
        <v>2264475</v>
      </c>
      <c r="V47" s="262"/>
      <c r="W47" s="257">
        <v>5178636</v>
      </c>
      <c r="X47" s="263" t="s">
        <v>78</v>
      </c>
      <c r="Y47" s="257">
        <v>11443890</v>
      </c>
      <c r="Z47" s="263" t="s">
        <v>78</v>
      </c>
    </row>
    <row r="48" spans="1:26" x14ac:dyDescent="0.25">
      <c r="A48" s="252">
        <v>1985</v>
      </c>
      <c r="B48" s="254">
        <v>137411</v>
      </c>
      <c r="C48" s="260"/>
      <c r="D48" s="254">
        <v>2487744</v>
      </c>
      <c r="E48" s="260"/>
      <c r="F48" s="254">
        <v>1082627</v>
      </c>
      <c r="G48" s="261" t="s">
        <v>78</v>
      </c>
      <c r="H48" s="254">
        <v>3707782</v>
      </c>
      <c r="I48" s="261" t="s">
        <v>78</v>
      </c>
      <c r="J48" s="253" t="s">
        <v>77</v>
      </c>
      <c r="K48" s="260"/>
      <c r="L48" s="253" t="s">
        <v>77</v>
      </c>
      <c r="M48" s="253" t="s">
        <v>77</v>
      </c>
      <c r="N48" s="253" t="s">
        <v>77</v>
      </c>
      <c r="O48" s="254">
        <v>24374</v>
      </c>
      <c r="P48" s="260"/>
      <c r="Q48" s="254">
        <v>24374</v>
      </c>
      <c r="R48" s="260"/>
      <c r="S48" s="254">
        <v>3732156</v>
      </c>
      <c r="T48" s="261" t="s">
        <v>78</v>
      </c>
      <c r="U48" s="254">
        <v>2351282</v>
      </c>
      <c r="V48" s="260"/>
      <c r="W48" s="254">
        <v>5367794</v>
      </c>
      <c r="X48" s="261" t="s">
        <v>78</v>
      </c>
      <c r="Y48" s="254">
        <v>11451231</v>
      </c>
      <c r="Z48" s="261" t="s">
        <v>78</v>
      </c>
    </row>
    <row r="49" spans="1:26" x14ac:dyDescent="0.25">
      <c r="A49" s="252">
        <v>1986</v>
      </c>
      <c r="B49" s="254">
        <v>135475</v>
      </c>
      <c r="C49" s="260"/>
      <c r="D49" s="254">
        <v>2367339</v>
      </c>
      <c r="E49" s="260"/>
      <c r="F49" s="254">
        <v>1162458</v>
      </c>
      <c r="G49" s="261" t="s">
        <v>78</v>
      </c>
      <c r="H49" s="254">
        <v>3665272</v>
      </c>
      <c r="I49" s="261" t="s">
        <v>78</v>
      </c>
      <c r="J49" s="253" t="s">
        <v>77</v>
      </c>
      <c r="K49" s="260"/>
      <c r="L49" s="253" t="s">
        <v>77</v>
      </c>
      <c r="M49" s="253" t="s">
        <v>77</v>
      </c>
      <c r="N49" s="253" t="s">
        <v>77</v>
      </c>
      <c r="O49" s="254">
        <v>27464</v>
      </c>
      <c r="P49" s="260"/>
      <c r="Q49" s="254">
        <v>27464</v>
      </c>
      <c r="R49" s="260"/>
      <c r="S49" s="254">
        <v>3692736</v>
      </c>
      <c r="T49" s="261" t="s">
        <v>78</v>
      </c>
      <c r="U49" s="254">
        <v>2438629</v>
      </c>
      <c r="V49" s="260"/>
      <c r="W49" s="254">
        <v>5474741</v>
      </c>
      <c r="X49" s="261" t="s">
        <v>78</v>
      </c>
      <c r="Y49" s="254">
        <v>11606106</v>
      </c>
      <c r="Z49" s="261" t="s">
        <v>78</v>
      </c>
    </row>
    <row r="50" spans="1:26" x14ac:dyDescent="0.25">
      <c r="A50" s="255">
        <v>1987</v>
      </c>
      <c r="B50" s="257">
        <v>124600</v>
      </c>
      <c r="C50" s="262"/>
      <c r="D50" s="257">
        <v>2489053</v>
      </c>
      <c r="E50" s="262"/>
      <c r="F50" s="257">
        <v>1130918</v>
      </c>
      <c r="G50" s="263" t="s">
        <v>78</v>
      </c>
      <c r="H50" s="257">
        <v>3744571</v>
      </c>
      <c r="I50" s="263" t="s">
        <v>78</v>
      </c>
      <c r="J50" s="256" t="s">
        <v>77</v>
      </c>
      <c r="K50" s="262"/>
      <c r="L50" s="256" t="s">
        <v>77</v>
      </c>
      <c r="M50" s="256" t="s">
        <v>77</v>
      </c>
      <c r="N50" s="256" t="s">
        <v>77</v>
      </c>
      <c r="O50" s="257">
        <v>29542</v>
      </c>
      <c r="P50" s="262"/>
      <c r="Q50" s="257">
        <v>29542</v>
      </c>
      <c r="R50" s="262"/>
      <c r="S50" s="257">
        <v>3774113</v>
      </c>
      <c r="T50" s="263" t="s">
        <v>78</v>
      </c>
      <c r="U50" s="257">
        <v>2538756</v>
      </c>
      <c r="V50" s="262"/>
      <c r="W50" s="257">
        <v>5633140</v>
      </c>
      <c r="X50" s="263" t="s">
        <v>78</v>
      </c>
      <c r="Y50" s="257">
        <v>11946009</v>
      </c>
      <c r="Z50" s="263" t="s">
        <v>78</v>
      </c>
    </row>
    <row r="51" spans="1:26" x14ac:dyDescent="0.25">
      <c r="A51" s="252">
        <v>1988</v>
      </c>
      <c r="B51" s="254">
        <v>131088</v>
      </c>
      <c r="C51" s="260"/>
      <c r="D51" s="254">
        <v>2730880</v>
      </c>
      <c r="E51" s="260"/>
      <c r="F51" s="254">
        <v>1099394</v>
      </c>
      <c r="G51" s="261" t="s">
        <v>78</v>
      </c>
      <c r="H51" s="254">
        <v>3961361</v>
      </c>
      <c r="I51" s="261" t="s">
        <v>78</v>
      </c>
      <c r="J51" s="253" t="s">
        <v>77</v>
      </c>
      <c r="K51" s="260"/>
      <c r="L51" s="253" t="s">
        <v>77</v>
      </c>
      <c r="M51" s="253" t="s">
        <v>77</v>
      </c>
      <c r="N51" s="253" t="s">
        <v>77</v>
      </c>
      <c r="O51" s="254">
        <v>32537</v>
      </c>
      <c r="P51" s="260"/>
      <c r="Q51" s="254">
        <v>32537</v>
      </c>
      <c r="R51" s="260"/>
      <c r="S51" s="254">
        <v>3993898</v>
      </c>
      <c r="T51" s="261" t="s">
        <v>78</v>
      </c>
      <c r="U51" s="254">
        <v>2675108</v>
      </c>
      <c r="V51" s="260"/>
      <c r="W51" s="254">
        <v>5909085</v>
      </c>
      <c r="X51" s="261" t="s">
        <v>78</v>
      </c>
      <c r="Y51" s="254">
        <v>12578091</v>
      </c>
      <c r="Z51" s="261" t="s">
        <v>78</v>
      </c>
    </row>
    <row r="52" spans="1:26" x14ac:dyDescent="0.25">
      <c r="A52" s="252">
        <v>1989</v>
      </c>
      <c r="B52" s="254">
        <v>115227</v>
      </c>
      <c r="C52" s="260"/>
      <c r="D52" s="254">
        <v>2784801</v>
      </c>
      <c r="E52" s="260"/>
      <c r="F52" s="254">
        <v>1040769</v>
      </c>
      <c r="G52" s="261" t="s">
        <v>78</v>
      </c>
      <c r="H52" s="254">
        <v>3940798</v>
      </c>
      <c r="I52" s="261" t="s">
        <v>78</v>
      </c>
      <c r="J52" s="253">
        <v>685</v>
      </c>
      <c r="K52" s="260"/>
      <c r="L52" s="254">
        <v>2500</v>
      </c>
      <c r="M52" s="264" t="s">
        <v>559</v>
      </c>
      <c r="N52" s="264" t="s">
        <v>559</v>
      </c>
      <c r="O52" s="254">
        <v>98986</v>
      </c>
      <c r="P52" s="260"/>
      <c r="Q52" s="254">
        <v>102172</v>
      </c>
      <c r="R52" s="260"/>
      <c r="S52" s="254">
        <v>4042969</v>
      </c>
      <c r="T52" s="261" t="s">
        <v>78</v>
      </c>
      <c r="U52" s="254">
        <v>2766640</v>
      </c>
      <c r="V52" s="260"/>
      <c r="W52" s="254">
        <v>6383821</v>
      </c>
      <c r="X52" s="261" t="s">
        <v>78</v>
      </c>
      <c r="Y52" s="254">
        <v>13193431</v>
      </c>
      <c r="Z52" s="261" t="s">
        <v>78</v>
      </c>
    </row>
    <row r="53" spans="1:26" x14ac:dyDescent="0.25">
      <c r="A53" s="255">
        <v>1990</v>
      </c>
      <c r="B53" s="257">
        <v>124456</v>
      </c>
      <c r="C53" s="262"/>
      <c r="D53" s="257">
        <v>2682201</v>
      </c>
      <c r="E53" s="262"/>
      <c r="F53" s="257">
        <v>990966</v>
      </c>
      <c r="G53" s="263" t="s">
        <v>78</v>
      </c>
      <c r="H53" s="257">
        <v>3797624</v>
      </c>
      <c r="I53" s="263" t="s">
        <v>78</v>
      </c>
      <c r="J53" s="257">
        <v>1432</v>
      </c>
      <c r="K53" s="262"/>
      <c r="L53" s="257">
        <v>2800</v>
      </c>
      <c r="M53" s="264" t="s">
        <v>559</v>
      </c>
      <c r="N53" s="264" t="s">
        <v>559</v>
      </c>
      <c r="O53" s="257">
        <v>93997</v>
      </c>
      <c r="P53" s="262"/>
      <c r="Q53" s="257">
        <v>98229</v>
      </c>
      <c r="R53" s="262"/>
      <c r="S53" s="257">
        <v>3895852</v>
      </c>
      <c r="T53" s="263" t="s">
        <v>78</v>
      </c>
      <c r="U53" s="257">
        <v>2860154</v>
      </c>
      <c r="V53" s="262"/>
      <c r="W53" s="257">
        <v>6563759</v>
      </c>
      <c r="X53" s="263" t="s">
        <v>78</v>
      </c>
      <c r="Y53" s="257">
        <v>13319765</v>
      </c>
      <c r="Z53" s="263" t="s">
        <v>78</v>
      </c>
    </row>
    <row r="54" spans="1:26" x14ac:dyDescent="0.25">
      <c r="A54" s="252">
        <v>1991</v>
      </c>
      <c r="B54" s="254">
        <v>115505</v>
      </c>
      <c r="C54" s="260"/>
      <c r="D54" s="254">
        <v>2795401</v>
      </c>
      <c r="E54" s="260"/>
      <c r="F54" s="254">
        <v>934681</v>
      </c>
      <c r="G54" s="261" t="s">
        <v>78</v>
      </c>
      <c r="H54" s="254">
        <v>3845587</v>
      </c>
      <c r="I54" s="261" t="s">
        <v>78</v>
      </c>
      <c r="J54" s="254">
        <v>1369</v>
      </c>
      <c r="K54" s="260"/>
      <c r="L54" s="254">
        <v>3000</v>
      </c>
      <c r="M54" s="264" t="s">
        <v>559</v>
      </c>
      <c r="N54" s="264" t="s">
        <v>559</v>
      </c>
      <c r="O54" s="254">
        <v>95365</v>
      </c>
      <c r="P54" s="261" t="s">
        <v>78</v>
      </c>
      <c r="Q54" s="254">
        <v>99734</v>
      </c>
      <c r="R54" s="261" t="s">
        <v>78</v>
      </c>
      <c r="S54" s="254">
        <v>3945322</v>
      </c>
      <c r="T54" s="261" t="s">
        <v>78</v>
      </c>
      <c r="U54" s="254">
        <v>2918092</v>
      </c>
      <c r="V54" s="260"/>
      <c r="W54" s="254">
        <v>6636360</v>
      </c>
      <c r="X54" s="261" t="s">
        <v>78</v>
      </c>
      <c r="Y54" s="254">
        <v>13499773</v>
      </c>
      <c r="Z54" s="261" t="s">
        <v>78</v>
      </c>
    </row>
    <row r="55" spans="1:26" x14ac:dyDescent="0.25">
      <c r="A55" s="252">
        <v>1992</v>
      </c>
      <c r="B55" s="254">
        <v>116570</v>
      </c>
      <c r="C55" s="260"/>
      <c r="D55" s="254">
        <v>2871185</v>
      </c>
      <c r="E55" s="260"/>
      <c r="F55" s="254">
        <v>893434</v>
      </c>
      <c r="G55" s="261" t="s">
        <v>78</v>
      </c>
      <c r="H55" s="254">
        <v>3881190</v>
      </c>
      <c r="I55" s="261" t="s">
        <v>78</v>
      </c>
      <c r="J55" s="254">
        <v>1266</v>
      </c>
      <c r="K55" s="260"/>
      <c r="L55" s="254">
        <v>3200</v>
      </c>
      <c r="M55" s="264" t="s">
        <v>559</v>
      </c>
      <c r="N55" s="264" t="s">
        <v>559</v>
      </c>
      <c r="O55" s="254">
        <v>104942</v>
      </c>
      <c r="P55" s="260"/>
      <c r="Q55" s="254">
        <v>109408</v>
      </c>
      <c r="R55" s="260"/>
      <c r="S55" s="254">
        <v>3990598</v>
      </c>
      <c r="T55" s="261" t="s">
        <v>78</v>
      </c>
      <c r="U55" s="254">
        <v>2900224</v>
      </c>
      <c r="V55" s="260"/>
      <c r="W55" s="254">
        <v>6550049</v>
      </c>
      <c r="X55" s="261" t="s">
        <v>78</v>
      </c>
      <c r="Y55" s="254">
        <v>13440870</v>
      </c>
      <c r="Z55" s="261" t="s">
        <v>78</v>
      </c>
    </row>
    <row r="56" spans="1:26" x14ac:dyDescent="0.25">
      <c r="A56" s="255">
        <v>1993</v>
      </c>
      <c r="B56" s="257">
        <v>117302</v>
      </c>
      <c r="C56" s="262"/>
      <c r="D56" s="257">
        <v>2923260</v>
      </c>
      <c r="E56" s="262"/>
      <c r="F56" s="257">
        <v>818589</v>
      </c>
      <c r="G56" s="263" t="s">
        <v>78</v>
      </c>
      <c r="H56" s="257">
        <v>3859151</v>
      </c>
      <c r="I56" s="263" t="s">
        <v>78</v>
      </c>
      <c r="J56" s="257">
        <v>1028</v>
      </c>
      <c r="K56" s="262"/>
      <c r="L56" s="257">
        <v>3400</v>
      </c>
      <c r="M56" s="264" t="s">
        <v>559</v>
      </c>
      <c r="N56" s="264" t="s">
        <v>559</v>
      </c>
      <c r="O56" s="257">
        <v>109185</v>
      </c>
      <c r="P56" s="262"/>
      <c r="Q56" s="257">
        <v>113613</v>
      </c>
      <c r="R56" s="262"/>
      <c r="S56" s="257">
        <v>3972764</v>
      </c>
      <c r="T56" s="263" t="s">
        <v>78</v>
      </c>
      <c r="U56" s="257">
        <v>3018755</v>
      </c>
      <c r="V56" s="262"/>
      <c r="W56" s="257">
        <v>6828160</v>
      </c>
      <c r="X56" s="263" t="s">
        <v>78</v>
      </c>
      <c r="Y56" s="257">
        <v>13819678</v>
      </c>
      <c r="Z56" s="263" t="s">
        <v>78</v>
      </c>
    </row>
    <row r="57" spans="1:26" x14ac:dyDescent="0.25">
      <c r="A57" s="252">
        <v>1994</v>
      </c>
      <c r="B57" s="254">
        <v>118119</v>
      </c>
      <c r="C57" s="260"/>
      <c r="D57" s="254">
        <v>2961981</v>
      </c>
      <c r="E57" s="260"/>
      <c r="F57" s="254">
        <v>824776</v>
      </c>
      <c r="G57" s="261" t="s">
        <v>78</v>
      </c>
      <c r="H57" s="254">
        <v>3904876</v>
      </c>
      <c r="I57" s="261" t="s">
        <v>78</v>
      </c>
      <c r="J57" s="253">
        <v>957</v>
      </c>
      <c r="K57" s="260"/>
      <c r="L57" s="254">
        <v>4200</v>
      </c>
      <c r="M57" s="264" t="s">
        <v>559</v>
      </c>
      <c r="N57" s="264" t="s">
        <v>559</v>
      </c>
      <c r="O57" s="254">
        <v>106422</v>
      </c>
      <c r="P57" s="260"/>
      <c r="Q57" s="254">
        <v>111579</v>
      </c>
      <c r="R57" s="260"/>
      <c r="S57" s="254">
        <v>4016455</v>
      </c>
      <c r="T57" s="261" t="s">
        <v>78</v>
      </c>
      <c r="U57" s="254">
        <v>3115517</v>
      </c>
      <c r="V57" s="260"/>
      <c r="W57" s="254">
        <v>6965557</v>
      </c>
      <c r="X57" s="261" t="s">
        <v>78</v>
      </c>
      <c r="Y57" s="254">
        <v>14097529</v>
      </c>
      <c r="Z57" s="261" t="s">
        <v>78</v>
      </c>
    </row>
    <row r="58" spans="1:26" x14ac:dyDescent="0.25">
      <c r="A58" s="252">
        <v>1995</v>
      </c>
      <c r="B58" s="254">
        <v>116788</v>
      </c>
      <c r="C58" s="260"/>
      <c r="D58" s="254">
        <v>3095988</v>
      </c>
      <c r="E58" s="260"/>
      <c r="F58" s="254">
        <v>769296</v>
      </c>
      <c r="G58" s="261" t="s">
        <v>78</v>
      </c>
      <c r="H58" s="254">
        <v>3982073</v>
      </c>
      <c r="I58" s="261" t="s">
        <v>78</v>
      </c>
      <c r="J58" s="254">
        <v>1220</v>
      </c>
      <c r="K58" s="260"/>
      <c r="L58" s="254">
        <v>4500</v>
      </c>
      <c r="M58" s="264" t="s">
        <v>559</v>
      </c>
      <c r="N58" s="264" t="s">
        <v>559</v>
      </c>
      <c r="O58" s="254">
        <v>112717</v>
      </c>
      <c r="P58" s="260"/>
      <c r="Q58" s="254">
        <v>118437</v>
      </c>
      <c r="R58" s="260"/>
      <c r="S58" s="254">
        <v>4100510</v>
      </c>
      <c r="T58" s="261" t="s">
        <v>78</v>
      </c>
      <c r="U58" s="254">
        <v>3252036</v>
      </c>
      <c r="V58" s="260"/>
      <c r="W58" s="254">
        <v>7337507</v>
      </c>
      <c r="X58" s="261" t="s">
        <v>78</v>
      </c>
      <c r="Y58" s="254">
        <v>14690052</v>
      </c>
      <c r="Z58" s="261" t="s">
        <v>78</v>
      </c>
    </row>
    <row r="59" spans="1:26" x14ac:dyDescent="0.25">
      <c r="A59" s="255">
        <v>1996</v>
      </c>
      <c r="B59" s="257">
        <v>121613</v>
      </c>
      <c r="C59" s="262"/>
      <c r="D59" s="257">
        <v>3226318</v>
      </c>
      <c r="E59" s="262"/>
      <c r="F59" s="257">
        <v>790037</v>
      </c>
      <c r="G59" s="263" t="s">
        <v>78</v>
      </c>
      <c r="H59" s="257">
        <v>4137967</v>
      </c>
      <c r="I59" s="263" t="s">
        <v>78</v>
      </c>
      <c r="J59" s="257">
        <v>1300</v>
      </c>
      <c r="K59" s="262"/>
      <c r="L59" s="257">
        <v>5300</v>
      </c>
      <c r="M59" s="264" t="s">
        <v>559</v>
      </c>
      <c r="N59" s="264" t="s">
        <v>559</v>
      </c>
      <c r="O59" s="257">
        <v>128840</v>
      </c>
      <c r="P59" s="262"/>
      <c r="Q59" s="257">
        <v>135440</v>
      </c>
      <c r="R59" s="262"/>
      <c r="S59" s="257">
        <v>4273407</v>
      </c>
      <c r="T59" s="263" t="s">
        <v>78</v>
      </c>
      <c r="U59" s="257">
        <v>3343969</v>
      </c>
      <c r="V59" s="262"/>
      <c r="W59" s="257">
        <v>7554615</v>
      </c>
      <c r="X59" s="263" t="s">
        <v>78</v>
      </c>
      <c r="Y59" s="257">
        <v>15171991</v>
      </c>
      <c r="Z59" s="263" t="s">
        <v>78</v>
      </c>
    </row>
    <row r="60" spans="1:26" x14ac:dyDescent="0.25">
      <c r="A60" s="252">
        <v>1997</v>
      </c>
      <c r="B60" s="254">
        <v>129391</v>
      </c>
      <c r="C60" s="260"/>
      <c r="D60" s="254">
        <v>3285320</v>
      </c>
      <c r="E60" s="260"/>
      <c r="F60" s="254">
        <v>742508</v>
      </c>
      <c r="G60" s="261" t="s">
        <v>78</v>
      </c>
      <c r="H60" s="254">
        <v>4157219</v>
      </c>
      <c r="I60" s="261" t="s">
        <v>78</v>
      </c>
      <c r="J60" s="254">
        <v>1228</v>
      </c>
      <c r="K60" s="260"/>
      <c r="L60" s="254">
        <v>5700</v>
      </c>
      <c r="M60" s="264" t="s">
        <v>559</v>
      </c>
      <c r="N60" s="264" t="s">
        <v>559</v>
      </c>
      <c r="O60" s="254">
        <v>131283</v>
      </c>
      <c r="P60" s="261" t="s">
        <v>78</v>
      </c>
      <c r="Q60" s="254">
        <v>138211</v>
      </c>
      <c r="R60" s="260"/>
      <c r="S60" s="254">
        <v>4295430</v>
      </c>
      <c r="T60" s="261" t="s">
        <v>78</v>
      </c>
      <c r="U60" s="254">
        <v>3502848</v>
      </c>
      <c r="V60" s="260"/>
      <c r="W60" s="254">
        <v>7882946</v>
      </c>
      <c r="X60" s="261" t="s">
        <v>78</v>
      </c>
      <c r="Y60" s="254">
        <v>15681225</v>
      </c>
      <c r="Z60" s="261" t="s">
        <v>78</v>
      </c>
    </row>
    <row r="61" spans="1:26" x14ac:dyDescent="0.25">
      <c r="A61" s="252">
        <v>1998</v>
      </c>
      <c r="B61" s="254">
        <v>93436</v>
      </c>
      <c r="C61" s="260"/>
      <c r="D61" s="254">
        <v>3082975</v>
      </c>
      <c r="E61" s="260"/>
      <c r="F61" s="254">
        <v>701574</v>
      </c>
      <c r="G61" s="261" t="s">
        <v>78</v>
      </c>
      <c r="H61" s="254">
        <v>3877984</v>
      </c>
      <c r="I61" s="261" t="s">
        <v>78</v>
      </c>
      <c r="J61" s="254">
        <v>1228</v>
      </c>
      <c r="K61" s="260"/>
      <c r="L61" s="254">
        <v>7100</v>
      </c>
      <c r="M61" s="264" t="s">
        <v>559</v>
      </c>
      <c r="N61" s="264" t="s">
        <v>559</v>
      </c>
      <c r="O61" s="254">
        <v>118461</v>
      </c>
      <c r="P61" s="260"/>
      <c r="Q61" s="254">
        <v>126789</v>
      </c>
      <c r="R61" s="260"/>
      <c r="S61" s="254">
        <v>4004773</v>
      </c>
      <c r="T61" s="261" t="s">
        <v>78</v>
      </c>
      <c r="U61" s="254">
        <v>3677989</v>
      </c>
      <c r="V61" s="260"/>
      <c r="W61" s="254">
        <v>8284788</v>
      </c>
      <c r="X61" s="261" t="s">
        <v>78</v>
      </c>
      <c r="Y61" s="254">
        <v>15967551</v>
      </c>
      <c r="Z61" s="261" t="s">
        <v>78</v>
      </c>
    </row>
    <row r="62" spans="1:26" x14ac:dyDescent="0.25">
      <c r="A62" s="255">
        <v>1999</v>
      </c>
      <c r="B62" s="257">
        <v>102524</v>
      </c>
      <c r="C62" s="262"/>
      <c r="D62" s="257">
        <v>3115031</v>
      </c>
      <c r="E62" s="262"/>
      <c r="F62" s="257">
        <v>707167</v>
      </c>
      <c r="G62" s="263" t="s">
        <v>78</v>
      </c>
      <c r="H62" s="257">
        <v>3924722</v>
      </c>
      <c r="I62" s="263" t="s">
        <v>78</v>
      </c>
      <c r="J62" s="257">
        <v>1173</v>
      </c>
      <c r="K62" s="262"/>
      <c r="L62" s="257">
        <v>6700</v>
      </c>
      <c r="M62" s="264" t="s">
        <v>559</v>
      </c>
      <c r="N62" s="264" t="s">
        <v>559</v>
      </c>
      <c r="O62" s="257">
        <v>120748</v>
      </c>
      <c r="P62" s="262"/>
      <c r="Q62" s="257">
        <v>128621</v>
      </c>
      <c r="R62" s="262"/>
      <c r="S62" s="257">
        <v>4053343</v>
      </c>
      <c r="T62" s="263" t="s">
        <v>78</v>
      </c>
      <c r="U62" s="257">
        <v>3766238</v>
      </c>
      <c r="V62" s="262"/>
      <c r="W62" s="257">
        <v>8556679</v>
      </c>
      <c r="X62" s="263" t="s">
        <v>78</v>
      </c>
      <c r="Y62" s="257">
        <v>16376260</v>
      </c>
      <c r="Z62" s="263" t="s">
        <v>78</v>
      </c>
    </row>
    <row r="63" spans="1:26" x14ac:dyDescent="0.25">
      <c r="A63" s="252">
        <v>2000</v>
      </c>
      <c r="B63" s="254">
        <v>91895</v>
      </c>
      <c r="C63" s="260"/>
      <c r="D63" s="254">
        <v>3251562</v>
      </c>
      <c r="E63" s="260"/>
      <c r="F63" s="254">
        <v>806907</v>
      </c>
      <c r="G63" s="261" t="s">
        <v>78</v>
      </c>
      <c r="H63" s="254">
        <v>4150364</v>
      </c>
      <c r="I63" s="261" t="s">
        <v>78</v>
      </c>
      <c r="J63" s="254">
        <v>1018</v>
      </c>
      <c r="K63" s="260"/>
      <c r="L63" s="254">
        <v>7600</v>
      </c>
      <c r="M63" s="264" t="s">
        <v>559</v>
      </c>
      <c r="N63" s="264" t="s">
        <v>559</v>
      </c>
      <c r="O63" s="254">
        <v>119102</v>
      </c>
      <c r="P63" s="260"/>
      <c r="Q63" s="254">
        <v>127719</v>
      </c>
      <c r="R63" s="260"/>
      <c r="S63" s="254">
        <v>4278083</v>
      </c>
      <c r="T63" s="261" t="s">
        <v>78</v>
      </c>
      <c r="U63" s="254">
        <v>3955691</v>
      </c>
      <c r="V63" s="260"/>
      <c r="W63" s="254">
        <v>8941622</v>
      </c>
      <c r="X63" s="261" t="s">
        <v>78</v>
      </c>
      <c r="Y63" s="254">
        <v>17175396</v>
      </c>
      <c r="Z63" s="261" t="s">
        <v>78</v>
      </c>
    </row>
    <row r="64" spans="1:26" x14ac:dyDescent="0.25">
      <c r="A64" s="252">
        <v>2001</v>
      </c>
      <c r="B64" s="254">
        <v>96858</v>
      </c>
      <c r="C64" s="260"/>
      <c r="D64" s="254">
        <v>3097263</v>
      </c>
      <c r="E64" s="260"/>
      <c r="F64" s="254">
        <v>789588</v>
      </c>
      <c r="G64" s="261" t="s">
        <v>78</v>
      </c>
      <c r="H64" s="254">
        <v>3983708</v>
      </c>
      <c r="I64" s="261" t="s">
        <v>78</v>
      </c>
      <c r="J64" s="253">
        <v>687</v>
      </c>
      <c r="K64" s="260"/>
      <c r="L64" s="254">
        <v>8270</v>
      </c>
      <c r="M64" s="264" t="s">
        <v>559</v>
      </c>
      <c r="N64" s="264" t="s">
        <v>559</v>
      </c>
      <c r="O64" s="254">
        <v>91661</v>
      </c>
      <c r="P64" s="260"/>
      <c r="Q64" s="254">
        <v>100618</v>
      </c>
      <c r="R64" s="260"/>
      <c r="S64" s="254">
        <v>4084326</v>
      </c>
      <c r="T64" s="261" t="s">
        <v>78</v>
      </c>
      <c r="U64" s="254">
        <v>4062047</v>
      </c>
      <c r="V64" s="260"/>
      <c r="W64" s="254">
        <v>8990268</v>
      </c>
      <c r="X64" s="261" t="s">
        <v>78</v>
      </c>
      <c r="Y64" s="254">
        <v>17136641</v>
      </c>
      <c r="Z64" s="261" t="s">
        <v>78</v>
      </c>
    </row>
    <row r="65" spans="1:26" x14ac:dyDescent="0.25">
      <c r="A65" s="255">
        <v>2002</v>
      </c>
      <c r="B65" s="257">
        <v>89820</v>
      </c>
      <c r="C65" s="262"/>
      <c r="D65" s="257">
        <v>3224982</v>
      </c>
      <c r="E65" s="262"/>
      <c r="F65" s="257">
        <v>725515</v>
      </c>
      <c r="G65" s="263" t="s">
        <v>78</v>
      </c>
      <c r="H65" s="257">
        <v>4040318</v>
      </c>
      <c r="I65" s="263" t="s">
        <v>78</v>
      </c>
      <c r="J65" s="256">
        <v>130</v>
      </c>
      <c r="K65" s="262"/>
      <c r="L65" s="257">
        <v>8753</v>
      </c>
      <c r="M65" s="264" t="s">
        <v>559</v>
      </c>
      <c r="N65" s="264" t="s">
        <v>559</v>
      </c>
      <c r="O65" s="257">
        <v>94996</v>
      </c>
      <c r="P65" s="262"/>
      <c r="Q65" s="257">
        <v>103879</v>
      </c>
      <c r="R65" s="262"/>
      <c r="S65" s="257">
        <v>4144197</v>
      </c>
      <c r="T65" s="263" t="s">
        <v>78</v>
      </c>
      <c r="U65" s="257">
        <v>4109861</v>
      </c>
      <c r="V65" s="262"/>
      <c r="W65" s="257">
        <v>9103883</v>
      </c>
      <c r="X65" s="263" t="s">
        <v>78</v>
      </c>
      <c r="Y65" s="257">
        <v>17357940</v>
      </c>
      <c r="Z65" s="263" t="s">
        <v>78</v>
      </c>
    </row>
    <row r="66" spans="1:26" x14ac:dyDescent="0.25">
      <c r="A66" s="252">
        <v>2003</v>
      </c>
      <c r="B66" s="254">
        <v>81963</v>
      </c>
      <c r="C66" s="260"/>
      <c r="D66" s="254">
        <v>3260916</v>
      </c>
      <c r="E66" s="260"/>
      <c r="F66" s="254">
        <v>827398</v>
      </c>
      <c r="G66" s="261" t="s">
        <v>78</v>
      </c>
      <c r="H66" s="254">
        <v>4170277</v>
      </c>
      <c r="I66" s="261" t="s">
        <v>78</v>
      </c>
      <c r="J66" s="253">
        <v>740</v>
      </c>
      <c r="K66" s="260"/>
      <c r="L66" s="254">
        <v>11000</v>
      </c>
      <c r="M66" s="264" t="s">
        <v>559</v>
      </c>
      <c r="N66" s="264" t="s">
        <v>559</v>
      </c>
      <c r="O66" s="254">
        <v>101286</v>
      </c>
      <c r="P66" s="261" t="s">
        <v>78</v>
      </c>
      <c r="Q66" s="254">
        <v>113026</v>
      </c>
      <c r="R66" s="260"/>
      <c r="S66" s="254">
        <v>4283303</v>
      </c>
      <c r="T66" s="261" t="s">
        <v>78</v>
      </c>
      <c r="U66" s="254">
        <v>4090059</v>
      </c>
      <c r="V66" s="260"/>
      <c r="W66" s="254">
        <v>8969386</v>
      </c>
      <c r="X66" s="261" t="s">
        <v>78</v>
      </c>
      <c r="Y66" s="254">
        <v>17342748</v>
      </c>
      <c r="Z66" s="261" t="s">
        <v>78</v>
      </c>
    </row>
    <row r="67" spans="1:26" x14ac:dyDescent="0.25">
      <c r="A67" s="252">
        <v>2004</v>
      </c>
      <c r="B67" s="254">
        <v>102904</v>
      </c>
      <c r="C67" s="260"/>
      <c r="D67" s="254">
        <v>3200965</v>
      </c>
      <c r="E67" s="260"/>
      <c r="F67" s="254">
        <v>809482</v>
      </c>
      <c r="G67" s="261" t="s">
        <v>78</v>
      </c>
      <c r="H67" s="254">
        <v>4113352</v>
      </c>
      <c r="I67" s="261" t="s">
        <v>78</v>
      </c>
      <c r="J67" s="254">
        <v>1052</v>
      </c>
      <c r="K67" s="260"/>
      <c r="L67" s="254">
        <v>12000</v>
      </c>
      <c r="M67" s="264" t="s">
        <v>559</v>
      </c>
      <c r="N67" s="264" t="s">
        <v>559</v>
      </c>
      <c r="O67" s="254">
        <v>105319</v>
      </c>
      <c r="P67" s="260"/>
      <c r="Q67" s="254">
        <v>118371</v>
      </c>
      <c r="R67" s="260"/>
      <c r="S67" s="254">
        <v>4231723</v>
      </c>
      <c r="T67" s="261" t="s">
        <v>78</v>
      </c>
      <c r="U67" s="254">
        <v>4198209</v>
      </c>
      <c r="V67" s="260"/>
      <c r="W67" s="254">
        <v>9229331</v>
      </c>
      <c r="X67" s="261" t="s">
        <v>78</v>
      </c>
      <c r="Y67" s="254">
        <v>17659264</v>
      </c>
      <c r="Z67" s="261" t="s">
        <v>78</v>
      </c>
    </row>
    <row r="68" spans="1:26" x14ac:dyDescent="0.25">
      <c r="A68" s="255">
        <v>2005</v>
      </c>
      <c r="B68" s="257">
        <v>96999</v>
      </c>
      <c r="C68" s="262"/>
      <c r="D68" s="257">
        <v>3073213</v>
      </c>
      <c r="E68" s="262"/>
      <c r="F68" s="257">
        <v>761428</v>
      </c>
      <c r="G68" s="263" t="s">
        <v>78</v>
      </c>
      <c r="H68" s="257">
        <v>3931641</v>
      </c>
      <c r="I68" s="263" t="s">
        <v>78</v>
      </c>
      <c r="J68" s="256">
        <v>860</v>
      </c>
      <c r="K68" s="262"/>
      <c r="L68" s="257">
        <v>13600</v>
      </c>
      <c r="M68" s="264" t="s">
        <v>559</v>
      </c>
      <c r="N68" s="264" t="s">
        <v>559</v>
      </c>
      <c r="O68" s="257">
        <v>104777</v>
      </c>
      <c r="P68" s="263" t="s">
        <v>78</v>
      </c>
      <c r="Q68" s="257">
        <v>119237</v>
      </c>
      <c r="R68" s="263" t="s">
        <v>78</v>
      </c>
      <c r="S68" s="257">
        <v>4050879</v>
      </c>
      <c r="T68" s="263" t="s">
        <v>78</v>
      </c>
      <c r="U68" s="257">
        <v>4350570</v>
      </c>
      <c r="V68" s="262"/>
      <c r="W68" s="257">
        <v>9454948</v>
      </c>
      <c r="X68" s="263" t="s">
        <v>78</v>
      </c>
      <c r="Y68" s="257">
        <v>17856396</v>
      </c>
      <c r="Z68" s="263" t="s">
        <v>78</v>
      </c>
    </row>
    <row r="69" spans="1:26" x14ac:dyDescent="0.25">
      <c r="A69" s="252">
        <v>2006</v>
      </c>
      <c r="B69" s="254">
        <v>64789</v>
      </c>
      <c r="C69" s="260"/>
      <c r="D69" s="254">
        <v>2901680</v>
      </c>
      <c r="E69" s="260"/>
      <c r="F69" s="254">
        <v>662543</v>
      </c>
      <c r="G69" s="261" t="s">
        <v>78</v>
      </c>
      <c r="H69" s="254">
        <v>3629013</v>
      </c>
      <c r="I69" s="261" t="s">
        <v>78</v>
      </c>
      <c r="J69" s="253">
        <v>927</v>
      </c>
      <c r="K69" s="260"/>
      <c r="L69" s="254">
        <v>14000</v>
      </c>
      <c r="M69" s="264" t="s">
        <v>559</v>
      </c>
      <c r="N69" s="264" t="s">
        <v>559</v>
      </c>
      <c r="O69" s="254">
        <v>102289</v>
      </c>
      <c r="P69" s="261" t="s">
        <v>78</v>
      </c>
      <c r="Q69" s="254">
        <v>117216</v>
      </c>
      <c r="R69" s="260"/>
      <c r="S69" s="254">
        <v>3746228</v>
      </c>
      <c r="T69" s="261" t="s">
        <v>78</v>
      </c>
      <c r="U69" s="254">
        <v>4434725</v>
      </c>
      <c r="V69" s="260"/>
      <c r="W69" s="254">
        <v>9529308</v>
      </c>
      <c r="X69" s="261" t="s">
        <v>78</v>
      </c>
      <c r="Y69" s="254">
        <v>17710262</v>
      </c>
      <c r="Z69" s="261" t="s">
        <v>78</v>
      </c>
    </row>
    <row r="70" spans="1:26" x14ac:dyDescent="0.25">
      <c r="A70" s="252">
        <v>2007</v>
      </c>
      <c r="B70" s="254">
        <v>70035</v>
      </c>
      <c r="C70" s="260"/>
      <c r="D70" s="254">
        <v>3094061</v>
      </c>
      <c r="E70" s="260"/>
      <c r="F70" s="254">
        <v>649416</v>
      </c>
      <c r="G70" s="261" t="s">
        <v>78</v>
      </c>
      <c r="H70" s="254">
        <v>3813512</v>
      </c>
      <c r="I70" s="261" t="s">
        <v>78</v>
      </c>
      <c r="J70" s="253">
        <v>764</v>
      </c>
      <c r="K70" s="260"/>
      <c r="L70" s="254">
        <v>14400</v>
      </c>
      <c r="M70" s="264" t="s">
        <v>559</v>
      </c>
      <c r="N70" s="264" t="s">
        <v>559</v>
      </c>
      <c r="O70" s="254">
        <v>102354</v>
      </c>
      <c r="P70" s="261" t="s">
        <v>78</v>
      </c>
      <c r="Q70" s="254">
        <v>117518</v>
      </c>
      <c r="R70" s="261" t="s">
        <v>78</v>
      </c>
      <c r="S70" s="254">
        <v>3931030</v>
      </c>
      <c r="T70" s="261" t="s">
        <v>78</v>
      </c>
      <c r="U70" s="254">
        <v>4559507</v>
      </c>
      <c r="V70" s="260"/>
      <c r="W70" s="254">
        <v>9773091</v>
      </c>
      <c r="X70" s="261" t="s">
        <v>78</v>
      </c>
      <c r="Y70" s="254">
        <v>18263629</v>
      </c>
      <c r="Z70" s="261" t="s">
        <v>78</v>
      </c>
    </row>
    <row r="71" spans="1:26" x14ac:dyDescent="0.25">
      <c r="A71" s="255">
        <v>2008</v>
      </c>
      <c r="B71" s="257">
        <v>69059</v>
      </c>
      <c r="C71" s="262"/>
      <c r="D71" s="257">
        <v>3228425</v>
      </c>
      <c r="E71" s="263" t="s">
        <v>78</v>
      </c>
      <c r="F71" s="257">
        <v>650859</v>
      </c>
      <c r="G71" s="263" t="s">
        <v>78</v>
      </c>
      <c r="H71" s="257">
        <v>3948342</v>
      </c>
      <c r="I71" s="263" t="s">
        <v>78</v>
      </c>
      <c r="J71" s="256">
        <v>591</v>
      </c>
      <c r="K71" s="262"/>
      <c r="L71" s="257">
        <v>14800</v>
      </c>
      <c r="M71" s="256">
        <v>1</v>
      </c>
      <c r="N71" s="264" t="s">
        <v>559</v>
      </c>
      <c r="O71" s="257">
        <v>109327</v>
      </c>
      <c r="P71" s="263" t="s">
        <v>78</v>
      </c>
      <c r="Q71" s="257">
        <v>124719</v>
      </c>
      <c r="R71" s="263" t="s">
        <v>78</v>
      </c>
      <c r="S71" s="257">
        <v>4073061</v>
      </c>
      <c r="T71" s="263" t="s">
        <v>78</v>
      </c>
      <c r="U71" s="257">
        <v>4558368</v>
      </c>
      <c r="V71" s="262"/>
      <c r="W71" s="257">
        <v>9749422</v>
      </c>
      <c r="X71" s="263" t="s">
        <v>78</v>
      </c>
      <c r="Y71" s="257">
        <v>18380850</v>
      </c>
      <c r="Z71" s="263" t="s">
        <v>78</v>
      </c>
    </row>
    <row r="72" spans="1:26" x14ac:dyDescent="0.25">
      <c r="A72" s="252">
        <v>2009</v>
      </c>
      <c r="B72" s="254">
        <v>63019</v>
      </c>
      <c r="C72" s="261" t="s">
        <v>78</v>
      </c>
      <c r="D72" s="254">
        <v>3186855</v>
      </c>
      <c r="E72" s="261" t="s">
        <v>78</v>
      </c>
      <c r="F72" s="254">
        <v>682486</v>
      </c>
      <c r="G72" s="261" t="s">
        <v>78</v>
      </c>
      <c r="H72" s="254">
        <v>3932360</v>
      </c>
      <c r="I72" s="261" t="s">
        <v>78</v>
      </c>
      <c r="J72" s="253">
        <v>692</v>
      </c>
      <c r="K72" s="261" t="s">
        <v>78</v>
      </c>
      <c r="L72" s="254">
        <v>16700</v>
      </c>
      <c r="M72" s="253" t="s">
        <v>560</v>
      </c>
      <c r="N72" s="253">
        <v>2</v>
      </c>
      <c r="O72" s="254">
        <v>111624</v>
      </c>
      <c r="P72" s="261" t="s">
        <v>78</v>
      </c>
      <c r="Q72" s="254">
        <v>129018</v>
      </c>
      <c r="R72" s="261" t="s">
        <v>78</v>
      </c>
      <c r="S72" s="254">
        <v>4061378</v>
      </c>
      <c r="T72" s="261" t="s">
        <v>78</v>
      </c>
      <c r="U72" s="254">
        <v>4460057</v>
      </c>
      <c r="V72" s="261" t="s">
        <v>78</v>
      </c>
      <c r="W72" s="254">
        <v>9377876</v>
      </c>
      <c r="X72" s="261" t="s">
        <v>78</v>
      </c>
      <c r="Y72" s="254">
        <v>17899311</v>
      </c>
      <c r="Z72" s="261" t="s">
        <v>78</v>
      </c>
    </row>
    <row r="73" spans="1:26" x14ac:dyDescent="0.25">
      <c r="A73" s="252" t="s">
        <v>561</v>
      </c>
      <c r="B73" s="254">
        <v>58255</v>
      </c>
      <c r="C73" s="260"/>
      <c r="D73" s="254">
        <v>3276151</v>
      </c>
      <c r="E73" s="260"/>
      <c r="F73" s="254">
        <v>713259</v>
      </c>
      <c r="G73" s="260"/>
      <c r="H73" s="254">
        <v>4047665</v>
      </c>
      <c r="I73" s="260"/>
      <c r="J73" s="253">
        <v>902</v>
      </c>
      <c r="K73" s="260"/>
      <c r="L73" s="254">
        <v>18500</v>
      </c>
      <c r="M73" s="253">
        <v>15</v>
      </c>
      <c r="N73" s="253">
        <v>7</v>
      </c>
      <c r="O73" s="254">
        <v>107758</v>
      </c>
      <c r="P73" s="260"/>
      <c r="Q73" s="254">
        <v>127182</v>
      </c>
      <c r="R73" s="260"/>
      <c r="S73" s="254">
        <v>4174847</v>
      </c>
      <c r="T73" s="260"/>
      <c r="U73" s="254">
        <v>4535647</v>
      </c>
      <c r="V73" s="260"/>
      <c r="W73" s="254">
        <v>9494669</v>
      </c>
      <c r="X73" s="260"/>
      <c r="Y73" s="254">
        <v>18205163</v>
      </c>
      <c r="Z73" s="260"/>
    </row>
    <row r="74" spans="1:26" x14ac:dyDescent="0.25">
      <c r="A74" s="648" t="s">
        <v>562</v>
      </c>
      <c r="B74" s="649"/>
      <c r="C74" s="649"/>
      <c r="D74" s="649"/>
      <c r="E74" s="649"/>
      <c r="F74" s="649"/>
      <c r="G74" s="649"/>
      <c r="H74" s="649"/>
      <c r="I74" s="649"/>
      <c r="J74" s="649"/>
      <c r="K74" s="649"/>
      <c r="L74" s="649"/>
      <c r="M74" s="649"/>
      <c r="N74" s="649" t="s">
        <v>563</v>
      </c>
      <c r="O74" s="649"/>
      <c r="P74" s="649"/>
      <c r="Q74" s="649"/>
      <c r="R74" s="649"/>
      <c r="S74" s="649"/>
      <c r="T74" s="649"/>
      <c r="U74" s="649"/>
      <c r="V74" s="649"/>
      <c r="W74" s="649"/>
      <c r="X74" s="649"/>
      <c r="Y74" s="649"/>
      <c r="Z74" s="650"/>
    </row>
    <row r="75" spans="1:26" x14ac:dyDescent="0.25">
      <c r="A75" s="651" t="s">
        <v>564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3" t="s">
        <v>565</v>
      </c>
      <c r="O75" s="653"/>
      <c r="P75" s="653"/>
      <c r="Q75" s="653"/>
      <c r="R75" s="653"/>
      <c r="S75" s="653"/>
      <c r="T75" s="653"/>
      <c r="U75" s="653"/>
      <c r="V75" s="653"/>
      <c r="W75" s="653"/>
      <c r="X75" s="653"/>
      <c r="Y75" s="653"/>
      <c r="Z75" s="654"/>
    </row>
    <row r="76" spans="1:26" x14ac:dyDescent="0.25">
      <c r="A76" s="651"/>
      <c r="B76" s="652"/>
      <c r="C76" s="652"/>
      <c r="D76" s="652"/>
      <c r="E76" s="652"/>
      <c r="F76" s="652"/>
      <c r="G76" s="652"/>
      <c r="H76" s="652"/>
      <c r="I76" s="652"/>
      <c r="J76" s="652"/>
      <c r="K76" s="652"/>
      <c r="L76" s="652"/>
      <c r="M76" s="652"/>
      <c r="N76" s="655" t="s">
        <v>566</v>
      </c>
      <c r="O76" s="655"/>
      <c r="P76" s="655"/>
      <c r="Q76" s="655"/>
      <c r="R76" s="655"/>
      <c r="S76" s="655"/>
      <c r="T76" s="655"/>
      <c r="U76" s="655"/>
      <c r="V76" s="655"/>
      <c r="W76" s="655"/>
      <c r="X76" s="655"/>
      <c r="Y76" s="655"/>
      <c r="Z76" s="656"/>
    </row>
    <row r="77" spans="1:26" x14ac:dyDescent="0.25">
      <c r="A77" s="651"/>
      <c r="B77" s="652"/>
      <c r="C77" s="652"/>
      <c r="D77" s="652"/>
      <c r="E77" s="652"/>
      <c r="F77" s="652"/>
      <c r="G77" s="652"/>
      <c r="H77" s="652"/>
      <c r="I77" s="652"/>
      <c r="J77" s="652"/>
      <c r="K77" s="652"/>
      <c r="L77" s="652"/>
      <c r="M77" s="652"/>
      <c r="N77" s="655" t="s">
        <v>567</v>
      </c>
      <c r="O77" s="655"/>
      <c r="P77" s="655"/>
      <c r="Q77" s="655"/>
      <c r="R77" s="655"/>
      <c r="S77" s="655"/>
      <c r="T77" s="655"/>
      <c r="U77" s="655"/>
      <c r="V77" s="655"/>
      <c r="W77" s="655"/>
      <c r="X77" s="655"/>
      <c r="Y77" s="655"/>
      <c r="Z77" s="656"/>
    </row>
    <row r="78" spans="1:26" x14ac:dyDescent="0.25">
      <c r="A78" s="651" t="s">
        <v>568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3" t="s">
        <v>569</v>
      </c>
      <c r="O78" s="653"/>
      <c r="P78" s="653"/>
      <c r="Q78" s="653"/>
      <c r="R78" s="653"/>
      <c r="S78" s="653"/>
      <c r="T78" s="653"/>
      <c r="U78" s="653"/>
      <c r="V78" s="653"/>
      <c r="W78" s="653"/>
      <c r="X78" s="653"/>
      <c r="Y78" s="653"/>
      <c r="Z78" s="654"/>
    </row>
    <row r="79" spans="1:26" x14ac:dyDescent="0.25">
      <c r="A79" s="657" t="s">
        <v>483</v>
      </c>
      <c r="B79" s="658"/>
      <c r="C79" s="658"/>
      <c r="D79" s="658"/>
      <c r="E79" s="658"/>
      <c r="F79" s="658"/>
      <c r="G79" s="658"/>
      <c r="H79" s="658"/>
      <c r="I79" s="658"/>
      <c r="J79" s="658"/>
      <c r="K79" s="658"/>
      <c r="L79" s="658"/>
      <c r="M79" s="658"/>
      <c r="N79" s="655" t="s">
        <v>392</v>
      </c>
      <c r="O79" s="655"/>
      <c r="P79" s="655"/>
      <c r="Q79" s="655"/>
      <c r="R79" s="655"/>
      <c r="S79" s="655"/>
      <c r="T79" s="655"/>
      <c r="U79" s="655"/>
      <c r="V79" s="655"/>
      <c r="W79" s="655"/>
      <c r="X79" s="655"/>
      <c r="Y79" s="655"/>
      <c r="Z79" s="656"/>
    </row>
    <row r="80" spans="1:26" x14ac:dyDescent="0.25">
      <c r="A80" s="651" t="s">
        <v>570</v>
      </c>
      <c r="B80" s="652"/>
      <c r="C80" s="652"/>
      <c r="D80" s="652"/>
      <c r="E80" s="652"/>
      <c r="F80" s="652"/>
      <c r="G80" s="652"/>
      <c r="H80" s="652"/>
      <c r="I80" s="652"/>
      <c r="J80" s="652"/>
      <c r="K80" s="652"/>
      <c r="L80" s="652"/>
      <c r="M80" s="652"/>
      <c r="N80" s="653" t="s">
        <v>571</v>
      </c>
      <c r="O80" s="653"/>
      <c r="P80" s="653"/>
      <c r="Q80" s="653"/>
      <c r="R80" s="653"/>
      <c r="S80" s="653"/>
      <c r="T80" s="653"/>
      <c r="U80" s="653"/>
      <c r="V80" s="653"/>
      <c r="W80" s="653"/>
      <c r="X80" s="653"/>
      <c r="Y80" s="653"/>
      <c r="Z80" s="654"/>
    </row>
    <row r="81" spans="1:26" x14ac:dyDescent="0.25">
      <c r="A81" s="657" t="s">
        <v>572</v>
      </c>
      <c r="B81" s="658"/>
      <c r="C81" s="658"/>
      <c r="D81" s="658"/>
      <c r="E81" s="658"/>
      <c r="F81" s="658"/>
      <c r="G81" s="658"/>
      <c r="H81" s="658"/>
      <c r="I81" s="658"/>
      <c r="J81" s="658"/>
      <c r="K81" s="658"/>
      <c r="L81" s="658"/>
      <c r="M81" s="658"/>
      <c r="N81" s="655" t="s">
        <v>393</v>
      </c>
      <c r="O81" s="655"/>
      <c r="P81" s="655"/>
      <c r="Q81" s="655"/>
      <c r="R81" s="655"/>
      <c r="S81" s="655"/>
      <c r="T81" s="655"/>
      <c r="U81" s="655"/>
      <c r="V81" s="655"/>
      <c r="W81" s="655"/>
      <c r="X81" s="655"/>
      <c r="Y81" s="655"/>
      <c r="Z81" s="656"/>
    </row>
    <row r="82" spans="1:26" x14ac:dyDescent="0.25">
      <c r="A82" s="657" t="s">
        <v>573</v>
      </c>
      <c r="B82" s="658"/>
      <c r="C82" s="658"/>
      <c r="D82" s="658"/>
      <c r="E82" s="658"/>
      <c r="F82" s="658"/>
      <c r="G82" s="658"/>
      <c r="H82" s="658"/>
      <c r="I82" s="658"/>
      <c r="J82" s="658"/>
      <c r="K82" s="658"/>
      <c r="L82" s="658"/>
      <c r="M82" s="658"/>
      <c r="N82" s="655" t="s">
        <v>394</v>
      </c>
      <c r="O82" s="655"/>
      <c r="P82" s="655"/>
      <c r="Q82" s="655"/>
      <c r="R82" s="655"/>
      <c r="S82" s="655"/>
      <c r="T82" s="655"/>
      <c r="U82" s="655"/>
      <c r="V82" s="655"/>
      <c r="W82" s="655"/>
      <c r="X82" s="655"/>
      <c r="Y82" s="655"/>
      <c r="Z82" s="656"/>
    </row>
    <row r="83" spans="1:26" x14ac:dyDescent="0.25">
      <c r="A83" s="657"/>
      <c r="B83" s="658"/>
      <c r="C83" s="658"/>
      <c r="D83" s="658"/>
      <c r="E83" s="658"/>
      <c r="F83" s="658"/>
      <c r="G83" s="658"/>
      <c r="H83" s="658"/>
      <c r="I83" s="658"/>
      <c r="J83" s="658"/>
      <c r="K83" s="658"/>
      <c r="L83" s="658"/>
      <c r="M83" s="658"/>
      <c r="N83" s="655" t="s">
        <v>395</v>
      </c>
      <c r="O83" s="655"/>
      <c r="P83" s="655"/>
      <c r="Q83" s="655"/>
      <c r="R83" s="655"/>
      <c r="S83" s="655"/>
      <c r="T83" s="655"/>
      <c r="U83" s="655"/>
      <c r="V83" s="655"/>
      <c r="W83" s="655"/>
      <c r="X83" s="655"/>
      <c r="Y83" s="655"/>
      <c r="Z83" s="656"/>
    </row>
    <row r="84" spans="1:26" x14ac:dyDescent="0.25">
      <c r="A84" s="651" t="s">
        <v>574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5" t="s">
        <v>575</v>
      </c>
      <c r="O84" s="655"/>
      <c r="P84" s="655"/>
      <c r="Q84" s="655"/>
      <c r="R84" s="655"/>
      <c r="S84" s="655"/>
      <c r="T84" s="655"/>
      <c r="U84" s="655"/>
      <c r="V84" s="655"/>
      <c r="W84" s="655"/>
      <c r="X84" s="655"/>
      <c r="Y84" s="655"/>
      <c r="Z84" s="656"/>
    </row>
    <row r="85" spans="1:26" x14ac:dyDescent="0.25">
      <c r="A85" s="651" t="s">
        <v>576</v>
      </c>
      <c r="B85" s="652"/>
      <c r="C85" s="652"/>
      <c r="D85" s="652"/>
      <c r="E85" s="652"/>
      <c r="F85" s="652"/>
      <c r="G85" s="652"/>
      <c r="H85" s="652"/>
      <c r="I85" s="652"/>
      <c r="J85" s="652"/>
      <c r="K85" s="652"/>
      <c r="L85" s="652"/>
      <c r="M85" s="652"/>
      <c r="N85" s="655" t="s">
        <v>577</v>
      </c>
      <c r="O85" s="655"/>
      <c r="P85" s="655"/>
      <c r="Q85" s="655"/>
      <c r="R85" s="655"/>
      <c r="S85" s="655"/>
      <c r="T85" s="655"/>
      <c r="U85" s="655"/>
      <c r="V85" s="655"/>
      <c r="W85" s="655"/>
      <c r="X85" s="655"/>
      <c r="Y85" s="655"/>
      <c r="Z85" s="656"/>
    </row>
    <row r="86" spans="1:26" x14ac:dyDescent="0.25">
      <c r="A86" s="657" t="s">
        <v>578</v>
      </c>
      <c r="B86" s="658"/>
      <c r="C86" s="658"/>
      <c r="D86" s="658"/>
      <c r="E86" s="658"/>
      <c r="F86" s="658"/>
      <c r="G86" s="658"/>
      <c r="H86" s="658"/>
      <c r="I86" s="658"/>
      <c r="J86" s="658"/>
      <c r="K86" s="658"/>
      <c r="L86" s="658"/>
      <c r="M86" s="658"/>
      <c r="N86" s="655" t="s">
        <v>396</v>
      </c>
      <c r="O86" s="655"/>
      <c r="P86" s="655"/>
      <c r="Q86" s="655"/>
      <c r="R86" s="655"/>
      <c r="S86" s="655"/>
      <c r="T86" s="655"/>
      <c r="U86" s="655"/>
      <c r="V86" s="655"/>
      <c r="W86" s="655"/>
      <c r="X86" s="655"/>
      <c r="Y86" s="655"/>
      <c r="Z86" s="656"/>
    </row>
    <row r="87" spans="1:26" x14ac:dyDescent="0.25">
      <c r="A87" s="657"/>
      <c r="B87" s="658"/>
      <c r="C87" s="658"/>
      <c r="D87" s="658"/>
      <c r="E87" s="658"/>
      <c r="F87" s="658"/>
      <c r="G87" s="658"/>
      <c r="H87" s="658"/>
      <c r="I87" s="658"/>
      <c r="J87" s="658"/>
      <c r="K87" s="658"/>
      <c r="L87" s="658"/>
      <c r="M87" s="658"/>
      <c r="N87" s="655" t="s">
        <v>579</v>
      </c>
      <c r="O87" s="655"/>
      <c r="P87" s="655"/>
      <c r="Q87" s="655"/>
      <c r="R87" s="655"/>
      <c r="S87" s="655"/>
      <c r="T87" s="655"/>
      <c r="U87" s="655"/>
      <c r="V87" s="655"/>
      <c r="W87" s="655"/>
      <c r="X87" s="655"/>
      <c r="Y87" s="655"/>
      <c r="Z87" s="656"/>
    </row>
    <row r="88" spans="1:26" x14ac:dyDescent="0.25">
      <c r="A88" s="651" t="s">
        <v>580</v>
      </c>
      <c r="B88" s="652"/>
      <c r="C88" s="652"/>
      <c r="D88" s="652"/>
      <c r="E88" s="652"/>
      <c r="F88" s="652"/>
      <c r="G88" s="652"/>
      <c r="H88" s="652"/>
      <c r="I88" s="652"/>
      <c r="J88" s="652"/>
      <c r="K88" s="652"/>
      <c r="L88" s="652"/>
      <c r="M88" s="652"/>
      <c r="N88" s="655" t="s">
        <v>397</v>
      </c>
      <c r="O88" s="655"/>
      <c r="P88" s="655"/>
      <c r="Q88" s="655"/>
      <c r="R88" s="655"/>
      <c r="S88" s="655"/>
      <c r="T88" s="655"/>
      <c r="U88" s="655"/>
      <c r="V88" s="655"/>
      <c r="W88" s="655"/>
      <c r="X88" s="655"/>
      <c r="Y88" s="655"/>
      <c r="Z88" s="656"/>
    </row>
    <row r="89" spans="1:26" x14ac:dyDescent="0.25">
      <c r="A89" s="651" t="s">
        <v>581</v>
      </c>
      <c r="B89" s="652"/>
      <c r="C89" s="652"/>
      <c r="D89" s="652"/>
      <c r="E89" s="652"/>
      <c r="F89" s="652"/>
      <c r="G89" s="652"/>
      <c r="H89" s="652"/>
      <c r="I89" s="652"/>
      <c r="J89" s="652"/>
      <c r="K89" s="652"/>
      <c r="L89" s="652"/>
      <c r="M89" s="652"/>
      <c r="N89" s="659"/>
      <c r="O89" s="659"/>
      <c r="P89" s="659"/>
      <c r="Q89" s="659"/>
      <c r="R89" s="659"/>
      <c r="S89" s="659"/>
      <c r="T89" s="659"/>
      <c r="U89" s="659"/>
      <c r="V89" s="659"/>
      <c r="W89" s="659"/>
      <c r="X89" s="659"/>
      <c r="Y89" s="659"/>
      <c r="Z89" s="660"/>
    </row>
    <row r="90" spans="1:26" x14ac:dyDescent="0.25">
      <c r="A90" s="663" t="s">
        <v>582</v>
      </c>
      <c r="B90" s="664"/>
      <c r="C90" s="664"/>
      <c r="D90" s="664"/>
      <c r="E90" s="664"/>
      <c r="F90" s="664"/>
      <c r="G90" s="664"/>
      <c r="H90" s="664"/>
      <c r="I90" s="664"/>
      <c r="J90" s="664"/>
      <c r="K90" s="664"/>
      <c r="L90" s="664"/>
      <c r="M90" s="664"/>
      <c r="N90" s="661"/>
      <c r="O90" s="661"/>
      <c r="P90" s="661"/>
      <c r="Q90" s="661"/>
      <c r="R90" s="661"/>
      <c r="S90" s="661"/>
      <c r="T90" s="661"/>
      <c r="U90" s="661"/>
      <c r="V90" s="661"/>
      <c r="W90" s="661"/>
      <c r="X90" s="661"/>
      <c r="Y90" s="661"/>
      <c r="Z90" s="662"/>
    </row>
  </sheetData>
  <mergeCells count="72">
    <mergeCell ref="A88:M88"/>
    <mergeCell ref="N88:Z88"/>
    <mergeCell ref="A89:M89"/>
    <mergeCell ref="N89:Z90"/>
    <mergeCell ref="A90:M90"/>
    <mergeCell ref="A85:M85"/>
    <mergeCell ref="N85:Z85"/>
    <mergeCell ref="A86:M86"/>
    <mergeCell ref="N86:Z86"/>
    <mergeCell ref="A87:M87"/>
    <mergeCell ref="N87:Z87"/>
    <mergeCell ref="A82:M82"/>
    <mergeCell ref="N82:Z82"/>
    <mergeCell ref="A83:M83"/>
    <mergeCell ref="N83:Z83"/>
    <mergeCell ref="A84:M84"/>
    <mergeCell ref="N84:Z84"/>
    <mergeCell ref="A79:M79"/>
    <mergeCell ref="N79:Z79"/>
    <mergeCell ref="A80:M80"/>
    <mergeCell ref="N80:Z80"/>
    <mergeCell ref="A81:M81"/>
    <mergeCell ref="N81:Z81"/>
    <mergeCell ref="A75:M77"/>
    <mergeCell ref="N75:Z75"/>
    <mergeCell ref="N76:Z76"/>
    <mergeCell ref="N77:Z77"/>
    <mergeCell ref="A78:M78"/>
    <mergeCell ref="N78:Z78"/>
    <mergeCell ref="A74:M74"/>
    <mergeCell ref="N74:Z74"/>
    <mergeCell ref="M10:M11"/>
    <mergeCell ref="N10:N11"/>
    <mergeCell ref="O10:P11"/>
    <mergeCell ref="Q10:R11"/>
    <mergeCell ref="S10:T10"/>
    <mergeCell ref="U10:V10"/>
    <mergeCell ref="W10:X10"/>
    <mergeCell ref="J11:K11"/>
    <mergeCell ref="S11:T11"/>
    <mergeCell ref="U11:V11"/>
    <mergeCell ref="W11:X11"/>
    <mergeCell ref="S9:T9"/>
    <mergeCell ref="U9:V9"/>
    <mergeCell ref="W9:X9"/>
    <mergeCell ref="B10:C11"/>
    <mergeCell ref="D10:E11"/>
    <mergeCell ref="F10:G11"/>
    <mergeCell ref="H10:I11"/>
    <mergeCell ref="J10:K10"/>
    <mergeCell ref="L10:L11"/>
    <mergeCell ref="U7:V7"/>
    <mergeCell ref="W7:X7"/>
    <mergeCell ref="S8:T8"/>
    <mergeCell ref="U8:V8"/>
    <mergeCell ref="W8:X8"/>
    <mergeCell ref="A1:Z1"/>
    <mergeCell ref="A2:Z2"/>
    <mergeCell ref="A3:A11"/>
    <mergeCell ref="B3:T6"/>
    <mergeCell ref="U3:V3"/>
    <mergeCell ref="W3:X3"/>
    <mergeCell ref="Y3:Z11"/>
    <mergeCell ref="U4:V4"/>
    <mergeCell ref="W4:X4"/>
    <mergeCell ref="U5:V5"/>
    <mergeCell ref="W5:X5"/>
    <mergeCell ref="U6:V6"/>
    <mergeCell ref="W6:X6"/>
    <mergeCell ref="B7:I9"/>
    <mergeCell ref="J7:R9"/>
    <mergeCell ref="S7:T7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77"/>
  <sheetViews>
    <sheetView workbookViewId="0">
      <pane xSplit="1" ySplit="12" topLeftCell="J13" activePane="bottomRight" state="frozen"/>
      <selection pane="topRight"/>
      <selection pane="bottomLeft"/>
      <selection pane="bottomRight" activeCell="L14" sqref="L14"/>
    </sheetView>
  </sheetViews>
  <sheetFormatPr defaultRowHeight="12.75" x14ac:dyDescent="0.2"/>
  <cols>
    <col min="1" max="1" width="58.85546875" customWidth="1"/>
    <col min="2" max="2" width="41.42578125" customWidth="1"/>
    <col min="3" max="3" width="88.140625" customWidth="1"/>
    <col min="4" max="4" width="66.7109375" customWidth="1"/>
    <col min="5" max="5" width="54" customWidth="1"/>
    <col min="6" max="6" width="56.28515625" customWidth="1"/>
    <col min="7" max="7" width="55.42578125" customWidth="1"/>
    <col min="8" max="8" width="52.5703125" customWidth="1"/>
    <col min="9" max="9" width="49.28515625" customWidth="1"/>
    <col min="10" max="10" width="52.7109375" customWidth="1"/>
    <col min="11" max="11" width="60.140625" customWidth="1"/>
    <col min="12" max="12" width="57.140625" customWidth="1"/>
    <col min="13" max="13" width="47" customWidth="1"/>
    <col min="14" max="14" width="51" customWidth="1"/>
    <col min="15" max="15" width="49.140625" customWidth="1"/>
    <col min="257" max="257" width="58.85546875" customWidth="1"/>
    <col min="258" max="258" width="41.42578125" customWidth="1"/>
    <col min="259" max="259" width="88.140625" customWidth="1"/>
    <col min="260" max="260" width="66.7109375" customWidth="1"/>
    <col min="261" max="261" width="54" customWidth="1"/>
    <col min="262" max="262" width="56.28515625" customWidth="1"/>
    <col min="263" max="263" width="55.42578125" customWidth="1"/>
    <col min="264" max="264" width="52.5703125" customWidth="1"/>
    <col min="265" max="265" width="49.28515625" customWidth="1"/>
    <col min="266" max="266" width="52.7109375" customWidth="1"/>
    <col min="267" max="267" width="60.140625" customWidth="1"/>
    <col min="268" max="268" width="57.140625" customWidth="1"/>
    <col min="269" max="269" width="47" customWidth="1"/>
    <col min="270" max="270" width="51" customWidth="1"/>
    <col min="271" max="271" width="49.140625" customWidth="1"/>
    <col min="513" max="513" width="58.85546875" customWidth="1"/>
    <col min="514" max="514" width="41.42578125" customWidth="1"/>
    <col min="515" max="515" width="88.140625" customWidth="1"/>
    <col min="516" max="516" width="66.7109375" customWidth="1"/>
    <col min="517" max="517" width="54" customWidth="1"/>
    <col min="518" max="518" width="56.28515625" customWidth="1"/>
    <col min="519" max="519" width="55.42578125" customWidth="1"/>
    <col min="520" max="520" width="52.5703125" customWidth="1"/>
    <col min="521" max="521" width="49.28515625" customWidth="1"/>
    <col min="522" max="522" width="52.7109375" customWidth="1"/>
    <col min="523" max="523" width="60.140625" customWidth="1"/>
    <col min="524" max="524" width="57.140625" customWidth="1"/>
    <col min="525" max="525" width="47" customWidth="1"/>
    <col min="526" max="526" width="51" customWidth="1"/>
    <col min="527" max="527" width="49.140625" customWidth="1"/>
    <col min="769" max="769" width="58.85546875" customWidth="1"/>
    <col min="770" max="770" width="41.42578125" customWidth="1"/>
    <col min="771" max="771" width="88.140625" customWidth="1"/>
    <col min="772" max="772" width="66.7109375" customWidth="1"/>
    <col min="773" max="773" width="54" customWidth="1"/>
    <col min="774" max="774" width="56.28515625" customWidth="1"/>
    <col min="775" max="775" width="55.42578125" customWidth="1"/>
    <col min="776" max="776" width="52.5703125" customWidth="1"/>
    <col min="777" max="777" width="49.28515625" customWidth="1"/>
    <col min="778" max="778" width="52.7109375" customWidth="1"/>
    <col min="779" max="779" width="60.140625" customWidth="1"/>
    <col min="780" max="780" width="57.140625" customWidth="1"/>
    <col min="781" max="781" width="47" customWidth="1"/>
    <col min="782" max="782" width="51" customWidth="1"/>
    <col min="783" max="783" width="49.140625" customWidth="1"/>
    <col min="1025" max="1025" width="58.85546875" customWidth="1"/>
    <col min="1026" max="1026" width="41.42578125" customWidth="1"/>
    <col min="1027" max="1027" width="88.140625" customWidth="1"/>
    <col min="1028" max="1028" width="66.7109375" customWidth="1"/>
    <col min="1029" max="1029" width="54" customWidth="1"/>
    <col min="1030" max="1030" width="56.28515625" customWidth="1"/>
    <col min="1031" max="1031" width="55.42578125" customWidth="1"/>
    <col min="1032" max="1032" width="52.5703125" customWidth="1"/>
    <col min="1033" max="1033" width="49.28515625" customWidth="1"/>
    <col min="1034" max="1034" width="52.7109375" customWidth="1"/>
    <col min="1035" max="1035" width="60.140625" customWidth="1"/>
    <col min="1036" max="1036" width="57.140625" customWidth="1"/>
    <col min="1037" max="1037" width="47" customWidth="1"/>
    <col min="1038" max="1038" width="51" customWidth="1"/>
    <col min="1039" max="1039" width="49.140625" customWidth="1"/>
    <col min="1281" max="1281" width="58.85546875" customWidth="1"/>
    <col min="1282" max="1282" width="41.42578125" customWidth="1"/>
    <col min="1283" max="1283" width="88.140625" customWidth="1"/>
    <col min="1284" max="1284" width="66.7109375" customWidth="1"/>
    <col min="1285" max="1285" width="54" customWidth="1"/>
    <col min="1286" max="1286" width="56.28515625" customWidth="1"/>
    <col min="1287" max="1287" width="55.42578125" customWidth="1"/>
    <col min="1288" max="1288" width="52.5703125" customWidth="1"/>
    <col min="1289" max="1289" width="49.28515625" customWidth="1"/>
    <col min="1290" max="1290" width="52.7109375" customWidth="1"/>
    <col min="1291" max="1291" width="60.140625" customWidth="1"/>
    <col min="1292" max="1292" width="57.140625" customWidth="1"/>
    <col min="1293" max="1293" width="47" customWidth="1"/>
    <col min="1294" max="1294" width="51" customWidth="1"/>
    <col min="1295" max="1295" width="49.140625" customWidth="1"/>
    <col min="1537" max="1537" width="58.85546875" customWidth="1"/>
    <col min="1538" max="1538" width="41.42578125" customWidth="1"/>
    <col min="1539" max="1539" width="88.140625" customWidth="1"/>
    <col min="1540" max="1540" width="66.7109375" customWidth="1"/>
    <col min="1541" max="1541" width="54" customWidth="1"/>
    <col min="1542" max="1542" width="56.28515625" customWidth="1"/>
    <col min="1543" max="1543" width="55.42578125" customWidth="1"/>
    <col min="1544" max="1544" width="52.5703125" customWidth="1"/>
    <col min="1545" max="1545" width="49.28515625" customWidth="1"/>
    <col min="1546" max="1546" width="52.7109375" customWidth="1"/>
    <col min="1547" max="1547" width="60.140625" customWidth="1"/>
    <col min="1548" max="1548" width="57.140625" customWidth="1"/>
    <col min="1549" max="1549" width="47" customWidth="1"/>
    <col min="1550" max="1550" width="51" customWidth="1"/>
    <col min="1551" max="1551" width="49.140625" customWidth="1"/>
    <col min="1793" max="1793" width="58.85546875" customWidth="1"/>
    <col min="1794" max="1794" width="41.42578125" customWidth="1"/>
    <col min="1795" max="1795" width="88.140625" customWidth="1"/>
    <col min="1796" max="1796" width="66.7109375" customWidth="1"/>
    <col min="1797" max="1797" width="54" customWidth="1"/>
    <col min="1798" max="1798" width="56.28515625" customWidth="1"/>
    <col min="1799" max="1799" width="55.42578125" customWidth="1"/>
    <col min="1800" max="1800" width="52.5703125" customWidth="1"/>
    <col min="1801" max="1801" width="49.28515625" customWidth="1"/>
    <col min="1802" max="1802" width="52.7109375" customWidth="1"/>
    <col min="1803" max="1803" width="60.140625" customWidth="1"/>
    <col min="1804" max="1804" width="57.140625" customWidth="1"/>
    <col min="1805" max="1805" width="47" customWidth="1"/>
    <col min="1806" max="1806" width="51" customWidth="1"/>
    <col min="1807" max="1807" width="49.140625" customWidth="1"/>
    <col min="2049" max="2049" width="58.85546875" customWidth="1"/>
    <col min="2050" max="2050" width="41.42578125" customWidth="1"/>
    <col min="2051" max="2051" width="88.140625" customWidth="1"/>
    <col min="2052" max="2052" width="66.7109375" customWidth="1"/>
    <col min="2053" max="2053" width="54" customWidth="1"/>
    <col min="2054" max="2054" width="56.28515625" customWidth="1"/>
    <col min="2055" max="2055" width="55.42578125" customWidth="1"/>
    <col min="2056" max="2056" width="52.5703125" customWidth="1"/>
    <col min="2057" max="2057" width="49.28515625" customWidth="1"/>
    <col min="2058" max="2058" width="52.7109375" customWidth="1"/>
    <col min="2059" max="2059" width="60.140625" customWidth="1"/>
    <col min="2060" max="2060" width="57.140625" customWidth="1"/>
    <col min="2061" max="2061" width="47" customWidth="1"/>
    <col min="2062" max="2062" width="51" customWidth="1"/>
    <col min="2063" max="2063" width="49.140625" customWidth="1"/>
    <col min="2305" max="2305" width="58.85546875" customWidth="1"/>
    <col min="2306" max="2306" width="41.42578125" customWidth="1"/>
    <col min="2307" max="2307" width="88.140625" customWidth="1"/>
    <col min="2308" max="2308" width="66.7109375" customWidth="1"/>
    <col min="2309" max="2309" width="54" customWidth="1"/>
    <col min="2310" max="2310" width="56.28515625" customWidth="1"/>
    <col min="2311" max="2311" width="55.42578125" customWidth="1"/>
    <col min="2312" max="2312" width="52.5703125" customWidth="1"/>
    <col min="2313" max="2313" width="49.28515625" customWidth="1"/>
    <col min="2314" max="2314" width="52.7109375" customWidth="1"/>
    <col min="2315" max="2315" width="60.140625" customWidth="1"/>
    <col min="2316" max="2316" width="57.140625" customWidth="1"/>
    <col min="2317" max="2317" width="47" customWidth="1"/>
    <col min="2318" max="2318" width="51" customWidth="1"/>
    <col min="2319" max="2319" width="49.140625" customWidth="1"/>
    <col min="2561" max="2561" width="58.85546875" customWidth="1"/>
    <col min="2562" max="2562" width="41.42578125" customWidth="1"/>
    <col min="2563" max="2563" width="88.140625" customWidth="1"/>
    <col min="2564" max="2564" width="66.7109375" customWidth="1"/>
    <col min="2565" max="2565" width="54" customWidth="1"/>
    <col min="2566" max="2566" width="56.28515625" customWidth="1"/>
    <col min="2567" max="2567" width="55.42578125" customWidth="1"/>
    <col min="2568" max="2568" width="52.5703125" customWidth="1"/>
    <col min="2569" max="2569" width="49.28515625" customWidth="1"/>
    <col min="2570" max="2570" width="52.7109375" customWidth="1"/>
    <col min="2571" max="2571" width="60.140625" customWidth="1"/>
    <col min="2572" max="2572" width="57.140625" customWidth="1"/>
    <col min="2573" max="2573" width="47" customWidth="1"/>
    <col min="2574" max="2574" width="51" customWidth="1"/>
    <col min="2575" max="2575" width="49.140625" customWidth="1"/>
    <col min="2817" max="2817" width="58.85546875" customWidth="1"/>
    <col min="2818" max="2818" width="41.42578125" customWidth="1"/>
    <col min="2819" max="2819" width="88.140625" customWidth="1"/>
    <col min="2820" max="2820" width="66.7109375" customWidth="1"/>
    <col min="2821" max="2821" width="54" customWidth="1"/>
    <col min="2822" max="2822" width="56.28515625" customWidth="1"/>
    <col min="2823" max="2823" width="55.42578125" customWidth="1"/>
    <col min="2824" max="2824" width="52.5703125" customWidth="1"/>
    <col min="2825" max="2825" width="49.28515625" customWidth="1"/>
    <col min="2826" max="2826" width="52.7109375" customWidth="1"/>
    <col min="2827" max="2827" width="60.140625" customWidth="1"/>
    <col min="2828" max="2828" width="57.140625" customWidth="1"/>
    <col min="2829" max="2829" width="47" customWidth="1"/>
    <col min="2830" max="2830" width="51" customWidth="1"/>
    <col min="2831" max="2831" width="49.140625" customWidth="1"/>
    <col min="3073" max="3073" width="58.85546875" customWidth="1"/>
    <col min="3074" max="3074" width="41.42578125" customWidth="1"/>
    <col min="3075" max="3075" width="88.140625" customWidth="1"/>
    <col min="3076" max="3076" width="66.7109375" customWidth="1"/>
    <col min="3077" max="3077" width="54" customWidth="1"/>
    <col min="3078" max="3078" width="56.28515625" customWidth="1"/>
    <col min="3079" max="3079" width="55.42578125" customWidth="1"/>
    <col min="3080" max="3080" width="52.5703125" customWidth="1"/>
    <col min="3081" max="3081" width="49.28515625" customWidth="1"/>
    <col min="3082" max="3082" width="52.7109375" customWidth="1"/>
    <col min="3083" max="3083" width="60.140625" customWidth="1"/>
    <col min="3084" max="3084" width="57.140625" customWidth="1"/>
    <col min="3085" max="3085" width="47" customWidth="1"/>
    <col min="3086" max="3086" width="51" customWidth="1"/>
    <col min="3087" max="3087" width="49.140625" customWidth="1"/>
    <col min="3329" max="3329" width="58.85546875" customWidth="1"/>
    <col min="3330" max="3330" width="41.42578125" customWidth="1"/>
    <col min="3331" max="3331" width="88.140625" customWidth="1"/>
    <col min="3332" max="3332" width="66.7109375" customWidth="1"/>
    <col min="3333" max="3333" width="54" customWidth="1"/>
    <col min="3334" max="3334" width="56.28515625" customWidth="1"/>
    <col min="3335" max="3335" width="55.42578125" customWidth="1"/>
    <col min="3336" max="3336" width="52.5703125" customWidth="1"/>
    <col min="3337" max="3337" width="49.28515625" customWidth="1"/>
    <col min="3338" max="3338" width="52.7109375" customWidth="1"/>
    <col min="3339" max="3339" width="60.140625" customWidth="1"/>
    <col min="3340" max="3340" width="57.140625" customWidth="1"/>
    <col min="3341" max="3341" width="47" customWidth="1"/>
    <col min="3342" max="3342" width="51" customWidth="1"/>
    <col min="3343" max="3343" width="49.140625" customWidth="1"/>
    <col min="3585" max="3585" width="58.85546875" customWidth="1"/>
    <col min="3586" max="3586" width="41.42578125" customWidth="1"/>
    <col min="3587" max="3587" width="88.140625" customWidth="1"/>
    <col min="3588" max="3588" width="66.7109375" customWidth="1"/>
    <col min="3589" max="3589" width="54" customWidth="1"/>
    <col min="3590" max="3590" width="56.28515625" customWidth="1"/>
    <col min="3591" max="3591" width="55.42578125" customWidth="1"/>
    <col min="3592" max="3592" width="52.5703125" customWidth="1"/>
    <col min="3593" max="3593" width="49.28515625" customWidth="1"/>
    <col min="3594" max="3594" width="52.7109375" customWidth="1"/>
    <col min="3595" max="3595" width="60.140625" customWidth="1"/>
    <col min="3596" max="3596" width="57.140625" customWidth="1"/>
    <col min="3597" max="3597" width="47" customWidth="1"/>
    <col min="3598" max="3598" width="51" customWidth="1"/>
    <col min="3599" max="3599" width="49.140625" customWidth="1"/>
    <col min="3841" max="3841" width="58.85546875" customWidth="1"/>
    <col min="3842" max="3842" width="41.42578125" customWidth="1"/>
    <col min="3843" max="3843" width="88.140625" customWidth="1"/>
    <col min="3844" max="3844" width="66.7109375" customWidth="1"/>
    <col min="3845" max="3845" width="54" customWidth="1"/>
    <col min="3846" max="3846" width="56.28515625" customWidth="1"/>
    <col min="3847" max="3847" width="55.42578125" customWidth="1"/>
    <col min="3848" max="3848" width="52.5703125" customWidth="1"/>
    <col min="3849" max="3849" width="49.28515625" customWidth="1"/>
    <col min="3850" max="3850" width="52.7109375" customWidth="1"/>
    <col min="3851" max="3851" width="60.140625" customWidth="1"/>
    <col min="3852" max="3852" width="57.140625" customWidth="1"/>
    <col min="3853" max="3853" width="47" customWidth="1"/>
    <col min="3854" max="3854" width="51" customWidth="1"/>
    <col min="3855" max="3855" width="49.140625" customWidth="1"/>
    <col min="4097" max="4097" width="58.85546875" customWidth="1"/>
    <col min="4098" max="4098" width="41.42578125" customWidth="1"/>
    <col min="4099" max="4099" width="88.140625" customWidth="1"/>
    <col min="4100" max="4100" width="66.7109375" customWidth="1"/>
    <col min="4101" max="4101" width="54" customWidth="1"/>
    <col min="4102" max="4102" width="56.28515625" customWidth="1"/>
    <col min="4103" max="4103" width="55.42578125" customWidth="1"/>
    <col min="4104" max="4104" width="52.5703125" customWidth="1"/>
    <col min="4105" max="4105" width="49.28515625" customWidth="1"/>
    <col min="4106" max="4106" width="52.7109375" customWidth="1"/>
    <col min="4107" max="4107" width="60.140625" customWidth="1"/>
    <col min="4108" max="4108" width="57.140625" customWidth="1"/>
    <col min="4109" max="4109" width="47" customWidth="1"/>
    <col min="4110" max="4110" width="51" customWidth="1"/>
    <col min="4111" max="4111" width="49.140625" customWidth="1"/>
    <col min="4353" max="4353" width="58.85546875" customWidth="1"/>
    <col min="4354" max="4354" width="41.42578125" customWidth="1"/>
    <col min="4355" max="4355" width="88.140625" customWidth="1"/>
    <col min="4356" max="4356" width="66.7109375" customWidth="1"/>
    <col min="4357" max="4357" width="54" customWidth="1"/>
    <col min="4358" max="4358" width="56.28515625" customWidth="1"/>
    <col min="4359" max="4359" width="55.42578125" customWidth="1"/>
    <col min="4360" max="4360" width="52.5703125" customWidth="1"/>
    <col min="4361" max="4361" width="49.28515625" customWidth="1"/>
    <col min="4362" max="4362" width="52.7109375" customWidth="1"/>
    <col min="4363" max="4363" width="60.140625" customWidth="1"/>
    <col min="4364" max="4364" width="57.140625" customWidth="1"/>
    <col min="4365" max="4365" width="47" customWidth="1"/>
    <col min="4366" max="4366" width="51" customWidth="1"/>
    <col min="4367" max="4367" width="49.140625" customWidth="1"/>
    <col min="4609" max="4609" width="58.85546875" customWidth="1"/>
    <col min="4610" max="4610" width="41.42578125" customWidth="1"/>
    <col min="4611" max="4611" width="88.140625" customWidth="1"/>
    <col min="4612" max="4612" width="66.7109375" customWidth="1"/>
    <col min="4613" max="4613" width="54" customWidth="1"/>
    <col min="4614" max="4614" width="56.28515625" customWidth="1"/>
    <col min="4615" max="4615" width="55.42578125" customWidth="1"/>
    <col min="4616" max="4616" width="52.5703125" customWidth="1"/>
    <col min="4617" max="4617" width="49.28515625" customWidth="1"/>
    <col min="4618" max="4618" width="52.7109375" customWidth="1"/>
    <col min="4619" max="4619" width="60.140625" customWidth="1"/>
    <col min="4620" max="4620" width="57.140625" customWidth="1"/>
    <col min="4621" max="4621" width="47" customWidth="1"/>
    <col min="4622" max="4622" width="51" customWidth="1"/>
    <col min="4623" max="4623" width="49.140625" customWidth="1"/>
    <col min="4865" max="4865" width="58.85546875" customWidth="1"/>
    <col min="4866" max="4866" width="41.42578125" customWidth="1"/>
    <col min="4867" max="4867" width="88.140625" customWidth="1"/>
    <col min="4868" max="4868" width="66.7109375" customWidth="1"/>
    <col min="4869" max="4869" width="54" customWidth="1"/>
    <col min="4870" max="4870" width="56.28515625" customWidth="1"/>
    <col min="4871" max="4871" width="55.42578125" customWidth="1"/>
    <col min="4872" max="4872" width="52.5703125" customWidth="1"/>
    <col min="4873" max="4873" width="49.28515625" customWidth="1"/>
    <col min="4874" max="4874" width="52.7109375" customWidth="1"/>
    <col min="4875" max="4875" width="60.140625" customWidth="1"/>
    <col min="4876" max="4876" width="57.140625" customWidth="1"/>
    <col min="4877" max="4877" width="47" customWidth="1"/>
    <col min="4878" max="4878" width="51" customWidth="1"/>
    <col min="4879" max="4879" width="49.140625" customWidth="1"/>
    <col min="5121" max="5121" width="58.85546875" customWidth="1"/>
    <col min="5122" max="5122" width="41.42578125" customWidth="1"/>
    <col min="5123" max="5123" width="88.140625" customWidth="1"/>
    <col min="5124" max="5124" width="66.7109375" customWidth="1"/>
    <col min="5125" max="5125" width="54" customWidth="1"/>
    <col min="5126" max="5126" width="56.28515625" customWidth="1"/>
    <col min="5127" max="5127" width="55.42578125" customWidth="1"/>
    <col min="5128" max="5128" width="52.5703125" customWidth="1"/>
    <col min="5129" max="5129" width="49.28515625" customWidth="1"/>
    <col min="5130" max="5130" width="52.7109375" customWidth="1"/>
    <col min="5131" max="5131" width="60.140625" customWidth="1"/>
    <col min="5132" max="5132" width="57.140625" customWidth="1"/>
    <col min="5133" max="5133" width="47" customWidth="1"/>
    <col min="5134" max="5134" width="51" customWidth="1"/>
    <col min="5135" max="5135" width="49.140625" customWidth="1"/>
    <col min="5377" max="5377" width="58.85546875" customWidth="1"/>
    <col min="5378" max="5378" width="41.42578125" customWidth="1"/>
    <col min="5379" max="5379" width="88.140625" customWidth="1"/>
    <col min="5380" max="5380" width="66.7109375" customWidth="1"/>
    <col min="5381" max="5381" width="54" customWidth="1"/>
    <col min="5382" max="5382" width="56.28515625" customWidth="1"/>
    <col min="5383" max="5383" width="55.42578125" customWidth="1"/>
    <col min="5384" max="5384" width="52.5703125" customWidth="1"/>
    <col min="5385" max="5385" width="49.28515625" customWidth="1"/>
    <col min="5386" max="5386" width="52.7109375" customWidth="1"/>
    <col min="5387" max="5387" width="60.140625" customWidth="1"/>
    <col min="5388" max="5388" width="57.140625" customWidth="1"/>
    <col min="5389" max="5389" width="47" customWidth="1"/>
    <col min="5390" max="5390" width="51" customWidth="1"/>
    <col min="5391" max="5391" width="49.140625" customWidth="1"/>
    <col min="5633" max="5633" width="58.85546875" customWidth="1"/>
    <col min="5634" max="5634" width="41.42578125" customWidth="1"/>
    <col min="5635" max="5635" width="88.140625" customWidth="1"/>
    <col min="5636" max="5636" width="66.7109375" customWidth="1"/>
    <col min="5637" max="5637" width="54" customWidth="1"/>
    <col min="5638" max="5638" width="56.28515625" customWidth="1"/>
    <col min="5639" max="5639" width="55.42578125" customWidth="1"/>
    <col min="5640" max="5640" width="52.5703125" customWidth="1"/>
    <col min="5641" max="5641" width="49.28515625" customWidth="1"/>
    <col min="5642" max="5642" width="52.7109375" customWidth="1"/>
    <col min="5643" max="5643" width="60.140625" customWidth="1"/>
    <col min="5644" max="5644" width="57.140625" customWidth="1"/>
    <col min="5645" max="5645" width="47" customWidth="1"/>
    <col min="5646" max="5646" width="51" customWidth="1"/>
    <col min="5647" max="5647" width="49.140625" customWidth="1"/>
    <col min="5889" max="5889" width="58.85546875" customWidth="1"/>
    <col min="5890" max="5890" width="41.42578125" customWidth="1"/>
    <col min="5891" max="5891" width="88.140625" customWidth="1"/>
    <col min="5892" max="5892" width="66.7109375" customWidth="1"/>
    <col min="5893" max="5893" width="54" customWidth="1"/>
    <col min="5894" max="5894" width="56.28515625" customWidth="1"/>
    <col min="5895" max="5895" width="55.42578125" customWidth="1"/>
    <col min="5896" max="5896" width="52.5703125" customWidth="1"/>
    <col min="5897" max="5897" width="49.28515625" customWidth="1"/>
    <col min="5898" max="5898" width="52.7109375" customWidth="1"/>
    <col min="5899" max="5899" width="60.140625" customWidth="1"/>
    <col min="5900" max="5900" width="57.140625" customWidth="1"/>
    <col min="5901" max="5901" width="47" customWidth="1"/>
    <col min="5902" max="5902" width="51" customWidth="1"/>
    <col min="5903" max="5903" width="49.140625" customWidth="1"/>
    <col min="6145" max="6145" width="58.85546875" customWidth="1"/>
    <col min="6146" max="6146" width="41.42578125" customWidth="1"/>
    <col min="6147" max="6147" width="88.140625" customWidth="1"/>
    <col min="6148" max="6148" width="66.7109375" customWidth="1"/>
    <col min="6149" max="6149" width="54" customWidth="1"/>
    <col min="6150" max="6150" width="56.28515625" customWidth="1"/>
    <col min="6151" max="6151" width="55.42578125" customWidth="1"/>
    <col min="6152" max="6152" width="52.5703125" customWidth="1"/>
    <col min="6153" max="6153" width="49.28515625" customWidth="1"/>
    <col min="6154" max="6154" width="52.7109375" customWidth="1"/>
    <col min="6155" max="6155" width="60.140625" customWidth="1"/>
    <col min="6156" max="6156" width="57.140625" customWidth="1"/>
    <col min="6157" max="6157" width="47" customWidth="1"/>
    <col min="6158" max="6158" width="51" customWidth="1"/>
    <col min="6159" max="6159" width="49.140625" customWidth="1"/>
    <col min="6401" max="6401" width="58.85546875" customWidth="1"/>
    <col min="6402" max="6402" width="41.42578125" customWidth="1"/>
    <col min="6403" max="6403" width="88.140625" customWidth="1"/>
    <col min="6404" max="6404" width="66.7109375" customWidth="1"/>
    <col min="6405" max="6405" width="54" customWidth="1"/>
    <col min="6406" max="6406" width="56.28515625" customWidth="1"/>
    <col min="6407" max="6407" width="55.42578125" customWidth="1"/>
    <col min="6408" max="6408" width="52.5703125" customWidth="1"/>
    <col min="6409" max="6409" width="49.28515625" customWidth="1"/>
    <col min="6410" max="6410" width="52.7109375" customWidth="1"/>
    <col min="6411" max="6411" width="60.140625" customWidth="1"/>
    <col min="6412" max="6412" width="57.140625" customWidth="1"/>
    <col min="6413" max="6413" width="47" customWidth="1"/>
    <col min="6414" max="6414" width="51" customWidth="1"/>
    <col min="6415" max="6415" width="49.140625" customWidth="1"/>
    <col min="6657" max="6657" width="58.85546875" customWidth="1"/>
    <col min="6658" max="6658" width="41.42578125" customWidth="1"/>
    <col min="6659" max="6659" width="88.140625" customWidth="1"/>
    <col min="6660" max="6660" width="66.7109375" customWidth="1"/>
    <col min="6661" max="6661" width="54" customWidth="1"/>
    <col min="6662" max="6662" width="56.28515625" customWidth="1"/>
    <col min="6663" max="6663" width="55.42578125" customWidth="1"/>
    <col min="6664" max="6664" width="52.5703125" customWidth="1"/>
    <col min="6665" max="6665" width="49.28515625" customWidth="1"/>
    <col min="6666" max="6666" width="52.7109375" customWidth="1"/>
    <col min="6667" max="6667" width="60.140625" customWidth="1"/>
    <col min="6668" max="6668" width="57.140625" customWidth="1"/>
    <col min="6669" max="6669" width="47" customWidth="1"/>
    <col min="6670" max="6670" width="51" customWidth="1"/>
    <col min="6671" max="6671" width="49.140625" customWidth="1"/>
    <col min="6913" max="6913" width="58.85546875" customWidth="1"/>
    <col min="6914" max="6914" width="41.42578125" customWidth="1"/>
    <col min="6915" max="6915" width="88.140625" customWidth="1"/>
    <col min="6916" max="6916" width="66.7109375" customWidth="1"/>
    <col min="6917" max="6917" width="54" customWidth="1"/>
    <col min="6918" max="6918" width="56.28515625" customWidth="1"/>
    <col min="6919" max="6919" width="55.42578125" customWidth="1"/>
    <col min="6920" max="6920" width="52.5703125" customWidth="1"/>
    <col min="6921" max="6921" width="49.28515625" customWidth="1"/>
    <col min="6922" max="6922" width="52.7109375" customWidth="1"/>
    <col min="6923" max="6923" width="60.140625" customWidth="1"/>
    <col min="6924" max="6924" width="57.140625" customWidth="1"/>
    <col min="6925" max="6925" width="47" customWidth="1"/>
    <col min="6926" max="6926" width="51" customWidth="1"/>
    <col min="6927" max="6927" width="49.140625" customWidth="1"/>
    <col min="7169" max="7169" width="58.85546875" customWidth="1"/>
    <col min="7170" max="7170" width="41.42578125" customWidth="1"/>
    <col min="7171" max="7171" width="88.140625" customWidth="1"/>
    <col min="7172" max="7172" width="66.7109375" customWidth="1"/>
    <col min="7173" max="7173" width="54" customWidth="1"/>
    <col min="7174" max="7174" width="56.28515625" customWidth="1"/>
    <col min="7175" max="7175" width="55.42578125" customWidth="1"/>
    <col min="7176" max="7176" width="52.5703125" customWidth="1"/>
    <col min="7177" max="7177" width="49.28515625" customWidth="1"/>
    <col min="7178" max="7178" width="52.7109375" customWidth="1"/>
    <col min="7179" max="7179" width="60.140625" customWidth="1"/>
    <col min="7180" max="7180" width="57.140625" customWidth="1"/>
    <col min="7181" max="7181" width="47" customWidth="1"/>
    <col min="7182" max="7182" width="51" customWidth="1"/>
    <col min="7183" max="7183" width="49.140625" customWidth="1"/>
    <col min="7425" max="7425" width="58.85546875" customWidth="1"/>
    <col min="7426" max="7426" width="41.42578125" customWidth="1"/>
    <col min="7427" max="7427" width="88.140625" customWidth="1"/>
    <col min="7428" max="7428" width="66.7109375" customWidth="1"/>
    <col min="7429" max="7429" width="54" customWidth="1"/>
    <col min="7430" max="7430" width="56.28515625" customWidth="1"/>
    <col min="7431" max="7431" width="55.42578125" customWidth="1"/>
    <col min="7432" max="7432" width="52.5703125" customWidth="1"/>
    <col min="7433" max="7433" width="49.28515625" customWidth="1"/>
    <col min="7434" max="7434" width="52.7109375" customWidth="1"/>
    <col min="7435" max="7435" width="60.140625" customWidth="1"/>
    <col min="7436" max="7436" width="57.140625" customWidth="1"/>
    <col min="7437" max="7437" width="47" customWidth="1"/>
    <col min="7438" max="7438" width="51" customWidth="1"/>
    <col min="7439" max="7439" width="49.140625" customWidth="1"/>
    <col min="7681" max="7681" width="58.85546875" customWidth="1"/>
    <col min="7682" max="7682" width="41.42578125" customWidth="1"/>
    <col min="7683" max="7683" width="88.140625" customWidth="1"/>
    <col min="7684" max="7684" width="66.7109375" customWidth="1"/>
    <col min="7685" max="7685" width="54" customWidth="1"/>
    <col min="7686" max="7686" width="56.28515625" customWidth="1"/>
    <col min="7687" max="7687" width="55.42578125" customWidth="1"/>
    <col min="7688" max="7688" width="52.5703125" customWidth="1"/>
    <col min="7689" max="7689" width="49.28515625" customWidth="1"/>
    <col min="7690" max="7690" width="52.7109375" customWidth="1"/>
    <col min="7691" max="7691" width="60.140625" customWidth="1"/>
    <col min="7692" max="7692" width="57.140625" customWidth="1"/>
    <col min="7693" max="7693" width="47" customWidth="1"/>
    <col min="7694" max="7694" width="51" customWidth="1"/>
    <col min="7695" max="7695" width="49.140625" customWidth="1"/>
    <col min="7937" max="7937" width="58.85546875" customWidth="1"/>
    <col min="7938" max="7938" width="41.42578125" customWidth="1"/>
    <col min="7939" max="7939" width="88.140625" customWidth="1"/>
    <col min="7940" max="7940" width="66.7109375" customWidth="1"/>
    <col min="7941" max="7941" width="54" customWidth="1"/>
    <col min="7942" max="7942" width="56.28515625" customWidth="1"/>
    <col min="7943" max="7943" width="55.42578125" customWidth="1"/>
    <col min="7944" max="7944" width="52.5703125" customWidth="1"/>
    <col min="7945" max="7945" width="49.28515625" customWidth="1"/>
    <col min="7946" max="7946" width="52.7109375" customWidth="1"/>
    <col min="7947" max="7947" width="60.140625" customWidth="1"/>
    <col min="7948" max="7948" width="57.140625" customWidth="1"/>
    <col min="7949" max="7949" width="47" customWidth="1"/>
    <col min="7950" max="7950" width="51" customWidth="1"/>
    <col min="7951" max="7951" width="49.140625" customWidth="1"/>
    <col min="8193" max="8193" width="58.85546875" customWidth="1"/>
    <col min="8194" max="8194" width="41.42578125" customWidth="1"/>
    <col min="8195" max="8195" width="88.140625" customWidth="1"/>
    <col min="8196" max="8196" width="66.7109375" customWidth="1"/>
    <col min="8197" max="8197" width="54" customWidth="1"/>
    <col min="8198" max="8198" width="56.28515625" customWidth="1"/>
    <col min="8199" max="8199" width="55.42578125" customWidth="1"/>
    <col min="8200" max="8200" width="52.5703125" customWidth="1"/>
    <col min="8201" max="8201" width="49.28515625" customWidth="1"/>
    <col min="8202" max="8202" width="52.7109375" customWidth="1"/>
    <col min="8203" max="8203" width="60.140625" customWidth="1"/>
    <col min="8204" max="8204" width="57.140625" customWidth="1"/>
    <col min="8205" max="8205" width="47" customWidth="1"/>
    <col min="8206" max="8206" width="51" customWidth="1"/>
    <col min="8207" max="8207" width="49.140625" customWidth="1"/>
    <col min="8449" max="8449" width="58.85546875" customWidth="1"/>
    <col min="8450" max="8450" width="41.42578125" customWidth="1"/>
    <col min="8451" max="8451" width="88.140625" customWidth="1"/>
    <col min="8452" max="8452" width="66.7109375" customWidth="1"/>
    <col min="8453" max="8453" width="54" customWidth="1"/>
    <col min="8454" max="8454" width="56.28515625" customWidth="1"/>
    <col min="8455" max="8455" width="55.42578125" customWidth="1"/>
    <col min="8456" max="8456" width="52.5703125" customWidth="1"/>
    <col min="8457" max="8457" width="49.28515625" customWidth="1"/>
    <col min="8458" max="8458" width="52.7109375" customWidth="1"/>
    <col min="8459" max="8459" width="60.140625" customWidth="1"/>
    <col min="8460" max="8460" width="57.140625" customWidth="1"/>
    <col min="8461" max="8461" width="47" customWidth="1"/>
    <col min="8462" max="8462" width="51" customWidth="1"/>
    <col min="8463" max="8463" width="49.140625" customWidth="1"/>
    <col min="8705" max="8705" width="58.85546875" customWidth="1"/>
    <col min="8706" max="8706" width="41.42578125" customWidth="1"/>
    <col min="8707" max="8707" width="88.140625" customWidth="1"/>
    <col min="8708" max="8708" width="66.7109375" customWidth="1"/>
    <col min="8709" max="8709" width="54" customWidth="1"/>
    <col min="8710" max="8710" width="56.28515625" customWidth="1"/>
    <col min="8711" max="8711" width="55.42578125" customWidth="1"/>
    <col min="8712" max="8712" width="52.5703125" customWidth="1"/>
    <col min="8713" max="8713" width="49.28515625" customWidth="1"/>
    <col min="8714" max="8714" width="52.7109375" customWidth="1"/>
    <col min="8715" max="8715" width="60.140625" customWidth="1"/>
    <col min="8716" max="8716" width="57.140625" customWidth="1"/>
    <col min="8717" max="8717" width="47" customWidth="1"/>
    <col min="8718" max="8718" width="51" customWidth="1"/>
    <col min="8719" max="8719" width="49.140625" customWidth="1"/>
    <col min="8961" max="8961" width="58.85546875" customWidth="1"/>
    <col min="8962" max="8962" width="41.42578125" customWidth="1"/>
    <col min="8963" max="8963" width="88.140625" customWidth="1"/>
    <col min="8964" max="8964" width="66.7109375" customWidth="1"/>
    <col min="8965" max="8965" width="54" customWidth="1"/>
    <col min="8966" max="8966" width="56.28515625" customWidth="1"/>
    <col min="8967" max="8967" width="55.42578125" customWidth="1"/>
    <col min="8968" max="8968" width="52.5703125" customWidth="1"/>
    <col min="8969" max="8969" width="49.28515625" customWidth="1"/>
    <col min="8970" max="8970" width="52.7109375" customWidth="1"/>
    <col min="8971" max="8971" width="60.140625" customWidth="1"/>
    <col min="8972" max="8972" width="57.140625" customWidth="1"/>
    <col min="8973" max="8973" width="47" customWidth="1"/>
    <col min="8974" max="8974" width="51" customWidth="1"/>
    <col min="8975" max="8975" width="49.140625" customWidth="1"/>
    <col min="9217" max="9217" width="58.85546875" customWidth="1"/>
    <col min="9218" max="9218" width="41.42578125" customWidth="1"/>
    <col min="9219" max="9219" width="88.140625" customWidth="1"/>
    <col min="9220" max="9220" width="66.7109375" customWidth="1"/>
    <col min="9221" max="9221" width="54" customWidth="1"/>
    <col min="9222" max="9222" width="56.28515625" customWidth="1"/>
    <col min="9223" max="9223" width="55.42578125" customWidth="1"/>
    <col min="9224" max="9224" width="52.5703125" customWidth="1"/>
    <col min="9225" max="9225" width="49.28515625" customWidth="1"/>
    <col min="9226" max="9226" width="52.7109375" customWidth="1"/>
    <col min="9227" max="9227" width="60.140625" customWidth="1"/>
    <col min="9228" max="9228" width="57.140625" customWidth="1"/>
    <col min="9229" max="9229" width="47" customWidth="1"/>
    <col min="9230" max="9230" width="51" customWidth="1"/>
    <col min="9231" max="9231" width="49.140625" customWidth="1"/>
    <col min="9473" max="9473" width="58.85546875" customWidth="1"/>
    <col min="9474" max="9474" width="41.42578125" customWidth="1"/>
    <col min="9475" max="9475" width="88.140625" customWidth="1"/>
    <col min="9476" max="9476" width="66.7109375" customWidth="1"/>
    <col min="9477" max="9477" width="54" customWidth="1"/>
    <col min="9478" max="9478" width="56.28515625" customWidth="1"/>
    <col min="9479" max="9479" width="55.42578125" customWidth="1"/>
    <col min="9480" max="9480" width="52.5703125" customWidth="1"/>
    <col min="9481" max="9481" width="49.28515625" customWidth="1"/>
    <col min="9482" max="9482" width="52.7109375" customWidth="1"/>
    <col min="9483" max="9483" width="60.140625" customWidth="1"/>
    <col min="9484" max="9484" width="57.140625" customWidth="1"/>
    <col min="9485" max="9485" width="47" customWidth="1"/>
    <col min="9486" max="9486" width="51" customWidth="1"/>
    <col min="9487" max="9487" width="49.140625" customWidth="1"/>
    <col min="9729" max="9729" width="58.85546875" customWidth="1"/>
    <col min="9730" max="9730" width="41.42578125" customWidth="1"/>
    <col min="9731" max="9731" width="88.140625" customWidth="1"/>
    <col min="9732" max="9732" width="66.7109375" customWidth="1"/>
    <col min="9733" max="9733" width="54" customWidth="1"/>
    <col min="9734" max="9734" width="56.28515625" customWidth="1"/>
    <col min="9735" max="9735" width="55.42578125" customWidth="1"/>
    <col min="9736" max="9736" width="52.5703125" customWidth="1"/>
    <col min="9737" max="9737" width="49.28515625" customWidth="1"/>
    <col min="9738" max="9738" width="52.7109375" customWidth="1"/>
    <col min="9739" max="9739" width="60.140625" customWidth="1"/>
    <col min="9740" max="9740" width="57.140625" customWidth="1"/>
    <col min="9741" max="9741" width="47" customWidth="1"/>
    <col min="9742" max="9742" width="51" customWidth="1"/>
    <col min="9743" max="9743" width="49.140625" customWidth="1"/>
    <col min="9985" max="9985" width="58.85546875" customWidth="1"/>
    <col min="9986" max="9986" width="41.42578125" customWidth="1"/>
    <col min="9987" max="9987" width="88.140625" customWidth="1"/>
    <col min="9988" max="9988" width="66.7109375" customWidth="1"/>
    <col min="9989" max="9989" width="54" customWidth="1"/>
    <col min="9990" max="9990" width="56.28515625" customWidth="1"/>
    <col min="9991" max="9991" width="55.42578125" customWidth="1"/>
    <col min="9992" max="9992" width="52.5703125" customWidth="1"/>
    <col min="9993" max="9993" width="49.28515625" customWidth="1"/>
    <col min="9994" max="9994" width="52.7109375" customWidth="1"/>
    <col min="9995" max="9995" width="60.140625" customWidth="1"/>
    <col min="9996" max="9996" width="57.140625" customWidth="1"/>
    <col min="9997" max="9997" width="47" customWidth="1"/>
    <col min="9998" max="9998" width="51" customWidth="1"/>
    <col min="9999" max="9999" width="49.140625" customWidth="1"/>
    <col min="10241" max="10241" width="58.85546875" customWidth="1"/>
    <col min="10242" max="10242" width="41.42578125" customWidth="1"/>
    <col min="10243" max="10243" width="88.140625" customWidth="1"/>
    <col min="10244" max="10244" width="66.7109375" customWidth="1"/>
    <col min="10245" max="10245" width="54" customWidth="1"/>
    <col min="10246" max="10246" width="56.28515625" customWidth="1"/>
    <col min="10247" max="10247" width="55.42578125" customWidth="1"/>
    <col min="10248" max="10248" width="52.5703125" customWidth="1"/>
    <col min="10249" max="10249" width="49.28515625" customWidth="1"/>
    <col min="10250" max="10250" width="52.7109375" customWidth="1"/>
    <col min="10251" max="10251" width="60.140625" customWidth="1"/>
    <col min="10252" max="10252" width="57.140625" customWidth="1"/>
    <col min="10253" max="10253" width="47" customWidth="1"/>
    <col min="10254" max="10254" width="51" customWidth="1"/>
    <col min="10255" max="10255" width="49.140625" customWidth="1"/>
    <col min="10497" max="10497" width="58.85546875" customWidth="1"/>
    <col min="10498" max="10498" width="41.42578125" customWidth="1"/>
    <col min="10499" max="10499" width="88.140625" customWidth="1"/>
    <col min="10500" max="10500" width="66.7109375" customWidth="1"/>
    <col min="10501" max="10501" width="54" customWidth="1"/>
    <col min="10502" max="10502" width="56.28515625" customWidth="1"/>
    <col min="10503" max="10503" width="55.42578125" customWidth="1"/>
    <col min="10504" max="10504" width="52.5703125" customWidth="1"/>
    <col min="10505" max="10505" width="49.28515625" customWidth="1"/>
    <col min="10506" max="10506" width="52.7109375" customWidth="1"/>
    <col min="10507" max="10507" width="60.140625" customWidth="1"/>
    <col min="10508" max="10508" width="57.140625" customWidth="1"/>
    <col min="10509" max="10509" width="47" customWidth="1"/>
    <col min="10510" max="10510" width="51" customWidth="1"/>
    <col min="10511" max="10511" width="49.140625" customWidth="1"/>
    <col min="10753" max="10753" width="58.85546875" customWidth="1"/>
    <col min="10754" max="10754" width="41.42578125" customWidth="1"/>
    <col min="10755" max="10755" width="88.140625" customWidth="1"/>
    <col min="10756" max="10756" width="66.7109375" customWidth="1"/>
    <col min="10757" max="10757" width="54" customWidth="1"/>
    <col min="10758" max="10758" width="56.28515625" customWidth="1"/>
    <col min="10759" max="10759" width="55.42578125" customWidth="1"/>
    <col min="10760" max="10760" width="52.5703125" customWidth="1"/>
    <col min="10761" max="10761" width="49.28515625" customWidth="1"/>
    <col min="10762" max="10762" width="52.7109375" customWidth="1"/>
    <col min="10763" max="10763" width="60.140625" customWidth="1"/>
    <col min="10764" max="10764" width="57.140625" customWidth="1"/>
    <col min="10765" max="10765" width="47" customWidth="1"/>
    <col min="10766" max="10766" width="51" customWidth="1"/>
    <col min="10767" max="10767" width="49.140625" customWidth="1"/>
    <col min="11009" max="11009" width="58.85546875" customWidth="1"/>
    <col min="11010" max="11010" width="41.42578125" customWidth="1"/>
    <col min="11011" max="11011" width="88.140625" customWidth="1"/>
    <col min="11012" max="11012" width="66.7109375" customWidth="1"/>
    <col min="11013" max="11013" width="54" customWidth="1"/>
    <col min="11014" max="11014" width="56.28515625" customWidth="1"/>
    <col min="11015" max="11015" width="55.42578125" customWidth="1"/>
    <col min="11016" max="11016" width="52.5703125" customWidth="1"/>
    <col min="11017" max="11017" width="49.28515625" customWidth="1"/>
    <col min="11018" max="11018" width="52.7109375" customWidth="1"/>
    <col min="11019" max="11019" width="60.140625" customWidth="1"/>
    <col min="11020" max="11020" width="57.140625" customWidth="1"/>
    <col min="11021" max="11021" width="47" customWidth="1"/>
    <col min="11022" max="11022" width="51" customWidth="1"/>
    <col min="11023" max="11023" width="49.140625" customWidth="1"/>
    <col min="11265" max="11265" width="58.85546875" customWidth="1"/>
    <col min="11266" max="11266" width="41.42578125" customWidth="1"/>
    <col min="11267" max="11267" width="88.140625" customWidth="1"/>
    <col min="11268" max="11268" width="66.7109375" customWidth="1"/>
    <col min="11269" max="11269" width="54" customWidth="1"/>
    <col min="11270" max="11270" width="56.28515625" customWidth="1"/>
    <col min="11271" max="11271" width="55.42578125" customWidth="1"/>
    <col min="11272" max="11272" width="52.5703125" customWidth="1"/>
    <col min="11273" max="11273" width="49.28515625" customWidth="1"/>
    <col min="11274" max="11274" width="52.7109375" customWidth="1"/>
    <col min="11275" max="11275" width="60.140625" customWidth="1"/>
    <col min="11276" max="11276" width="57.140625" customWidth="1"/>
    <col min="11277" max="11277" width="47" customWidth="1"/>
    <col min="11278" max="11278" width="51" customWidth="1"/>
    <col min="11279" max="11279" width="49.140625" customWidth="1"/>
    <col min="11521" max="11521" width="58.85546875" customWidth="1"/>
    <col min="11522" max="11522" width="41.42578125" customWidth="1"/>
    <col min="11523" max="11523" width="88.140625" customWidth="1"/>
    <col min="11524" max="11524" width="66.7109375" customWidth="1"/>
    <col min="11525" max="11525" width="54" customWidth="1"/>
    <col min="11526" max="11526" width="56.28515625" customWidth="1"/>
    <col min="11527" max="11527" width="55.42578125" customWidth="1"/>
    <col min="11528" max="11528" width="52.5703125" customWidth="1"/>
    <col min="11529" max="11529" width="49.28515625" customWidth="1"/>
    <col min="11530" max="11530" width="52.7109375" customWidth="1"/>
    <col min="11531" max="11531" width="60.140625" customWidth="1"/>
    <col min="11532" max="11532" width="57.140625" customWidth="1"/>
    <col min="11533" max="11533" width="47" customWidth="1"/>
    <col min="11534" max="11534" width="51" customWidth="1"/>
    <col min="11535" max="11535" width="49.140625" customWidth="1"/>
    <col min="11777" max="11777" width="58.85546875" customWidth="1"/>
    <col min="11778" max="11778" width="41.42578125" customWidth="1"/>
    <col min="11779" max="11779" width="88.140625" customWidth="1"/>
    <col min="11780" max="11780" width="66.7109375" customWidth="1"/>
    <col min="11781" max="11781" width="54" customWidth="1"/>
    <col min="11782" max="11782" width="56.28515625" customWidth="1"/>
    <col min="11783" max="11783" width="55.42578125" customWidth="1"/>
    <col min="11784" max="11784" width="52.5703125" customWidth="1"/>
    <col min="11785" max="11785" width="49.28515625" customWidth="1"/>
    <col min="11786" max="11786" width="52.7109375" customWidth="1"/>
    <col min="11787" max="11787" width="60.140625" customWidth="1"/>
    <col min="11788" max="11788" width="57.140625" customWidth="1"/>
    <col min="11789" max="11789" width="47" customWidth="1"/>
    <col min="11790" max="11790" width="51" customWidth="1"/>
    <col min="11791" max="11791" width="49.140625" customWidth="1"/>
    <col min="12033" max="12033" width="58.85546875" customWidth="1"/>
    <col min="12034" max="12034" width="41.42578125" customWidth="1"/>
    <col min="12035" max="12035" width="88.140625" customWidth="1"/>
    <col min="12036" max="12036" width="66.7109375" customWidth="1"/>
    <col min="12037" max="12037" width="54" customWidth="1"/>
    <col min="12038" max="12038" width="56.28515625" customWidth="1"/>
    <col min="12039" max="12039" width="55.42578125" customWidth="1"/>
    <col min="12040" max="12040" width="52.5703125" customWidth="1"/>
    <col min="12041" max="12041" width="49.28515625" customWidth="1"/>
    <col min="12042" max="12042" width="52.7109375" customWidth="1"/>
    <col min="12043" max="12043" width="60.140625" customWidth="1"/>
    <col min="12044" max="12044" width="57.140625" customWidth="1"/>
    <col min="12045" max="12045" width="47" customWidth="1"/>
    <col min="12046" max="12046" width="51" customWidth="1"/>
    <col min="12047" max="12047" width="49.140625" customWidth="1"/>
    <col min="12289" max="12289" width="58.85546875" customWidth="1"/>
    <col min="12290" max="12290" width="41.42578125" customWidth="1"/>
    <col min="12291" max="12291" width="88.140625" customWidth="1"/>
    <col min="12292" max="12292" width="66.7109375" customWidth="1"/>
    <col min="12293" max="12293" width="54" customWidth="1"/>
    <col min="12294" max="12294" width="56.28515625" customWidth="1"/>
    <col min="12295" max="12295" width="55.42578125" customWidth="1"/>
    <col min="12296" max="12296" width="52.5703125" customWidth="1"/>
    <col min="12297" max="12297" width="49.28515625" customWidth="1"/>
    <col min="12298" max="12298" width="52.7109375" customWidth="1"/>
    <col min="12299" max="12299" width="60.140625" customWidth="1"/>
    <col min="12300" max="12300" width="57.140625" customWidth="1"/>
    <col min="12301" max="12301" width="47" customWidth="1"/>
    <col min="12302" max="12302" width="51" customWidth="1"/>
    <col min="12303" max="12303" width="49.140625" customWidth="1"/>
    <col min="12545" max="12545" width="58.85546875" customWidth="1"/>
    <col min="12546" max="12546" width="41.42578125" customWidth="1"/>
    <col min="12547" max="12547" width="88.140625" customWidth="1"/>
    <col min="12548" max="12548" width="66.7109375" customWidth="1"/>
    <col min="12549" max="12549" width="54" customWidth="1"/>
    <col min="12550" max="12550" width="56.28515625" customWidth="1"/>
    <col min="12551" max="12551" width="55.42578125" customWidth="1"/>
    <col min="12552" max="12552" width="52.5703125" customWidth="1"/>
    <col min="12553" max="12553" width="49.28515625" customWidth="1"/>
    <col min="12554" max="12554" width="52.7109375" customWidth="1"/>
    <col min="12555" max="12555" width="60.140625" customWidth="1"/>
    <col min="12556" max="12556" width="57.140625" customWidth="1"/>
    <col min="12557" max="12557" width="47" customWidth="1"/>
    <col min="12558" max="12558" width="51" customWidth="1"/>
    <col min="12559" max="12559" width="49.140625" customWidth="1"/>
    <col min="12801" max="12801" width="58.85546875" customWidth="1"/>
    <col min="12802" max="12802" width="41.42578125" customWidth="1"/>
    <col min="12803" max="12803" width="88.140625" customWidth="1"/>
    <col min="12804" max="12804" width="66.7109375" customWidth="1"/>
    <col min="12805" max="12805" width="54" customWidth="1"/>
    <col min="12806" max="12806" width="56.28515625" customWidth="1"/>
    <col min="12807" max="12807" width="55.42578125" customWidth="1"/>
    <col min="12808" max="12808" width="52.5703125" customWidth="1"/>
    <col min="12809" max="12809" width="49.28515625" customWidth="1"/>
    <col min="12810" max="12810" width="52.7109375" customWidth="1"/>
    <col min="12811" max="12811" width="60.140625" customWidth="1"/>
    <col min="12812" max="12812" width="57.140625" customWidth="1"/>
    <col min="12813" max="12813" width="47" customWidth="1"/>
    <col min="12814" max="12814" width="51" customWidth="1"/>
    <col min="12815" max="12815" width="49.140625" customWidth="1"/>
    <col min="13057" max="13057" width="58.85546875" customWidth="1"/>
    <col min="13058" max="13058" width="41.42578125" customWidth="1"/>
    <col min="13059" max="13059" width="88.140625" customWidth="1"/>
    <col min="13060" max="13060" width="66.7109375" customWidth="1"/>
    <col min="13061" max="13061" width="54" customWidth="1"/>
    <col min="13062" max="13062" width="56.28515625" customWidth="1"/>
    <col min="13063" max="13063" width="55.42578125" customWidth="1"/>
    <col min="13064" max="13064" width="52.5703125" customWidth="1"/>
    <col min="13065" max="13065" width="49.28515625" customWidth="1"/>
    <col min="13066" max="13066" width="52.7109375" customWidth="1"/>
    <col min="13067" max="13067" width="60.140625" customWidth="1"/>
    <col min="13068" max="13068" width="57.140625" customWidth="1"/>
    <col min="13069" max="13069" width="47" customWidth="1"/>
    <col min="13070" max="13070" width="51" customWidth="1"/>
    <col min="13071" max="13071" width="49.140625" customWidth="1"/>
    <col min="13313" max="13313" width="58.85546875" customWidth="1"/>
    <col min="13314" max="13314" width="41.42578125" customWidth="1"/>
    <col min="13315" max="13315" width="88.140625" customWidth="1"/>
    <col min="13316" max="13316" width="66.7109375" customWidth="1"/>
    <col min="13317" max="13317" width="54" customWidth="1"/>
    <col min="13318" max="13318" width="56.28515625" customWidth="1"/>
    <col min="13319" max="13319" width="55.42578125" customWidth="1"/>
    <col min="13320" max="13320" width="52.5703125" customWidth="1"/>
    <col min="13321" max="13321" width="49.28515625" customWidth="1"/>
    <col min="13322" max="13322" width="52.7109375" customWidth="1"/>
    <col min="13323" max="13323" width="60.140625" customWidth="1"/>
    <col min="13324" max="13324" width="57.140625" customWidth="1"/>
    <col min="13325" max="13325" width="47" customWidth="1"/>
    <col min="13326" max="13326" width="51" customWidth="1"/>
    <col min="13327" max="13327" width="49.140625" customWidth="1"/>
    <col min="13569" max="13569" width="58.85546875" customWidth="1"/>
    <col min="13570" max="13570" width="41.42578125" customWidth="1"/>
    <col min="13571" max="13571" width="88.140625" customWidth="1"/>
    <col min="13572" max="13572" width="66.7109375" customWidth="1"/>
    <col min="13573" max="13573" width="54" customWidth="1"/>
    <col min="13574" max="13574" width="56.28515625" customWidth="1"/>
    <col min="13575" max="13575" width="55.42578125" customWidth="1"/>
    <col min="13576" max="13576" width="52.5703125" customWidth="1"/>
    <col min="13577" max="13577" width="49.28515625" customWidth="1"/>
    <col min="13578" max="13578" width="52.7109375" customWidth="1"/>
    <col min="13579" max="13579" width="60.140625" customWidth="1"/>
    <col min="13580" max="13580" width="57.140625" customWidth="1"/>
    <col min="13581" max="13581" width="47" customWidth="1"/>
    <col min="13582" max="13582" width="51" customWidth="1"/>
    <col min="13583" max="13583" width="49.140625" customWidth="1"/>
    <col min="13825" max="13825" width="58.85546875" customWidth="1"/>
    <col min="13826" max="13826" width="41.42578125" customWidth="1"/>
    <col min="13827" max="13827" width="88.140625" customWidth="1"/>
    <col min="13828" max="13828" width="66.7109375" customWidth="1"/>
    <col min="13829" max="13829" width="54" customWidth="1"/>
    <col min="13830" max="13830" width="56.28515625" customWidth="1"/>
    <col min="13831" max="13831" width="55.42578125" customWidth="1"/>
    <col min="13832" max="13832" width="52.5703125" customWidth="1"/>
    <col min="13833" max="13833" width="49.28515625" customWidth="1"/>
    <col min="13834" max="13834" width="52.7109375" customWidth="1"/>
    <col min="13835" max="13835" width="60.140625" customWidth="1"/>
    <col min="13836" max="13836" width="57.140625" customWidth="1"/>
    <col min="13837" max="13837" width="47" customWidth="1"/>
    <col min="13838" max="13838" width="51" customWidth="1"/>
    <col min="13839" max="13839" width="49.140625" customWidth="1"/>
    <col min="14081" max="14081" width="58.85546875" customWidth="1"/>
    <col min="14082" max="14082" width="41.42578125" customWidth="1"/>
    <col min="14083" max="14083" width="88.140625" customWidth="1"/>
    <col min="14084" max="14084" width="66.7109375" customWidth="1"/>
    <col min="14085" max="14085" width="54" customWidth="1"/>
    <col min="14086" max="14086" width="56.28515625" customWidth="1"/>
    <col min="14087" max="14087" width="55.42578125" customWidth="1"/>
    <col min="14088" max="14088" width="52.5703125" customWidth="1"/>
    <col min="14089" max="14089" width="49.28515625" customWidth="1"/>
    <col min="14090" max="14090" width="52.7109375" customWidth="1"/>
    <col min="14091" max="14091" width="60.140625" customWidth="1"/>
    <col min="14092" max="14092" width="57.140625" customWidth="1"/>
    <col min="14093" max="14093" width="47" customWidth="1"/>
    <col min="14094" max="14094" width="51" customWidth="1"/>
    <col min="14095" max="14095" width="49.140625" customWidth="1"/>
    <col min="14337" max="14337" width="58.85546875" customWidth="1"/>
    <col min="14338" max="14338" width="41.42578125" customWidth="1"/>
    <col min="14339" max="14339" width="88.140625" customWidth="1"/>
    <col min="14340" max="14340" width="66.7109375" customWidth="1"/>
    <col min="14341" max="14341" width="54" customWidth="1"/>
    <col min="14342" max="14342" width="56.28515625" customWidth="1"/>
    <col min="14343" max="14343" width="55.42578125" customWidth="1"/>
    <col min="14344" max="14344" width="52.5703125" customWidth="1"/>
    <col min="14345" max="14345" width="49.28515625" customWidth="1"/>
    <col min="14346" max="14346" width="52.7109375" customWidth="1"/>
    <col min="14347" max="14347" width="60.140625" customWidth="1"/>
    <col min="14348" max="14348" width="57.140625" customWidth="1"/>
    <col min="14349" max="14349" width="47" customWidth="1"/>
    <col min="14350" max="14350" width="51" customWidth="1"/>
    <col min="14351" max="14351" width="49.140625" customWidth="1"/>
    <col min="14593" max="14593" width="58.85546875" customWidth="1"/>
    <col min="14594" max="14594" width="41.42578125" customWidth="1"/>
    <col min="14595" max="14595" width="88.140625" customWidth="1"/>
    <col min="14596" max="14596" width="66.7109375" customWidth="1"/>
    <col min="14597" max="14597" width="54" customWidth="1"/>
    <col min="14598" max="14598" width="56.28515625" customWidth="1"/>
    <col min="14599" max="14599" width="55.42578125" customWidth="1"/>
    <col min="14600" max="14600" width="52.5703125" customWidth="1"/>
    <col min="14601" max="14601" width="49.28515625" customWidth="1"/>
    <col min="14602" max="14602" width="52.7109375" customWidth="1"/>
    <col min="14603" max="14603" width="60.140625" customWidth="1"/>
    <col min="14604" max="14604" width="57.140625" customWidth="1"/>
    <col min="14605" max="14605" width="47" customWidth="1"/>
    <col min="14606" max="14606" width="51" customWidth="1"/>
    <col min="14607" max="14607" width="49.140625" customWidth="1"/>
    <col min="14849" max="14849" width="58.85546875" customWidth="1"/>
    <col min="14850" max="14850" width="41.42578125" customWidth="1"/>
    <col min="14851" max="14851" width="88.140625" customWidth="1"/>
    <col min="14852" max="14852" width="66.7109375" customWidth="1"/>
    <col min="14853" max="14853" width="54" customWidth="1"/>
    <col min="14854" max="14854" width="56.28515625" customWidth="1"/>
    <col min="14855" max="14855" width="55.42578125" customWidth="1"/>
    <col min="14856" max="14856" width="52.5703125" customWidth="1"/>
    <col min="14857" max="14857" width="49.28515625" customWidth="1"/>
    <col min="14858" max="14858" width="52.7109375" customWidth="1"/>
    <col min="14859" max="14859" width="60.140625" customWidth="1"/>
    <col min="14860" max="14860" width="57.140625" customWidth="1"/>
    <col min="14861" max="14861" width="47" customWidth="1"/>
    <col min="14862" max="14862" width="51" customWidth="1"/>
    <col min="14863" max="14863" width="49.140625" customWidth="1"/>
    <col min="15105" max="15105" width="58.85546875" customWidth="1"/>
    <col min="15106" max="15106" width="41.42578125" customWidth="1"/>
    <col min="15107" max="15107" width="88.140625" customWidth="1"/>
    <col min="15108" max="15108" width="66.7109375" customWidth="1"/>
    <col min="15109" max="15109" width="54" customWidth="1"/>
    <col min="15110" max="15110" width="56.28515625" customWidth="1"/>
    <col min="15111" max="15111" width="55.42578125" customWidth="1"/>
    <col min="15112" max="15112" width="52.5703125" customWidth="1"/>
    <col min="15113" max="15113" width="49.28515625" customWidth="1"/>
    <col min="15114" max="15114" width="52.7109375" customWidth="1"/>
    <col min="15115" max="15115" width="60.140625" customWidth="1"/>
    <col min="15116" max="15116" width="57.140625" customWidth="1"/>
    <col min="15117" max="15117" width="47" customWidth="1"/>
    <col min="15118" max="15118" width="51" customWidth="1"/>
    <col min="15119" max="15119" width="49.140625" customWidth="1"/>
    <col min="15361" max="15361" width="58.85546875" customWidth="1"/>
    <col min="15362" max="15362" width="41.42578125" customWidth="1"/>
    <col min="15363" max="15363" width="88.140625" customWidth="1"/>
    <col min="15364" max="15364" width="66.7109375" customWidth="1"/>
    <col min="15365" max="15365" width="54" customWidth="1"/>
    <col min="15366" max="15366" width="56.28515625" customWidth="1"/>
    <col min="15367" max="15367" width="55.42578125" customWidth="1"/>
    <col min="15368" max="15368" width="52.5703125" customWidth="1"/>
    <col min="15369" max="15369" width="49.28515625" customWidth="1"/>
    <col min="15370" max="15370" width="52.7109375" customWidth="1"/>
    <col min="15371" max="15371" width="60.140625" customWidth="1"/>
    <col min="15372" max="15372" width="57.140625" customWidth="1"/>
    <col min="15373" max="15373" width="47" customWidth="1"/>
    <col min="15374" max="15374" width="51" customWidth="1"/>
    <col min="15375" max="15375" width="49.140625" customWidth="1"/>
    <col min="15617" max="15617" width="58.85546875" customWidth="1"/>
    <col min="15618" max="15618" width="41.42578125" customWidth="1"/>
    <col min="15619" max="15619" width="88.140625" customWidth="1"/>
    <col min="15620" max="15620" width="66.7109375" customWidth="1"/>
    <col min="15621" max="15621" width="54" customWidth="1"/>
    <col min="15622" max="15622" width="56.28515625" customWidth="1"/>
    <col min="15623" max="15623" width="55.42578125" customWidth="1"/>
    <col min="15624" max="15624" width="52.5703125" customWidth="1"/>
    <col min="15625" max="15625" width="49.28515625" customWidth="1"/>
    <col min="15626" max="15626" width="52.7109375" customWidth="1"/>
    <col min="15627" max="15627" width="60.140625" customWidth="1"/>
    <col min="15628" max="15628" width="57.140625" customWidth="1"/>
    <col min="15629" max="15629" width="47" customWidth="1"/>
    <col min="15630" max="15630" width="51" customWidth="1"/>
    <col min="15631" max="15631" width="49.140625" customWidth="1"/>
    <col min="15873" max="15873" width="58.85546875" customWidth="1"/>
    <col min="15874" max="15874" width="41.42578125" customWidth="1"/>
    <col min="15875" max="15875" width="88.140625" customWidth="1"/>
    <col min="15876" max="15876" width="66.7109375" customWidth="1"/>
    <col min="15877" max="15877" width="54" customWidth="1"/>
    <col min="15878" max="15878" width="56.28515625" customWidth="1"/>
    <col min="15879" max="15879" width="55.42578125" customWidth="1"/>
    <col min="15880" max="15880" width="52.5703125" customWidth="1"/>
    <col min="15881" max="15881" width="49.28515625" customWidth="1"/>
    <col min="15882" max="15882" width="52.7109375" customWidth="1"/>
    <col min="15883" max="15883" width="60.140625" customWidth="1"/>
    <col min="15884" max="15884" width="57.140625" customWidth="1"/>
    <col min="15885" max="15885" width="47" customWidth="1"/>
    <col min="15886" max="15886" width="51" customWidth="1"/>
    <col min="15887" max="15887" width="49.140625" customWidth="1"/>
    <col min="16129" max="16129" width="58.85546875" customWidth="1"/>
    <col min="16130" max="16130" width="41.42578125" customWidth="1"/>
    <col min="16131" max="16131" width="88.140625" customWidth="1"/>
    <col min="16132" max="16132" width="66.7109375" customWidth="1"/>
    <col min="16133" max="16133" width="54" customWidth="1"/>
    <col min="16134" max="16134" width="56.28515625" customWidth="1"/>
    <col min="16135" max="16135" width="55.42578125" customWidth="1"/>
    <col min="16136" max="16136" width="52.5703125" customWidth="1"/>
    <col min="16137" max="16137" width="49.28515625" customWidth="1"/>
    <col min="16138" max="16138" width="52.7109375" customWidth="1"/>
    <col min="16139" max="16139" width="60.140625" customWidth="1"/>
    <col min="16140" max="16140" width="57.140625" customWidth="1"/>
    <col min="16141" max="16141" width="47" customWidth="1"/>
    <col min="16142" max="16142" width="51" customWidth="1"/>
    <col min="16143" max="16143" width="49.140625" customWidth="1"/>
  </cols>
  <sheetData>
    <row r="1" spans="1:15" ht="18" x14ac:dyDescent="0.25">
      <c r="A1" s="403" t="s">
        <v>727</v>
      </c>
    </row>
    <row r="2" spans="1:15" ht="18.75" x14ac:dyDescent="0.3">
      <c r="A2" s="404" t="s">
        <v>1375</v>
      </c>
    </row>
    <row r="3" spans="1:15" x14ac:dyDescent="0.2">
      <c r="A3" t="s">
        <v>527</v>
      </c>
    </row>
    <row r="4" spans="1:15" x14ac:dyDescent="0.2">
      <c r="A4" s="405" t="str">
        <f>HYPERLINK("http://www.eia.doe.gov/totalenergy/data/monthly/dataunits.cfm","Note: Information about data precision and revisions.")</f>
        <v>Note: Information about data precision and revisions.</v>
      </c>
    </row>
    <row r="5" spans="1:15" x14ac:dyDescent="0.2">
      <c r="A5" t="s">
        <v>527</v>
      </c>
    </row>
    <row r="6" spans="1:15" x14ac:dyDescent="0.2">
      <c r="A6" t="s">
        <v>1373</v>
      </c>
    </row>
    <row r="7" spans="1:15" x14ac:dyDescent="0.2">
      <c r="A7" t="s">
        <v>1374</v>
      </c>
    </row>
    <row r="8" spans="1:15" x14ac:dyDescent="0.2">
      <c r="A8" t="s">
        <v>527</v>
      </c>
    </row>
    <row r="9" spans="1:15" ht="15.75" x14ac:dyDescent="0.25">
      <c r="A9" s="406" t="s">
        <v>1304</v>
      </c>
    </row>
    <row r="10" spans="1:15" x14ac:dyDescent="0.2">
      <c r="A10" t="s">
        <v>527</v>
      </c>
    </row>
    <row r="11" spans="1:15" x14ac:dyDescent="0.2">
      <c r="A11" s="407" t="s">
        <v>1305</v>
      </c>
      <c r="B11" s="407" t="s">
        <v>733</v>
      </c>
      <c r="C11" s="407" t="s">
        <v>734</v>
      </c>
      <c r="D11" s="407" t="s">
        <v>735</v>
      </c>
      <c r="E11" s="407" t="s">
        <v>736</v>
      </c>
      <c r="F11" s="407" t="s">
        <v>737</v>
      </c>
      <c r="G11" s="407" t="s">
        <v>738</v>
      </c>
      <c r="H11" s="407" t="s">
        <v>739</v>
      </c>
      <c r="I11" s="407" t="s">
        <v>740</v>
      </c>
      <c r="J11" s="407" t="s">
        <v>741</v>
      </c>
      <c r="K11" s="407" t="s">
        <v>742</v>
      </c>
      <c r="L11" s="407" t="s">
        <v>743</v>
      </c>
      <c r="M11" s="407" t="s">
        <v>744</v>
      </c>
      <c r="N11" s="407" t="s">
        <v>745</v>
      </c>
      <c r="O11" s="407" t="s">
        <v>746</v>
      </c>
    </row>
    <row r="12" spans="1:15" x14ac:dyDescent="0.2">
      <c r="B12" s="407" t="s">
        <v>747</v>
      </c>
      <c r="C12" s="407" t="s">
        <v>747</v>
      </c>
      <c r="D12" s="407" t="s">
        <v>747</v>
      </c>
      <c r="E12" s="407" t="s">
        <v>747</v>
      </c>
      <c r="F12" s="407" t="s">
        <v>747</v>
      </c>
      <c r="G12" s="407" t="s">
        <v>747</v>
      </c>
      <c r="H12" s="407" t="s">
        <v>747</v>
      </c>
      <c r="I12" s="407" t="s">
        <v>747</v>
      </c>
      <c r="J12" s="407" t="s">
        <v>747</v>
      </c>
      <c r="K12" s="407" t="s">
        <v>747</v>
      </c>
      <c r="L12" s="407" t="s">
        <v>747</v>
      </c>
      <c r="M12" s="407" t="s">
        <v>747</v>
      </c>
      <c r="N12" s="407" t="s">
        <v>747</v>
      </c>
      <c r="O12" s="407" t="s">
        <v>747</v>
      </c>
    </row>
    <row r="13" spans="1:15" x14ac:dyDescent="0.2">
      <c r="A13" s="408">
        <v>1949</v>
      </c>
      <c r="B13">
        <v>1554.1179999999999</v>
      </c>
      <c r="C13">
        <v>359.99200000000002</v>
      </c>
      <c r="D13">
        <v>734.774</v>
      </c>
      <c r="E13">
        <v>2648.8829999999998</v>
      </c>
      <c r="F13" t="s">
        <v>749</v>
      </c>
      <c r="G13" t="s">
        <v>749</v>
      </c>
      <c r="H13" t="s">
        <v>749</v>
      </c>
      <c r="I13" t="s">
        <v>749</v>
      </c>
      <c r="J13">
        <v>19.986000000000001</v>
      </c>
      <c r="K13">
        <v>19.986000000000001</v>
      </c>
      <c r="L13">
        <v>2668.8690000000001</v>
      </c>
      <c r="M13">
        <v>200.10400000000001</v>
      </c>
      <c r="N13">
        <v>799.84299999999996</v>
      </c>
      <c r="O13">
        <v>3668.8159999999998</v>
      </c>
    </row>
    <row r="14" spans="1:15" x14ac:dyDescent="0.2">
      <c r="A14" s="408">
        <v>1950</v>
      </c>
      <c r="B14">
        <v>1541.548</v>
      </c>
      <c r="C14">
        <v>401.41199999999998</v>
      </c>
      <c r="D14">
        <v>872.05799999999999</v>
      </c>
      <c r="E14">
        <v>2815.0189999999998</v>
      </c>
      <c r="F14" t="s">
        <v>749</v>
      </c>
      <c r="G14" t="s">
        <v>749</v>
      </c>
      <c r="H14" t="s">
        <v>749</v>
      </c>
      <c r="I14" t="s">
        <v>749</v>
      </c>
      <c r="J14">
        <v>19.074999999999999</v>
      </c>
      <c r="K14">
        <v>19.074999999999999</v>
      </c>
      <c r="L14">
        <v>2834.0940000000001</v>
      </c>
      <c r="M14">
        <v>225.09399999999999</v>
      </c>
      <c r="N14">
        <v>834.11</v>
      </c>
      <c r="O14">
        <v>3893.2979999999998</v>
      </c>
    </row>
    <row r="15" spans="1:15" x14ac:dyDescent="0.2">
      <c r="A15" s="408">
        <v>1951</v>
      </c>
      <c r="B15">
        <v>1306.595</v>
      </c>
      <c r="C15">
        <v>480.56</v>
      </c>
      <c r="D15">
        <v>932.33100000000002</v>
      </c>
      <c r="E15">
        <v>2719.4859999999999</v>
      </c>
      <c r="F15" t="s">
        <v>749</v>
      </c>
      <c r="G15" t="s">
        <v>749</v>
      </c>
      <c r="H15" t="s">
        <v>749</v>
      </c>
      <c r="I15" t="s">
        <v>749</v>
      </c>
      <c r="J15">
        <v>18.198</v>
      </c>
      <c r="K15">
        <v>18.198</v>
      </c>
      <c r="L15">
        <v>2737.6840000000002</v>
      </c>
      <c r="M15">
        <v>252.36</v>
      </c>
      <c r="N15">
        <v>883.18100000000004</v>
      </c>
      <c r="O15">
        <v>3873.2260000000001</v>
      </c>
    </row>
    <row r="16" spans="1:15" x14ac:dyDescent="0.2">
      <c r="A16" s="408">
        <v>1952</v>
      </c>
      <c r="B16">
        <v>1169.1400000000001</v>
      </c>
      <c r="C16">
        <v>533.71699999999998</v>
      </c>
      <c r="D16">
        <v>952.93899999999996</v>
      </c>
      <c r="E16">
        <v>2655.797</v>
      </c>
      <c r="F16" t="s">
        <v>749</v>
      </c>
      <c r="G16" t="s">
        <v>749</v>
      </c>
      <c r="H16" t="s">
        <v>749</v>
      </c>
      <c r="I16" t="s">
        <v>749</v>
      </c>
      <c r="J16">
        <v>17.114000000000001</v>
      </c>
      <c r="K16">
        <v>17.114000000000001</v>
      </c>
      <c r="L16">
        <v>2672.9110000000001</v>
      </c>
      <c r="M16">
        <v>273.28699999999998</v>
      </c>
      <c r="N16">
        <v>927.18799999999999</v>
      </c>
      <c r="O16">
        <v>3873.3850000000002</v>
      </c>
    </row>
    <row r="17" spans="1:15" x14ac:dyDescent="0.2">
      <c r="A17" s="408">
        <v>1953</v>
      </c>
      <c r="B17">
        <v>965.66399999999999</v>
      </c>
      <c r="C17">
        <v>549.22299999999996</v>
      </c>
      <c r="D17">
        <v>981.75099999999998</v>
      </c>
      <c r="E17">
        <v>2496.6379999999999</v>
      </c>
      <c r="F17" t="s">
        <v>749</v>
      </c>
      <c r="G17" t="s">
        <v>749</v>
      </c>
      <c r="H17" t="s">
        <v>749</v>
      </c>
      <c r="I17" t="s">
        <v>749</v>
      </c>
      <c r="J17">
        <v>15.738</v>
      </c>
      <c r="K17">
        <v>15.738</v>
      </c>
      <c r="L17">
        <v>2512.3760000000002</v>
      </c>
      <c r="M17">
        <v>296.928</v>
      </c>
      <c r="N17">
        <v>961.67899999999997</v>
      </c>
      <c r="O17">
        <v>3770.982</v>
      </c>
    </row>
    <row r="18" spans="1:15" x14ac:dyDescent="0.2">
      <c r="A18" s="408">
        <v>1954</v>
      </c>
      <c r="B18">
        <v>824.59799999999996</v>
      </c>
      <c r="C18">
        <v>605.42999999999995</v>
      </c>
      <c r="D18">
        <v>1012.379</v>
      </c>
      <c r="E18">
        <v>2442.4079999999999</v>
      </c>
      <c r="F18" t="s">
        <v>749</v>
      </c>
      <c r="G18" t="s">
        <v>749</v>
      </c>
      <c r="H18" t="s">
        <v>749</v>
      </c>
      <c r="I18" t="s">
        <v>749</v>
      </c>
      <c r="J18">
        <v>15.17</v>
      </c>
      <c r="K18">
        <v>15.17</v>
      </c>
      <c r="L18">
        <v>2457.578</v>
      </c>
      <c r="M18">
        <v>319.346</v>
      </c>
      <c r="N18">
        <v>955.99800000000005</v>
      </c>
      <c r="O18">
        <v>3732.9209999999998</v>
      </c>
    </row>
    <row r="19" spans="1:15" x14ac:dyDescent="0.2">
      <c r="A19" s="408">
        <v>1955</v>
      </c>
      <c r="B19">
        <v>800.70600000000002</v>
      </c>
      <c r="C19">
        <v>651.24199999999996</v>
      </c>
      <c r="D19">
        <v>1094.598</v>
      </c>
      <c r="E19">
        <v>2546.5459999999998</v>
      </c>
      <c r="F19" t="s">
        <v>749</v>
      </c>
      <c r="G19" t="s">
        <v>749</v>
      </c>
      <c r="H19" t="s">
        <v>749</v>
      </c>
      <c r="I19" t="s">
        <v>749</v>
      </c>
      <c r="J19">
        <v>14.706</v>
      </c>
      <c r="K19">
        <v>14.706</v>
      </c>
      <c r="L19">
        <v>2561.252</v>
      </c>
      <c r="M19">
        <v>349.89100000000002</v>
      </c>
      <c r="N19">
        <v>983.99699999999996</v>
      </c>
      <c r="O19">
        <v>3895.14</v>
      </c>
    </row>
    <row r="20" spans="1:15" x14ac:dyDescent="0.2">
      <c r="A20" s="408">
        <v>1956</v>
      </c>
      <c r="B20">
        <v>714.62699999999995</v>
      </c>
      <c r="C20">
        <v>741.96100000000001</v>
      </c>
      <c r="D20">
        <v>1136.248</v>
      </c>
      <c r="E20">
        <v>2592.8359999999998</v>
      </c>
      <c r="F20" t="s">
        <v>749</v>
      </c>
      <c r="G20" t="s">
        <v>749</v>
      </c>
      <c r="H20" t="s">
        <v>749</v>
      </c>
      <c r="I20" t="s">
        <v>749</v>
      </c>
      <c r="J20">
        <v>14.018000000000001</v>
      </c>
      <c r="K20">
        <v>14.018000000000001</v>
      </c>
      <c r="L20">
        <v>2606.8539999999998</v>
      </c>
      <c r="M20">
        <v>380.17700000000002</v>
      </c>
      <c r="N20">
        <v>1035.828</v>
      </c>
      <c r="O20">
        <v>4022.8589999999999</v>
      </c>
    </row>
    <row r="21" spans="1:15" x14ac:dyDescent="0.2">
      <c r="A21" s="408">
        <v>1957</v>
      </c>
      <c r="B21">
        <v>534.87300000000005</v>
      </c>
      <c r="C21">
        <v>803.07299999999998</v>
      </c>
      <c r="D21">
        <v>1098.0150000000001</v>
      </c>
      <c r="E21">
        <v>2435.9609999999998</v>
      </c>
      <c r="F21" t="s">
        <v>749</v>
      </c>
      <c r="G21" t="s">
        <v>749</v>
      </c>
      <c r="H21" t="s">
        <v>749</v>
      </c>
      <c r="I21" t="s">
        <v>749</v>
      </c>
      <c r="J21">
        <v>13.33</v>
      </c>
      <c r="K21">
        <v>13.33</v>
      </c>
      <c r="L21">
        <v>2449.2910000000002</v>
      </c>
      <c r="M21">
        <v>410.67899999999997</v>
      </c>
      <c r="N21">
        <v>1100.817</v>
      </c>
      <c r="O21">
        <v>3960.7869999999998</v>
      </c>
    </row>
    <row r="22" spans="1:15" x14ac:dyDescent="0.2">
      <c r="A22" s="408">
        <v>1958</v>
      </c>
      <c r="B22">
        <v>500.53199999999998</v>
      </c>
      <c r="C22">
        <v>902.28599999999994</v>
      </c>
      <c r="D22">
        <v>1141.298</v>
      </c>
      <c r="E22">
        <v>2544.116</v>
      </c>
      <c r="F22" t="s">
        <v>749</v>
      </c>
      <c r="G22" t="s">
        <v>749</v>
      </c>
      <c r="H22" t="s">
        <v>749</v>
      </c>
      <c r="I22" t="s">
        <v>749</v>
      </c>
      <c r="J22">
        <v>13.089</v>
      </c>
      <c r="K22">
        <v>13.089</v>
      </c>
      <c r="L22">
        <v>2557.2049999999999</v>
      </c>
      <c r="M22">
        <v>435.25599999999997</v>
      </c>
      <c r="N22">
        <v>1126.6949999999999</v>
      </c>
      <c r="O22">
        <v>4119.1559999999999</v>
      </c>
    </row>
    <row r="23" spans="1:15" x14ac:dyDescent="0.2">
      <c r="A23" s="408">
        <v>1959</v>
      </c>
      <c r="B23">
        <v>415.16399999999999</v>
      </c>
      <c r="C23">
        <v>1009.236</v>
      </c>
      <c r="D23">
        <v>1212.693</v>
      </c>
      <c r="E23">
        <v>2637.0920000000001</v>
      </c>
      <c r="F23" t="s">
        <v>749</v>
      </c>
      <c r="G23" t="s">
        <v>749</v>
      </c>
      <c r="H23" t="s">
        <v>749</v>
      </c>
      <c r="I23" t="s">
        <v>749</v>
      </c>
      <c r="J23">
        <v>12.298</v>
      </c>
      <c r="K23">
        <v>12.298</v>
      </c>
      <c r="L23">
        <v>2649.39</v>
      </c>
      <c r="M23">
        <v>487.86</v>
      </c>
      <c r="N23">
        <v>1234.9359999999999</v>
      </c>
      <c r="O23">
        <v>4372.1859999999997</v>
      </c>
    </row>
    <row r="24" spans="1:15" x14ac:dyDescent="0.2">
      <c r="A24" s="408">
        <v>1960</v>
      </c>
      <c r="B24">
        <v>406.72300000000001</v>
      </c>
      <c r="C24">
        <v>1055.93</v>
      </c>
      <c r="D24">
        <v>1248.0450000000001</v>
      </c>
      <c r="E24">
        <v>2710.6970000000001</v>
      </c>
      <c r="F24" t="s">
        <v>749</v>
      </c>
      <c r="G24" t="s">
        <v>749</v>
      </c>
      <c r="H24" t="s">
        <v>749</v>
      </c>
      <c r="I24" t="s">
        <v>749</v>
      </c>
      <c r="J24">
        <v>11.868</v>
      </c>
      <c r="K24">
        <v>11.868</v>
      </c>
      <c r="L24">
        <v>2722.5650000000001</v>
      </c>
      <c r="M24">
        <v>542.99900000000002</v>
      </c>
      <c r="N24">
        <v>1343.837</v>
      </c>
      <c r="O24">
        <v>4609.3999999999996</v>
      </c>
    </row>
    <row r="25" spans="1:15" x14ac:dyDescent="0.2">
      <c r="A25" s="408">
        <v>1961</v>
      </c>
      <c r="B25">
        <v>370.815</v>
      </c>
      <c r="C25">
        <v>1114.539</v>
      </c>
      <c r="D25">
        <v>1268.4860000000001</v>
      </c>
      <c r="E25">
        <v>2753.84</v>
      </c>
      <c r="F25" t="s">
        <v>749</v>
      </c>
      <c r="G25" t="s">
        <v>749</v>
      </c>
      <c r="H25" t="s">
        <v>749</v>
      </c>
      <c r="I25" t="s">
        <v>749</v>
      </c>
      <c r="J25">
        <v>11.146000000000001</v>
      </c>
      <c r="K25">
        <v>11.146000000000001</v>
      </c>
      <c r="L25">
        <v>2764.9859999999999</v>
      </c>
      <c r="M25">
        <v>572.04200000000003</v>
      </c>
      <c r="N25">
        <v>1390.635</v>
      </c>
      <c r="O25">
        <v>4727.6629999999996</v>
      </c>
    </row>
    <row r="26" spans="1:15" x14ac:dyDescent="0.2">
      <c r="A26" s="408">
        <v>1962</v>
      </c>
      <c r="B26">
        <v>361.90800000000002</v>
      </c>
      <c r="C26">
        <v>1248.9010000000001</v>
      </c>
      <c r="D26">
        <v>1302.434</v>
      </c>
      <c r="E26">
        <v>2913.2429999999999</v>
      </c>
      <c r="F26" t="s">
        <v>749</v>
      </c>
      <c r="G26" t="s">
        <v>749</v>
      </c>
      <c r="H26" t="s">
        <v>749</v>
      </c>
      <c r="I26" t="s">
        <v>749</v>
      </c>
      <c r="J26">
        <v>10.63</v>
      </c>
      <c r="K26">
        <v>10.63</v>
      </c>
      <c r="L26">
        <v>2923.873</v>
      </c>
      <c r="M26">
        <v>620.86300000000006</v>
      </c>
      <c r="N26">
        <v>1491.65</v>
      </c>
      <c r="O26">
        <v>5036.3860000000004</v>
      </c>
    </row>
    <row r="27" spans="1:15" x14ac:dyDescent="0.2">
      <c r="A27" s="408">
        <v>1963</v>
      </c>
      <c r="B27">
        <v>317.49200000000002</v>
      </c>
      <c r="C27">
        <v>1307.0840000000001</v>
      </c>
      <c r="D27">
        <v>1286.4380000000001</v>
      </c>
      <c r="E27">
        <v>2911.0149999999999</v>
      </c>
      <c r="F27" t="s">
        <v>749</v>
      </c>
      <c r="G27" t="s">
        <v>749</v>
      </c>
      <c r="H27" t="s">
        <v>749</v>
      </c>
      <c r="I27" t="s">
        <v>749</v>
      </c>
      <c r="J27">
        <v>10.164999999999999</v>
      </c>
      <c r="K27">
        <v>10.164999999999999</v>
      </c>
      <c r="L27">
        <v>2921.18</v>
      </c>
      <c r="M27">
        <v>687.56299999999999</v>
      </c>
      <c r="N27">
        <v>1641.903</v>
      </c>
      <c r="O27">
        <v>5250.6459999999997</v>
      </c>
    </row>
    <row r="28" spans="1:15" x14ac:dyDescent="0.2">
      <c r="A28" s="408">
        <v>1964</v>
      </c>
      <c r="B28">
        <v>274.245</v>
      </c>
      <c r="C28">
        <v>1418.7080000000001</v>
      </c>
      <c r="D28">
        <v>1274.79</v>
      </c>
      <c r="E28">
        <v>2967.7440000000001</v>
      </c>
      <c r="F28" t="s">
        <v>749</v>
      </c>
      <c r="G28" t="s">
        <v>749</v>
      </c>
      <c r="H28" t="s">
        <v>749</v>
      </c>
      <c r="I28" t="s">
        <v>749</v>
      </c>
      <c r="J28">
        <v>9.4600000000000009</v>
      </c>
      <c r="K28">
        <v>9.4600000000000009</v>
      </c>
      <c r="L28">
        <v>2977.2040000000002</v>
      </c>
      <c r="M28">
        <v>737.79</v>
      </c>
      <c r="N28">
        <v>1750.999</v>
      </c>
      <c r="O28">
        <v>5465.9930000000004</v>
      </c>
    </row>
    <row r="29" spans="1:15" x14ac:dyDescent="0.2">
      <c r="A29" s="408">
        <v>1965</v>
      </c>
      <c r="B29">
        <v>265.28500000000003</v>
      </c>
      <c r="C29">
        <v>1489.845</v>
      </c>
      <c r="D29">
        <v>1412.905</v>
      </c>
      <c r="E29">
        <v>3168.0349999999999</v>
      </c>
      <c r="F29" t="s">
        <v>749</v>
      </c>
      <c r="G29" t="s">
        <v>749</v>
      </c>
      <c r="H29" t="s">
        <v>749</v>
      </c>
      <c r="I29" t="s">
        <v>749</v>
      </c>
      <c r="J29">
        <v>8.8580000000000005</v>
      </c>
      <c r="K29">
        <v>8.8580000000000005</v>
      </c>
      <c r="L29">
        <v>3176.893</v>
      </c>
      <c r="M29">
        <v>788.60299999999995</v>
      </c>
      <c r="N29">
        <v>1879.9269999999999</v>
      </c>
      <c r="O29">
        <v>5845.4229999999998</v>
      </c>
    </row>
    <row r="30" spans="1:15" x14ac:dyDescent="0.2">
      <c r="A30" s="408">
        <v>1966</v>
      </c>
      <c r="B30">
        <v>263.12299999999999</v>
      </c>
      <c r="C30">
        <v>1676.29</v>
      </c>
      <c r="D30">
        <v>1460.914</v>
      </c>
      <c r="E30">
        <v>3400.3270000000002</v>
      </c>
      <c r="F30" t="s">
        <v>749</v>
      </c>
      <c r="G30" t="s">
        <v>749</v>
      </c>
      <c r="H30" t="s">
        <v>749</v>
      </c>
      <c r="I30" t="s">
        <v>749</v>
      </c>
      <c r="J30">
        <v>8.6170000000000009</v>
      </c>
      <c r="K30">
        <v>8.6170000000000009</v>
      </c>
      <c r="L30">
        <v>3408.944</v>
      </c>
      <c r="M30">
        <v>859.23299999999995</v>
      </c>
      <c r="N30">
        <v>2055.87</v>
      </c>
      <c r="O30">
        <v>6324.0469999999996</v>
      </c>
    </row>
    <row r="31" spans="1:15" x14ac:dyDescent="0.2">
      <c r="A31" s="408">
        <v>1967</v>
      </c>
      <c r="B31">
        <v>225.42500000000001</v>
      </c>
      <c r="C31">
        <v>2021.6569999999999</v>
      </c>
      <c r="D31">
        <v>1512.2860000000001</v>
      </c>
      <c r="E31">
        <v>3759.3679999999999</v>
      </c>
      <c r="F31" t="s">
        <v>749</v>
      </c>
      <c r="G31" t="s">
        <v>749</v>
      </c>
      <c r="H31" t="s">
        <v>749</v>
      </c>
      <c r="I31" t="s">
        <v>749</v>
      </c>
      <c r="J31">
        <v>8.3249999999999993</v>
      </c>
      <c r="K31">
        <v>8.3249999999999993</v>
      </c>
      <c r="L31">
        <v>3767.6930000000002</v>
      </c>
      <c r="M31">
        <v>925.178</v>
      </c>
      <c r="N31">
        <v>2206.3339999999998</v>
      </c>
      <c r="O31">
        <v>6899.2049999999999</v>
      </c>
    </row>
    <row r="32" spans="1:15" x14ac:dyDescent="0.2">
      <c r="A32" s="408">
        <v>1968</v>
      </c>
      <c r="B32">
        <v>207.68799999999999</v>
      </c>
      <c r="C32">
        <v>2140.0839999999998</v>
      </c>
      <c r="D32">
        <v>1543.5519999999999</v>
      </c>
      <c r="E32">
        <v>3891.3240000000001</v>
      </c>
      <c r="F32" t="s">
        <v>749</v>
      </c>
      <c r="G32" t="s">
        <v>749</v>
      </c>
      <c r="H32" t="s">
        <v>749</v>
      </c>
      <c r="I32" t="s">
        <v>749</v>
      </c>
      <c r="J32">
        <v>8.1359999999999992</v>
      </c>
      <c r="K32">
        <v>8.1359999999999992</v>
      </c>
      <c r="L32">
        <v>3899.46</v>
      </c>
      <c r="M32">
        <v>1013.9589999999999</v>
      </c>
      <c r="N32">
        <v>2415.6120000000001</v>
      </c>
      <c r="O32">
        <v>7329.0320000000002</v>
      </c>
    </row>
    <row r="33" spans="1:15" x14ac:dyDescent="0.2">
      <c r="A33" s="408">
        <v>1969</v>
      </c>
      <c r="B33">
        <v>194.941</v>
      </c>
      <c r="C33">
        <v>2323.0549999999998</v>
      </c>
      <c r="D33">
        <v>1559.422</v>
      </c>
      <c r="E33">
        <v>4077.4189999999999</v>
      </c>
      <c r="F33" t="s">
        <v>749</v>
      </c>
      <c r="G33" t="s">
        <v>749</v>
      </c>
      <c r="H33" t="s">
        <v>749</v>
      </c>
      <c r="I33" t="s">
        <v>749</v>
      </c>
      <c r="J33">
        <v>7.86</v>
      </c>
      <c r="K33">
        <v>7.86</v>
      </c>
      <c r="L33">
        <v>4085.279</v>
      </c>
      <c r="M33">
        <v>1107.7329999999999</v>
      </c>
      <c r="N33">
        <v>2640.2069999999999</v>
      </c>
      <c r="O33">
        <v>7833.2190000000001</v>
      </c>
    </row>
    <row r="34" spans="1:15" x14ac:dyDescent="0.2">
      <c r="A34" s="408">
        <v>1970</v>
      </c>
      <c r="B34">
        <v>164.51300000000001</v>
      </c>
      <c r="C34">
        <v>2472.864</v>
      </c>
      <c r="D34">
        <v>1591.7560000000001</v>
      </c>
      <c r="E34">
        <v>4229.1319999999996</v>
      </c>
      <c r="F34" t="s">
        <v>749</v>
      </c>
      <c r="G34" t="s">
        <v>749</v>
      </c>
      <c r="H34" t="s">
        <v>749</v>
      </c>
      <c r="I34" t="s">
        <v>749</v>
      </c>
      <c r="J34">
        <v>7.5339999999999998</v>
      </c>
      <c r="K34">
        <v>7.5339999999999998</v>
      </c>
      <c r="L34">
        <v>4236.6660000000002</v>
      </c>
      <c r="M34">
        <v>1201.163</v>
      </c>
      <c r="N34">
        <v>2908.4659999999999</v>
      </c>
      <c r="O34">
        <v>8346.2950000000001</v>
      </c>
    </row>
    <row r="35" spans="1:15" x14ac:dyDescent="0.2">
      <c r="A35" s="408">
        <v>1971</v>
      </c>
      <c r="B35">
        <v>179.005</v>
      </c>
      <c r="C35">
        <v>2586.7550000000001</v>
      </c>
      <c r="D35">
        <v>1550.8019999999999</v>
      </c>
      <c r="E35">
        <v>4316.5630000000001</v>
      </c>
      <c r="F35" t="s">
        <v>749</v>
      </c>
      <c r="G35" t="s">
        <v>749</v>
      </c>
      <c r="H35" t="s">
        <v>749</v>
      </c>
      <c r="I35" t="s">
        <v>749</v>
      </c>
      <c r="J35">
        <v>7.19</v>
      </c>
      <c r="K35">
        <v>7.19</v>
      </c>
      <c r="L35">
        <v>4323.7529999999997</v>
      </c>
      <c r="M35">
        <v>1288.009</v>
      </c>
      <c r="N35">
        <v>3109.1909999999998</v>
      </c>
      <c r="O35">
        <v>8720.9539999999997</v>
      </c>
    </row>
    <row r="36" spans="1:15" x14ac:dyDescent="0.2">
      <c r="A36" s="408">
        <v>1972</v>
      </c>
      <c r="B36">
        <v>153.47900000000001</v>
      </c>
      <c r="C36">
        <v>2678.3980000000001</v>
      </c>
      <c r="D36">
        <v>1572.895</v>
      </c>
      <c r="E36">
        <v>4404.7709999999997</v>
      </c>
      <c r="F36" t="s">
        <v>749</v>
      </c>
      <c r="G36" t="s">
        <v>749</v>
      </c>
      <c r="H36" t="s">
        <v>749</v>
      </c>
      <c r="I36" t="s">
        <v>749</v>
      </c>
      <c r="J36">
        <v>7.19</v>
      </c>
      <c r="K36">
        <v>7.19</v>
      </c>
      <c r="L36">
        <v>4411.9610000000002</v>
      </c>
      <c r="M36">
        <v>1407.566</v>
      </c>
      <c r="N36">
        <v>3363.8890000000001</v>
      </c>
      <c r="O36">
        <v>9183.4159999999993</v>
      </c>
    </row>
    <row r="37" spans="1:15" x14ac:dyDescent="0.2">
      <c r="A37" s="408">
        <v>1973</v>
      </c>
      <c r="B37">
        <v>159.90199999999999</v>
      </c>
      <c r="C37">
        <v>2648.9780000000001</v>
      </c>
      <c r="D37">
        <v>1607.2059999999999</v>
      </c>
      <c r="E37">
        <v>4416.085</v>
      </c>
      <c r="F37" t="s">
        <v>749</v>
      </c>
      <c r="G37" t="s">
        <v>749</v>
      </c>
      <c r="H37" t="s">
        <v>749</v>
      </c>
      <c r="I37" t="s">
        <v>749</v>
      </c>
      <c r="J37">
        <v>6.7080000000000002</v>
      </c>
      <c r="K37">
        <v>6.7080000000000002</v>
      </c>
      <c r="L37">
        <v>4422.7929999999997</v>
      </c>
      <c r="M37">
        <v>1516.653</v>
      </c>
      <c r="N37">
        <v>3603.511</v>
      </c>
      <c r="O37">
        <v>9542.9570000000003</v>
      </c>
    </row>
    <row r="38" spans="1:15" x14ac:dyDescent="0.2">
      <c r="A38" s="408">
        <v>1974</v>
      </c>
      <c r="B38">
        <v>174.517</v>
      </c>
      <c r="C38">
        <v>2616.9520000000002</v>
      </c>
      <c r="D38">
        <v>1460.597</v>
      </c>
      <c r="E38">
        <v>4252.0659999999998</v>
      </c>
      <c r="F38" t="s">
        <v>749</v>
      </c>
      <c r="G38" t="s">
        <v>749</v>
      </c>
      <c r="H38" t="s">
        <v>749</v>
      </c>
      <c r="I38" t="s">
        <v>749</v>
      </c>
      <c r="J38">
        <v>7.0179999999999998</v>
      </c>
      <c r="K38">
        <v>7.0179999999999998</v>
      </c>
      <c r="L38">
        <v>4259.0839999999998</v>
      </c>
      <c r="M38">
        <v>1501.3340000000001</v>
      </c>
      <c r="N38">
        <v>3632.9059999999999</v>
      </c>
      <c r="O38">
        <v>9393.3240000000005</v>
      </c>
    </row>
    <row r="39" spans="1:15" x14ac:dyDescent="0.2">
      <c r="A39" s="408">
        <v>1975</v>
      </c>
      <c r="B39">
        <v>146.63300000000001</v>
      </c>
      <c r="C39">
        <v>2558.4589999999998</v>
      </c>
      <c r="D39">
        <v>1346.029</v>
      </c>
      <c r="E39">
        <v>4051.1210000000001</v>
      </c>
      <c r="F39" t="s">
        <v>749</v>
      </c>
      <c r="G39" t="s">
        <v>749</v>
      </c>
      <c r="H39" t="s">
        <v>749</v>
      </c>
      <c r="I39" t="s">
        <v>749</v>
      </c>
      <c r="J39">
        <v>8.0670000000000002</v>
      </c>
      <c r="K39">
        <v>8.0670000000000002</v>
      </c>
      <c r="L39">
        <v>4059.1880000000001</v>
      </c>
      <c r="M39">
        <v>1597.826</v>
      </c>
      <c r="N39">
        <v>3835.4769999999999</v>
      </c>
      <c r="O39">
        <v>9492.4920000000002</v>
      </c>
    </row>
    <row r="40" spans="1:15" x14ac:dyDescent="0.2">
      <c r="A40" s="408">
        <v>1976</v>
      </c>
      <c r="B40">
        <v>144.16800000000001</v>
      </c>
      <c r="C40">
        <v>2718.4270000000001</v>
      </c>
      <c r="D40">
        <v>1499.7750000000001</v>
      </c>
      <c r="E40">
        <v>4362.37</v>
      </c>
      <c r="F40" t="s">
        <v>749</v>
      </c>
      <c r="G40" t="s">
        <v>749</v>
      </c>
      <c r="H40" t="s">
        <v>749</v>
      </c>
      <c r="I40" t="s">
        <v>749</v>
      </c>
      <c r="J40">
        <v>9.0990000000000002</v>
      </c>
      <c r="K40">
        <v>9.0990000000000002</v>
      </c>
      <c r="L40">
        <v>4371.4690000000001</v>
      </c>
      <c r="M40">
        <v>1677.943</v>
      </c>
      <c r="N40">
        <v>4013.922</v>
      </c>
      <c r="O40">
        <v>10063.334000000001</v>
      </c>
    </row>
    <row r="41" spans="1:15" x14ac:dyDescent="0.2">
      <c r="A41" s="408">
        <v>1977</v>
      </c>
      <c r="B41">
        <v>147.756</v>
      </c>
      <c r="C41">
        <v>2548.308</v>
      </c>
      <c r="D41">
        <v>1551.8019999999999</v>
      </c>
      <c r="E41">
        <v>4247.866</v>
      </c>
      <c r="F41" t="s">
        <v>749</v>
      </c>
      <c r="G41" t="s">
        <v>749</v>
      </c>
      <c r="H41" t="s">
        <v>749</v>
      </c>
      <c r="I41" t="s">
        <v>749</v>
      </c>
      <c r="J41">
        <v>10.286</v>
      </c>
      <c r="K41">
        <v>10.286</v>
      </c>
      <c r="L41">
        <v>4258.152</v>
      </c>
      <c r="M41">
        <v>1753.866</v>
      </c>
      <c r="N41">
        <v>4195.58</v>
      </c>
      <c r="O41">
        <v>10207.599</v>
      </c>
    </row>
    <row r="42" spans="1:15" x14ac:dyDescent="0.2">
      <c r="A42" s="408">
        <v>1978</v>
      </c>
      <c r="B42">
        <v>164.529</v>
      </c>
      <c r="C42">
        <v>2642.7240000000002</v>
      </c>
      <c r="D42">
        <v>1489.854</v>
      </c>
      <c r="E42">
        <v>4297.107</v>
      </c>
      <c r="F42" t="s">
        <v>749</v>
      </c>
      <c r="G42" t="s">
        <v>749</v>
      </c>
      <c r="H42" t="s">
        <v>749</v>
      </c>
      <c r="I42" t="s">
        <v>749</v>
      </c>
      <c r="J42">
        <v>11.834</v>
      </c>
      <c r="K42">
        <v>11.834</v>
      </c>
      <c r="L42">
        <v>4308.9409999999998</v>
      </c>
      <c r="M42">
        <v>1813.27</v>
      </c>
      <c r="N42">
        <v>4389.6689999999999</v>
      </c>
      <c r="O42">
        <v>10511.88</v>
      </c>
    </row>
    <row r="43" spans="1:15" x14ac:dyDescent="0.2">
      <c r="A43" s="408">
        <v>1979</v>
      </c>
      <c r="B43">
        <v>149.25299999999999</v>
      </c>
      <c r="C43">
        <v>2836.1080000000002</v>
      </c>
      <c r="D43">
        <v>1366.671</v>
      </c>
      <c r="E43">
        <v>4352.0320000000002</v>
      </c>
      <c r="F43" t="s">
        <v>749</v>
      </c>
      <c r="G43" t="s">
        <v>749</v>
      </c>
      <c r="H43" t="s">
        <v>749</v>
      </c>
      <c r="I43" t="s">
        <v>749</v>
      </c>
      <c r="J43">
        <v>13.811999999999999</v>
      </c>
      <c r="K43">
        <v>13.811999999999999</v>
      </c>
      <c r="L43">
        <v>4365.8440000000001</v>
      </c>
      <c r="M43">
        <v>1854.1210000000001</v>
      </c>
      <c r="N43">
        <v>4428.0590000000002</v>
      </c>
      <c r="O43">
        <v>10648.023999999999</v>
      </c>
    </row>
    <row r="44" spans="1:15" x14ac:dyDescent="0.2">
      <c r="A44" s="408">
        <v>1980</v>
      </c>
      <c r="B44">
        <v>114.90300000000001</v>
      </c>
      <c r="C44">
        <v>2650.8679999999999</v>
      </c>
      <c r="D44">
        <v>1318.213</v>
      </c>
      <c r="E44">
        <v>4083.9839999999999</v>
      </c>
      <c r="F44" t="s">
        <v>749</v>
      </c>
      <c r="G44" t="s">
        <v>749</v>
      </c>
      <c r="H44" t="s">
        <v>749</v>
      </c>
      <c r="I44" t="s">
        <v>749</v>
      </c>
      <c r="J44">
        <v>21</v>
      </c>
      <c r="K44">
        <v>21</v>
      </c>
      <c r="L44">
        <v>4104.9840000000004</v>
      </c>
      <c r="M44">
        <v>1906.0889999999999</v>
      </c>
      <c r="N44">
        <v>4567.1850000000004</v>
      </c>
      <c r="O44">
        <v>10578.258</v>
      </c>
    </row>
    <row r="45" spans="1:15" x14ac:dyDescent="0.2">
      <c r="A45" s="408">
        <v>1981</v>
      </c>
      <c r="B45">
        <v>136.75899999999999</v>
      </c>
      <c r="C45">
        <v>2557.34</v>
      </c>
      <c r="D45">
        <v>1121.876</v>
      </c>
      <c r="E45">
        <v>3815.9749999999999</v>
      </c>
      <c r="F45" t="s">
        <v>749</v>
      </c>
      <c r="G45" t="s">
        <v>749</v>
      </c>
      <c r="H45" t="s">
        <v>749</v>
      </c>
      <c r="I45" t="s">
        <v>749</v>
      </c>
      <c r="J45">
        <v>21.05</v>
      </c>
      <c r="K45">
        <v>21.05</v>
      </c>
      <c r="L45">
        <v>3837.0250000000001</v>
      </c>
      <c r="M45">
        <v>2033.239</v>
      </c>
      <c r="N45">
        <v>4745.6270000000004</v>
      </c>
      <c r="O45">
        <v>10615.891</v>
      </c>
    </row>
    <row r="46" spans="1:15" x14ac:dyDescent="0.2">
      <c r="A46" s="408">
        <v>1982</v>
      </c>
      <c r="B46">
        <v>155.21600000000001</v>
      </c>
      <c r="C46">
        <v>2649.51</v>
      </c>
      <c r="D46">
        <v>1037.1569999999999</v>
      </c>
      <c r="E46">
        <v>3841.8829999999998</v>
      </c>
      <c r="F46" t="s">
        <v>749</v>
      </c>
      <c r="G46" t="s">
        <v>749</v>
      </c>
      <c r="H46" t="s">
        <v>749</v>
      </c>
      <c r="I46" t="s">
        <v>749</v>
      </c>
      <c r="J46">
        <v>22.13</v>
      </c>
      <c r="K46">
        <v>22.13</v>
      </c>
      <c r="L46">
        <v>3864.0129999999999</v>
      </c>
      <c r="M46">
        <v>2077.0479999999998</v>
      </c>
      <c r="N46">
        <v>4919.2749999999996</v>
      </c>
      <c r="O46">
        <v>10860.337</v>
      </c>
    </row>
    <row r="47" spans="1:15" x14ac:dyDescent="0.2">
      <c r="A47" s="408">
        <v>1983</v>
      </c>
      <c r="B47">
        <v>161.619</v>
      </c>
      <c r="C47">
        <v>2486.4299999999998</v>
      </c>
      <c r="D47">
        <v>1169.9680000000001</v>
      </c>
      <c r="E47">
        <v>3818.0160000000001</v>
      </c>
      <c r="F47" t="s">
        <v>749</v>
      </c>
      <c r="G47" t="s">
        <v>749</v>
      </c>
      <c r="H47" t="s">
        <v>749</v>
      </c>
      <c r="I47" t="s">
        <v>749</v>
      </c>
      <c r="J47">
        <v>22.276</v>
      </c>
      <c r="K47">
        <v>22.276</v>
      </c>
      <c r="L47">
        <v>3840.2930000000001</v>
      </c>
      <c r="M47">
        <v>2116.4369999999999</v>
      </c>
      <c r="N47">
        <v>4981.6459999999997</v>
      </c>
      <c r="O47">
        <v>10938.376</v>
      </c>
    </row>
    <row r="48" spans="1:15" x14ac:dyDescent="0.2">
      <c r="A48" s="408">
        <v>1984</v>
      </c>
      <c r="B48">
        <v>168.93600000000001</v>
      </c>
      <c r="C48">
        <v>2582.4769999999999</v>
      </c>
      <c r="D48">
        <v>1227.0150000000001</v>
      </c>
      <c r="E48">
        <v>3978.4279999999999</v>
      </c>
      <c r="F48" t="s">
        <v>749</v>
      </c>
      <c r="G48" t="s">
        <v>749</v>
      </c>
      <c r="H48" t="s">
        <v>749</v>
      </c>
      <c r="I48" t="s">
        <v>749</v>
      </c>
      <c r="J48">
        <v>22.350999999999999</v>
      </c>
      <c r="K48">
        <v>22.350999999999999</v>
      </c>
      <c r="L48">
        <v>4000.779</v>
      </c>
      <c r="M48">
        <v>2264.4749999999999</v>
      </c>
      <c r="N48">
        <v>5178.6369999999997</v>
      </c>
      <c r="O48">
        <v>11443.89</v>
      </c>
    </row>
    <row r="49" spans="1:15" x14ac:dyDescent="0.2">
      <c r="A49" s="408">
        <v>1985</v>
      </c>
      <c r="B49">
        <v>137.411</v>
      </c>
      <c r="C49">
        <v>2487.7440000000001</v>
      </c>
      <c r="D49">
        <v>1082.627</v>
      </c>
      <c r="E49">
        <v>3707.7820000000002</v>
      </c>
      <c r="F49" t="s">
        <v>749</v>
      </c>
      <c r="G49" t="s">
        <v>749</v>
      </c>
      <c r="H49" t="s">
        <v>749</v>
      </c>
      <c r="I49" t="s">
        <v>749</v>
      </c>
      <c r="J49">
        <v>24.373999999999999</v>
      </c>
      <c r="K49">
        <v>24.373999999999999</v>
      </c>
      <c r="L49">
        <v>3732.1559999999999</v>
      </c>
      <c r="M49">
        <v>2351.2820000000002</v>
      </c>
      <c r="N49">
        <v>5367.7939999999999</v>
      </c>
      <c r="O49">
        <v>11451.231</v>
      </c>
    </row>
    <row r="50" spans="1:15" x14ac:dyDescent="0.2">
      <c r="A50" s="408">
        <v>1986</v>
      </c>
      <c r="B50">
        <v>135.47499999999999</v>
      </c>
      <c r="C50">
        <v>2367.3389999999999</v>
      </c>
      <c r="D50">
        <v>1162.4580000000001</v>
      </c>
      <c r="E50">
        <v>3665.2719999999999</v>
      </c>
      <c r="F50" t="s">
        <v>749</v>
      </c>
      <c r="G50" t="s">
        <v>749</v>
      </c>
      <c r="H50" t="s">
        <v>749</v>
      </c>
      <c r="I50" t="s">
        <v>749</v>
      </c>
      <c r="J50">
        <v>27.463999999999999</v>
      </c>
      <c r="K50">
        <v>27.463999999999999</v>
      </c>
      <c r="L50">
        <v>3692.7359999999999</v>
      </c>
      <c r="M50">
        <v>2438.6289999999999</v>
      </c>
      <c r="N50">
        <v>5474.741</v>
      </c>
      <c r="O50">
        <v>11606.106</v>
      </c>
    </row>
    <row r="51" spans="1:15" x14ac:dyDescent="0.2">
      <c r="A51" s="408">
        <v>1987</v>
      </c>
      <c r="B51">
        <v>124.6</v>
      </c>
      <c r="C51">
        <v>2489.0529999999999</v>
      </c>
      <c r="D51">
        <v>1130.9179999999999</v>
      </c>
      <c r="E51">
        <v>3744.5709999999999</v>
      </c>
      <c r="F51" t="s">
        <v>749</v>
      </c>
      <c r="G51" t="s">
        <v>749</v>
      </c>
      <c r="H51" t="s">
        <v>749</v>
      </c>
      <c r="I51" t="s">
        <v>749</v>
      </c>
      <c r="J51">
        <v>29.542000000000002</v>
      </c>
      <c r="K51">
        <v>29.542000000000002</v>
      </c>
      <c r="L51">
        <v>3774.1129999999998</v>
      </c>
      <c r="M51">
        <v>2538.7559999999999</v>
      </c>
      <c r="N51">
        <v>5633.14</v>
      </c>
      <c r="O51">
        <v>11946.009</v>
      </c>
    </row>
    <row r="52" spans="1:15" x14ac:dyDescent="0.2">
      <c r="A52" s="408">
        <v>1988</v>
      </c>
      <c r="B52">
        <v>131.08799999999999</v>
      </c>
      <c r="C52">
        <v>2730.88</v>
      </c>
      <c r="D52">
        <v>1099.394</v>
      </c>
      <c r="E52">
        <v>3961.3609999999999</v>
      </c>
      <c r="F52" t="s">
        <v>749</v>
      </c>
      <c r="G52" t="s">
        <v>749</v>
      </c>
      <c r="H52" t="s">
        <v>749</v>
      </c>
      <c r="I52" t="s">
        <v>749</v>
      </c>
      <c r="J52">
        <v>32.536999999999999</v>
      </c>
      <c r="K52">
        <v>32.536999999999999</v>
      </c>
      <c r="L52">
        <v>3993.8980000000001</v>
      </c>
      <c r="M52">
        <v>2675.1080000000002</v>
      </c>
      <c r="N52">
        <v>5909.085</v>
      </c>
      <c r="O52">
        <v>12578.091</v>
      </c>
    </row>
    <row r="53" spans="1:15" x14ac:dyDescent="0.2">
      <c r="A53" s="408">
        <v>1989</v>
      </c>
      <c r="B53">
        <v>115.227</v>
      </c>
      <c r="C53">
        <v>2784.806</v>
      </c>
      <c r="D53">
        <v>1040.769</v>
      </c>
      <c r="E53">
        <v>3940.8020000000001</v>
      </c>
      <c r="F53">
        <v>0.68500000000000005</v>
      </c>
      <c r="G53">
        <v>2.5</v>
      </c>
      <c r="H53">
        <v>0</v>
      </c>
      <c r="I53">
        <v>0</v>
      </c>
      <c r="J53">
        <v>98.984999999999999</v>
      </c>
      <c r="K53">
        <v>102.17</v>
      </c>
      <c r="L53">
        <v>4042.9720000000002</v>
      </c>
      <c r="M53">
        <v>2766.64</v>
      </c>
      <c r="N53">
        <v>6383.8209999999999</v>
      </c>
      <c r="O53">
        <v>13193.433000000001</v>
      </c>
    </row>
    <row r="54" spans="1:15" x14ac:dyDescent="0.2">
      <c r="A54" s="408">
        <v>1990</v>
      </c>
      <c r="B54">
        <v>124.456</v>
      </c>
      <c r="C54">
        <v>2682.201</v>
      </c>
      <c r="D54">
        <v>990.96600000000001</v>
      </c>
      <c r="E54">
        <v>3797.6239999999998</v>
      </c>
      <c r="F54">
        <v>1.4319999999999999</v>
      </c>
      <c r="G54">
        <v>2.8</v>
      </c>
      <c r="H54">
        <v>0</v>
      </c>
      <c r="I54">
        <v>0</v>
      </c>
      <c r="J54">
        <v>93.998000000000005</v>
      </c>
      <c r="K54">
        <v>98.228999999999999</v>
      </c>
      <c r="L54">
        <v>3895.8530000000001</v>
      </c>
      <c r="M54">
        <v>2860.154</v>
      </c>
      <c r="N54">
        <v>6563.759</v>
      </c>
      <c r="O54">
        <v>13319.766</v>
      </c>
    </row>
    <row r="55" spans="1:15" x14ac:dyDescent="0.2">
      <c r="A55" s="408">
        <v>1991</v>
      </c>
      <c r="B55">
        <v>115.505</v>
      </c>
      <c r="C55">
        <v>2795.4009999999998</v>
      </c>
      <c r="D55">
        <v>934.68100000000004</v>
      </c>
      <c r="E55">
        <v>3845.587</v>
      </c>
      <c r="F55">
        <v>1.369</v>
      </c>
      <c r="G55">
        <v>3</v>
      </c>
      <c r="H55">
        <v>0</v>
      </c>
      <c r="I55">
        <v>0</v>
      </c>
      <c r="J55">
        <v>95.367000000000004</v>
      </c>
      <c r="K55">
        <v>99.736000000000004</v>
      </c>
      <c r="L55">
        <v>3945.3229999999999</v>
      </c>
      <c r="M55">
        <v>2918.0920000000001</v>
      </c>
      <c r="N55">
        <v>6636.3590000000004</v>
      </c>
      <c r="O55">
        <v>13499.772999999999</v>
      </c>
    </row>
    <row r="56" spans="1:15" x14ac:dyDescent="0.2">
      <c r="A56" s="408">
        <v>1992</v>
      </c>
      <c r="B56">
        <v>116.57</v>
      </c>
      <c r="C56">
        <v>2871.1860000000001</v>
      </c>
      <c r="D56">
        <v>893.43399999999997</v>
      </c>
      <c r="E56">
        <v>3881.19</v>
      </c>
      <c r="F56">
        <v>1.266</v>
      </c>
      <c r="G56">
        <v>3.2</v>
      </c>
      <c r="H56">
        <v>0</v>
      </c>
      <c r="I56">
        <v>0</v>
      </c>
      <c r="J56">
        <v>104.94199999999999</v>
      </c>
      <c r="K56">
        <v>109.40900000000001</v>
      </c>
      <c r="L56">
        <v>3990.5990000000002</v>
      </c>
      <c r="M56">
        <v>2900.2240000000002</v>
      </c>
      <c r="N56">
        <v>6550.049</v>
      </c>
      <c r="O56">
        <v>13440.870999999999</v>
      </c>
    </row>
    <row r="57" spans="1:15" x14ac:dyDescent="0.2">
      <c r="A57" s="408">
        <v>1993</v>
      </c>
      <c r="B57">
        <v>117.30200000000001</v>
      </c>
      <c r="C57">
        <v>2923.26</v>
      </c>
      <c r="D57">
        <v>818.58900000000006</v>
      </c>
      <c r="E57">
        <v>3859.1509999999998</v>
      </c>
      <c r="F57">
        <v>1.028</v>
      </c>
      <c r="G57">
        <v>3.4</v>
      </c>
      <c r="H57">
        <v>0</v>
      </c>
      <c r="I57">
        <v>0</v>
      </c>
      <c r="J57">
        <v>109.185</v>
      </c>
      <c r="K57">
        <v>113.613</v>
      </c>
      <c r="L57">
        <v>3972.7640000000001</v>
      </c>
      <c r="M57">
        <v>3018.7550000000001</v>
      </c>
      <c r="N57">
        <v>6828.16</v>
      </c>
      <c r="O57">
        <v>13819.679</v>
      </c>
    </row>
    <row r="58" spans="1:15" x14ac:dyDescent="0.2">
      <c r="A58" s="408">
        <v>1994</v>
      </c>
      <c r="B58">
        <v>118.119</v>
      </c>
      <c r="C58">
        <v>2961.9810000000002</v>
      </c>
      <c r="D58">
        <v>824.77599999999995</v>
      </c>
      <c r="E58">
        <v>3904.8760000000002</v>
      </c>
      <c r="F58">
        <v>0.95699999999999996</v>
      </c>
      <c r="G58">
        <v>4.2</v>
      </c>
      <c r="H58">
        <v>0</v>
      </c>
      <c r="I58">
        <v>0</v>
      </c>
      <c r="J58">
        <v>106.422</v>
      </c>
      <c r="K58">
        <v>111.57899999999999</v>
      </c>
      <c r="L58">
        <v>4016.4549999999999</v>
      </c>
      <c r="M58">
        <v>3115.5169999999998</v>
      </c>
      <c r="N58">
        <v>6965.5569999999998</v>
      </c>
      <c r="O58">
        <v>14097.529</v>
      </c>
    </row>
    <row r="59" spans="1:15" x14ac:dyDescent="0.2">
      <c r="A59" s="408">
        <v>1995</v>
      </c>
      <c r="B59">
        <v>116.788</v>
      </c>
      <c r="C59">
        <v>3095.989</v>
      </c>
      <c r="D59">
        <v>769.29600000000005</v>
      </c>
      <c r="E59">
        <v>3982.0729999999999</v>
      </c>
      <c r="F59">
        <v>1.22</v>
      </c>
      <c r="G59">
        <v>4.5</v>
      </c>
      <c r="H59">
        <v>0</v>
      </c>
      <c r="I59">
        <v>0</v>
      </c>
      <c r="J59">
        <v>112.717</v>
      </c>
      <c r="K59">
        <v>118.43600000000001</v>
      </c>
      <c r="L59">
        <v>4100.51</v>
      </c>
      <c r="M59">
        <v>3252.0360000000001</v>
      </c>
      <c r="N59">
        <v>7337.5069999999996</v>
      </c>
      <c r="O59">
        <v>14690.053</v>
      </c>
    </row>
    <row r="60" spans="1:15" x14ac:dyDescent="0.2">
      <c r="A60" s="408">
        <v>1996</v>
      </c>
      <c r="B60">
        <v>121.613</v>
      </c>
      <c r="C60">
        <v>3226.317</v>
      </c>
      <c r="D60">
        <v>790.03700000000003</v>
      </c>
      <c r="E60">
        <v>4137.9669999999996</v>
      </c>
      <c r="F60">
        <v>1.3</v>
      </c>
      <c r="G60">
        <v>5.3</v>
      </c>
      <c r="H60">
        <v>0</v>
      </c>
      <c r="I60">
        <v>0</v>
      </c>
      <c r="J60">
        <v>128.84</v>
      </c>
      <c r="K60">
        <v>135.44</v>
      </c>
      <c r="L60">
        <v>4273.4070000000002</v>
      </c>
      <c r="M60">
        <v>3343.9690000000001</v>
      </c>
      <c r="N60">
        <v>7554.6149999999998</v>
      </c>
      <c r="O60">
        <v>15171.991</v>
      </c>
    </row>
    <row r="61" spans="1:15" x14ac:dyDescent="0.2">
      <c r="A61" s="408">
        <v>1997</v>
      </c>
      <c r="B61">
        <v>129.39099999999999</v>
      </c>
      <c r="C61">
        <v>3285.32</v>
      </c>
      <c r="D61">
        <v>742.50800000000004</v>
      </c>
      <c r="E61">
        <v>4157.2190000000001</v>
      </c>
      <c r="F61">
        <v>1.228</v>
      </c>
      <c r="G61">
        <v>5.7</v>
      </c>
      <c r="H61">
        <v>0</v>
      </c>
      <c r="I61">
        <v>0</v>
      </c>
      <c r="J61">
        <v>131.28299999999999</v>
      </c>
      <c r="K61">
        <v>138.21100000000001</v>
      </c>
      <c r="L61">
        <v>4295.43</v>
      </c>
      <c r="M61">
        <v>3502.848</v>
      </c>
      <c r="N61">
        <v>7882.9459999999999</v>
      </c>
      <c r="O61">
        <v>15681.225</v>
      </c>
    </row>
    <row r="62" spans="1:15" x14ac:dyDescent="0.2">
      <c r="A62" s="408">
        <v>1998</v>
      </c>
      <c r="B62">
        <v>93.436000000000007</v>
      </c>
      <c r="C62">
        <v>3082.9749999999999</v>
      </c>
      <c r="D62">
        <v>701.57399999999996</v>
      </c>
      <c r="E62">
        <v>3877.9839999999999</v>
      </c>
      <c r="F62">
        <v>1.228</v>
      </c>
      <c r="G62">
        <v>7.1</v>
      </c>
      <c r="H62">
        <v>0</v>
      </c>
      <c r="I62">
        <v>0</v>
      </c>
      <c r="J62">
        <v>118.46</v>
      </c>
      <c r="K62">
        <v>126.789</v>
      </c>
      <c r="L62">
        <v>4004.7730000000001</v>
      </c>
      <c r="M62">
        <v>3677.989</v>
      </c>
      <c r="N62">
        <v>8284.7890000000007</v>
      </c>
      <c r="O62">
        <v>15967.550999999999</v>
      </c>
    </row>
    <row r="63" spans="1:15" x14ac:dyDescent="0.2">
      <c r="A63" s="408">
        <v>1999</v>
      </c>
      <c r="B63">
        <v>102.524</v>
      </c>
      <c r="C63">
        <v>3115.0309999999999</v>
      </c>
      <c r="D63">
        <v>707.16700000000003</v>
      </c>
      <c r="E63">
        <v>3924.7220000000002</v>
      </c>
      <c r="F63">
        <v>1.173</v>
      </c>
      <c r="G63">
        <v>6.7</v>
      </c>
      <c r="H63">
        <v>0</v>
      </c>
      <c r="I63">
        <v>0</v>
      </c>
      <c r="J63">
        <v>120.748</v>
      </c>
      <c r="K63">
        <v>128.62100000000001</v>
      </c>
      <c r="L63">
        <v>4053.3429999999998</v>
      </c>
      <c r="M63">
        <v>3766.2379999999998</v>
      </c>
      <c r="N63">
        <v>8556.6790000000001</v>
      </c>
      <c r="O63">
        <v>16376.26</v>
      </c>
    </row>
    <row r="64" spans="1:15" x14ac:dyDescent="0.2">
      <c r="A64" s="408">
        <v>2000</v>
      </c>
      <c r="B64">
        <v>91.894999999999996</v>
      </c>
      <c r="C64">
        <v>3251.5259999999998</v>
      </c>
      <c r="D64">
        <v>806.90700000000004</v>
      </c>
      <c r="E64">
        <v>4150.3280000000004</v>
      </c>
      <c r="F64">
        <v>1.018</v>
      </c>
      <c r="G64">
        <v>7.6</v>
      </c>
      <c r="H64">
        <v>0</v>
      </c>
      <c r="I64">
        <v>0</v>
      </c>
      <c r="J64">
        <v>119.101</v>
      </c>
      <c r="K64">
        <v>127.71899999999999</v>
      </c>
      <c r="L64">
        <v>4278.0469999999996</v>
      </c>
      <c r="M64">
        <v>3955.6909999999998</v>
      </c>
      <c r="N64">
        <v>8941.6020000000008</v>
      </c>
      <c r="O64">
        <v>17175.34</v>
      </c>
    </row>
    <row r="65" spans="1:15" x14ac:dyDescent="0.2">
      <c r="A65" s="408">
        <v>2001</v>
      </c>
      <c r="B65">
        <v>96.858000000000004</v>
      </c>
      <c r="C65">
        <v>3097.2620000000002</v>
      </c>
      <c r="D65">
        <v>789.58799999999997</v>
      </c>
      <c r="E65">
        <v>3983.7080000000001</v>
      </c>
      <c r="F65">
        <v>0.68700000000000006</v>
      </c>
      <c r="G65">
        <v>8.27</v>
      </c>
      <c r="H65">
        <v>0</v>
      </c>
      <c r="I65">
        <v>0</v>
      </c>
      <c r="J65">
        <v>91.661000000000001</v>
      </c>
      <c r="K65">
        <v>100.61799999999999</v>
      </c>
      <c r="L65">
        <v>4084.3270000000002</v>
      </c>
      <c r="M65">
        <v>4062.047</v>
      </c>
      <c r="N65">
        <v>8990.2690000000002</v>
      </c>
      <c r="O65">
        <v>17136.642</v>
      </c>
    </row>
    <row r="66" spans="1:15" x14ac:dyDescent="0.2">
      <c r="A66" s="408">
        <v>2002</v>
      </c>
      <c r="B66">
        <v>89.82</v>
      </c>
      <c r="C66">
        <v>3212.4560000000001</v>
      </c>
      <c r="D66">
        <v>725.51499999999999</v>
      </c>
      <c r="E66">
        <v>4027.7910000000002</v>
      </c>
      <c r="F66">
        <v>0.13</v>
      </c>
      <c r="G66">
        <v>8.7530000000000001</v>
      </c>
      <c r="H66">
        <v>0</v>
      </c>
      <c r="I66">
        <v>0</v>
      </c>
      <c r="J66">
        <v>94.994</v>
      </c>
      <c r="K66">
        <v>103.877</v>
      </c>
      <c r="L66">
        <v>4131.6679999999997</v>
      </c>
      <c r="M66">
        <v>4109.8609999999999</v>
      </c>
      <c r="N66">
        <v>9103.89</v>
      </c>
      <c r="O66">
        <v>17345.419999999998</v>
      </c>
    </row>
    <row r="67" spans="1:15" x14ac:dyDescent="0.2">
      <c r="A67" s="408">
        <v>2003</v>
      </c>
      <c r="B67">
        <v>81.962999999999994</v>
      </c>
      <c r="C67">
        <v>3260.9160000000002</v>
      </c>
      <c r="D67">
        <v>842.02499999999998</v>
      </c>
      <c r="E67">
        <v>4184.9040000000005</v>
      </c>
      <c r="F67">
        <v>0.73099999999999998</v>
      </c>
      <c r="G67">
        <v>11</v>
      </c>
      <c r="H67">
        <v>0</v>
      </c>
      <c r="I67">
        <v>0</v>
      </c>
      <c r="J67">
        <v>101.28400000000001</v>
      </c>
      <c r="K67">
        <v>113.01600000000001</v>
      </c>
      <c r="L67">
        <v>4297.92</v>
      </c>
      <c r="M67">
        <v>4090.0590000000002</v>
      </c>
      <c r="N67">
        <v>8957.8009999999995</v>
      </c>
      <c r="O67">
        <v>17345.778999999999</v>
      </c>
    </row>
    <row r="68" spans="1:15" x14ac:dyDescent="0.2">
      <c r="A68" s="408">
        <v>2004</v>
      </c>
      <c r="B68">
        <v>102.904</v>
      </c>
      <c r="C68">
        <v>3200.9720000000002</v>
      </c>
      <c r="D68">
        <v>809.48199999999997</v>
      </c>
      <c r="E68">
        <v>4113.3580000000002</v>
      </c>
      <c r="F68">
        <v>1.0509999999999999</v>
      </c>
      <c r="G68">
        <v>12</v>
      </c>
      <c r="H68">
        <v>0</v>
      </c>
      <c r="I68">
        <v>0</v>
      </c>
      <c r="J68">
        <v>105.319</v>
      </c>
      <c r="K68">
        <v>118.371</v>
      </c>
      <c r="L68">
        <v>4231.7290000000003</v>
      </c>
      <c r="M68">
        <v>4198.2089999999998</v>
      </c>
      <c r="N68">
        <v>9228.9959999999992</v>
      </c>
      <c r="O68">
        <v>17658.934000000001</v>
      </c>
    </row>
    <row r="69" spans="1:15" x14ac:dyDescent="0.2">
      <c r="A69" s="408">
        <v>2005</v>
      </c>
      <c r="B69">
        <v>96.998999999999995</v>
      </c>
      <c r="C69">
        <v>3073.2159999999999</v>
      </c>
      <c r="D69">
        <v>761.428</v>
      </c>
      <c r="E69">
        <v>3931.643</v>
      </c>
      <c r="F69">
        <v>0.86</v>
      </c>
      <c r="G69">
        <v>13.6</v>
      </c>
      <c r="H69">
        <v>0</v>
      </c>
      <c r="I69">
        <v>0</v>
      </c>
      <c r="J69">
        <v>105.122</v>
      </c>
      <c r="K69">
        <v>119.583</v>
      </c>
      <c r="L69">
        <v>4051.2260000000001</v>
      </c>
      <c r="M69">
        <v>4350.57</v>
      </c>
      <c r="N69">
        <v>9454.9490000000005</v>
      </c>
      <c r="O69">
        <v>17856.744999999999</v>
      </c>
    </row>
    <row r="70" spans="1:15" x14ac:dyDescent="0.2">
      <c r="A70" s="408">
        <v>2006</v>
      </c>
      <c r="B70">
        <v>64.789000000000001</v>
      </c>
      <c r="C70">
        <v>2901.6869999999999</v>
      </c>
      <c r="D70">
        <v>662.54300000000001</v>
      </c>
      <c r="E70">
        <v>3629.02</v>
      </c>
      <c r="F70">
        <v>0.92700000000000005</v>
      </c>
      <c r="G70">
        <v>14</v>
      </c>
      <c r="H70">
        <v>0</v>
      </c>
      <c r="I70">
        <v>0</v>
      </c>
      <c r="J70">
        <v>102.666</v>
      </c>
      <c r="K70">
        <v>117.593</v>
      </c>
      <c r="L70">
        <v>3746.6120000000001</v>
      </c>
      <c r="M70">
        <v>4434.7250000000004</v>
      </c>
      <c r="N70">
        <v>9529.0349999999999</v>
      </c>
      <c r="O70">
        <v>17710.371999999999</v>
      </c>
    </row>
    <row r="71" spans="1:15" x14ac:dyDescent="0.2">
      <c r="A71" s="408">
        <v>2007</v>
      </c>
      <c r="B71">
        <v>70.034999999999997</v>
      </c>
      <c r="C71">
        <v>3085.0520000000001</v>
      </c>
      <c r="D71">
        <v>649.41600000000005</v>
      </c>
      <c r="E71">
        <v>3804.5030000000002</v>
      </c>
      <c r="F71">
        <v>0.76400000000000001</v>
      </c>
      <c r="G71">
        <v>14.4</v>
      </c>
      <c r="H71">
        <v>0</v>
      </c>
      <c r="I71">
        <v>0</v>
      </c>
      <c r="J71">
        <v>102.723</v>
      </c>
      <c r="K71">
        <v>117.886</v>
      </c>
      <c r="L71">
        <v>3922.39</v>
      </c>
      <c r="M71">
        <v>4559.5069999999996</v>
      </c>
      <c r="N71">
        <v>9774.2379999999994</v>
      </c>
      <c r="O71">
        <v>18256.134999999998</v>
      </c>
    </row>
    <row r="72" spans="1:15" x14ac:dyDescent="0.2">
      <c r="A72" s="408">
        <v>2008</v>
      </c>
      <c r="B72">
        <v>80.757000000000005</v>
      </c>
      <c r="C72">
        <v>3228.4290000000001</v>
      </c>
      <c r="D72">
        <v>664.16800000000001</v>
      </c>
      <c r="E72">
        <v>3973.3539999999998</v>
      </c>
      <c r="F72">
        <v>0.59099999999999997</v>
      </c>
      <c r="G72">
        <v>14.8</v>
      </c>
      <c r="H72">
        <v>1E-3</v>
      </c>
      <c r="I72">
        <v>0</v>
      </c>
      <c r="J72">
        <v>109.247</v>
      </c>
      <c r="K72">
        <v>124.639</v>
      </c>
      <c r="L72">
        <v>4097.9920000000002</v>
      </c>
      <c r="M72">
        <v>4558.3680000000004</v>
      </c>
      <c r="N72">
        <v>9749.1360000000004</v>
      </c>
      <c r="O72">
        <v>18405.495999999999</v>
      </c>
    </row>
    <row r="73" spans="1:15" x14ac:dyDescent="0.2">
      <c r="A73" s="408">
        <v>2009</v>
      </c>
      <c r="B73">
        <v>73.352999999999994</v>
      </c>
      <c r="C73">
        <v>3186.5940000000001</v>
      </c>
      <c r="D73">
        <v>663.06200000000001</v>
      </c>
      <c r="E73">
        <v>3923.01</v>
      </c>
      <c r="F73">
        <v>0.69199999999999995</v>
      </c>
      <c r="G73">
        <v>16.7</v>
      </c>
      <c r="H73">
        <v>0</v>
      </c>
      <c r="I73">
        <v>2E-3</v>
      </c>
      <c r="J73">
        <v>111.771</v>
      </c>
      <c r="K73">
        <v>129.16499999999999</v>
      </c>
      <c r="L73">
        <v>4052.174</v>
      </c>
      <c r="M73">
        <v>4460.0569999999998</v>
      </c>
      <c r="N73">
        <v>9377.5740000000005</v>
      </c>
      <c r="O73">
        <v>17889.805</v>
      </c>
    </row>
    <row r="74" spans="1:15" x14ac:dyDescent="0.2">
      <c r="A74" s="408">
        <v>2010</v>
      </c>
      <c r="B74">
        <v>69.653999999999996</v>
      </c>
      <c r="C74">
        <v>3164.6779999999999</v>
      </c>
      <c r="D74">
        <v>651.36199999999997</v>
      </c>
      <c r="E74">
        <v>3885.694</v>
      </c>
      <c r="F74">
        <v>0.78500000000000003</v>
      </c>
      <c r="G74">
        <v>18.5</v>
      </c>
      <c r="H74">
        <v>4.7E-2</v>
      </c>
      <c r="I74">
        <v>0.157</v>
      </c>
      <c r="J74">
        <v>110.883</v>
      </c>
      <c r="K74">
        <v>130.37100000000001</v>
      </c>
      <c r="L74">
        <v>4016.0650000000001</v>
      </c>
      <c r="M74">
        <v>4538.6400000000003</v>
      </c>
      <c r="N74">
        <v>9500.9459999999999</v>
      </c>
      <c r="O74">
        <v>18055.651000000002</v>
      </c>
    </row>
    <row r="75" spans="1:15" x14ac:dyDescent="0.2">
      <c r="A75" s="408">
        <v>2011</v>
      </c>
      <c r="B75">
        <v>61.715000000000003</v>
      </c>
      <c r="C75">
        <v>3216.1</v>
      </c>
      <c r="D75">
        <v>640.86800000000005</v>
      </c>
      <c r="E75">
        <v>3918.683</v>
      </c>
      <c r="F75">
        <v>0.249</v>
      </c>
      <c r="G75">
        <v>19.7</v>
      </c>
      <c r="H75">
        <v>0.81399999999999995</v>
      </c>
      <c r="I75">
        <v>0.49399999999999999</v>
      </c>
      <c r="J75">
        <v>114.601</v>
      </c>
      <c r="K75">
        <v>135.857</v>
      </c>
      <c r="L75">
        <v>4054.54</v>
      </c>
      <c r="M75">
        <v>4531.3320000000003</v>
      </c>
      <c r="N75">
        <v>9387.5210000000006</v>
      </c>
      <c r="O75">
        <v>17973.393</v>
      </c>
    </row>
    <row r="76" spans="1:15" x14ac:dyDescent="0.2">
      <c r="A76" s="408">
        <v>2012</v>
      </c>
      <c r="B76">
        <v>43.552</v>
      </c>
      <c r="C76">
        <v>2959.9520000000002</v>
      </c>
      <c r="D76">
        <v>570.66899999999998</v>
      </c>
      <c r="E76">
        <v>3574.172</v>
      </c>
      <c r="F76">
        <v>0.26200000000000001</v>
      </c>
      <c r="G76">
        <v>19.7</v>
      </c>
      <c r="H76">
        <v>1.413</v>
      </c>
      <c r="I76">
        <v>0.51300000000000001</v>
      </c>
      <c r="J76">
        <v>108.79600000000001</v>
      </c>
      <c r="K76">
        <v>130.68299999999999</v>
      </c>
      <c r="L76">
        <v>3704.855</v>
      </c>
      <c r="M76">
        <v>4528.0690000000004</v>
      </c>
      <c r="N76">
        <v>9170.24</v>
      </c>
      <c r="O76">
        <v>17403.164000000001</v>
      </c>
    </row>
    <row r="77" spans="1:15" x14ac:dyDescent="0.2">
      <c r="A77" s="408">
        <v>2013</v>
      </c>
      <c r="B77">
        <v>41.427999999999997</v>
      </c>
      <c r="C77">
        <v>3365.3910000000001</v>
      </c>
      <c r="D77">
        <v>583.77499999999998</v>
      </c>
      <c r="E77">
        <v>3990.5949999999998</v>
      </c>
      <c r="F77">
        <v>0.33800000000000002</v>
      </c>
      <c r="G77">
        <v>19.7</v>
      </c>
      <c r="H77">
        <v>2.9790000000000001</v>
      </c>
      <c r="I77">
        <v>0.59899999999999998</v>
      </c>
      <c r="J77">
        <v>119.47199999999999</v>
      </c>
      <c r="K77">
        <v>143.08799999999999</v>
      </c>
      <c r="L77">
        <v>4133.683</v>
      </c>
      <c r="M77">
        <v>4566.7849999999999</v>
      </c>
      <c r="N77">
        <v>9342.3369999999995</v>
      </c>
      <c r="O77">
        <v>18042.805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31"/>
  <sheetViews>
    <sheetView workbookViewId="0">
      <selection activeCell="A5" sqref="A5"/>
    </sheetView>
  </sheetViews>
  <sheetFormatPr defaultRowHeight="12.75" x14ac:dyDescent="0.2"/>
  <cols>
    <col min="1" max="15" width="17.28515625" customWidth="1"/>
  </cols>
  <sheetData>
    <row r="1" spans="1:15" ht="18.75" x14ac:dyDescent="0.3">
      <c r="A1" s="515" t="s">
        <v>727</v>
      </c>
      <c r="B1" s="514"/>
      <c r="C1" s="514"/>
      <c r="D1" s="514"/>
      <c r="E1" s="514"/>
      <c r="F1" s="514"/>
      <c r="G1" s="514"/>
      <c r="H1" s="514"/>
      <c r="I1" s="514"/>
      <c r="J1" s="514"/>
      <c r="K1" s="514"/>
      <c r="L1" s="514"/>
      <c r="M1" s="514"/>
      <c r="N1" s="514"/>
      <c r="O1" s="514"/>
    </row>
    <row r="2" spans="1:15" ht="18.75" x14ac:dyDescent="0.3">
      <c r="A2" s="517" t="s">
        <v>1420</v>
      </c>
      <c r="B2" s="514"/>
      <c r="C2" s="514"/>
      <c r="D2" s="514"/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</row>
    <row r="3" spans="1:15" ht="15" x14ac:dyDescent="0.25">
      <c r="A3" s="514" t="s">
        <v>527</v>
      </c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</row>
    <row r="4" spans="1:15" ht="15" x14ac:dyDescent="0.25">
      <c r="A4" s="516" t="s">
        <v>527</v>
      </c>
      <c r="B4" s="514"/>
      <c r="C4" s="514"/>
      <c r="D4" s="514"/>
      <c r="E4" s="514"/>
      <c r="F4" s="514"/>
      <c r="G4" s="514"/>
      <c r="H4" s="514"/>
      <c r="I4" s="514"/>
      <c r="J4" s="514"/>
      <c r="K4" s="514"/>
      <c r="L4" s="514"/>
      <c r="M4" s="514"/>
      <c r="N4" s="514"/>
      <c r="O4" s="514"/>
    </row>
    <row r="5" spans="1:15" ht="15" x14ac:dyDescent="0.25">
      <c r="A5" s="514" t="s">
        <v>527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</row>
    <row r="6" spans="1:15" ht="15" x14ac:dyDescent="0.25">
      <c r="A6" s="514" t="s">
        <v>1421</v>
      </c>
      <c r="B6" s="514"/>
      <c r="C6" s="514"/>
      <c r="D6" s="514"/>
      <c r="E6" s="514"/>
      <c r="F6" s="514"/>
      <c r="G6" s="514"/>
      <c r="H6" s="514"/>
      <c r="I6" s="514"/>
      <c r="J6" s="514"/>
      <c r="K6" s="514"/>
      <c r="L6" s="514"/>
      <c r="M6" s="514"/>
      <c r="N6" s="514"/>
      <c r="O6" s="514"/>
    </row>
    <row r="7" spans="1:15" ht="15" x14ac:dyDescent="0.25">
      <c r="A7" s="514" t="s">
        <v>1422</v>
      </c>
      <c r="B7" s="514"/>
      <c r="C7" s="514"/>
      <c r="D7" s="514"/>
      <c r="E7" s="514"/>
      <c r="F7" s="514"/>
      <c r="G7" s="514"/>
      <c r="H7" s="514"/>
      <c r="I7" s="514"/>
      <c r="J7" s="514"/>
      <c r="K7" s="514"/>
      <c r="L7" s="514"/>
      <c r="M7" s="514"/>
      <c r="N7" s="514"/>
      <c r="O7" s="514"/>
    </row>
    <row r="8" spans="1:15" ht="15" x14ac:dyDescent="0.25">
      <c r="A8" s="514" t="s">
        <v>527</v>
      </c>
      <c r="B8" s="514"/>
      <c r="C8" s="514"/>
      <c r="D8" s="514"/>
      <c r="E8" s="514"/>
      <c r="F8" s="514"/>
      <c r="G8" s="514"/>
      <c r="H8" s="514"/>
      <c r="I8" s="514"/>
      <c r="J8" s="514"/>
      <c r="K8" s="514"/>
      <c r="L8" s="514"/>
      <c r="M8" s="514"/>
      <c r="N8" s="514"/>
      <c r="O8" s="514"/>
    </row>
    <row r="9" spans="1:15" ht="15.75" x14ac:dyDescent="0.25">
      <c r="A9" s="518" t="s">
        <v>1304</v>
      </c>
      <c r="B9" s="514"/>
      <c r="C9" s="514"/>
      <c r="D9" s="514"/>
      <c r="E9" s="514"/>
      <c r="F9" s="514"/>
      <c r="G9" s="514"/>
      <c r="H9" s="514"/>
      <c r="I9" s="514"/>
      <c r="J9" s="514"/>
      <c r="K9" s="514"/>
      <c r="L9" s="514"/>
      <c r="M9" s="514"/>
      <c r="N9" s="514"/>
      <c r="O9" s="514"/>
    </row>
    <row r="10" spans="1:15" ht="15" x14ac:dyDescent="0.25">
      <c r="A10" s="514" t="s">
        <v>527</v>
      </c>
      <c r="B10" s="514"/>
      <c r="C10" s="514"/>
      <c r="D10" s="514"/>
      <c r="E10" s="514"/>
      <c r="F10" s="514"/>
      <c r="G10" s="514"/>
      <c r="H10" s="514"/>
      <c r="I10" s="514"/>
      <c r="J10" s="514"/>
      <c r="K10" s="514"/>
      <c r="L10" s="514"/>
      <c r="M10" s="514"/>
      <c r="N10" s="514"/>
      <c r="O10" s="514"/>
    </row>
    <row r="11" spans="1:15" s="93" customFormat="1" ht="76.5" x14ac:dyDescent="0.2">
      <c r="A11" s="513" t="s">
        <v>1305</v>
      </c>
      <c r="B11" s="513" t="s">
        <v>733</v>
      </c>
      <c r="C11" s="513" t="s">
        <v>734</v>
      </c>
      <c r="D11" s="513" t="s">
        <v>735</v>
      </c>
      <c r="E11" s="513" t="s">
        <v>736</v>
      </c>
      <c r="F11" s="513" t="s">
        <v>1423</v>
      </c>
      <c r="G11" s="513" t="s">
        <v>738</v>
      </c>
      <c r="H11" s="513" t="s">
        <v>739</v>
      </c>
      <c r="I11" s="513" t="s">
        <v>740</v>
      </c>
      <c r="J11" s="513" t="s">
        <v>741</v>
      </c>
      <c r="K11" s="513" t="s">
        <v>742</v>
      </c>
      <c r="L11" s="513" t="s">
        <v>743</v>
      </c>
      <c r="M11" s="513" t="s">
        <v>744</v>
      </c>
      <c r="N11" s="513" t="s">
        <v>745</v>
      </c>
      <c r="O11" s="513" t="s">
        <v>746</v>
      </c>
    </row>
    <row r="12" spans="1:15" ht="15" x14ac:dyDescent="0.25">
      <c r="A12" s="514"/>
      <c r="B12" s="519" t="s">
        <v>747</v>
      </c>
      <c r="C12" s="519" t="s">
        <v>747</v>
      </c>
      <c r="D12" s="519" t="s">
        <v>747</v>
      </c>
      <c r="E12" s="519" t="s">
        <v>747</v>
      </c>
      <c r="F12" s="519" t="s">
        <v>747</v>
      </c>
      <c r="G12" s="519" t="s">
        <v>747</v>
      </c>
      <c r="H12" s="519" t="s">
        <v>747</v>
      </c>
      <c r="I12" s="519" t="s">
        <v>747</v>
      </c>
      <c r="J12" s="519" t="s">
        <v>747</v>
      </c>
      <c r="K12" s="519" t="s">
        <v>747</v>
      </c>
      <c r="L12" s="519" t="s">
        <v>747</v>
      </c>
      <c r="M12" s="519" t="s">
        <v>747</v>
      </c>
      <c r="N12" s="519" t="s">
        <v>747</v>
      </c>
      <c r="O12" s="519" t="s">
        <v>747</v>
      </c>
    </row>
    <row r="13" spans="1:15" ht="15" x14ac:dyDescent="0.25">
      <c r="A13" s="520">
        <v>1949</v>
      </c>
      <c r="B13" s="514">
        <v>1554.1179999999999</v>
      </c>
      <c r="C13" s="514">
        <v>359.99200000000002</v>
      </c>
      <c r="D13" s="514">
        <v>734.774</v>
      </c>
      <c r="E13" s="514">
        <v>2648.8829999999998</v>
      </c>
      <c r="F13" s="514" t="s">
        <v>749</v>
      </c>
      <c r="G13" s="514" t="s">
        <v>749</v>
      </c>
      <c r="H13" s="514" t="s">
        <v>749</v>
      </c>
      <c r="I13" s="514" t="s">
        <v>749</v>
      </c>
      <c r="J13" s="514">
        <v>19.986000000000001</v>
      </c>
      <c r="K13" s="514">
        <v>19.986000000000001</v>
      </c>
      <c r="L13" s="514">
        <v>2668.8690000000001</v>
      </c>
      <c r="M13" s="514">
        <v>200.10400000000001</v>
      </c>
      <c r="N13" s="514">
        <v>799.84299999999996</v>
      </c>
      <c r="O13" s="514">
        <v>3668.8159999999998</v>
      </c>
    </row>
    <row r="14" spans="1:15" ht="15" x14ac:dyDescent="0.25">
      <c r="A14" s="520">
        <v>1950</v>
      </c>
      <c r="B14" s="514">
        <v>1541.548</v>
      </c>
      <c r="C14" s="514">
        <v>401.41199999999998</v>
      </c>
      <c r="D14" s="514">
        <v>872.05799999999999</v>
      </c>
      <c r="E14" s="514">
        <v>2815.0189999999998</v>
      </c>
      <c r="F14" s="514" t="s">
        <v>749</v>
      </c>
      <c r="G14" s="514" t="s">
        <v>749</v>
      </c>
      <c r="H14" s="514" t="s">
        <v>749</v>
      </c>
      <c r="I14" s="514" t="s">
        <v>749</v>
      </c>
      <c r="J14" s="514">
        <v>19.074999999999999</v>
      </c>
      <c r="K14" s="514">
        <v>19.074999999999999</v>
      </c>
      <c r="L14" s="514">
        <v>2834.0940000000001</v>
      </c>
      <c r="M14" s="514">
        <v>225.09399999999999</v>
      </c>
      <c r="N14" s="514">
        <v>834.11</v>
      </c>
      <c r="O14" s="514">
        <v>3893.2979999999998</v>
      </c>
    </row>
    <row r="15" spans="1:15" ht="15" x14ac:dyDescent="0.25">
      <c r="A15" s="520">
        <v>1951</v>
      </c>
      <c r="B15" s="514">
        <v>1306.595</v>
      </c>
      <c r="C15" s="514">
        <v>480.56</v>
      </c>
      <c r="D15" s="514">
        <v>932.33100000000002</v>
      </c>
      <c r="E15" s="514">
        <v>2719.4859999999999</v>
      </c>
      <c r="F15" s="514" t="s">
        <v>749</v>
      </c>
      <c r="G15" s="514" t="s">
        <v>749</v>
      </c>
      <c r="H15" s="514" t="s">
        <v>749</v>
      </c>
      <c r="I15" s="514" t="s">
        <v>749</v>
      </c>
      <c r="J15" s="514">
        <v>18.198</v>
      </c>
      <c r="K15" s="514">
        <v>18.198</v>
      </c>
      <c r="L15" s="514">
        <v>2737.6840000000002</v>
      </c>
      <c r="M15" s="514">
        <v>252.36</v>
      </c>
      <c r="N15" s="514">
        <v>883.18100000000004</v>
      </c>
      <c r="O15" s="514">
        <v>3873.2260000000001</v>
      </c>
    </row>
    <row r="16" spans="1:15" ht="15" x14ac:dyDescent="0.25">
      <c r="A16" s="520">
        <v>1952</v>
      </c>
      <c r="B16" s="514">
        <v>1169.1400000000001</v>
      </c>
      <c r="C16" s="514">
        <v>533.71699999999998</v>
      </c>
      <c r="D16" s="514">
        <v>952.93899999999996</v>
      </c>
      <c r="E16" s="514">
        <v>2655.797</v>
      </c>
      <c r="F16" s="514" t="s">
        <v>749</v>
      </c>
      <c r="G16" s="514" t="s">
        <v>749</v>
      </c>
      <c r="H16" s="514" t="s">
        <v>749</v>
      </c>
      <c r="I16" s="514" t="s">
        <v>749</v>
      </c>
      <c r="J16" s="514">
        <v>17.114000000000001</v>
      </c>
      <c r="K16" s="514">
        <v>17.114000000000001</v>
      </c>
      <c r="L16" s="514">
        <v>2672.9110000000001</v>
      </c>
      <c r="M16" s="514">
        <v>273.28699999999998</v>
      </c>
      <c r="N16" s="514">
        <v>927.18799999999999</v>
      </c>
      <c r="O16" s="514">
        <v>3873.3850000000002</v>
      </c>
    </row>
    <row r="17" spans="1:15" ht="15" x14ac:dyDescent="0.25">
      <c r="A17" s="520">
        <v>1953</v>
      </c>
      <c r="B17" s="514">
        <v>965.66399999999999</v>
      </c>
      <c r="C17" s="514">
        <v>549.22299999999996</v>
      </c>
      <c r="D17" s="514">
        <v>981.75099999999998</v>
      </c>
      <c r="E17" s="514">
        <v>2496.6379999999999</v>
      </c>
      <c r="F17" s="514" t="s">
        <v>749</v>
      </c>
      <c r="G17" s="514" t="s">
        <v>749</v>
      </c>
      <c r="H17" s="514" t="s">
        <v>749</v>
      </c>
      <c r="I17" s="514" t="s">
        <v>749</v>
      </c>
      <c r="J17" s="514">
        <v>15.738</v>
      </c>
      <c r="K17" s="514">
        <v>15.738</v>
      </c>
      <c r="L17" s="514">
        <v>2512.3760000000002</v>
      </c>
      <c r="M17" s="514">
        <v>296.928</v>
      </c>
      <c r="N17" s="514">
        <v>961.67899999999997</v>
      </c>
      <c r="O17" s="514">
        <v>3770.982</v>
      </c>
    </row>
    <row r="18" spans="1:15" ht="15" x14ac:dyDescent="0.25">
      <c r="A18" s="520">
        <v>1954</v>
      </c>
      <c r="B18" s="514">
        <v>824.59799999999996</v>
      </c>
      <c r="C18" s="514">
        <v>605.42999999999995</v>
      </c>
      <c r="D18" s="514">
        <v>1012.379</v>
      </c>
      <c r="E18" s="514">
        <v>2442.4079999999999</v>
      </c>
      <c r="F18" s="514" t="s">
        <v>749</v>
      </c>
      <c r="G18" s="514" t="s">
        <v>749</v>
      </c>
      <c r="H18" s="514" t="s">
        <v>749</v>
      </c>
      <c r="I18" s="514" t="s">
        <v>749</v>
      </c>
      <c r="J18" s="514">
        <v>15.17</v>
      </c>
      <c r="K18" s="514">
        <v>15.17</v>
      </c>
      <c r="L18" s="514">
        <v>2457.578</v>
      </c>
      <c r="M18" s="514">
        <v>319.346</v>
      </c>
      <c r="N18" s="514">
        <v>955.99800000000005</v>
      </c>
      <c r="O18" s="514">
        <v>3732.9209999999998</v>
      </c>
    </row>
    <row r="19" spans="1:15" ht="15" x14ac:dyDescent="0.25">
      <c r="A19" s="520">
        <v>1955</v>
      </c>
      <c r="B19" s="514">
        <v>800.70600000000002</v>
      </c>
      <c r="C19" s="514">
        <v>651.24199999999996</v>
      </c>
      <c r="D19" s="514">
        <v>1094.598</v>
      </c>
      <c r="E19" s="514">
        <v>2546.5459999999998</v>
      </c>
      <c r="F19" s="514" t="s">
        <v>749</v>
      </c>
      <c r="G19" s="514" t="s">
        <v>749</v>
      </c>
      <c r="H19" s="514" t="s">
        <v>749</v>
      </c>
      <c r="I19" s="514" t="s">
        <v>749</v>
      </c>
      <c r="J19" s="514">
        <v>14.706</v>
      </c>
      <c r="K19" s="514">
        <v>14.706</v>
      </c>
      <c r="L19" s="514">
        <v>2561.252</v>
      </c>
      <c r="M19" s="514">
        <v>349.89100000000002</v>
      </c>
      <c r="N19" s="514">
        <v>983.99699999999996</v>
      </c>
      <c r="O19" s="514">
        <v>3895.14</v>
      </c>
    </row>
    <row r="20" spans="1:15" ht="15" x14ac:dyDescent="0.25">
      <c r="A20" s="520">
        <v>1956</v>
      </c>
      <c r="B20" s="514">
        <v>714.62699999999995</v>
      </c>
      <c r="C20" s="514">
        <v>741.96100000000001</v>
      </c>
      <c r="D20" s="514">
        <v>1136.248</v>
      </c>
      <c r="E20" s="514">
        <v>2592.8359999999998</v>
      </c>
      <c r="F20" s="514" t="s">
        <v>749</v>
      </c>
      <c r="G20" s="514" t="s">
        <v>749</v>
      </c>
      <c r="H20" s="514" t="s">
        <v>749</v>
      </c>
      <c r="I20" s="514" t="s">
        <v>749</v>
      </c>
      <c r="J20" s="514">
        <v>14.018000000000001</v>
      </c>
      <c r="K20" s="514">
        <v>14.018000000000001</v>
      </c>
      <c r="L20" s="514">
        <v>2606.8539999999998</v>
      </c>
      <c r="M20" s="514">
        <v>380.17700000000002</v>
      </c>
      <c r="N20" s="514">
        <v>1035.828</v>
      </c>
      <c r="O20" s="514">
        <v>4022.8589999999999</v>
      </c>
    </row>
    <row r="21" spans="1:15" ht="15" x14ac:dyDescent="0.25">
      <c r="A21" s="520">
        <v>1957</v>
      </c>
      <c r="B21" s="514">
        <v>534.87300000000005</v>
      </c>
      <c r="C21" s="514">
        <v>803.07299999999998</v>
      </c>
      <c r="D21" s="514">
        <v>1098.0150000000001</v>
      </c>
      <c r="E21" s="514">
        <v>2435.9609999999998</v>
      </c>
      <c r="F21" s="514" t="s">
        <v>749</v>
      </c>
      <c r="G21" s="514" t="s">
        <v>749</v>
      </c>
      <c r="H21" s="514" t="s">
        <v>749</v>
      </c>
      <c r="I21" s="514" t="s">
        <v>749</v>
      </c>
      <c r="J21" s="514">
        <v>13.33</v>
      </c>
      <c r="K21" s="514">
        <v>13.33</v>
      </c>
      <c r="L21" s="514">
        <v>2449.2910000000002</v>
      </c>
      <c r="M21" s="514">
        <v>410.67899999999997</v>
      </c>
      <c r="N21" s="514">
        <v>1100.817</v>
      </c>
      <c r="O21" s="514">
        <v>3960.7869999999998</v>
      </c>
    </row>
    <row r="22" spans="1:15" ht="15" x14ac:dyDescent="0.25">
      <c r="A22" s="520">
        <v>1958</v>
      </c>
      <c r="B22" s="514">
        <v>500.53199999999998</v>
      </c>
      <c r="C22" s="514">
        <v>902.28599999999994</v>
      </c>
      <c r="D22" s="514">
        <v>1141.298</v>
      </c>
      <c r="E22" s="514">
        <v>2544.116</v>
      </c>
      <c r="F22" s="514" t="s">
        <v>749</v>
      </c>
      <c r="G22" s="514" t="s">
        <v>749</v>
      </c>
      <c r="H22" s="514" t="s">
        <v>749</v>
      </c>
      <c r="I22" s="514" t="s">
        <v>749</v>
      </c>
      <c r="J22" s="514">
        <v>13.089</v>
      </c>
      <c r="K22" s="514">
        <v>13.089</v>
      </c>
      <c r="L22" s="514">
        <v>2557.2049999999999</v>
      </c>
      <c r="M22" s="514">
        <v>435.25599999999997</v>
      </c>
      <c r="N22" s="514">
        <v>1126.6949999999999</v>
      </c>
      <c r="O22" s="514">
        <v>4119.1559999999999</v>
      </c>
    </row>
    <row r="23" spans="1:15" ht="15" x14ac:dyDescent="0.25">
      <c r="A23" s="520">
        <v>1959</v>
      </c>
      <c r="B23" s="514">
        <v>415.16399999999999</v>
      </c>
      <c r="C23" s="514">
        <v>1009.236</v>
      </c>
      <c r="D23" s="514">
        <v>1212.693</v>
      </c>
      <c r="E23" s="514">
        <v>2637.0920000000001</v>
      </c>
      <c r="F23" s="514" t="s">
        <v>749</v>
      </c>
      <c r="G23" s="514" t="s">
        <v>749</v>
      </c>
      <c r="H23" s="514" t="s">
        <v>749</v>
      </c>
      <c r="I23" s="514" t="s">
        <v>749</v>
      </c>
      <c r="J23" s="514">
        <v>12.298</v>
      </c>
      <c r="K23" s="514">
        <v>12.298</v>
      </c>
      <c r="L23" s="514">
        <v>2649.39</v>
      </c>
      <c r="M23" s="514">
        <v>487.86</v>
      </c>
      <c r="N23" s="514">
        <v>1234.9359999999999</v>
      </c>
      <c r="O23" s="514">
        <v>4372.1859999999997</v>
      </c>
    </row>
    <row r="24" spans="1:15" ht="15" x14ac:dyDescent="0.25">
      <c r="A24" s="520">
        <v>1960</v>
      </c>
      <c r="B24" s="514">
        <v>406.72300000000001</v>
      </c>
      <c r="C24" s="514">
        <v>1055.93</v>
      </c>
      <c r="D24" s="514">
        <v>1248.0450000000001</v>
      </c>
      <c r="E24" s="514">
        <v>2710.6970000000001</v>
      </c>
      <c r="F24" s="514" t="s">
        <v>749</v>
      </c>
      <c r="G24" s="514" t="s">
        <v>749</v>
      </c>
      <c r="H24" s="514" t="s">
        <v>749</v>
      </c>
      <c r="I24" s="514" t="s">
        <v>749</v>
      </c>
      <c r="J24" s="514">
        <v>11.868</v>
      </c>
      <c r="K24" s="514">
        <v>11.868</v>
      </c>
      <c r="L24" s="514">
        <v>2722.5650000000001</v>
      </c>
      <c r="M24" s="514">
        <v>542.99900000000002</v>
      </c>
      <c r="N24" s="514">
        <v>1343.837</v>
      </c>
      <c r="O24" s="514">
        <v>4609.3999999999996</v>
      </c>
    </row>
    <row r="25" spans="1:15" ht="15" x14ac:dyDescent="0.25">
      <c r="A25" s="520">
        <v>1961</v>
      </c>
      <c r="B25" s="514">
        <v>370.815</v>
      </c>
      <c r="C25" s="514">
        <v>1114.539</v>
      </c>
      <c r="D25" s="514">
        <v>1268.4860000000001</v>
      </c>
      <c r="E25" s="514">
        <v>2753.84</v>
      </c>
      <c r="F25" s="514" t="s">
        <v>749</v>
      </c>
      <c r="G25" s="514" t="s">
        <v>749</v>
      </c>
      <c r="H25" s="514" t="s">
        <v>749</v>
      </c>
      <c r="I25" s="514" t="s">
        <v>749</v>
      </c>
      <c r="J25" s="514">
        <v>11.146000000000001</v>
      </c>
      <c r="K25" s="514">
        <v>11.146000000000001</v>
      </c>
      <c r="L25" s="514">
        <v>2764.9859999999999</v>
      </c>
      <c r="M25" s="514">
        <v>572.04200000000003</v>
      </c>
      <c r="N25" s="514">
        <v>1390.635</v>
      </c>
      <c r="O25" s="514">
        <v>4727.6629999999996</v>
      </c>
    </row>
    <row r="26" spans="1:15" ht="15" x14ac:dyDescent="0.25">
      <c r="A26" s="520">
        <v>1962</v>
      </c>
      <c r="B26" s="514">
        <v>361.90800000000002</v>
      </c>
      <c r="C26" s="514">
        <v>1248.9010000000001</v>
      </c>
      <c r="D26" s="514">
        <v>1302.434</v>
      </c>
      <c r="E26" s="514">
        <v>2913.2429999999999</v>
      </c>
      <c r="F26" s="514" t="s">
        <v>749</v>
      </c>
      <c r="G26" s="514" t="s">
        <v>749</v>
      </c>
      <c r="H26" s="514" t="s">
        <v>749</v>
      </c>
      <c r="I26" s="514" t="s">
        <v>749</v>
      </c>
      <c r="J26" s="514">
        <v>10.63</v>
      </c>
      <c r="K26" s="514">
        <v>10.63</v>
      </c>
      <c r="L26" s="514">
        <v>2923.873</v>
      </c>
      <c r="M26" s="514">
        <v>620.86300000000006</v>
      </c>
      <c r="N26" s="514">
        <v>1491.65</v>
      </c>
      <c r="O26" s="514">
        <v>5036.3860000000004</v>
      </c>
    </row>
    <row r="27" spans="1:15" ht="15" x14ac:dyDescent="0.25">
      <c r="A27" s="520">
        <v>1963</v>
      </c>
      <c r="B27" s="514">
        <v>317.49200000000002</v>
      </c>
      <c r="C27" s="514">
        <v>1307.0840000000001</v>
      </c>
      <c r="D27" s="514">
        <v>1286.4380000000001</v>
      </c>
      <c r="E27" s="514">
        <v>2911.0149999999999</v>
      </c>
      <c r="F27" s="514" t="s">
        <v>749</v>
      </c>
      <c r="G27" s="514" t="s">
        <v>749</v>
      </c>
      <c r="H27" s="514" t="s">
        <v>749</v>
      </c>
      <c r="I27" s="514" t="s">
        <v>749</v>
      </c>
      <c r="J27" s="514">
        <v>10.164999999999999</v>
      </c>
      <c r="K27" s="514">
        <v>10.164999999999999</v>
      </c>
      <c r="L27" s="514">
        <v>2921.18</v>
      </c>
      <c r="M27" s="514">
        <v>687.56299999999999</v>
      </c>
      <c r="N27" s="514">
        <v>1641.903</v>
      </c>
      <c r="O27" s="514">
        <v>5250.6459999999997</v>
      </c>
    </row>
    <row r="28" spans="1:15" ht="15" x14ac:dyDescent="0.25">
      <c r="A28" s="520">
        <v>1964</v>
      </c>
      <c r="B28" s="514">
        <v>274.245</v>
      </c>
      <c r="C28" s="514">
        <v>1418.7080000000001</v>
      </c>
      <c r="D28" s="514">
        <v>1274.79</v>
      </c>
      <c r="E28" s="514">
        <v>2967.7440000000001</v>
      </c>
      <c r="F28" s="514" t="s">
        <v>749</v>
      </c>
      <c r="G28" s="514" t="s">
        <v>749</v>
      </c>
      <c r="H28" s="514" t="s">
        <v>749</v>
      </c>
      <c r="I28" s="514" t="s">
        <v>749</v>
      </c>
      <c r="J28" s="514">
        <v>9.4600000000000009</v>
      </c>
      <c r="K28" s="514">
        <v>9.4600000000000009</v>
      </c>
      <c r="L28" s="514">
        <v>2977.2040000000002</v>
      </c>
      <c r="M28" s="514">
        <v>737.79</v>
      </c>
      <c r="N28" s="514">
        <v>1750.999</v>
      </c>
      <c r="O28" s="514">
        <v>5465.9930000000004</v>
      </c>
    </row>
    <row r="29" spans="1:15" ht="15" x14ac:dyDescent="0.25">
      <c r="A29" s="520">
        <v>1965</v>
      </c>
      <c r="B29" s="514">
        <v>265.28500000000003</v>
      </c>
      <c r="C29" s="514">
        <v>1489.845</v>
      </c>
      <c r="D29" s="514">
        <v>1412.905</v>
      </c>
      <c r="E29" s="514">
        <v>3168.0349999999999</v>
      </c>
      <c r="F29" s="514" t="s">
        <v>749</v>
      </c>
      <c r="G29" s="514" t="s">
        <v>749</v>
      </c>
      <c r="H29" s="514" t="s">
        <v>749</v>
      </c>
      <c r="I29" s="514" t="s">
        <v>749</v>
      </c>
      <c r="J29" s="514">
        <v>8.8580000000000005</v>
      </c>
      <c r="K29" s="514">
        <v>8.8580000000000005</v>
      </c>
      <c r="L29" s="514">
        <v>3176.893</v>
      </c>
      <c r="M29" s="514">
        <v>788.60299999999995</v>
      </c>
      <c r="N29" s="514">
        <v>1879.9269999999999</v>
      </c>
      <c r="O29" s="514">
        <v>5845.4229999999998</v>
      </c>
    </row>
    <row r="30" spans="1:15" ht="15" x14ac:dyDescent="0.25">
      <c r="A30" s="520">
        <v>1966</v>
      </c>
      <c r="B30" s="514">
        <v>263.12299999999999</v>
      </c>
      <c r="C30" s="514">
        <v>1676.29</v>
      </c>
      <c r="D30" s="514">
        <v>1460.914</v>
      </c>
      <c r="E30" s="514">
        <v>3400.3270000000002</v>
      </c>
      <c r="F30" s="514" t="s">
        <v>749</v>
      </c>
      <c r="G30" s="514" t="s">
        <v>749</v>
      </c>
      <c r="H30" s="514" t="s">
        <v>749</v>
      </c>
      <c r="I30" s="514" t="s">
        <v>749</v>
      </c>
      <c r="J30" s="514">
        <v>8.6170000000000009</v>
      </c>
      <c r="K30" s="514">
        <v>8.6170000000000009</v>
      </c>
      <c r="L30" s="514">
        <v>3408.944</v>
      </c>
      <c r="M30" s="514">
        <v>859.23299999999995</v>
      </c>
      <c r="N30" s="514">
        <v>2055.87</v>
      </c>
      <c r="O30" s="514">
        <v>6324.0469999999996</v>
      </c>
    </row>
    <row r="31" spans="1:15" ht="15" x14ac:dyDescent="0.25">
      <c r="A31" s="520">
        <v>1967</v>
      </c>
      <c r="B31" s="514">
        <v>225.42500000000001</v>
      </c>
      <c r="C31" s="514">
        <v>2021.6569999999999</v>
      </c>
      <c r="D31" s="514">
        <v>1512.2860000000001</v>
      </c>
      <c r="E31" s="514">
        <v>3759.3679999999999</v>
      </c>
      <c r="F31" s="514" t="s">
        <v>749</v>
      </c>
      <c r="G31" s="514" t="s">
        <v>749</v>
      </c>
      <c r="H31" s="514" t="s">
        <v>749</v>
      </c>
      <c r="I31" s="514" t="s">
        <v>749</v>
      </c>
      <c r="J31" s="514">
        <v>8.3249999999999993</v>
      </c>
      <c r="K31" s="514">
        <v>8.3249999999999993</v>
      </c>
      <c r="L31" s="514">
        <v>3767.6930000000002</v>
      </c>
      <c r="M31" s="514">
        <v>925.178</v>
      </c>
      <c r="N31" s="514">
        <v>2206.3339999999998</v>
      </c>
      <c r="O31" s="514">
        <v>6899.2049999999999</v>
      </c>
    </row>
    <row r="32" spans="1:15" ht="15" x14ac:dyDescent="0.25">
      <c r="A32" s="520">
        <v>1968</v>
      </c>
      <c r="B32" s="514">
        <v>207.68799999999999</v>
      </c>
      <c r="C32" s="514">
        <v>2140.0839999999998</v>
      </c>
      <c r="D32" s="514">
        <v>1543.5519999999999</v>
      </c>
      <c r="E32" s="514">
        <v>3891.3240000000001</v>
      </c>
      <c r="F32" s="514" t="s">
        <v>749</v>
      </c>
      <c r="G32" s="514" t="s">
        <v>749</v>
      </c>
      <c r="H32" s="514" t="s">
        <v>749</v>
      </c>
      <c r="I32" s="514" t="s">
        <v>749</v>
      </c>
      <c r="J32" s="514">
        <v>8.1359999999999992</v>
      </c>
      <c r="K32" s="514">
        <v>8.1359999999999992</v>
      </c>
      <c r="L32" s="514">
        <v>3899.46</v>
      </c>
      <c r="M32" s="514">
        <v>1013.9589999999999</v>
      </c>
      <c r="N32" s="514">
        <v>2415.6120000000001</v>
      </c>
      <c r="O32" s="514">
        <v>7329.0320000000002</v>
      </c>
    </row>
    <row r="33" spans="1:15" ht="15" x14ac:dyDescent="0.25">
      <c r="A33" s="520">
        <v>1969</v>
      </c>
      <c r="B33" s="514">
        <v>194.941</v>
      </c>
      <c r="C33" s="514">
        <v>2323.0549999999998</v>
      </c>
      <c r="D33" s="514">
        <v>1559.422</v>
      </c>
      <c r="E33" s="514">
        <v>4077.4189999999999</v>
      </c>
      <c r="F33" s="514" t="s">
        <v>749</v>
      </c>
      <c r="G33" s="514" t="s">
        <v>749</v>
      </c>
      <c r="H33" s="514" t="s">
        <v>749</v>
      </c>
      <c r="I33" s="514" t="s">
        <v>749</v>
      </c>
      <c r="J33" s="514">
        <v>7.86</v>
      </c>
      <c r="K33" s="514">
        <v>7.86</v>
      </c>
      <c r="L33" s="514">
        <v>4085.279</v>
      </c>
      <c r="M33" s="514">
        <v>1107.7329999999999</v>
      </c>
      <c r="N33" s="514">
        <v>2640.2069999999999</v>
      </c>
      <c r="O33" s="514">
        <v>7833.2190000000001</v>
      </c>
    </row>
    <row r="34" spans="1:15" ht="15" x14ac:dyDescent="0.25">
      <c r="A34" s="520">
        <v>1970</v>
      </c>
      <c r="B34" s="514">
        <v>164.51300000000001</v>
      </c>
      <c r="C34" s="514">
        <v>2472.864</v>
      </c>
      <c r="D34" s="514">
        <v>1591.7560000000001</v>
      </c>
      <c r="E34" s="514">
        <v>4229.1319999999996</v>
      </c>
      <c r="F34" s="514" t="s">
        <v>749</v>
      </c>
      <c r="G34" s="514" t="s">
        <v>749</v>
      </c>
      <c r="H34" s="514" t="s">
        <v>749</v>
      </c>
      <c r="I34" s="514" t="s">
        <v>749</v>
      </c>
      <c r="J34" s="514">
        <v>7.5339999999999998</v>
      </c>
      <c r="K34" s="514">
        <v>7.5339999999999998</v>
      </c>
      <c r="L34" s="514">
        <v>4236.6660000000002</v>
      </c>
      <c r="M34" s="514">
        <v>1201.163</v>
      </c>
      <c r="N34" s="514">
        <v>2908.4659999999999</v>
      </c>
      <c r="O34" s="514">
        <v>8346.2950000000001</v>
      </c>
    </row>
    <row r="35" spans="1:15" ht="15" x14ac:dyDescent="0.25">
      <c r="A35" s="520">
        <v>1971</v>
      </c>
      <c r="B35" s="514">
        <v>179.005</v>
      </c>
      <c r="C35" s="514">
        <v>2586.7550000000001</v>
      </c>
      <c r="D35" s="514">
        <v>1550.8019999999999</v>
      </c>
      <c r="E35" s="514">
        <v>4316.5630000000001</v>
      </c>
      <c r="F35" s="514" t="s">
        <v>749</v>
      </c>
      <c r="G35" s="514" t="s">
        <v>749</v>
      </c>
      <c r="H35" s="514" t="s">
        <v>749</v>
      </c>
      <c r="I35" s="514" t="s">
        <v>749</v>
      </c>
      <c r="J35" s="514">
        <v>7.19</v>
      </c>
      <c r="K35" s="514">
        <v>7.19</v>
      </c>
      <c r="L35" s="514">
        <v>4323.7529999999997</v>
      </c>
      <c r="M35" s="514">
        <v>1288.009</v>
      </c>
      <c r="N35" s="514">
        <v>3109.1909999999998</v>
      </c>
      <c r="O35" s="514">
        <v>8720.9539999999997</v>
      </c>
    </row>
    <row r="36" spans="1:15" ht="15" x14ac:dyDescent="0.25">
      <c r="A36" s="520">
        <v>1972</v>
      </c>
      <c r="B36" s="514">
        <v>153.47900000000001</v>
      </c>
      <c r="C36" s="514">
        <v>2678.3980000000001</v>
      </c>
      <c r="D36" s="514">
        <v>1572.895</v>
      </c>
      <c r="E36" s="514">
        <v>4404.7709999999997</v>
      </c>
      <c r="F36" s="514" t="s">
        <v>749</v>
      </c>
      <c r="G36" s="514" t="s">
        <v>749</v>
      </c>
      <c r="H36" s="514" t="s">
        <v>749</v>
      </c>
      <c r="I36" s="514" t="s">
        <v>749</v>
      </c>
      <c r="J36" s="514">
        <v>7.19</v>
      </c>
      <c r="K36" s="514">
        <v>7.19</v>
      </c>
      <c r="L36" s="514">
        <v>4411.9610000000002</v>
      </c>
      <c r="M36" s="514">
        <v>1407.566</v>
      </c>
      <c r="N36" s="514">
        <v>3363.8890000000001</v>
      </c>
      <c r="O36" s="514">
        <v>9183.4159999999993</v>
      </c>
    </row>
    <row r="37" spans="1:15" ht="15" x14ac:dyDescent="0.25">
      <c r="A37" s="520">
        <v>1973</v>
      </c>
      <c r="B37" s="514">
        <v>159.90199999999999</v>
      </c>
      <c r="C37" s="514">
        <v>2648.9780000000001</v>
      </c>
      <c r="D37" s="514">
        <v>1607.2059999999999</v>
      </c>
      <c r="E37" s="514">
        <v>4416.085</v>
      </c>
      <c r="F37" s="514" t="s">
        <v>749</v>
      </c>
      <c r="G37" s="514" t="s">
        <v>749</v>
      </c>
      <c r="H37" s="514" t="s">
        <v>749</v>
      </c>
      <c r="I37" s="514" t="s">
        <v>749</v>
      </c>
      <c r="J37" s="514">
        <v>6.7080000000000002</v>
      </c>
      <c r="K37" s="514">
        <v>6.7080000000000002</v>
      </c>
      <c r="L37" s="514">
        <v>4422.7929999999997</v>
      </c>
      <c r="M37" s="514">
        <v>1516.653</v>
      </c>
      <c r="N37" s="514">
        <v>3603.511</v>
      </c>
      <c r="O37" s="514">
        <v>9542.9570000000003</v>
      </c>
    </row>
    <row r="38" spans="1:15" ht="15" x14ac:dyDescent="0.25">
      <c r="A38" s="520">
        <v>1974</v>
      </c>
      <c r="B38" s="514">
        <v>174.517</v>
      </c>
      <c r="C38" s="514">
        <v>2616.9520000000002</v>
      </c>
      <c r="D38" s="514">
        <v>1460.597</v>
      </c>
      <c r="E38" s="514">
        <v>4252.0659999999998</v>
      </c>
      <c r="F38" s="514" t="s">
        <v>749</v>
      </c>
      <c r="G38" s="514" t="s">
        <v>749</v>
      </c>
      <c r="H38" s="514" t="s">
        <v>749</v>
      </c>
      <c r="I38" s="514" t="s">
        <v>749</v>
      </c>
      <c r="J38" s="514">
        <v>7.0179999999999998</v>
      </c>
      <c r="K38" s="514">
        <v>7.0179999999999998</v>
      </c>
      <c r="L38" s="514">
        <v>4259.0839999999998</v>
      </c>
      <c r="M38" s="514">
        <v>1501.3340000000001</v>
      </c>
      <c r="N38" s="514">
        <v>3632.9059999999999</v>
      </c>
      <c r="O38" s="514">
        <v>9393.3240000000005</v>
      </c>
    </row>
    <row r="39" spans="1:15" ht="15" x14ac:dyDescent="0.25">
      <c r="A39" s="520">
        <v>1975</v>
      </c>
      <c r="B39" s="514">
        <v>146.63300000000001</v>
      </c>
      <c r="C39" s="514">
        <v>2558.4589999999998</v>
      </c>
      <c r="D39" s="514">
        <v>1346.029</v>
      </c>
      <c r="E39" s="514">
        <v>4051.1210000000001</v>
      </c>
      <c r="F39" s="514" t="s">
        <v>749</v>
      </c>
      <c r="G39" s="514" t="s">
        <v>749</v>
      </c>
      <c r="H39" s="514" t="s">
        <v>749</v>
      </c>
      <c r="I39" s="514" t="s">
        <v>749</v>
      </c>
      <c r="J39" s="514">
        <v>8.0670000000000002</v>
      </c>
      <c r="K39" s="514">
        <v>8.0670000000000002</v>
      </c>
      <c r="L39" s="514">
        <v>4059.1880000000001</v>
      </c>
      <c r="M39" s="514">
        <v>1597.826</v>
      </c>
      <c r="N39" s="514">
        <v>3835.4769999999999</v>
      </c>
      <c r="O39" s="514">
        <v>9492.4920000000002</v>
      </c>
    </row>
    <row r="40" spans="1:15" ht="15" x14ac:dyDescent="0.25">
      <c r="A40" s="520">
        <v>1976</v>
      </c>
      <c r="B40" s="514">
        <v>144.16800000000001</v>
      </c>
      <c r="C40" s="514">
        <v>2718.4270000000001</v>
      </c>
      <c r="D40" s="514">
        <v>1499.7750000000001</v>
      </c>
      <c r="E40" s="514">
        <v>4362.37</v>
      </c>
      <c r="F40" s="514" t="s">
        <v>749</v>
      </c>
      <c r="G40" s="514" t="s">
        <v>749</v>
      </c>
      <c r="H40" s="514" t="s">
        <v>749</v>
      </c>
      <c r="I40" s="514" t="s">
        <v>749</v>
      </c>
      <c r="J40" s="514">
        <v>9.0990000000000002</v>
      </c>
      <c r="K40" s="514">
        <v>9.0990000000000002</v>
      </c>
      <c r="L40" s="514">
        <v>4371.4690000000001</v>
      </c>
      <c r="M40" s="514">
        <v>1677.943</v>
      </c>
      <c r="N40" s="514">
        <v>4013.922</v>
      </c>
      <c r="O40" s="514">
        <v>10063.334000000001</v>
      </c>
    </row>
    <row r="41" spans="1:15" ht="15" x14ac:dyDescent="0.25">
      <c r="A41" s="520">
        <v>1977</v>
      </c>
      <c r="B41" s="514">
        <v>147.756</v>
      </c>
      <c r="C41" s="514">
        <v>2548.308</v>
      </c>
      <c r="D41" s="514">
        <v>1551.8019999999999</v>
      </c>
      <c r="E41" s="514">
        <v>4247.866</v>
      </c>
      <c r="F41" s="514" t="s">
        <v>749</v>
      </c>
      <c r="G41" s="514" t="s">
        <v>749</v>
      </c>
      <c r="H41" s="514" t="s">
        <v>749</v>
      </c>
      <c r="I41" s="514" t="s">
        <v>749</v>
      </c>
      <c r="J41" s="514">
        <v>10.286</v>
      </c>
      <c r="K41" s="514">
        <v>10.286</v>
      </c>
      <c r="L41" s="514">
        <v>4258.152</v>
      </c>
      <c r="M41" s="514">
        <v>1753.866</v>
      </c>
      <c r="N41" s="514">
        <v>4195.58</v>
      </c>
      <c r="O41" s="514">
        <v>10207.599</v>
      </c>
    </row>
    <row r="42" spans="1:15" ht="15" x14ac:dyDescent="0.25">
      <c r="A42" s="520">
        <v>1978</v>
      </c>
      <c r="B42" s="514">
        <v>164.529</v>
      </c>
      <c r="C42" s="514">
        <v>2642.7240000000002</v>
      </c>
      <c r="D42" s="514">
        <v>1489.854</v>
      </c>
      <c r="E42" s="514">
        <v>4297.107</v>
      </c>
      <c r="F42" s="514" t="s">
        <v>749</v>
      </c>
      <c r="G42" s="514" t="s">
        <v>749</v>
      </c>
      <c r="H42" s="514" t="s">
        <v>749</v>
      </c>
      <c r="I42" s="514" t="s">
        <v>749</v>
      </c>
      <c r="J42" s="514">
        <v>11.834</v>
      </c>
      <c r="K42" s="514">
        <v>11.834</v>
      </c>
      <c r="L42" s="514">
        <v>4308.9409999999998</v>
      </c>
      <c r="M42" s="514">
        <v>1813.27</v>
      </c>
      <c r="N42" s="514">
        <v>4389.6689999999999</v>
      </c>
      <c r="O42" s="514">
        <v>10511.88</v>
      </c>
    </row>
    <row r="43" spans="1:15" ht="15" x14ac:dyDescent="0.25">
      <c r="A43" s="520">
        <v>1979</v>
      </c>
      <c r="B43" s="514">
        <v>149.25299999999999</v>
      </c>
      <c r="C43" s="514">
        <v>2836.1080000000002</v>
      </c>
      <c r="D43" s="514">
        <v>1366.671</v>
      </c>
      <c r="E43" s="514">
        <v>4352.0320000000002</v>
      </c>
      <c r="F43" s="514" t="s">
        <v>749</v>
      </c>
      <c r="G43" s="514" t="s">
        <v>749</v>
      </c>
      <c r="H43" s="514" t="s">
        <v>749</v>
      </c>
      <c r="I43" s="514" t="s">
        <v>749</v>
      </c>
      <c r="J43" s="514">
        <v>13.811999999999999</v>
      </c>
      <c r="K43" s="514">
        <v>13.811999999999999</v>
      </c>
      <c r="L43" s="514">
        <v>4365.8440000000001</v>
      </c>
      <c r="M43" s="514">
        <v>1854.1210000000001</v>
      </c>
      <c r="N43" s="514">
        <v>4428.0590000000002</v>
      </c>
      <c r="O43" s="514">
        <v>10648.023999999999</v>
      </c>
    </row>
    <row r="44" spans="1:15" ht="15" x14ac:dyDescent="0.25">
      <c r="A44" s="520">
        <v>1980</v>
      </c>
      <c r="B44" s="514">
        <v>114.90300000000001</v>
      </c>
      <c r="C44" s="514">
        <v>2650.8679999999999</v>
      </c>
      <c r="D44" s="514">
        <v>1318.213</v>
      </c>
      <c r="E44" s="514">
        <v>4083.9839999999999</v>
      </c>
      <c r="F44" s="514" t="s">
        <v>749</v>
      </c>
      <c r="G44" s="514" t="s">
        <v>749</v>
      </c>
      <c r="H44" s="514" t="s">
        <v>749</v>
      </c>
      <c r="I44" s="514" t="s">
        <v>749</v>
      </c>
      <c r="J44" s="514">
        <v>21</v>
      </c>
      <c r="K44" s="514">
        <v>21</v>
      </c>
      <c r="L44" s="514">
        <v>4104.9840000000004</v>
      </c>
      <c r="M44" s="514">
        <v>1906.0889999999999</v>
      </c>
      <c r="N44" s="514">
        <v>4567.1850000000004</v>
      </c>
      <c r="O44" s="514">
        <v>10578.258</v>
      </c>
    </row>
    <row r="45" spans="1:15" ht="15" x14ac:dyDescent="0.25">
      <c r="A45" s="520">
        <v>1981</v>
      </c>
      <c r="B45" s="514">
        <v>136.75899999999999</v>
      </c>
      <c r="C45" s="514">
        <v>2557.34</v>
      </c>
      <c r="D45" s="514">
        <v>1121.876</v>
      </c>
      <c r="E45" s="514">
        <v>3815.9749999999999</v>
      </c>
      <c r="F45" s="514" t="s">
        <v>749</v>
      </c>
      <c r="G45" s="514" t="s">
        <v>749</v>
      </c>
      <c r="H45" s="514" t="s">
        <v>749</v>
      </c>
      <c r="I45" s="514" t="s">
        <v>749</v>
      </c>
      <c r="J45" s="514">
        <v>21.05</v>
      </c>
      <c r="K45" s="514">
        <v>21.05</v>
      </c>
      <c r="L45" s="514">
        <v>3837.0250000000001</v>
      </c>
      <c r="M45" s="514">
        <v>2033.239</v>
      </c>
      <c r="N45" s="514">
        <v>4745.6270000000004</v>
      </c>
      <c r="O45" s="514">
        <v>10615.891</v>
      </c>
    </row>
    <row r="46" spans="1:15" ht="15" x14ac:dyDescent="0.25">
      <c r="A46" s="520">
        <v>1982</v>
      </c>
      <c r="B46" s="514">
        <v>155.21600000000001</v>
      </c>
      <c r="C46" s="514">
        <v>2649.51</v>
      </c>
      <c r="D46" s="514">
        <v>1037.1569999999999</v>
      </c>
      <c r="E46" s="514">
        <v>3841.8829999999998</v>
      </c>
      <c r="F46" s="514" t="s">
        <v>749</v>
      </c>
      <c r="G46" s="514" t="s">
        <v>749</v>
      </c>
      <c r="H46" s="514" t="s">
        <v>749</v>
      </c>
      <c r="I46" s="514" t="s">
        <v>749</v>
      </c>
      <c r="J46" s="514">
        <v>22.13</v>
      </c>
      <c r="K46" s="514">
        <v>22.13</v>
      </c>
      <c r="L46" s="514">
        <v>3864.0129999999999</v>
      </c>
      <c r="M46" s="514">
        <v>2077.0479999999998</v>
      </c>
      <c r="N46" s="514">
        <v>4919.2749999999996</v>
      </c>
      <c r="O46" s="514">
        <v>10860.337</v>
      </c>
    </row>
    <row r="47" spans="1:15" ht="15" x14ac:dyDescent="0.25">
      <c r="A47" s="520">
        <v>1983</v>
      </c>
      <c r="B47" s="514">
        <v>161.619</v>
      </c>
      <c r="C47" s="514">
        <v>2486.4299999999998</v>
      </c>
      <c r="D47" s="514">
        <v>1169.9680000000001</v>
      </c>
      <c r="E47" s="514">
        <v>3818.0160000000001</v>
      </c>
      <c r="F47" s="514" t="s">
        <v>749</v>
      </c>
      <c r="G47" s="514" t="s">
        <v>749</v>
      </c>
      <c r="H47" s="514" t="s">
        <v>749</v>
      </c>
      <c r="I47" s="514" t="s">
        <v>749</v>
      </c>
      <c r="J47" s="514">
        <v>22.276</v>
      </c>
      <c r="K47" s="514">
        <v>22.276</v>
      </c>
      <c r="L47" s="514">
        <v>3840.2930000000001</v>
      </c>
      <c r="M47" s="514">
        <v>2116.4369999999999</v>
      </c>
      <c r="N47" s="514">
        <v>4981.6459999999997</v>
      </c>
      <c r="O47" s="514">
        <v>10938.376</v>
      </c>
    </row>
    <row r="48" spans="1:15" ht="15" x14ac:dyDescent="0.25">
      <c r="A48" s="520">
        <v>1984</v>
      </c>
      <c r="B48" s="514">
        <v>168.93600000000001</v>
      </c>
      <c r="C48" s="514">
        <v>2582.4769999999999</v>
      </c>
      <c r="D48" s="514">
        <v>1227.0150000000001</v>
      </c>
      <c r="E48" s="514">
        <v>3978.4279999999999</v>
      </c>
      <c r="F48" s="514" t="s">
        <v>749</v>
      </c>
      <c r="G48" s="514" t="s">
        <v>749</v>
      </c>
      <c r="H48" s="514" t="s">
        <v>749</v>
      </c>
      <c r="I48" s="514" t="s">
        <v>749</v>
      </c>
      <c r="J48" s="514">
        <v>22.350999999999999</v>
      </c>
      <c r="K48" s="514">
        <v>22.350999999999999</v>
      </c>
      <c r="L48" s="514">
        <v>4000.779</v>
      </c>
      <c r="M48" s="514">
        <v>2264.4749999999999</v>
      </c>
      <c r="N48" s="514">
        <v>5178.6369999999997</v>
      </c>
      <c r="O48" s="514">
        <v>11443.89</v>
      </c>
    </row>
    <row r="49" spans="1:15" ht="15" x14ac:dyDescent="0.25">
      <c r="A49" s="520">
        <v>1985</v>
      </c>
      <c r="B49" s="514">
        <v>137.411</v>
      </c>
      <c r="C49" s="514">
        <v>2487.7440000000001</v>
      </c>
      <c r="D49" s="514">
        <v>1082.627</v>
      </c>
      <c r="E49" s="514">
        <v>3707.7820000000002</v>
      </c>
      <c r="F49" s="514" t="s">
        <v>749</v>
      </c>
      <c r="G49" s="514" t="s">
        <v>749</v>
      </c>
      <c r="H49" s="514" t="s">
        <v>749</v>
      </c>
      <c r="I49" s="514" t="s">
        <v>749</v>
      </c>
      <c r="J49" s="514">
        <v>24.373999999999999</v>
      </c>
      <c r="K49" s="514">
        <v>24.373999999999999</v>
      </c>
      <c r="L49" s="514">
        <v>3732.1559999999999</v>
      </c>
      <c r="M49" s="514">
        <v>2351.2820000000002</v>
      </c>
      <c r="N49" s="514">
        <v>5367.7939999999999</v>
      </c>
      <c r="O49" s="514">
        <v>11451.231</v>
      </c>
    </row>
    <row r="50" spans="1:15" ht="15" x14ac:dyDescent="0.25">
      <c r="A50" s="520">
        <v>1986</v>
      </c>
      <c r="B50" s="514">
        <v>135.47499999999999</v>
      </c>
      <c r="C50" s="514">
        <v>2367.3389999999999</v>
      </c>
      <c r="D50" s="514">
        <v>1162.4580000000001</v>
      </c>
      <c r="E50" s="514">
        <v>3665.2719999999999</v>
      </c>
      <c r="F50" s="514" t="s">
        <v>749</v>
      </c>
      <c r="G50" s="514" t="s">
        <v>749</v>
      </c>
      <c r="H50" s="514" t="s">
        <v>749</v>
      </c>
      <c r="I50" s="514" t="s">
        <v>749</v>
      </c>
      <c r="J50" s="514">
        <v>27.463999999999999</v>
      </c>
      <c r="K50" s="514">
        <v>27.463999999999999</v>
      </c>
      <c r="L50" s="514">
        <v>3692.7359999999999</v>
      </c>
      <c r="M50" s="514">
        <v>2438.6289999999999</v>
      </c>
      <c r="N50" s="514">
        <v>5474.741</v>
      </c>
      <c r="O50" s="514">
        <v>11606.106</v>
      </c>
    </row>
    <row r="51" spans="1:15" ht="15" x14ac:dyDescent="0.25">
      <c r="A51" s="520">
        <v>1987</v>
      </c>
      <c r="B51" s="514">
        <v>124.6</v>
      </c>
      <c r="C51" s="514">
        <v>2489.0529999999999</v>
      </c>
      <c r="D51" s="514">
        <v>1130.9179999999999</v>
      </c>
      <c r="E51" s="514">
        <v>3744.5709999999999</v>
      </c>
      <c r="F51" s="514" t="s">
        <v>749</v>
      </c>
      <c r="G51" s="514" t="s">
        <v>749</v>
      </c>
      <c r="H51" s="514" t="s">
        <v>749</v>
      </c>
      <c r="I51" s="514" t="s">
        <v>749</v>
      </c>
      <c r="J51" s="514">
        <v>29.542000000000002</v>
      </c>
      <c r="K51" s="514">
        <v>29.542000000000002</v>
      </c>
      <c r="L51" s="514">
        <v>3774.1129999999998</v>
      </c>
      <c r="M51" s="514">
        <v>2538.7559999999999</v>
      </c>
      <c r="N51" s="514">
        <v>5633.14</v>
      </c>
      <c r="O51" s="514">
        <v>11946.009</v>
      </c>
    </row>
    <row r="52" spans="1:15" ht="15" x14ac:dyDescent="0.25">
      <c r="A52" s="520">
        <v>1988</v>
      </c>
      <c r="B52" s="514">
        <v>131.08799999999999</v>
      </c>
      <c r="C52" s="514">
        <v>2730.88</v>
      </c>
      <c r="D52" s="514">
        <v>1099.394</v>
      </c>
      <c r="E52" s="514">
        <v>3961.3609999999999</v>
      </c>
      <c r="F52" s="514" t="s">
        <v>749</v>
      </c>
      <c r="G52" s="514" t="s">
        <v>749</v>
      </c>
      <c r="H52" s="514" t="s">
        <v>749</v>
      </c>
      <c r="I52" s="514" t="s">
        <v>749</v>
      </c>
      <c r="J52" s="514">
        <v>32.536999999999999</v>
      </c>
      <c r="K52" s="514">
        <v>32.536999999999999</v>
      </c>
      <c r="L52" s="514">
        <v>3993.8980000000001</v>
      </c>
      <c r="M52" s="514">
        <v>2675.1080000000002</v>
      </c>
      <c r="N52" s="514">
        <v>5909.085</v>
      </c>
      <c r="O52" s="514">
        <v>12578.091</v>
      </c>
    </row>
    <row r="53" spans="1:15" ht="15" x14ac:dyDescent="0.25">
      <c r="A53" s="520">
        <v>1989</v>
      </c>
      <c r="B53" s="514">
        <v>115.227</v>
      </c>
      <c r="C53" s="514">
        <v>2784.806</v>
      </c>
      <c r="D53" s="514">
        <v>1040.769</v>
      </c>
      <c r="E53" s="514">
        <v>3940.8020000000001</v>
      </c>
      <c r="F53" s="514">
        <v>0.68500000000000005</v>
      </c>
      <c r="G53" s="514">
        <v>2.5</v>
      </c>
      <c r="H53" s="514" t="s">
        <v>1424</v>
      </c>
      <c r="I53" s="514" t="s">
        <v>1424</v>
      </c>
      <c r="J53" s="514">
        <v>98.984999999999999</v>
      </c>
      <c r="K53" s="514">
        <v>102.17</v>
      </c>
      <c r="L53" s="514">
        <v>4042.9720000000002</v>
      </c>
      <c r="M53" s="514">
        <v>2766.64</v>
      </c>
      <c r="N53" s="514">
        <v>6383.8209999999999</v>
      </c>
      <c r="O53" s="514">
        <v>13193.433000000001</v>
      </c>
    </row>
    <row r="54" spans="1:15" ht="15" x14ac:dyDescent="0.25">
      <c r="A54" s="520">
        <v>1990</v>
      </c>
      <c r="B54" s="514">
        <v>124.456</v>
      </c>
      <c r="C54" s="514">
        <v>2682.201</v>
      </c>
      <c r="D54" s="514">
        <v>990.96600000000001</v>
      </c>
      <c r="E54" s="514">
        <v>3797.6239999999998</v>
      </c>
      <c r="F54" s="514">
        <v>1.4319999999999999</v>
      </c>
      <c r="G54" s="514">
        <v>2.8</v>
      </c>
      <c r="H54" s="514" t="s">
        <v>1424</v>
      </c>
      <c r="I54" s="514" t="s">
        <v>1424</v>
      </c>
      <c r="J54" s="514">
        <v>93.998000000000005</v>
      </c>
      <c r="K54" s="514">
        <v>98.228999999999999</v>
      </c>
      <c r="L54" s="514">
        <v>3895.8530000000001</v>
      </c>
      <c r="M54" s="514">
        <v>2860.154</v>
      </c>
      <c r="N54" s="514">
        <v>6563.759</v>
      </c>
      <c r="O54" s="514">
        <v>13319.766</v>
      </c>
    </row>
    <row r="55" spans="1:15" ht="15" x14ac:dyDescent="0.25">
      <c r="A55" s="520">
        <v>1991</v>
      </c>
      <c r="B55" s="514">
        <v>115.505</v>
      </c>
      <c r="C55" s="514">
        <v>2795.4009999999998</v>
      </c>
      <c r="D55" s="514">
        <v>934.68100000000004</v>
      </c>
      <c r="E55" s="514">
        <v>3845.587</v>
      </c>
      <c r="F55" s="514">
        <v>1.369</v>
      </c>
      <c r="G55" s="514">
        <v>3</v>
      </c>
      <c r="H55" s="514" t="s">
        <v>1424</v>
      </c>
      <c r="I55" s="514" t="s">
        <v>1424</v>
      </c>
      <c r="J55" s="514">
        <v>95.367000000000004</v>
      </c>
      <c r="K55" s="514">
        <v>99.736000000000004</v>
      </c>
      <c r="L55" s="514">
        <v>3945.3229999999999</v>
      </c>
      <c r="M55" s="514">
        <v>2918.0920000000001</v>
      </c>
      <c r="N55" s="514">
        <v>6636.3590000000004</v>
      </c>
      <c r="O55" s="514">
        <v>13499.772999999999</v>
      </c>
    </row>
    <row r="56" spans="1:15" ht="15" x14ac:dyDescent="0.25">
      <c r="A56" s="520">
        <v>1992</v>
      </c>
      <c r="B56" s="514">
        <v>116.57</v>
      </c>
      <c r="C56" s="514">
        <v>2871.1860000000001</v>
      </c>
      <c r="D56" s="514">
        <v>893.43399999999997</v>
      </c>
      <c r="E56" s="514">
        <v>3881.19</v>
      </c>
      <c r="F56" s="514">
        <v>1.266</v>
      </c>
      <c r="G56" s="514">
        <v>3.2</v>
      </c>
      <c r="H56" s="514" t="s">
        <v>1424</v>
      </c>
      <c r="I56" s="514" t="s">
        <v>1424</v>
      </c>
      <c r="J56" s="514">
        <v>104.94199999999999</v>
      </c>
      <c r="K56" s="514">
        <v>109.40900000000001</v>
      </c>
      <c r="L56" s="514">
        <v>3990.5990000000002</v>
      </c>
      <c r="M56" s="514">
        <v>2900.2240000000002</v>
      </c>
      <c r="N56" s="514">
        <v>6550.049</v>
      </c>
      <c r="O56" s="514">
        <v>13440.870999999999</v>
      </c>
    </row>
    <row r="57" spans="1:15" ht="15" x14ac:dyDescent="0.25">
      <c r="A57" s="520">
        <v>1993</v>
      </c>
      <c r="B57" s="514">
        <v>117.30200000000001</v>
      </c>
      <c r="C57" s="514">
        <v>2923.26</v>
      </c>
      <c r="D57" s="514">
        <v>818.471</v>
      </c>
      <c r="E57" s="514">
        <v>3859.0329999999999</v>
      </c>
      <c r="F57" s="514">
        <v>1.028</v>
      </c>
      <c r="G57" s="514">
        <v>3.4</v>
      </c>
      <c r="H57" s="514" t="s">
        <v>1424</v>
      </c>
      <c r="I57" s="514" t="s">
        <v>1424</v>
      </c>
      <c r="J57" s="514">
        <v>109.185</v>
      </c>
      <c r="K57" s="514">
        <v>113.613</v>
      </c>
      <c r="L57" s="514">
        <v>3972.6460000000002</v>
      </c>
      <c r="M57" s="514">
        <v>3018.7550000000001</v>
      </c>
      <c r="N57" s="514">
        <v>6828.16</v>
      </c>
      <c r="O57" s="514">
        <v>13819.56</v>
      </c>
    </row>
    <row r="58" spans="1:15" ht="15" x14ac:dyDescent="0.25">
      <c r="A58" s="520">
        <v>1994</v>
      </c>
      <c r="B58" s="514">
        <v>118.119</v>
      </c>
      <c r="C58" s="514">
        <v>2961.9810000000002</v>
      </c>
      <c r="D58" s="514">
        <v>824.351</v>
      </c>
      <c r="E58" s="514">
        <v>3904.451</v>
      </c>
      <c r="F58" s="514">
        <v>0.95699999999999996</v>
      </c>
      <c r="G58" s="514">
        <v>4.2</v>
      </c>
      <c r="H58" s="514" t="s">
        <v>1424</v>
      </c>
      <c r="I58" s="514" t="s">
        <v>1424</v>
      </c>
      <c r="J58" s="514">
        <v>106.422</v>
      </c>
      <c r="K58" s="514">
        <v>111.57899999999999</v>
      </c>
      <c r="L58" s="514">
        <v>4016.03</v>
      </c>
      <c r="M58" s="514">
        <v>3115.5169999999998</v>
      </c>
      <c r="N58" s="514">
        <v>6965.5249999999996</v>
      </c>
      <c r="O58" s="514">
        <v>14097.071</v>
      </c>
    </row>
    <row r="59" spans="1:15" ht="15" x14ac:dyDescent="0.25">
      <c r="A59" s="520">
        <v>1995</v>
      </c>
      <c r="B59" s="514">
        <v>116.788</v>
      </c>
      <c r="C59" s="514">
        <v>3095.989</v>
      </c>
      <c r="D59" s="514">
        <v>768.89599999999996</v>
      </c>
      <c r="E59" s="514">
        <v>3981.6729999999998</v>
      </c>
      <c r="F59" s="514">
        <v>1.22</v>
      </c>
      <c r="G59" s="514">
        <v>4.5</v>
      </c>
      <c r="H59" s="514" t="s">
        <v>1424</v>
      </c>
      <c r="I59" s="514" t="s">
        <v>1424</v>
      </c>
      <c r="J59" s="514">
        <v>112.717</v>
      </c>
      <c r="K59" s="514">
        <v>118.43600000000001</v>
      </c>
      <c r="L59" s="514">
        <v>4100.1090000000004</v>
      </c>
      <c r="M59" s="514">
        <v>3252.0360000000001</v>
      </c>
      <c r="N59" s="514">
        <v>7337.4769999999999</v>
      </c>
      <c r="O59" s="514">
        <v>14689.623</v>
      </c>
    </row>
    <row r="60" spans="1:15" ht="15" x14ac:dyDescent="0.25">
      <c r="A60" s="520">
        <v>1996</v>
      </c>
      <c r="B60" s="514">
        <v>121.613</v>
      </c>
      <c r="C60" s="514">
        <v>3226.317</v>
      </c>
      <c r="D60" s="514">
        <v>789.63300000000004</v>
      </c>
      <c r="E60" s="514">
        <v>4137.5630000000001</v>
      </c>
      <c r="F60" s="514">
        <v>1.3</v>
      </c>
      <c r="G60" s="514">
        <v>5.3</v>
      </c>
      <c r="H60" s="514" t="s">
        <v>1424</v>
      </c>
      <c r="I60" s="514" t="s">
        <v>1424</v>
      </c>
      <c r="J60" s="514">
        <v>128.84</v>
      </c>
      <c r="K60" s="514">
        <v>135.44</v>
      </c>
      <c r="L60" s="514">
        <v>4273.0029999999997</v>
      </c>
      <c r="M60" s="514">
        <v>3343.9690000000001</v>
      </c>
      <c r="N60" s="514">
        <v>7554.585</v>
      </c>
      <c r="O60" s="514">
        <v>15171.557000000001</v>
      </c>
    </row>
    <row r="61" spans="1:15" ht="15" x14ac:dyDescent="0.25">
      <c r="A61" s="520">
        <v>1997</v>
      </c>
      <c r="B61" s="514">
        <v>129.39099999999999</v>
      </c>
      <c r="C61" s="514">
        <v>3285.32</v>
      </c>
      <c r="D61" s="514">
        <v>742.14400000000001</v>
      </c>
      <c r="E61" s="514">
        <v>4156.8540000000003</v>
      </c>
      <c r="F61" s="514">
        <v>1.228</v>
      </c>
      <c r="G61" s="514">
        <v>5.7</v>
      </c>
      <c r="H61" s="514" t="s">
        <v>1424</v>
      </c>
      <c r="I61" s="514" t="s">
        <v>1424</v>
      </c>
      <c r="J61" s="514">
        <v>131.28299999999999</v>
      </c>
      <c r="K61" s="514">
        <v>138.21100000000001</v>
      </c>
      <c r="L61" s="514">
        <v>4295.0649999999996</v>
      </c>
      <c r="M61" s="514">
        <v>3502.848</v>
      </c>
      <c r="N61" s="514">
        <v>7882.915</v>
      </c>
      <c r="O61" s="514">
        <v>15680.829</v>
      </c>
    </row>
    <row r="62" spans="1:15" ht="15" x14ac:dyDescent="0.25">
      <c r="A62" s="520">
        <v>1998</v>
      </c>
      <c r="B62" s="514">
        <v>93.436000000000007</v>
      </c>
      <c r="C62" s="514">
        <v>3082.9749999999999</v>
      </c>
      <c r="D62" s="514">
        <v>701.15499999999997</v>
      </c>
      <c r="E62" s="514">
        <v>3877.5650000000001</v>
      </c>
      <c r="F62" s="514">
        <v>1.228</v>
      </c>
      <c r="G62" s="514">
        <v>7.1</v>
      </c>
      <c r="H62" s="514" t="s">
        <v>1424</v>
      </c>
      <c r="I62" s="514" t="s">
        <v>1424</v>
      </c>
      <c r="J62" s="514">
        <v>118.46</v>
      </c>
      <c r="K62" s="514">
        <v>126.789</v>
      </c>
      <c r="L62" s="514">
        <v>4004.3539999999998</v>
      </c>
      <c r="M62" s="514">
        <v>3677.989</v>
      </c>
      <c r="N62" s="514">
        <v>8284.7420000000002</v>
      </c>
      <c r="O62" s="514">
        <v>15967.084999999999</v>
      </c>
    </row>
    <row r="63" spans="1:15" ht="15" x14ac:dyDescent="0.25">
      <c r="A63" s="520">
        <v>1999</v>
      </c>
      <c r="B63" s="514">
        <v>102.524</v>
      </c>
      <c r="C63" s="514">
        <v>3115.0309999999999</v>
      </c>
      <c r="D63" s="514">
        <v>706.72699999999998</v>
      </c>
      <c r="E63" s="514">
        <v>3924.2809999999999</v>
      </c>
      <c r="F63" s="514">
        <v>1.173</v>
      </c>
      <c r="G63" s="514">
        <v>6.7</v>
      </c>
      <c r="H63" s="514" t="s">
        <v>1424</v>
      </c>
      <c r="I63" s="514" t="s">
        <v>1424</v>
      </c>
      <c r="J63" s="514">
        <v>120.748</v>
      </c>
      <c r="K63" s="514">
        <v>128.62100000000001</v>
      </c>
      <c r="L63" s="514">
        <v>4052.902</v>
      </c>
      <c r="M63" s="514">
        <v>3766.2379999999998</v>
      </c>
      <c r="N63" s="514">
        <v>8556.6309999999994</v>
      </c>
      <c r="O63" s="514">
        <v>16375.771000000001</v>
      </c>
    </row>
    <row r="64" spans="1:15" ht="15" x14ac:dyDescent="0.25">
      <c r="A64" s="520">
        <v>2000</v>
      </c>
      <c r="B64" s="514">
        <v>91.894999999999996</v>
      </c>
      <c r="C64" s="514">
        <v>3251.5259999999998</v>
      </c>
      <c r="D64" s="514">
        <v>806.43499999999995</v>
      </c>
      <c r="E64" s="514">
        <v>4149.857</v>
      </c>
      <c r="F64" s="514">
        <v>1.018</v>
      </c>
      <c r="G64" s="514">
        <v>7.6</v>
      </c>
      <c r="H64" s="514" t="s">
        <v>1424</v>
      </c>
      <c r="I64" s="514" t="s">
        <v>1424</v>
      </c>
      <c r="J64" s="514">
        <v>119.101</v>
      </c>
      <c r="K64" s="514">
        <v>127.71899999999999</v>
      </c>
      <c r="L64" s="514">
        <v>4277.576</v>
      </c>
      <c r="M64" s="514">
        <v>3955.6909999999998</v>
      </c>
      <c r="N64" s="514">
        <v>8941.5409999999993</v>
      </c>
      <c r="O64" s="514">
        <v>17174.808000000001</v>
      </c>
    </row>
    <row r="65" spans="1:15" ht="15" x14ac:dyDescent="0.25">
      <c r="A65" s="520">
        <v>2001</v>
      </c>
      <c r="B65" s="514">
        <v>96.858000000000004</v>
      </c>
      <c r="C65" s="514">
        <v>3097.2620000000002</v>
      </c>
      <c r="D65" s="514">
        <v>789.09299999999996</v>
      </c>
      <c r="E65" s="514">
        <v>3983.2139999999999</v>
      </c>
      <c r="F65" s="514">
        <v>0.68700000000000006</v>
      </c>
      <c r="G65" s="514">
        <v>8.27</v>
      </c>
      <c r="H65" s="514" t="s">
        <v>1424</v>
      </c>
      <c r="I65" s="514" t="s">
        <v>1424</v>
      </c>
      <c r="J65" s="514">
        <v>91.661000000000001</v>
      </c>
      <c r="K65" s="514">
        <v>100.61799999999999</v>
      </c>
      <c r="L65" s="514">
        <v>4083.8319999999999</v>
      </c>
      <c r="M65" s="514">
        <v>4062.047</v>
      </c>
      <c r="N65" s="514">
        <v>8990.2070000000003</v>
      </c>
      <c r="O65" s="514">
        <v>17136.085999999999</v>
      </c>
    </row>
    <row r="66" spans="1:15" ht="15" x14ac:dyDescent="0.25">
      <c r="A66" s="520">
        <v>2002</v>
      </c>
      <c r="B66" s="514">
        <v>89.82</v>
      </c>
      <c r="C66" s="514">
        <v>3212.4560000000001</v>
      </c>
      <c r="D66" s="514">
        <v>725.08399999999995</v>
      </c>
      <c r="E66" s="514">
        <v>4027.36</v>
      </c>
      <c r="F66" s="514">
        <v>0.13</v>
      </c>
      <c r="G66" s="514">
        <v>8.7530000000000001</v>
      </c>
      <c r="H66" s="514" t="s">
        <v>1424</v>
      </c>
      <c r="I66" s="514" t="s">
        <v>1424</v>
      </c>
      <c r="J66" s="514">
        <v>94.994</v>
      </c>
      <c r="K66" s="514">
        <v>103.877</v>
      </c>
      <c r="L66" s="514">
        <v>4131.2370000000001</v>
      </c>
      <c r="M66" s="514">
        <v>4109.8609999999999</v>
      </c>
      <c r="N66" s="514">
        <v>9103.8449999999993</v>
      </c>
      <c r="O66" s="514">
        <v>17344.942999999999</v>
      </c>
    </row>
    <row r="67" spans="1:15" ht="15" x14ac:dyDescent="0.25">
      <c r="A67" s="520">
        <v>2003</v>
      </c>
      <c r="B67" s="514">
        <v>81.962999999999994</v>
      </c>
      <c r="C67" s="514">
        <v>3260.9160000000002</v>
      </c>
      <c r="D67" s="514">
        <v>841.46799999999996</v>
      </c>
      <c r="E67" s="514">
        <v>4184.3469999999998</v>
      </c>
      <c r="F67" s="514">
        <v>0.73099999999999998</v>
      </c>
      <c r="G67" s="514">
        <v>11</v>
      </c>
      <c r="H67" s="514" t="s">
        <v>1424</v>
      </c>
      <c r="I67" s="514" t="s">
        <v>1424</v>
      </c>
      <c r="J67" s="514">
        <v>101.28400000000001</v>
      </c>
      <c r="K67" s="514">
        <v>113.01600000000001</v>
      </c>
      <c r="L67" s="514">
        <v>4297.3630000000003</v>
      </c>
      <c r="M67" s="514">
        <v>4090.0590000000002</v>
      </c>
      <c r="N67" s="514">
        <v>8957.7440000000006</v>
      </c>
      <c r="O67" s="514">
        <v>17345.166000000001</v>
      </c>
    </row>
    <row r="68" spans="1:15" ht="15" x14ac:dyDescent="0.25">
      <c r="A68" s="520">
        <v>2004</v>
      </c>
      <c r="B68" s="514">
        <v>102.904</v>
      </c>
      <c r="C68" s="514">
        <v>3200.9720000000002</v>
      </c>
      <c r="D68" s="514">
        <v>808.78300000000002</v>
      </c>
      <c r="E68" s="514">
        <v>4112.6589999999997</v>
      </c>
      <c r="F68" s="514">
        <v>1.0509999999999999</v>
      </c>
      <c r="G68" s="514">
        <v>12</v>
      </c>
      <c r="H68" s="514" t="s">
        <v>1424</v>
      </c>
      <c r="I68" s="514" t="s">
        <v>1424</v>
      </c>
      <c r="J68" s="514">
        <v>105.319</v>
      </c>
      <c r="K68" s="514">
        <v>118.371</v>
      </c>
      <c r="L68" s="514">
        <v>4231.03</v>
      </c>
      <c r="M68" s="514">
        <v>4198.2089999999998</v>
      </c>
      <c r="N68" s="514">
        <v>9225.0499999999993</v>
      </c>
      <c r="O68" s="514">
        <v>17654.289000000001</v>
      </c>
    </row>
    <row r="69" spans="1:15" ht="15" x14ac:dyDescent="0.25">
      <c r="A69" s="520">
        <v>2005</v>
      </c>
      <c r="B69" s="514">
        <v>96.998999999999995</v>
      </c>
      <c r="C69" s="514">
        <v>3073.2159999999999</v>
      </c>
      <c r="D69" s="514">
        <v>760.70100000000002</v>
      </c>
      <c r="E69" s="514">
        <v>3930.9160000000002</v>
      </c>
      <c r="F69" s="514">
        <v>0.86</v>
      </c>
      <c r="G69" s="514">
        <v>13.6</v>
      </c>
      <c r="H69" s="514" t="s">
        <v>1424</v>
      </c>
      <c r="I69" s="514" t="s">
        <v>1424</v>
      </c>
      <c r="J69" s="514">
        <v>105.122</v>
      </c>
      <c r="K69" s="514">
        <v>119.583</v>
      </c>
      <c r="L69" s="514">
        <v>4050.4989999999998</v>
      </c>
      <c r="M69" s="514">
        <v>4350.57</v>
      </c>
      <c r="N69" s="514">
        <v>9450.6080000000002</v>
      </c>
      <c r="O69" s="514">
        <v>17851.675999999999</v>
      </c>
    </row>
    <row r="70" spans="1:15" ht="15" x14ac:dyDescent="0.25">
      <c r="A70" s="520">
        <v>2006</v>
      </c>
      <c r="B70" s="514">
        <v>64.789000000000001</v>
      </c>
      <c r="C70" s="514">
        <v>2901.6869999999999</v>
      </c>
      <c r="D70" s="514">
        <v>660.76099999999997</v>
      </c>
      <c r="E70" s="514">
        <v>3627.2370000000001</v>
      </c>
      <c r="F70" s="514">
        <v>0.92700000000000005</v>
      </c>
      <c r="G70" s="514">
        <v>14</v>
      </c>
      <c r="H70" s="514" t="s">
        <v>1424</v>
      </c>
      <c r="I70" s="514" t="s">
        <v>1424</v>
      </c>
      <c r="J70" s="514">
        <v>102.666</v>
      </c>
      <c r="K70" s="514">
        <v>117.593</v>
      </c>
      <c r="L70" s="514">
        <v>3744.83</v>
      </c>
      <c r="M70" s="514">
        <v>4434.7250000000004</v>
      </c>
      <c r="N70" s="514">
        <v>9525.1010000000006</v>
      </c>
      <c r="O70" s="514">
        <v>17704.655999999999</v>
      </c>
    </row>
    <row r="71" spans="1:15" ht="15" x14ac:dyDescent="0.25">
      <c r="A71" s="520">
        <v>2007</v>
      </c>
      <c r="B71" s="514">
        <v>70.034999999999997</v>
      </c>
      <c r="C71" s="514">
        <v>3085.0520000000001</v>
      </c>
      <c r="D71" s="514">
        <v>646.01099999999997</v>
      </c>
      <c r="E71" s="514">
        <v>3801.098</v>
      </c>
      <c r="F71" s="514">
        <v>0.76400000000000001</v>
      </c>
      <c r="G71" s="514">
        <v>14.4</v>
      </c>
      <c r="H71" s="514" t="s">
        <v>1424</v>
      </c>
      <c r="I71" s="514" t="s">
        <v>1424</v>
      </c>
      <c r="J71" s="514">
        <v>102.723</v>
      </c>
      <c r="K71" s="514">
        <v>117.886</v>
      </c>
      <c r="L71" s="514">
        <v>3918.9839999999999</v>
      </c>
      <c r="M71" s="514">
        <v>4559.5069999999996</v>
      </c>
      <c r="N71" s="514">
        <v>9770.9429999999993</v>
      </c>
      <c r="O71" s="514">
        <v>18249.435000000001</v>
      </c>
    </row>
    <row r="72" spans="1:15" ht="15" x14ac:dyDescent="0.25">
      <c r="A72" s="520">
        <v>2008</v>
      </c>
      <c r="B72" s="514">
        <v>80.757000000000005</v>
      </c>
      <c r="C72" s="514">
        <v>3228.4290000000001</v>
      </c>
      <c r="D72" s="514">
        <v>660.35799999999995</v>
      </c>
      <c r="E72" s="514">
        <v>3969.5430000000001</v>
      </c>
      <c r="F72" s="514">
        <v>0.59099999999999997</v>
      </c>
      <c r="G72" s="514">
        <v>14.8</v>
      </c>
      <c r="H72" s="514">
        <v>1E-3</v>
      </c>
      <c r="I72" s="514" t="s">
        <v>1424</v>
      </c>
      <c r="J72" s="514">
        <v>109.247</v>
      </c>
      <c r="K72" s="514">
        <v>124.639</v>
      </c>
      <c r="L72" s="514">
        <v>4094.1819999999998</v>
      </c>
      <c r="M72" s="514">
        <v>4558.8869999999997</v>
      </c>
      <c r="N72" s="514">
        <v>9743.4110000000001</v>
      </c>
      <c r="O72" s="514">
        <v>18396.48</v>
      </c>
    </row>
    <row r="73" spans="1:15" ht="15" x14ac:dyDescent="0.25">
      <c r="A73" s="520">
        <v>2009</v>
      </c>
      <c r="B73" s="514">
        <v>73.352999999999994</v>
      </c>
      <c r="C73" s="514">
        <v>3186.5940000000001</v>
      </c>
      <c r="D73" s="514">
        <v>658.85</v>
      </c>
      <c r="E73" s="514">
        <v>3918.797</v>
      </c>
      <c r="F73" s="514">
        <v>0.69199999999999995</v>
      </c>
      <c r="G73" s="514">
        <v>16.7</v>
      </c>
      <c r="H73" s="514">
        <v>0</v>
      </c>
      <c r="I73" s="514">
        <v>2E-3</v>
      </c>
      <c r="J73" s="514">
        <v>111.771</v>
      </c>
      <c r="K73" s="514">
        <v>129.16499999999999</v>
      </c>
      <c r="L73" s="514">
        <v>4047.962</v>
      </c>
      <c r="M73" s="514">
        <v>4458.9809999999998</v>
      </c>
      <c r="N73" s="514">
        <v>9372.8330000000005</v>
      </c>
      <c r="O73" s="514">
        <v>17879.776000000002</v>
      </c>
    </row>
    <row r="74" spans="1:15" ht="15" x14ac:dyDescent="0.25">
      <c r="A74" s="520">
        <v>2010</v>
      </c>
      <c r="B74" s="514">
        <v>69.653999999999996</v>
      </c>
      <c r="C74" s="514">
        <v>3164.6779999999999</v>
      </c>
      <c r="D74" s="514">
        <v>646.73</v>
      </c>
      <c r="E74" s="514">
        <v>3881.0619999999999</v>
      </c>
      <c r="F74" s="514">
        <v>0.78500000000000003</v>
      </c>
      <c r="G74" s="514">
        <v>18.5</v>
      </c>
      <c r="H74" s="514">
        <v>4.7E-2</v>
      </c>
      <c r="I74" s="514">
        <v>0.157</v>
      </c>
      <c r="J74" s="514">
        <v>110.883</v>
      </c>
      <c r="K74" s="514">
        <v>130.37100000000001</v>
      </c>
      <c r="L74" s="514">
        <v>4011.433</v>
      </c>
      <c r="M74" s="514">
        <v>4538.6400000000003</v>
      </c>
      <c r="N74" s="514">
        <v>9496.8340000000007</v>
      </c>
      <c r="O74" s="514">
        <v>18046.905999999999</v>
      </c>
    </row>
    <row r="75" spans="1:15" ht="15" x14ac:dyDescent="0.25">
      <c r="A75" s="520">
        <v>2011</v>
      </c>
      <c r="B75" s="514">
        <v>61.715000000000003</v>
      </c>
      <c r="C75" s="514">
        <v>3216.1</v>
      </c>
      <c r="D75" s="514">
        <v>630.27300000000002</v>
      </c>
      <c r="E75" s="514">
        <v>3908.0880000000002</v>
      </c>
      <c r="F75" s="514">
        <v>0.249</v>
      </c>
      <c r="G75" s="514">
        <v>19.7</v>
      </c>
      <c r="H75" s="514">
        <v>0.81399999999999995</v>
      </c>
      <c r="I75" s="514">
        <v>0.49399999999999999</v>
      </c>
      <c r="J75" s="514">
        <v>114.601</v>
      </c>
      <c r="K75" s="514">
        <v>135.857</v>
      </c>
      <c r="L75" s="514">
        <v>4043.9450000000002</v>
      </c>
      <c r="M75" s="514">
        <v>4531.3320000000003</v>
      </c>
      <c r="N75" s="514">
        <v>9384.7170000000006</v>
      </c>
      <c r="O75" s="514">
        <v>17959.993999999999</v>
      </c>
    </row>
    <row r="76" spans="1:15" ht="15" x14ac:dyDescent="0.25">
      <c r="A76" s="520">
        <v>2012</v>
      </c>
      <c r="B76" s="514">
        <v>43.552</v>
      </c>
      <c r="C76" s="514">
        <v>2959.511</v>
      </c>
      <c r="D76" s="514">
        <v>561.76</v>
      </c>
      <c r="E76" s="514">
        <v>3564.8220000000001</v>
      </c>
      <c r="F76" s="514">
        <v>0.26200000000000001</v>
      </c>
      <c r="G76" s="514">
        <v>19.7</v>
      </c>
      <c r="H76" s="514">
        <v>1.413</v>
      </c>
      <c r="I76" s="514">
        <v>0.51300000000000001</v>
      </c>
      <c r="J76" s="514">
        <v>108.483</v>
      </c>
      <c r="K76" s="514">
        <v>130.37</v>
      </c>
      <c r="L76" s="514">
        <v>3695.1930000000002</v>
      </c>
      <c r="M76" s="514">
        <v>4528.0690000000004</v>
      </c>
      <c r="N76" s="514">
        <v>9168.4449999999997</v>
      </c>
      <c r="O76" s="514">
        <v>17391.706999999999</v>
      </c>
    </row>
    <row r="77" spans="1:15" ht="15" x14ac:dyDescent="0.25">
      <c r="A77" s="520">
        <v>2013</v>
      </c>
      <c r="B77" s="514">
        <v>41.427999999999997</v>
      </c>
      <c r="C77" s="514">
        <v>3379.7930000000001</v>
      </c>
      <c r="D77" s="514">
        <v>560.46799999999996</v>
      </c>
      <c r="E77" s="514">
        <v>3981.69</v>
      </c>
      <c r="F77" s="514">
        <v>0.41899999999999998</v>
      </c>
      <c r="G77" s="514">
        <v>19.7</v>
      </c>
      <c r="H77" s="514">
        <v>2.8039999999999998</v>
      </c>
      <c r="I77" s="514">
        <v>0.57999999999999996</v>
      </c>
      <c r="J77" s="514">
        <v>119.90600000000001</v>
      </c>
      <c r="K77" s="514">
        <v>143.40899999999999</v>
      </c>
      <c r="L77" s="514">
        <v>4125.0990000000002</v>
      </c>
      <c r="M77" s="514">
        <v>4562.1130000000003</v>
      </c>
      <c r="N77" s="514">
        <v>9206.3690000000006</v>
      </c>
      <c r="O77" s="514">
        <v>17893.580999999998</v>
      </c>
    </row>
    <row r="78" spans="1:15" ht="15" x14ac:dyDescent="0.25">
      <c r="A78" s="520">
        <v>2014</v>
      </c>
      <c r="B78" s="514">
        <v>40.204000000000001</v>
      </c>
      <c r="C78" s="514">
        <v>3568.7759999999998</v>
      </c>
      <c r="D78" s="514">
        <v>574.50599999999997</v>
      </c>
      <c r="E78" s="514">
        <v>4183.4849999999997</v>
      </c>
      <c r="F78" s="514">
        <v>0.36499999999999999</v>
      </c>
      <c r="G78" s="514">
        <v>19.7</v>
      </c>
      <c r="H78" s="514">
        <v>3.524</v>
      </c>
      <c r="I78" s="514">
        <v>1.0129999999999999</v>
      </c>
      <c r="J78" s="514">
        <v>124.42</v>
      </c>
      <c r="K78" s="514">
        <v>149.02199999999999</v>
      </c>
      <c r="L78" s="514">
        <v>4332.5069999999996</v>
      </c>
      <c r="M78" s="514">
        <v>4613.5640000000003</v>
      </c>
      <c r="N78" s="514">
        <v>9260.8739999999998</v>
      </c>
      <c r="O78" s="514">
        <v>18206.945</v>
      </c>
    </row>
    <row r="79" spans="1:15" ht="15" x14ac:dyDescent="0.25">
      <c r="A79" s="520">
        <v>2015</v>
      </c>
      <c r="B79" s="514">
        <v>56.488999999999997</v>
      </c>
      <c r="C79" s="514">
        <v>3300.58</v>
      </c>
      <c r="D79" s="514">
        <v>561.601</v>
      </c>
      <c r="E79" s="514">
        <v>3918.67</v>
      </c>
      <c r="F79" s="514">
        <v>0.38100000000000001</v>
      </c>
      <c r="G79" s="514">
        <v>19.7</v>
      </c>
      <c r="H79" s="514">
        <v>5.2670000000000003</v>
      </c>
      <c r="I79" s="514">
        <v>1.1539999999999999</v>
      </c>
      <c r="J79" s="514">
        <v>122.194</v>
      </c>
      <c r="K79" s="514">
        <v>148.696</v>
      </c>
      <c r="L79" s="514">
        <v>4067.366</v>
      </c>
      <c r="M79" s="514">
        <v>4634.924</v>
      </c>
      <c r="N79" s="514">
        <v>9264.3520000000008</v>
      </c>
      <c r="O79" s="514">
        <v>17966.642</v>
      </c>
    </row>
    <row r="80" spans="1:15" ht="15" x14ac:dyDescent="0.25">
      <c r="A80" s="520"/>
      <c r="B80" s="514"/>
      <c r="C80" s="514"/>
      <c r="D80" s="514"/>
      <c r="E80" s="514"/>
      <c r="F80" s="514"/>
      <c r="G80" s="514"/>
      <c r="H80" s="514"/>
      <c r="I80" s="514"/>
      <c r="J80" s="514"/>
      <c r="K80" s="514"/>
      <c r="L80" s="514"/>
      <c r="M80" s="514"/>
      <c r="N80" s="514"/>
      <c r="O80" s="514"/>
    </row>
    <row r="81" spans="1:15" ht="15" x14ac:dyDescent="0.25">
      <c r="A81" s="512"/>
      <c r="B81" s="511"/>
      <c r="C81" s="511"/>
      <c r="D81" s="511"/>
      <c r="E81" s="511"/>
      <c r="F81" s="511"/>
      <c r="G81" s="511"/>
      <c r="H81" s="511"/>
      <c r="I81" s="511"/>
      <c r="J81" s="511"/>
      <c r="K81" s="511"/>
      <c r="L81" s="511"/>
      <c r="M81" s="511"/>
      <c r="N81" s="511"/>
      <c r="O81" s="511"/>
    </row>
    <row r="82" spans="1:15" ht="15" x14ac:dyDescent="0.25">
      <c r="A82" s="512"/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</row>
    <row r="83" spans="1:15" ht="15" x14ac:dyDescent="0.25">
      <c r="A83" s="512"/>
      <c r="B83" s="511"/>
      <c r="C83" s="511"/>
      <c r="D83" s="511"/>
      <c r="E83" s="511"/>
      <c r="F83" s="511"/>
      <c r="G83" s="511"/>
      <c r="H83" s="511"/>
      <c r="I83" s="511"/>
      <c r="J83" s="511"/>
      <c r="K83" s="511"/>
      <c r="L83" s="511"/>
      <c r="M83" s="511"/>
      <c r="N83" s="511"/>
      <c r="O83" s="511"/>
    </row>
    <row r="84" spans="1:15" ht="15" x14ac:dyDescent="0.25">
      <c r="A84" s="512"/>
      <c r="B84" s="511"/>
      <c r="C84" s="511"/>
      <c r="D84" s="511"/>
      <c r="E84" s="511"/>
      <c r="F84" s="511"/>
      <c r="G84" s="511"/>
      <c r="H84" s="511"/>
      <c r="I84" s="511"/>
      <c r="J84" s="511"/>
      <c r="K84" s="511"/>
      <c r="L84" s="511"/>
      <c r="M84" s="511"/>
      <c r="N84" s="511"/>
      <c r="O84" s="511"/>
    </row>
    <row r="85" spans="1:15" ht="15" x14ac:dyDescent="0.25">
      <c r="A85" s="512"/>
      <c r="B85" s="511"/>
      <c r="C85" s="511"/>
      <c r="D85" s="511"/>
      <c r="E85" s="511"/>
      <c r="F85" s="511"/>
      <c r="G85" s="511"/>
      <c r="H85" s="511"/>
      <c r="I85" s="511"/>
      <c r="J85" s="511"/>
      <c r="K85" s="511"/>
      <c r="L85" s="511"/>
      <c r="M85" s="511"/>
      <c r="N85" s="511"/>
      <c r="O85" s="511"/>
    </row>
    <row r="86" spans="1:15" ht="15" x14ac:dyDescent="0.25">
      <c r="A86" s="512"/>
      <c r="B86" s="511"/>
      <c r="C86" s="511"/>
      <c r="D86" s="511"/>
      <c r="E86" s="511"/>
      <c r="F86" s="511"/>
      <c r="G86" s="511"/>
      <c r="H86" s="511"/>
      <c r="I86" s="511"/>
      <c r="J86" s="511"/>
      <c r="K86" s="511"/>
      <c r="L86" s="511"/>
      <c r="M86" s="511"/>
      <c r="N86" s="511"/>
      <c r="O86" s="511"/>
    </row>
    <row r="87" spans="1:15" ht="15" x14ac:dyDescent="0.25">
      <c r="A87" s="512"/>
      <c r="B87" s="511"/>
      <c r="C87" s="511"/>
      <c r="D87" s="511"/>
      <c r="E87" s="511"/>
      <c r="F87" s="511"/>
      <c r="G87" s="511"/>
      <c r="H87" s="511"/>
      <c r="I87" s="511"/>
      <c r="J87" s="511"/>
      <c r="K87" s="511"/>
      <c r="L87" s="511"/>
      <c r="M87" s="511"/>
      <c r="N87" s="511"/>
      <c r="O87" s="511"/>
    </row>
    <row r="88" spans="1:15" ht="15" x14ac:dyDescent="0.25">
      <c r="A88" s="512"/>
      <c r="B88" s="511"/>
      <c r="C88" s="511"/>
      <c r="D88" s="511"/>
      <c r="E88" s="511"/>
      <c r="F88" s="511"/>
      <c r="G88" s="511"/>
      <c r="H88" s="511"/>
      <c r="I88" s="511"/>
      <c r="J88" s="511"/>
      <c r="K88" s="511"/>
      <c r="L88" s="511"/>
      <c r="M88" s="511"/>
      <c r="N88" s="511"/>
      <c r="O88" s="511"/>
    </row>
    <row r="89" spans="1:15" ht="15" x14ac:dyDescent="0.25">
      <c r="A89" s="512"/>
      <c r="B89" s="511"/>
      <c r="C89" s="511"/>
      <c r="D89" s="511"/>
      <c r="E89" s="511"/>
      <c r="F89" s="511"/>
      <c r="G89" s="511"/>
      <c r="H89" s="511"/>
      <c r="I89" s="511"/>
      <c r="J89" s="511"/>
      <c r="K89" s="511"/>
      <c r="L89" s="511"/>
      <c r="M89" s="511"/>
      <c r="N89" s="511"/>
      <c r="O89" s="511"/>
    </row>
    <row r="90" spans="1:15" ht="15" x14ac:dyDescent="0.25">
      <c r="A90" s="512"/>
      <c r="B90" s="511"/>
      <c r="C90" s="511"/>
      <c r="D90" s="511"/>
      <c r="E90" s="511"/>
      <c r="F90" s="511"/>
      <c r="G90" s="511"/>
      <c r="H90" s="511"/>
      <c r="I90" s="511"/>
      <c r="J90" s="511"/>
      <c r="K90" s="511"/>
      <c r="L90" s="511"/>
      <c r="M90" s="511"/>
      <c r="N90" s="511"/>
      <c r="O90" s="511"/>
    </row>
    <row r="91" spans="1:15" ht="15" x14ac:dyDescent="0.25">
      <c r="A91" s="512"/>
      <c r="B91" s="511"/>
      <c r="C91" s="511"/>
      <c r="D91" s="511"/>
      <c r="E91" s="511"/>
      <c r="F91" s="511"/>
      <c r="G91" s="511"/>
      <c r="H91" s="511"/>
      <c r="I91" s="511"/>
      <c r="J91" s="511"/>
      <c r="K91" s="511"/>
      <c r="L91" s="511"/>
      <c r="M91" s="511"/>
      <c r="N91" s="511"/>
      <c r="O91" s="511"/>
    </row>
    <row r="92" spans="1:15" ht="15" x14ac:dyDescent="0.25">
      <c r="A92" s="512"/>
      <c r="B92" s="511"/>
      <c r="C92" s="511"/>
      <c r="D92" s="511"/>
      <c r="E92" s="511"/>
      <c r="F92" s="511"/>
      <c r="G92" s="511"/>
      <c r="H92" s="511"/>
      <c r="I92" s="511"/>
      <c r="J92" s="511"/>
      <c r="K92" s="511"/>
      <c r="L92" s="511"/>
      <c r="M92" s="511"/>
      <c r="N92" s="511"/>
      <c r="O92" s="511"/>
    </row>
    <row r="93" spans="1:15" ht="15" x14ac:dyDescent="0.25">
      <c r="A93" s="512"/>
      <c r="B93" s="511"/>
      <c r="C93" s="511"/>
      <c r="D93" s="511"/>
      <c r="E93" s="511"/>
      <c r="F93" s="511"/>
      <c r="G93" s="511"/>
      <c r="H93" s="511"/>
      <c r="I93" s="511"/>
      <c r="J93" s="511"/>
      <c r="K93" s="511"/>
      <c r="L93" s="511"/>
      <c r="M93" s="511"/>
      <c r="N93" s="511"/>
      <c r="O93" s="511"/>
    </row>
    <row r="94" spans="1:15" ht="15" x14ac:dyDescent="0.25">
      <c r="A94" s="512"/>
      <c r="B94" s="511"/>
      <c r="C94" s="511"/>
      <c r="D94" s="511"/>
      <c r="E94" s="511"/>
      <c r="F94" s="511"/>
      <c r="G94" s="511"/>
      <c r="H94" s="511"/>
      <c r="I94" s="511"/>
      <c r="J94" s="511"/>
      <c r="K94" s="511"/>
      <c r="L94" s="511"/>
      <c r="M94" s="511"/>
      <c r="N94" s="511"/>
      <c r="O94" s="511"/>
    </row>
    <row r="95" spans="1:15" ht="15" x14ac:dyDescent="0.25">
      <c r="A95" s="512"/>
      <c r="B95" s="511"/>
      <c r="C95" s="511"/>
      <c r="D95" s="511"/>
      <c r="E95" s="511"/>
      <c r="F95" s="511"/>
      <c r="G95" s="511"/>
      <c r="H95" s="511"/>
      <c r="I95" s="511"/>
      <c r="J95" s="511"/>
      <c r="K95" s="511"/>
      <c r="L95" s="511"/>
      <c r="M95" s="511"/>
      <c r="N95" s="511"/>
      <c r="O95" s="511"/>
    </row>
    <row r="96" spans="1:15" ht="15" x14ac:dyDescent="0.25">
      <c r="A96" s="512"/>
      <c r="B96" s="511"/>
      <c r="C96" s="511"/>
      <c r="D96" s="511"/>
      <c r="E96" s="511"/>
      <c r="F96" s="511"/>
      <c r="G96" s="511"/>
      <c r="H96" s="511"/>
      <c r="I96" s="511"/>
      <c r="J96" s="511"/>
      <c r="K96" s="511"/>
      <c r="L96" s="511"/>
      <c r="M96" s="511"/>
      <c r="N96" s="511"/>
      <c r="O96" s="511"/>
    </row>
    <row r="97" spans="1:15" ht="15" x14ac:dyDescent="0.25">
      <c r="A97" s="512"/>
      <c r="B97" s="511"/>
      <c r="C97" s="511"/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1"/>
    </row>
    <row r="98" spans="1:15" ht="15" x14ac:dyDescent="0.25">
      <c r="A98" s="512"/>
      <c r="B98" s="511"/>
      <c r="C98" s="511"/>
      <c r="D98" s="511"/>
      <c r="E98" s="511"/>
      <c r="F98" s="511"/>
      <c r="G98" s="511"/>
      <c r="H98" s="511"/>
      <c r="I98" s="511"/>
      <c r="J98" s="511"/>
      <c r="K98" s="511"/>
      <c r="L98" s="511"/>
      <c r="M98" s="511"/>
      <c r="N98" s="511"/>
      <c r="O98" s="511"/>
    </row>
    <row r="99" spans="1:15" ht="15" x14ac:dyDescent="0.25">
      <c r="A99" s="512"/>
      <c r="B99" s="511"/>
      <c r="C99" s="511"/>
      <c r="D99" s="511"/>
      <c r="E99" s="511"/>
      <c r="F99" s="511"/>
      <c r="G99" s="511"/>
      <c r="H99" s="511"/>
      <c r="I99" s="511"/>
      <c r="J99" s="511"/>
      <c r="K99" s="511"/>
      <c r="L99" s="511"/>
      <c r="M99" s="511"/>
      <c r="N99" s="511"/>
      <c r="O99" s="511"/>
    </row>
    <row r="100" spans="1:15" ht="15" x14ac:dyDescent="0.25">
      <c r="A100" s="512"/>
      <c r="B100" s="511"/>
      <c r="C100" s="511"/>
      <c r="D100" s="511"/>
      <c r="E100" s="511"/>
      <c r="F100" s="511"/>
      <c r="G100" s="511"/>
      <c r="H100" s="511"/>
      <c r="I100" s="511"/>
      <c r="J100" s="511"/>
      <c r="K100" s="511"/>
      <c r="L100" s="511"/>
      <c r="M100" s="511"/>
      <c r="N100" s="511"/>
      <c r="O100" s="511"/>
    </row>
    <row r="101" spans="1:15" ht="15" x14ac:dyDescent="0.25">
      <c r="A101" s="512"/>
      <c r="B101" s="511"/>
      <c r="C101" s="511"/>
      <c r="D101" s="511"/>
      <c r="E101" s="511"/>
      <c r="F101" s="511"/>
      <c r="G101" s="511"/>
      <c r="H101" s="511"/>
      <c r="I101" s="511"/>
      <c r="J101" s="511"/>
      <c r="K101" s="511"/>
      <c r="L101" s="511"/>
      <c r="M101" s="511"/>
      <c r="N101" s="511"/>
      <c r="O101" s="511"/>
    </row>
    <row r="102" spans="1:15" ht="15" x14ac:dyDescent="0.25">
      <c r="A102" s="512"/>
      <c r="B102" s="511"/>
      <c r="C102" s="511"/>
      <c r="D102" s="511"/>
      <c r="E102" s="511"/>
      <c r="F102" s="511"/>
      <c r="G102" s="511"/>
      <c r="H102" s="511"/>
      <c r="I102" s="511"/>
      <c r="J102" s="511"/>
      <c r="K102" s="511"/>
      <c r="L102" s="511"/>
      <c r="M102" s="511"/>
      <c r="N102" s="511"/>
      <c r="O102" s="511"/>
    </row>
    <row r="103" spans="1:15" ht="15" x14ac:dyDescent="0.25">
      <c r="A103" s="512"/>
      <c r="B103" s="511"/>
      <c r="C103" s="511"/>
      <c r="D103" s="511"/>
      <c r="E103" s="511"/>
      <c r="F103" s="511"/>
      <c r="G103" s="511"/>
      <c r="H103" s="511"/>
      <c r="I103" s="511"/>
      <c r="J103" s="511"/>
      <c r="K103" s="511"/>
      <c r="L103" s="511"/>
      <c r="M103" s="511"/>
      <c r="N103" s="511"/>
      <c r="O103" s="511"/>
    </row>
    <row r="104" spans="1:15" ht="15" x14ac:dyDescent="0.25">
      <c r="A104" s="512"/>
      <c r="B104" s="511"/>
      <c r="C104" s="511"/>
      <c r="D104" s="511"/>
      <c r="E104" s="511"/>
      <c r="F104" s="511"/>
      <c r="G104" s="511"/>
      <c r="H104" s="511"/>
      <c r="I104" s="511"/>
      <c r="J104" s="511"/>
      <c r="K104" s="511"/>
      <c r="L104" s="511"/>
      <c r="M104" s="511"/>
      <c r="N104" s="511"/>
      <c r="O104" s="511"/>
    </row>
    <row r="105" spans="1:15" ht="15" x14ac:dyDescent="0.25">
      <c r="A105" s="512"/>
      <c r="B105" s="511"/>
      <c r="C105" s="511"/>
      <c r="D105" s="511"/>
      <c r="E105" s="511"/>
      <c r="F105" s="511"/>
      <c r="G105" s="511"/>
      <c r="H105" s="511"/>
      <c r="I105" s="511"/>
      <c r="J105" s="511"/>
      <c r="K105" s="511"/>
      <c r="L105" s="511"/>
      <c r="M105" s="511"/>
      <c r="N105" s="511"/>
      <c r="O105" s="511"/>
    </row>
    <row r="106" spans="1:15" ht="15" x14ac:dyDescent="0.25">
      <c r="A106" s="512"/>
      <c r="B106" s="511"/>
      <c r="C106" s="511"/>
      <c r="D106" s="511"/>
      <c r="E106" s="511"/>
      <c r="F106" s="511"/>
      <c r="G106" s="511"/>
      <c r="H106" s="511"/>
      <c r="I106" s="511"/>
      <c r="J106" s="511"/>
      <c r="K106" s="511"/>
      <c r="L106" s="511"/>
      <c r="M106" s="511"/>
      <c r="N106" s="511"/>
      <c r="O106" s="511"/>
    </row>
    <row r="107" spans="1:15" ht="15" x14ac:dyDescent="0.25">
      <c r="A107" s="512"/>
      <c r="B107" s="511"/>
      <c r="C107" s="511"/>
      <c r="D107" s="511"/>
      <c r="E107" s="511"/>
      <c r="F107" s="511"/>
      <c r="G107" s="511"/>
      <c r="H107" s="511"/>
      <c r="I107" s="511"/>
      <c r="J107" s="511"/>
      <c r="K107" s="511"/>
      <c r="L107" s="511"/>
      <c r="M107" s="511"/>
      <c r="N107" s="511"/>
      <c r="O107" s="511"/>
    </row>
    <row r="108" spans="1:15" ht="15" x14ac:dyDescent="0.25">
      <c r="A108" s="512"/>
      <c r="B108" s="511"/>
      <c r="C108" s="511"/>
      <c r="D108" s="511"/>
      <c r="E108" s="511"/>
      <c r="F108" s="511"/>
      <c r="G108" s="511"/>
      <c r="H108" s="511"/>
      <c r="I108" s="511"/>
      <c r="J108" s="511"/>
      <c r="K108" s="511"/>
      <c r="L108" s="511"/>
      <c r="M108" s="511"/>
      <c r="N108" s="511"/>
      <c r="O108" s="511"/>
    </row>
    <row r="109" spans="1:15" ht="15" x14ac:dyDescent="0.25">
      <c r="A109" s="512"/>
      <c r="B109" s="511"/>
      <c r="C109" s="511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</row>
    <row r="110" spans="1:15" ht="15" x14ac:dyDescent="0.25">
      <c r="A110" s="512"/>
      <c r="B110" s="511"/>
      <c r="C110" s="511"/>
      <c r="D110" s="511"/>
      <c r="E110" s="511"/>
      <c r="F110" s="511"/>
      <c r="G110" s="511"/>
      <c r="H110" s="511"/>
      <c r="I110" s="511"/>
      <c r="J110" s="511"/>
      <c r="K110" s="511"/>
      <c r="L110" s="511"/>
      <c r="M110" s="511"/>
      <c r="N110" s="511"/>
      <c r="O110" s="511"/>
    </row>
    <row r="111" spans="1:15" ht="15" x14ac:dyDescent="0.25">
      <c r="A111" s="512"/>
      <c r="B111" s="511"/>
      <c r="C111" s="511"/>
      <c r="D111" s="511"/>
      <c r="E111" s="511"/>
      <c r="F111" s="511"/>
      <c r="G111" s="511"/>
      <c r="H111" s="511"/>
      <c r="I111" s="511"/>
      <c r="J111" s="511"/>
      <c r="K111" s="511"/>
      <c r="L111" s="511"/>
      <c r="M111" s="511"/>
      <c r="N111" s="511"/>
      <c r="O111" s="511"/>
    </row>
    <row r="112" spans="1:15" ht="15" x14ac:dyDescent="0.25">
      <c r="A112" s="512"/>
      <c r="B112" s="511"/>
      <c r="C112" s="511"/>
      <c r="D112" s="511"/>
      <c r="E112" s="511"/>
      <c r="F112" s="511"/>
      <c r="G112" s="511"/>
      <c r="H112" s="511"/>
      <c r="I112" s="511"/>
      <c r="J112" s="511"/>
      <c r="K112" s="511"/>
      <c r="L112" s="511"/>
      <c r="M112" s="511"/>
      <c r="N112" s="511"/>
      <c r="O112" s="511"/>
    </row>
    <row r="113" spans="1:15" ht="15" x14ac:dyDescent="0.25">
      <c r="A113" s="512"/>
      <c r="B113" s="511"/>
      <c r="C113" s="511"/>
      <c r="D113" s="511"/>
      <c r="E113" s="511"/>
      <c r="F113" s="511"/>
      <c r="G113" s="511"/>
      <c r="H113" s="511"/>
      <c r="I113" s="511"/>
      <c r="J113" s="511"/>
      <c r="K113" s="511"/>
      <c r="L113" s="511"/>
      <c r="M113" s="511"/>
      <c r="N113" s="511"/>
      <c r="O113" s="511"/>
    </row>
    <row r="114" spans="1:15" ht="15" x14ac:dyDescent="0.25">
      <c r="A114" s="512"/>
      <c r="B114" s="511"/>
      <c r="C114" s="511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511"/>
    </row>
    <row r="115" spans="1:15" ht="15" x14ac:dyDescent="0.25">
      <c r="A115" s="512"/>
      <c r="B115" s="511"/>
      <c r="C115" s="511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511"/>
    </row>
    <row r="116" spans="1:15" ht="15" x14ac:dyDescent="0.25">
      <c r="A116" s="512"/>
      <c r="B116" s="511"/>
      <c r="C116" s="511"/>
      <c r="D116" s="511"/>
      <c r="E116" s="511"/>
      <c r="F116" s="511"/>
      <c r="G116" s="511"/>
      <c r="H116" s="511"/>
      <c r="I116" s="511"/>
      <c r="J116" s="511"/>
      <c r="K116" s="511"/>
      <c r="L116" s="511"/>
      <c r="M116" s="511"/>
      <c r="N116" s="511"/>
      <c r="O116" s="511"/>
    </row>
    <row r="117" spans="1:15" ht="15" x14ac:dyDescent="0.25">
      <c r="A117" s="512"/>
      <c r="B117" s="511"/>
      <c r="C117" s="511"/>
      <c r="D117" s="511"/>
      <c r="E117" s="511"/>
      <c r="F117" s="511"/>
      <c r="G117" s="511"/>
      <c r="H117" s="511"/>
      <c r="I117" s="511"/>
      <c r="J117" s="511"/>
      <c r="K117" s="511"/>
      <c r="L117" s="511"/>
      <c r="M117" s="511"/>
      <c r="N117" s="511"/>
      <c r="O117" s="511"/>
    </row>
    <row r="118" spans="1:15" ht="15" x14ac:dyDescent="0.25">
      <c r="A118" s="512"/>
      <c r="B118" s="511"/>
      <c r="C118" s="511"/>
      <c r="D118" s="511"/>
      <c r="E118" s="511"/>
      <c r="F118" s="511"/>
      <c r="G118" s="511"/>
      <c r="H118" s="511"/>
      <c r="I118" s="511"/>
      <c r="J118" s="511"/>
      <c r="K118" s="511"/>
      <c r="L118" s="511"/>
      <c r="M118" s="511"/>
      <c r="N118" s="511"/>
      <c r="O118" s="511"/>
    </row>
    <row r="119" spans="1:15" ht="15" x14ac:dyDescent="0.25">
      <c r="A119" s="512"/>
      <c r="B119" s="511"/>
      <c r="C119" s="511"/>
      <c r="D119" s="511"/>
      <c r="E119" s="511"/>
      <c r="F119" s="511"/>
      <c r="G119" s="511"/>
      <c r="H119" s="511"/>
      <c r="I119" s="511"/>
      <c r="J119" s="511"/>
      <c r="K119" s="511"/>
      <c r="L119" s="511"/>
      <c r="M119" s="511"/>
      <c r="N119" s="511"/>
      <c r="O119" s="511"/>
    </row>
    <row r="120" spans="1:15" ht="15" x14ac:dyDescent="0.25">
      <c r="A120" s="512"/>
      <c r="B120" s="511"/>
      <c r="C120" s="511"/>
      <c r="D120" s="511"/>
      <c r="E120" s="511"/>
      <c r="F120" s="511"/>
      <c r="G120" s="511"/>
      <c r="H120" s="511"/>
      <c r="I120" s="511"/>
      <c r="J120" s="511"/>
      <c r="K120" s="511"/>
      <c r="L120" s="511"/>
      <c r="M120" s="511"/>
      <c r="N120" s="511"/>
      <c r="O120" s="511"/>
    </row>
    <row r="121" spans="1:15" ht="15" x14ac:dyDescent="0.25">
      <c r="A121" s="512"/>
      <c r="B121" s="511"/>
      <c r="C121" s="511"/>
      <c r="D121" s="511"/>
      <c r="E121" s="511"/>
      <c r="F121" s="511"/>
      <c r="G121" s="511"/>
      <c r="H121" s="511"/>
      <c r="I121" s="511"/>
      <c r="J121" s="511"/>
      <c r="K121" s="511"/>
      <c r="L121" s="511"/>
      <c r="M121" s="511"/>
      <c r="N121" s="511"/>
      <c r="O121" s="511"/>
    </row>
    <row r="122" spans="1:15" ht="15" x14ac:dyDescent="0.25">
      <c r="A122" s="512"/>
      <c r="B122" s="511"/>
      <c r="C122" s="511"/>
      <c r="D122" s="511"/>
      <c r="E122" s="511"/>
      <c r="F122" s="511"/>
      <c r="G122" s="511"/>
      <c r="H122" s="511"/>
      <c r="I122" s="511"/>
      <c r="J122" s="511"/>
      <c r="K122" s="511"/>
      <c r="L122" s="511"/>
      <c r="M122" s="511"/>
      <c r="N122" s="511"/>
      <c r="O122" s="511"/>
    </row>
    <row r="123" spans="1:15" ht="15" x14ac:dyDescent="0.25">
      <c r="A123" s="512"/>
      <c r="B123" s="511"/>
      <c r="C123" s="511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511"/>
    </row>
    <row r="124" spans="1:15" ht="15" x14ac:dyDescent="0.25">
      <c r="A124" s="512"/>
      <c r="B124" s="511"/>
      <c r="C124" s="511"/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511"/>
    </row>
    <row r="125" spans="1:15" ht="15" x14ac:dyDescent="0.25">
      <c r="A125" s="512"/>
      <c r="B125" s="511"/>
      <c r="C125" s="511"/>
      <c r="D125" s="511"/>
      <c r="E125" s="511"/>
      <c r="F125" s="511"/>
      <c r="G125" s="511"/>
      <c r="H125" s="511"/>
      <c r="I125" s="511"/>
      <c r="J125" s="511"/>
      <c r="K125" s="511"/>
      <c r="L125" s="511"/>
      <c r="M125" s="511"/>
      <c r="N125" s="511"/>
      <c r="O125" s="511"/>
    </row>
    <row r="126" spans="1:15" ht="15" x14ac:dyDescent="0.25">
      <c r="A126" s="512"/>
      <c r="B126" s="511"/>
      <c r="C126" s="511"/>
      <c r="D126" s="511"/>
      <c r="E126" s="511"/>
      <c r="F126" s="511"/>
      <c r="G126" s="511"/>
      <c r="H126" s="511"/>
      <c r="I126" s="511"/>
      <c r="J126" s="511"/>
      <c r="K126" s="511"/>
      <c r="L126" s="511"/>
      <c r="M126" s="511"/>
      <c r="N126" s="511"/>
      <c r="O126" s="511"/>
    </row>
    <row r="127" spans="1:15" ht="15" x14ac:dyDescent="0.25">
      <c r="A127" s="512"/>
      <c r="B127" s="511"/>
      <c r="C127" s="511"/>
      <c r="D127" s="511"/>
      <c r="E127" s="511"/>
      <c r="F127" s="511"/>
      <c r="G127" s="511"/>
      <c r="H127" s="511"/>
      <c r="I127" s="511"/>
      <c r="J127" s="511"/>
      <c r="K127" s="511"/>
      <c r="L127" s="511"/>
      <c r="M127" s="511"/>
      <c r="N127" s="511"/>
      <c r="O127" s="511"/>
    </row>
    <row r="128" spans="1:15" ht="15" x14ac:dyDescent="0.25">
      <c r="A128" s="512"/>
      <c r="B128" s="511"/>
      <c r="C128" s="511"/>
      <c r="D128" s="511"/>
      <c r="E128" s="511"/>
      <c r="F128" s="511"/>
      <c r="G128" s="511"/>
      <c r="H128" s="511"/>
      <c r="I128" s="511"/>
      <c r="J128" s="511"/>
      <c r="K128" s="511"/>
      <c r="L128" s="511"/>
      <c r="M128" s="511"/>
      <c r="N128" s="511"/>
      <c r="O128" s="511"/>
    </row>
    <row r="129" spans="1:15" ht="15" x14ac:dyDescent="0.25">
      <c r="A129" s="512"/>
      <c r="B129" s="511"/>
      <c r="C129" s="511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511"/>
    </row>
    <row r="130" spans="1:15" ht="15" x14ac:dyDescent="0.25">
      <c r="A130" s="512"/>
      <c r="B130" s="511"/>
      <c r="C130" s="511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</row>
    <row r="131" spans="1:15" ht="15" x14ac:dyDescent="0.25">
      <c r="A131" s="512"/>
      <c r="B131" s="511"/>
      <c r="C131" s="511"/>
      <c r="D131" s="511"/>
      <c r="E131" s="511"/>
      <c r="F131" s="511"/>
      <c r="G131" s="511"/>
      <c r="H131" s="511"/>
      <c r="I131" s="511"/>
      <c r="J131" s="511"/>
      <c r="K131" s="511"/>
      <c r="L131" s="511"/>
      <c r="M131" s="511"/>
      <c r="N131" s="511"/>
      <c r="O131" s="511"/>
    </row>
    <row r="132" spans="1:15" ht="15" x14ac:dyDescent="0.25">
      <c r="A132" s="512"/>
      <c r="B132" s="511"/>
      <c r="C132" s="511"/>
      <c r="D132" s="511"/>
      <c r="E132" s="511"/>
      <c r="F132" s="511"/>
      <c r="G132" s="511"/>
      <c r="H132" s="511"/>
      <c r="I132" s="511"/>
      <c r="J132" s="511"/>
      <c r="K132" s="511"/>
      <c r="L132" s="511"/>
      <c r="M132" s="511"/>
      <c r="N132" s="511"/>
      <c r="O132" s="511"/>
    </row>
    <row r="133" spans="1:15" ht="15" x14ac:dyDescent="0.25">
      <c r="A133" s="512"/>
      <c r="B133" s="511"/>
      <c r="C133" s="511"/>
      <c r="D133" s="511"/>
      <c r="E133" s="511"/>
      <c r="F133" s="511"/>
      <c r="G133" s="511"/>
      <c r="H133" s="511"/>
      <c r="I133" s="511"/>
      <c r="J133" s="511"/>
      <c r="K133" s="511"/>
      <c r="L133" s="511"/>
      <c r="M133" s="511"/>
      <c r="N133" s="511"/>
      <c r="O133" s="511"/>
    </row>
    <row r="134" spans="1:15" ht="15" x14ac:dyDescent="0.25">
      <c r="A134" s="512"/>
      <c r="B134" s="511"/>
      <c r="C134" s="511"/>
      <c r="D134" s="511"/>
      <c r="E134" s="511"/>
      <c r="F134" s="511"/>
      <c r="G134" s="511"/>
      <c r="H134" s="511"/>
      <c r="I134" s="511"/>
      <c r="J134" s="511"/>
      <c r="K134" s="511"/>
      <c r="L134" s="511"/>
      <c r="M134" s="511"/>
      <c r="N134" s="511"/>
      <c r="O134" s="511"/>
    </row>
    <row r="135" spans="1:15" ht="15" x14ac:dyDescent="0.25">
      <c r="A135" s="512"/>
      <c r="B135" s="511"/>
      <c r="C135" s="511"/>
      <c r="D135" s="511"/>
      <c r="E135" s="511"/>
      <c r="F135" s="511"/>
      <c r="G135" s="511"/>
      <c r="H135" s="511"/>
      <c r="I135" s="511"/>
      <c r="J135" s="511"/>
      <c r="K135" s="511"/>
      <c r="L135" s="511"/>
      <c r="M135" s="511"/>
      <c r="N135" s="511"/>
      <c r="O135" s="511"/>
    </row>
    <row r="136" spans="1:15" ht="15" x14ac:dyDescent="0.25">
      <c r="A136" s="512"/>
      <c r="B136" s="511"/>
      <c r="C136" s="511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1"/>
    </row>
    <row r="137" spans="1:15" ht="15" x14ac:dyDescent="0.25">
      <c r="A137" s="512"/>
      <c r="B137" s="511"/>
      <c r="C137" s="511"/>
      <c r="D137" s="511"/>
      <c r="E137" s="511"/>
      <c r="F137" s="511"/>
      <c r="G137" s="511"/>
      <c r="H137" s="511"/>
      <c r="I137" s="511"/>
      <c r="J137" s="511"/>
      <c r="K137" s="511"/>
      <c r="L137" s="511"/>
      <c r="M137" s="511"/>
      <c r="N137" s="511"/>
      <c r="O137" s="511"/>
    </row>
    <row r="138" spans="1:15" ht="15" x14ac:dyDescent="0.25">
      <c r="A138" s="512"/>
      <c r="B138" s="511"/>
      <c r="C138" s="511"/>
      <c r="D138" s="511"/>
      <c r="E138" s="511"/>
      <c r="F138" s="511"/>
      <c r="G138" s="511"/>
      <c r="H138" s="511"/>
      <c r="I138" s="511"/>
      <c r="J138" s="511"/>
      <c r="K138" s="511"/>
      <c r="L138" s="511"/>
      <c r="M138" s="511"/>
      <c r="N138" s="511"/>
      <c r="O138" s="511"/>
    </row>
    <row r="139" spans="1:15" ht="15" x14ac:dyDescent="0.25">
      <c r="A139" s="512"/>
      <c r="B139" s="511"/>
      <c r="C139" s="511"/>
      <c r="D139" s="511"/>
      <c r="E139" s="511"/>
      <c r="F139" s="511"/>
      <c r="G139" s="511"/>
      <c r="H139" s="511"/>
      <c r="I139" s="511"/>
      <c r="J139" s="511"/>
      <c r="K139" s="511"/>
      <c r="L139" s="511"/>
      <c r="M139" s="511"/>
      <c r="N139" s="511"/>
      <c r="O139" s="511"/>
    </row>
    <row r="140" spans="1:15" ht="15" x14ac:dyDescent="0.25">
      <c r="A140" s="512"/>
      <c r="B140" s="511"/>
      <c r="C140" s="511"/>
      <c r="D140" s="511"/>
      <c r="E140" s="511"/>
      <c r="F140" s="511"/>
      <c r="G140" s="511"/>
      <c r="H140" s="511"/>
      <c r="I140" s="511"/>
      <c r="J140" s="511"/>
      <c r="K140" s="511"/>
      <c r="L140" s="511"/>
      <c r="M140" s="511"/>
      <c r="N140" s="511"/>
      <c r="O140" s="511"/>
    </row>
    <row r="141" spans="1:15" ht="15" x14ac:dyDescent="0.25">
      <c r="A141" s="512"/>
      <c r="B141" s="511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</row>
    <row r="142" spans="1:15" ht="15" x14ac:dyDescent="0.25">
      <c r="A142" s="512"/>
      <c r="B142" s="511"/>
      <c r="C142" s="511"/>
      <c r="D142" s="511"/>
      <c r="E142" s="511"/>
      <c r="F142" s="511"/>
      <c r="G142" s="511"/>
      <c r="H142" s="511"/>
      <c r="I142" s="511"/>
      <c r="J142" s="511"/>
      <c r="K142" s="511"/>
      <c r="L142" s="511"/>
      <c r="M142" s="511"/>
      <c r="N142" s="511"/>
      <c r="O142" s="511"/>
    </row>
    <row r="143" spans="1:15" ht="15" x14ac:dyDescent="0.25">
      <c r="A143" s="512"/>
      <c r="B143" s="511"/>
      <c r="C143" s="511"/>
      <c r="D143" s="511"/>
      <c r="E143" s="511"/>
      <c r="F143" s="511"/>
      <c r="G143" s="511"/>
      <c r="H143" s="511"/>
      <c r="I143" s="511"/>
      <c r="J143" s="511"/>
      <c r="K143" s="511"/>
      <c r="L143" s="511"/>
      <c r="M143" s="511"/>
      <c r="N143" s="511"/>
      <c r="O143" s="511"/>
    </row>
    <row r="144" spans="1:15" ht="15" x14ac:dyDescent="0.25">
      <c r="A144" s="512"/>
      <c r="B144" s="511"/>
      <c r="C144" s="511"/>
      <c r="D144" s="511"/>
      <c r="E144" s="511"/>
      <c r="F144" s="511"/>
      <c r="G144" s="511"/>
      <c r="H144" s="511"/>
      <c r="I144" s="511"/>
      <c r="J144" s="511"/>
      <c r="K144" s="511"/>
      <c r="L144" s="511"/>
      <c r="M144" s="511"/>
      <c r="N144" s="511"/>
      <c r="O144" s="511"/>
    </row>
    <row r="145" spans="1:15" ht="15" x14ac:dyDescent="0.25">
      <c r="A145" s="512"/>
      <c r="B145" s="511"/>
      <c r="C145" s="511"/>
      <c r="D145" s="511"/>
      <c r="E145" s="511"/>
      <c r="F145" s="511"/>
      <c r="G145" s="511"/>
      <c r="H145" s="511"/>
      <c r="I145" s="511"/>
      <c r="J145" s="511"/>
      <c r="K145" s="511"/>
      <c r="L145" s="511"/>
      <c r="M145" s="511"/>
      <c r="N145" s="511"/>
      <c r="O145" s="511"/>
    </row>
    <row r="146" spans="1:15" ht="15" x14ac:dyDescent="0.25">
      <c r="A146" s="512"/>
      <c r="B146" s="511"/>
      <c r="C146" s="511"/>
      <c r="D146" s="511"/>
      <c r="E146" s="511"/>
      <c r="F146" s="511"/>
      <c r="G146" s="511"/>
      <c r="H146" s="511"/>
      <c r="I146" s="511"/>
      <c r="J146" s="511"/>
      <c r="K146" s="511"/>
      <c r="L146" s="511"/>
      <c r="M146" s="511"/>
      <c r="N146" s="511"/>
      <c r="O146" s="511"/>
    </row>
    <row r="147" spans="1:15" ht="15" x14ac:dyDescent="0.25">
      <c r="A147" s="512"/>
      <c r="B147" s="511"/>
      <c r="C147" s="511"/>
      <c r="D147" s="511"/>
      <c r="E147" s="511"/>
      <c r="F147" s="511"/>
      <c r="G147" s="511"/>
      <c r="H147" s="511"/>
      <c r="I147" s="511"/>
      <c r="J147" s="511"/>
      <c r="K147" s="511"/>
      <c r="L147" s="511"/>
      <c r="M147" s="511"/>
      <c r="N147" s="511"/>
      <c r="O147" s="511"/>
    </row>
    <row r="148" spans="1:15" ht="15" x14ac:dyDescent="0.25">
      <c r="A148" s="512"/>
      <c r="B148" s="511"/>
      <c r="C148" s="511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1"/>
    </row>
    <row r="149" spans="1:15" ht="15" x14ac:dyDescent="0.25">
      <c r="A149" s="512"/>
      <c r="B149" s="511"/>
      <c r="C149" s="511"/>
      <c r="D149" s="511"/>
      <c r="E149" s="511"/>
      <c r="F149" s="511"/>
      <c r="G149" s="511"/>
      <c r="H149" s="511"/>
      <c r="I149" s="511"/>
      <c r="J149" s="511"/>
      <c r="K149" s="511"/>
      <c r="L149" s="511"/>
      <c r="M149" s="511"/>
      <c r="N149" s="511"/>
      <c r="O149" s="511"/>
    </row>
    <row r="150" spans="1:15" ht="15" x14ac:dyDescent="0.25">
      <c r="A150" s="512"/>
      <c r="B150" s="511"/>
      <c r="C150" s="511"/>
      <c r="D150" s="511"/>
      <c r="E150" s="511"/>
      <c r="F150" s="511"/>
      <c r="G150" s="511"/>
      <c r="H150" s="511"/>
      <c r="I150" s="511"/>
      <c r="J150" s="511"/>
      <c r="K150" s="511"/>
      <c r="L150" s="511"/>
      <c r="M150" s="511"/>
      <c r="N150" s="511"/>
      <c r="O150" s="511"/>
    </row>
    <row r="151" spans="1:15" ht="15" x14ac:dyDescent="0.25">
      <c r="A151" s="512"/>
      <c r="B151" s="511"/>
      <c r="C151" s="511"/>
      <c r="D151" s="511"/>
      <c r="E151" s="511"/>
      <c r="F151" s="511"/>
      <c r="G151" s="511"/>
      <c r="H151" s="511"/>
      <c r="I151" s="511"/>
      <c r="J151" s="511"/>
      <c r="K151" s="511"/>
      <c r="L151" s="511"/>
      <c r="M151" s="511"/>
      <c r="N151" s="511"/>
      <c r="O151" s="511"/>
    </row>
    <row r="152" spans="1:15" ht="15" x14ac:dyDescent="0.25">
      <c r="A152" s="512"/>
      <c r="B152" s="511"/>
      <c r="C152" s="511"/>
      <c r="D152" s="511"/>
      <c r="E152" s="511"/>
      <c r="F152" s="511"/>
      <c r="G152" s="511"/>
      <c r="H152" s="511"/>
      <c r="I152" s="511"/>
      <c r="J152" s="511"/>
      <c r="K152" s="511"/>
      <c r="L152" s="511"/>
      <c r="M152" s="511"/>
      <c r="N152" s="511"/>
      <c r="O152" s="511"/>
    </row>
    <row r="153" spans="1:15" ht="15" x14ac:dyDescent="0.25">
      <c r="A153" s="512"/>
      <c r="B153" s="511"/>
      <c r="C153" s="511"/>
      <c r="D153" s="511"/>
      <c r="E153" s="511"/>
      <c r="F153" s="511"/>
      <c r="G153" s="511"/>
      <c r="H153" s="511"/>
      <c r="I153" s="511"/>
      <c r="J153" s="511"/>
      <c r="K153" s="511"/>
      <c r="L153" s="511"/>
      <c r="M153" s="511"/>
      <c r="N153" s="511"/>
      <c r="O153" s="511"/>
    </row>
    <row r="154" spans="1:15" ht="15" x14ac:dyDescent="0.25">
      <c r="A154" s="512"/>
      <c r="B154" s="511"/>
      <c r="C154" s="511"/>
      <c r="D154" s="511"/>
      <c r="E154" s="511"/>
      <c r="F154" s="511"/>
      <c r="G154" s="511"/>
      <c r="H154" s="511"/>
      <c r="I154" s="511"/>
      <c r="J154" s="511"/>
      <c r="K154" s="511"/>
      <c r="L154" s="511"/>
      <c r="M154" s="511"/>
      <c r="N154" s="511"/>
      <c r="O154" s="511"/>
    </row>
    <row r="155" spans="1:15" ht="15" x14ac:dyDescent="0.25">
      <c r="A155" s="512"/>
      <c r="B155" s="511"/>
      <c r="C155" s="511"/>
      <c r="D155" s="511"/>
      <c r="E155" s="511"/>
      <c r="F155" s="511"/>
      <c r="G155" s="511"/>
      <c r="H155" s="511"/>
      <c r="I155" s="511"/>
      <c r="J155" s="511"/>
      <c r="K155" s="511"/>
      <c r="L155" s="511"/>
      <c r="M155" s="511"/>
      <c r="N155" s="511"/>
      <c r="O155" s="511"/>
    </row>
    <row r="156" spans="1:15" ht="15" x14ac:dyDescent="0.25">
      <c r="A156" s="512"/>
      <c r="B156" s="511"/>
      <c r="C156" s="511"/>
      <c r="D156" s="511"/>
      <c r="E156" s="511"/>
      <c r="F156" s="511"/>
      <c r="G156" s="511"/>
      <c r="H156" s="511"/>
      <c r="I156" s="511"/>
      <c r="J156" s="511"/>
      <c r="K156" s="511"/>
      <c r="L156" s="511"/>
      <c r="M156" s="511"/>
      <c r="N156" s="511"/>
      <c r="O156" s="511"/>
    </row>
    <row r="157" spans="1:15" ht="15" x14ac:dyDescent="0.25">
      <c r="A157" s="512"/>
      <c r="B157" s="511"/>
      <c r="C157" s="511"/>
      <c r="D157" s="511"/>
      <c r="E157" s="511"/>
      <c r="F157" s="511"/>
      <c r="G157" s="511"/>
      <c r="H157" s="511"/>
      <c r="I157" s="511"/>
      <c r="J157" s="511"/>
      <c r="K157" s="511"/>
      <c r="L157" s="511"/>
      <c r="M157" s="511"/>
      <c r="N157" s="511"/>
      <c r="O157" s="511"/>
    </row>
    <row r="158" spans="1:15" ht="15" x14ac:dyDescent="0.25">
      <c r="A158" s="512"/>
      <c r="B158" s="511"/>
      <c r="C158" s="511"/>
      <c r="D158" s="511"/>
      <c r="E158" s="511"/>
      <c r="F158" s="511"/>
      <c r="G158" s="511"/>
      <c r="H158" s="511"/>
      <c r="I158" s="511"/>
      <c r="J158" s="511"/>
      <c r="K158" s="511"/>
      <c r="L158" s="511"/>
      <c r="M158" s="511"/>
      <c r="N158" s="511"/>
      <c r="O158" s="511"/>
    </row>
    <row r="159" spans="1:15" ht="15" x14ac:dyDescent="0.25">
      <c r="A159" s="512"/>
      <c r="B159" s="511"/>
      <c r="C159" s="511"/>
      <c r="D159" s="511"/>
      <c r="E159" s="511"/>
      <c r="F159" s="511"/>
      <c r="G159" s="511"/>
      <c r="H159" s="511"/>
      <c r="I159" s="511"/>
      <c r="J159" s="511"/>
      <c r="K159" s="511"/>
      <c r="L159" s="511"/>
      <c r="M159" s="511"/>
      <c r="N159" s="511"/>
      <c r="O159" s="511"/>
    </row>
    <row r="160" spans="1:15" ht="15" x14ac:dyDescent="0.25">
      <c r="A160" s="512"/>
      <c r="B160" s="511"/>
      <c r="C160" s="511"/>
      <c r="D160" s="511"/>
      <c r="E160" s="511"/>
      <c r="F160" s="511"/>
      <c r="G160" s="511"/>
      <c r="H160" s="511"/>
      <c r="I160" s="511"/>
      <c r="J160" s="511"/>
      <c r="K160" s="511"/>
      <c r="L160" s="511"/>
      <c r="M160" s="511"/>
      <c r="N160" s="511"/>
      <c r="O160" s="511"/>
    </row>
    <row r="161" spans="1:15" ht="15" x14ac:dyDescent="0.25">
      <c r="A161" s="512"/>
      <c r="B161" s="511"/>
      <c r="C161" s="511"/>
      <c r="D161" s="511"/>
      <c r="E161" s="511"/>
      <c r="F161" s="511"/>
      <c r="G161" s="511"/>
      <c r="H161" s="511"/>
      <c r="I161" s="511"/>
      <c r="J161" s="511"/>
      <c r="K161" s="511"/>
      <c r="L161" s="511"/>
      <c r="M161" s="511"/>
      <c r="N161" s="511"/>
      <c r="O161" s="511"/>
    </row>
    <row r="162" spans="1:15" ht="15" x14ac:dyDescent="0.25">
      <c r="A162" s="512"/>
      <c r="B162" s="511"/>
      <c r="C162" s="511"/>
      <c r="D162" s="511"/>
      <c r="E162" s="511"/>
      <c r="F162" s="511"/>
      <c r="G162" s="511"/>
      <c r="H162" s="511"/>
      <c r="I162" s="511"/>
      <c r="J162" s="511"/>
      <c r="K162" s="511"/>
      <c r="L162" s="511"/>
      <c r="M162" s="511"/>
      <c r="N162" s="511"/>
      <c r="O162" s="511"/>
    </row>
    <row r="163" spans="1:15" ht="15" x14ac:dyDescent="0.25">
      <c r="A163" s="512"/>
      <c r="B163" s="511"/>
      <c r="C163" s="511"/>
      <c r="D163" s="511"/>
      <c r="E163" s="511"/>
      <c r="F163" s="511"/>
      <c r="G163" s="511"/>
      <c r="H163" s="511"/>
      <c r="I163" s="511"/>
      <c r="J163" s="511"/>
      <c r="K163" s="511"/>
      <c r="L163" s="511"/>
      <c r="M163" s="511"/>
      <c r="N163" s="511"/>
      <c r="O163" s="511"/>
    </row>
    <row r="164" spans="1:15" ht="15" x14ac:dyDescent="0.25">
      <c r="A164" s="512"/>
      <c r="B164" s="511"/>
      <c r="C164" s="511"/>
      <c r="D164" s="511"/>
      <c r="E164" s="511"/>
      <c r="F164" s="511"/>
      <c r="G164" s="511"/>
      <c r="H164" s="511"/>
      <c r="I164" s="511"/>
      <c r="J164" s="511"/>
      <c r="K164" s="511"/>
      <c r="L164" s="511"/>
      <c r="M164" s="511"/>
      <c r="N164" s="511"/>
      <c r="O164" s="511"/>
    </row>
    <row r="165" spans="1:15" ht="15" x14ac:dyDescent="0.25">
      <c r="A165" s="512"/>
      <c r="B165" s="511"/>
      <c r="C165" s="511"/>
      <c r="D165" s="511"/>
      <c r="E165" s="511"/>
      <c r="F165" s="511"/>
      <c r="G165" s="511"/>
      <c r="H165" s="511"/>
      <c r="I165" s="511"/>
      <c r="J165" s="511"/>
      <c r="K165" s="511"/>
      <c r="L165" s="511"/>
      <c r="M165" s="511"/>
      <c r="N165" s="511"/>
      <c r="O165" s="511"/>
    </row>
    <row r="166" spans="1:15" ht="15" x14ac:dyDescent="0.25">
      <c r="A166" s="512"/>
      <c r="B166" s="511"/>
      <c r="C166" s="511"/>
      <c r="D166" s="511"/>
      <c r="E166" s="511"/>
      <c r="F166" s="511"/>
      <c r="G166" s="511"/>
      <c r="H166" s="511"/>
      <c r="I166" s="511"/>
      <c r="J166" s="511"/>
      <c r="K166" s="511"/>
      <c r="L166" s="511"/>
      <c r="M166" s="511"/>
      <c r="N166" s="511"/>
      <c r="O166" s="511"/>
    </row>
    <row r="167" spans="1:15" ht="15" x14ac:dyDescent="0.25">
      <c r="A167" s="512"/>
      <c r="B167" s="511"/>
      <c r="C167" s="511"/>
      <c r="D167" s="511"/>
      <c r="E167" s="511"/>
      <c r="F167" s="511"/>
      <c r="G167" s="511"/>
      <c r="H167" s="511"/>
      <c r="I167" s="511"/>
      <c r="J167" s="511"/>
      <c r="K167" s="511"/>
      <c r="L167" s="511"/>
      <c r="M167" s="511"/>
      <c r="N167" s="511"/>
      <c r="O167" s="511"/>
    </row>
    <row r="168" spans="1:15" ht="15" x14ac:dyDescent="0.25">
      <c r="A168" s="512"/>
      <c r="B168" s="511"/>
      <c r="C168" s="511"/>
      <c r="D168" s="511"/>
      <c r="E168" s="511"/>
      <c r="F168" s="511"/>
      <c r="G168" s="511"/>
      <c r="H168" s="511"/>
      <c r="I168" s="511"/>
      <c r="J168" s="511"/>
      <c r="K168" s="511"/>
      <c r="L168" s="511"/>
      <c r="M168" s="511"/>
      <c r="N168" s="511"/>
      <c r="O168" s="511"/>
    </row>
    <row r="169" spans="1:15" ht="15" x14ac:dyDescent="0.25">
      <c r="A169" s="512"/>
      <c r="B169" s="511"/>
      <c r="C169" s="511"/>
      <c r="D169" s="511"/>
      <c r="E169" s="511"/>
      <c r="F169" s="511"/>
      <c r="G169" s="511"/>
      <c r="H169" s="511"/>
      <c r="I169" s="511"/>
      <c r="J169" s="511"/>
      <c r="K169" s="511"/>
      <c r="L169" s="511"/>
      <c r="M169" s="511"/>
      <c r="N169" s="511"/>
      <c r="O169" s="511"/>
    </row>
    <row r="170" spans="1:15" ht="15" x14ac:dyDescent="0.25">
      <c r="A170" s="512"/>
      <c r="B170" s="511"/>
      <c r="C170" s="511"/>
      <c r="D170" s="511"/>
      <c r="E170" s="511"/>
      <c r="F170" s="511"/>
      <c r="G170" s="511"/>
      <c r="H170" s="511"/>
      <c r="I170" s="511"/>
      <c r="J170" s="511"/>
      <c r="K170" s="511"/>
      <c r="L170" s="511"/>
      <c r="M170" s="511"/>
      <c r="N170" s="511"/>
      <c r="O170" s="511"/>
    </row>
    <row r="171" spans="1:15" ht="15" x14ac:dyDescent="0.25">
      <c r="A171" s="512"/>
      <c r="B171" s="511"/>
      <c r="C171" s="511"/>
      <c r="D171" s="511"/>
      <c r="E171" s="511"/>
      <c r="F171" s="511"/>
      <c r="G171" s="511"/>
      <c r="H171" s="511"/>
      <c r="I171" s="511"/>
      <c r="J171" s="511"/>
      <c r="K171" s="511"/>
      <c r="L171" s="511"/>
      <c r="M171" s="511"/>
      <c r="N171" s="511"/>
      <c r="O171" s="511"/>
    </row>
    <row r="172" spans="1:15" ht="15" x14ac:dyDescent="0.25">
      <c r="A172" s="512"/>
      <c r="B172" s="511"/>
      <c r="C172" s="511"/>
      <c r="D172" s="511"/>
      <c r="E172" s="511"/>
      <c r="F172" s="511"/>
      <c r="G172" s="511"/>
      <c r="H172" s="511"/>
      <c r="I172" s="511"/>
      <c r="J172" s="511"/>
      <c r="K172" s="511"/>
      <c r="L172" s="511"/>
      <c r="M172" s="511"/>
      <c r="N172" s="511"/>
      <c r="O172" s="511"/>
    </row>
    <row r="173" spans="1:15" ht="15" x14ac:dyDescent="0.25">
      <c r="A173" s="512"/>
      <c r="B173" s="511"/>
      <c r="C173" s="511"/>
      <c r="D173" s="511"/>
      <c r="E173" s="511"/>
      <c r="F173" s="511"/>
      <c r="G173" s="511"/>
      <c r="H173" s="511"/>
      <c r="I173" s="511"/>
      <c r="J173" s="511"/>
      <c r="K173" s="511"/>
      <c r="L173" s="511"/>
      <c r="M173" s="511"/>
      <c r="N173" s="511"/>
      <c r="O173" s="511"/>
    </row>
    <row r="174" spans="1:15" ht="15" x14ac:dyDescent="0.25">
      <c r="A174" s="512"/>
      <c r="B174" s="511"/>
      <c r="C174" s="511"/>
      <c r="D174" s="511"/>
      <c r="E174" s="511"/>
      <c r="F174" s="511"/>
      <c r="G174" s="511"/>
      <c r="H174" s="511"/>
      <c r="I174" s="511"/>
      <c r="J174" s="511"/>
      <c r="K174" s="511"/>
      <c r="L174" s="511"/>
      <c r="M174" s="511"/>
      <c r="N174" s="511"/>
      <c r="O174" s="511"/>
    </row>
    <row r="175" spans="1:15" ht="15" x14ac:dyDescent="0.25">
      <c r="A175" s="512"/>
      <c r="B175" s="511"/>
      <c r="C175" s="511"/>
      <c r="D175" s="511"/>
      <c r="E175" s="511"/>
      <c r="F175" s="511"/>
      <c r="G175" s="511"/>
      <c r="H175" s="511"/>
      <c r="I175" s="511"/>
      <c r="J175" s="511"/>
      <c r="K175" s="511"/>
      <c r="L175" s="511"/>
      <c r="M175" s="511"/>
      <c r="N175" s="511"/>
      <c r="O175" s="511"/>
    </row>
    <row r="176" spans="1:15" ht="15" x14ac:dyDescent="0.25">
      <c r="A176" s="512"/>
      <c r="B176" s="511"/>
      <c r="C176" s="511"/>
      <c r="D176" s="511"/>
      <c r="E176" s="511"/>
      <c r="F176" s="511"/>
      <c r="G176" s="511"/>
      <c r="H176" s="511"/>
      <c r="I176" s="511"/>
      <c r="J176" s="511"/>
      <c r="K176" s="511"/>
      <c r="L176" s="511"/>
      <c r="M176" s="511"/>
      <c r="N176" s="511"/>
      <c r="O176" s="511"/>
    </row>
    <row r="177" spans="1:15" ht="15" x14ac:dyDescent="0.25">
      <c r="A177" s="512"/>
      <c r="B177" s="511"/>
      <c r="C177" s="511"/>
      <c r="D177" s="511"/>
      <c r="E177" s="511"/>
      <c r="F177" s="511"/>
      <c r="G177" s="511"/>
      <c r="H177" s="511"/>
      <c r="I177" s="511"/>
      <c r="J177" s="511"/>
      <c r="K177" s="511"/>
      <c r="L177" s="511"/>
      <c r="M177" s="511"/>
      <c r="N177" s="511"/>
      <c r="O177" s="511"/>
    </row>
    <row r="178" spans="1:15" ht="15" x14ac:dyDescent="0.25">
      <c r="A178" s="512"/>
      <c r="B178" s="511"/>
      <c r="C178" s="511"/>
      <c r="D178" s="511"/>
      <c r="E178" s="511"/>
      <c r="F178" s="511"/>
      <c r="G178" s="511"/>
      <c r="H178" s="511"/>
      <c r="I178" s="511"/>
      <c r="J178" s="511"/>
      <c r="K178" s="511"/>
      <c r="L178" s="511"/>
      <c r="M178" s="511"/>
      <c r="N178" s="511"/>
      <c r="O178" s="511"/>
    </row>
    <row r="179" spans="1:15" ht="15" x14ac:dyDescent="0.25">
      <c r="A179" s="512"/>
      <c r="B179" s="511"/>
      <c r="C179" s="511"/>
      <c r="D179" s="511"/>
      <c r="E179" s="511"/>
      <c r="F179" s="511"/>
      <c r="G179" s="511"/>
      <c r="H179" s="511"/>
      <c r="I179" s="511"/>
      <c r="J179" s="511"/>
      <c r="K179" s="511"/>
      <c r="L179" s="511"/>
      <c r="M179" s="511"/>
      <c r="N179" s="511"/>
      <c r="O179" s="511"/>
    </row>
    <row r="180" spans="1:15" ht="15" x14ac:dyDescent="0.25">
      <c r="A180" s="512"/>
      <c r="B180" s="511"/>
      <c r="C180" s="511"/>
      <c r="D180" s="511"/>
      <c r="E180" s="511"/>
      <c r="F180" s="511"/>
      <c r="G180" s="511"/>
      <c r="H180" s="511"/>
      <c r="I180" s="511"/>
      <c r="J180" s="511"/>
      <c r="K180" s="511"/>
      <c r="L180" s="511"/>
      <c r="M180" s="511"/>
      <c r="N180" s="511"/>
      <c r="O180" s="511"/>
    </row>
    <row r="181" spans="1:15" ht="15" x14ac:dyDescent="0.25">
      <c r="A181" s="512"/>
      <c r="B181" s="511"/>
      <c r="C181" s="511"/>
      <c r="D181" s="511"/>
      <c r="E181" s="511"/>
      <c r="F181" s="511"/>
      <c r="G181" s="511"/>
      <c r="H181" s="511"/>
      <c r="I181" s="511"/>
      <c r="J181" s="511"/>
      <c r="K181" s="511"/>
      <c r="L181" s="511"/>
      <c r="M181" s="511"/>
      <c r="N181" s="511"/>
      <c r="O181" s="511"/>
    </row>
    <row r="182" spans="1:15" ht="15" x14ac:dyDescent="0.25">
      <c r="A182" s="512"/>
      <c r="B182" s="511"/>
      <c r="C182" s="511"/>
      <c r="D182" s="511"/>
      <c r="E182" s="511"/>
      <c r="F182" s="511"/>
      <c r="G182" s="511"/>
      <c r="H182" s="511"/>
      <c r="I182" s="511"/>
      <c r="J182" s="511"/>
      <c r="K182" s="511"/>
      <c r="L182" s="511"/>
      <c r="M182" s="511"/>
      <c r="N182" s="511"/>
      <c r="O182" s="511"/>
    </row>
    <row r="183" spans="1:15" ht="15" x14ac:dyDescent="0.25">
      <c r="A183" s="512"/>
      <c r="B183" s="511"/>
      <c r="C183" s="511"/>
      <c r="D183" s="511"/>
      <c r="E183" s="511"/>
      <c r="F183" s="511"/>
      <c r="G183" s="511"/>
      <c r="H183" s="511"/>
      <c r="I183" s="511"/>
      <c r="J183" s="511"/>
      <c r="K183" s="511"/>
      <c r="L183" s="511"/>
      <c r="M183" s="511"/>
      <c r="N183" s="511"/>
      <c r="O183" s="511"/>
    </row>
    <row r="184" spans="1:15" ht="15" x14ac:dyDescent="0.25">
      <c r="A184" s="512"/>
      <c r="B184" s="511"/>
      <c r="C184" s="511"/>
      <c r="D184" s="511"/>
      <c r="E184" s="511"/>
      <c r="F184" s="511"/>
      <c r="G184" s="511"/>
      <c r="H184" s="511"/>
      <c r="I184" s="511"/>
      <c r="J184" s="511"/>
      <c r="K184" s="511"/>
      <c r="L184" s="511"/>
      <c r="M184" s="511"/>
      <c r="N184" s="511"/>
      <c r="O184" s="511"/>
    </row>
    <row r="185" spans="1:15" ht="15" x14ac:dyDescent="0.25">
      <c r="A185" s="512"/>
      <c r="B185" s="511"/>
      <c r="C185" s="511"/>
      <c r="D185" s="511"/>
      <c r="E185" s="511"/>
      <c r="F185" s="511"/>
      <c r="G185" s="511"/>
      <c r="H185" s="511"/>
      <c r="I185" s="511"/>
      <c r="J185" s="511"/>
      <c r="K185" s="511"/>
      <c r="L185" s="511"/>
      <c r="M185" s="511"/>
      <c r="N185" s="511"/>
      <c r="O185" s="511"/>
    </row>
    <row r="186" spans="1:15" ht="15" x14ac:dyDescent="0.25">
      <c r="A186" s="512"/>
      <c r="B186" s="511"/>
      <c r="C186" s="511"/>
      <c r="D186" s="511"/>
      <c r="E186" s="511"/>
      <c r="F186" s="511"/>
      <c r="G186" s="511"/>
      <c r="H186" s="511"/>
      <c r="I186" s="511"/>
      <c r="J186" s="511"/>
      <c r="K186" s="511"/>
      <c r="L186" s="511"/>
      <c r="M186" s="511"/>
      <c r="N186" s="511"/>
      <c r="O186" s="511"/>
    </row>
    <row r="187" spans="1:15" ht="15" x14ac:dyDescent="0.25">
      <c r="A187" s="512"/>
      <c r="B187" s="511"/>
      <c r="C187" s="511"/>
      <c r="D187" s="511"/>
      <c r="E187" s="511"/>
      <c r="F187" s="511"/>
      <c r="G187" s="511"/>
      <c r="H187" s="511"/>
      <c r="I187" s="511"/>
      <c r="J187" s="511"/>
      <c r="K187" s="511"/>
      <c r="L187" s="511"/>
      <c r="M187" s="511"/>
      <c r="N187" s="511"/>
      <c r="O187" s="511"/>
    </row>
    <row r="188" spans="1:15" ht="15" x14ac:dyDescent="0.25">
      <c r="A188" s="512"/>
      <c r="B188" s="511"/>
      <c r="C188" s="511"/>
      <c r="D188" s="511"/>
      <c r="E188" s="511"/>
      <c r="F188" s="511"/>
      <c r="G188" s="511"/>
      <c r="H188" s="511"/>
      <c r="I188" s="511"/>
      <c r="J188" s="511"/>
      <c r="K188" s="511"/>
      <c r="L188" s="511"/>
      <c r="M188" s="511"/>
      <c r="N188" s="511"/>
      <c r="O188" s="511"/>
    </row>
    <row r="189" spans="1:15" ht="15" x14ac:dyDescent="0.25">
      <c r="A189" s="512"/>
      <c r="B189" s="511"/>
      <c r="C189" s="511"/>
      <c r="D189" s="511"/>
      <c r="E189" s="511"/>
      <c r="F189" s="511"/>
      <c r="G189" s="511"/>
      <c r="H189" s="511"/>
      <c r="I189" s="511"/>
      <c r="J189" s="511"/>
      <c r="K189" s="511"/>
      <c r="L189" s="511"/>
      <c r="M189" s="511"/>
      <c r="N189" s="511"/>
      <c r="O189" s="511"/>
    </row>
    <row r="190" spans="1:15" ht="15" x14ac:dyDescent="0.25">
      <c r="A190" s="512"/>
      <c r="B190" s="511"/>
      <c r="C190" s="511"/>
      <c r="D190" s="511"/>
      <c r="E190" s="511"/>
      <c r="F190" s="511"/>
      <c r="G190" s="511"/>
      <c r="H190" s="511"/>
      <c r="I190" s="511"/>
      <c r="J190" s="511"/>
      <c r="K190" s="511"/>
      <c r="L190" s="511"/>
      <c r="M190" s="511"/>
      <c r="N190" s="511"/>
      <c r="O190" s="511"/>
    </row>
    <row r="191" spans="1:15" ht="15" x14ac:dyDescent="0.25">
      <c r="A191" s="512"/>
      <c r="B191" s="511"/>
      <c r="C191" s="511"/>
      <c r="D191" s="511"/>
      <c r="E191" s="511"/>
      <c r="F191" s="511"/>
      <c r="G191" s="511"/>
      <c r="H191" s="511"/>
      <c r="I191" s="511"/>
      <c r="J191" s="511"/>
      <c r="K191" s="511"/>
      <c r="L191" s="511"/>
      <c r="M191" s="511"/>
      <c r="N191" s="511"/>
      <c r="O191" s="511"/>
    </row>
    <row r="192" spans="1:15" ht="15" x14ac:dyDescent="0.25">
      <c r="A192" s="512"/>
      <c r="B192" s="511"/>
      <c r="C192" s="511"/>
      <c r="D192" s="511"/>
      <c r="E192" s="511"/>
      <c r="F192" s="511"/>
      <c r="G192" s="511"/>
      <c r="H192" s="511"/>
      <c r="I192" s="511"/>
      <c r="J192" s="511"/>
      <c r="K192" s="511"/>
      <c r="L192" s="511"/>
      <c r="M192" s="511"/>
      <c r="N192" s="511"/>
      <c r="O192" s="511"/>
    </row>
    <row r="193" spans="1:15" ht="15" x14ac:dyDescent="0.25">
      <c r="A193" s="512"/>
      <c r="B193" s="511"/>
      <c r="C193" s="511"/>
      <c r="D193" s="511"/>
      <c r="E193" s="511"/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</row>
    <row r="194" spans="1:15" ht="15" x14ac:dyDescent="0.25">
      <c r="A194" s="512"/>
      <c r="B194" s="511"/>
      <c r="C194" s="511"/>
      <c r="D194" s="511"/>
      <c r="E194" s="511"/>
      <c r="F194" s="511"/>
      <c r="G194" s="511"/>
      <c r="H194" s="511"/>
      <c r="I194" s="511"/>
      <c r="J194" s="511"/>
      <c r="K194" s="511"/>
      <c r="L194" s="511"/>
      <c r="M194" s="511"/>
      <c r="N194" s="511"/>
      <c r="O194" s="511"/>
    </row>
    <row r="195" spans="1:15" ht="15" x14ac:dyDescent="0.25">
      <c r="A195" s="512"/>
      <c r="B195" s="511"/>
      <c r="C195" s="511"/>
      <c r="D195" s="511"/>
      <c r="E195" s="511"/>
      <c r="F195" s="511"/>
      <c r="G195" s="511"/>
      <c r="H195" s="511"/>
      <c r="I195" s="511"/>
      <c r="J195" s="511"/>
      <c r="K195" s="511"/>
      <c r="L195" s="511"/>
      <c r="M195" s="511"/>
      <c r="N195" s="511"/>
      <c r="O195" s="511"/>
    </row>
    <row r="196" spans="1:15" ht="15" x14ac:dyDescent="0.25">
      <c r="A196" s="512"/>
      <c r="B196" s="511"/>
      <c r="C196" s="511"/>
      <c r="D196" s="511"/>
      <c r="E196" s="511"/>
      <c r="F196" s="511"/>
      <c r="G196" s="511"/>
      <c r="H196" s="511"/>
      <c r="I196" s="511"/>
      <c r="J196" s="511"/>
      <c r="K196" s="511"/>
      <c r="L196" s="511"/>
      <c r="M196" s="511"/>
      <c r="N196" s="511"/>
      <c r="O196" s="511"/>
    </row>
    <row r="197" spans="1:15" ht="15" x14ac:dyDescent="0.25">
      <c r="A197" s="512"/>
      <c r="B197" s="511"/>
      <c r="C197" s="511"/>
      <c r="D197" s="511"/>
      <c r="E197" s="511"/>
      <c r="F197" s="511"/>
      <c r="G197" s="511"/>
      <c r="H197" s="511"/>
      <c r="I197" s="511"/>
      <c r="J197" s="511"/>
      <c r="K197" s="511"/>
      <c r="L197" s="511"/>
      <c r="M197" s="511"/>
      <c r="N197" s="511"/>
      <c r="O197" s="511"/>
    </row>
    <row r="198" spans="1:15" ht="15" x14ac:dyDescent="0.25">
      <c r="A198" s="512"/>
      <c r="B198" s="511"/>
      <c r="C198" s="511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511"/>
    </row>
    <row r="199" spans="1:15" ht="15" x14ac:dyDescent="0.25">
      <c r="A199" s="512"/>
      <c r="B199" s="511"/>
      <c r="C199" s="511"/>
      <c r="D199" s="511"/>
      <c r="E199" s="511"/>
      <c r="F199" s="511"/>
      <c r="G199" s="511"/>
      <c r="H199" s="511"/>
      <c r="I199" s="511"/>
      <c r="J199" s="511"/>
      <c r="K199" s="511"/>
      <c r="L199" s="511"/>
      <c r="M199" s="511"/>
      <c r="N199" s="511"/>
      <c r="O199" s="511"/>
    </row>
    <row r="200" spans="1:15" ht="15" x14ac:dyDescent="0.25">
      <c r="A200" s="512"/>
      <c r="B200" s="511"/>
      <c r="C200" s="511"/>
      <c r="D200" s="511"/>
      <c r="E200" s="511"/>
      <c r="F200" s="511"/>
      <c r="G200" s="511"/>
      <c r="H200" s="511"/>
      <c r="I200" s="511"/>
      <c r="J200" s="511"/>
      <c r="K200" s="511"/>
      <c r="L200" s="511"/>
      <c r="M200" s="511"/>
      <c r="N200" s="511"/>
      <c r="O200" s="511"/>
    </row>
    <row r="201" spans="1:15" ht="15" x14ac:dyDescent="0.25">
      <c r="A201" s="512"/>
      <c r="B201" s="511"/>
      <c r="C201" s="511"/>
      <c r="D201" s="511"/>
      <c r="E201" s="511"/>
      <c r="F201" s="511"/>
      <c r="G201" s="511"/>
      <c r="H201" s="511"/>
      <c r="I201" s="511"/>
      <c r="J201" s="511"/>
      <c r="K201" s="511"/>
      <c r="L201" s="511"/>
      <c r="M201" s="511"/>
      <c r="N201" s="511"/>
      <c r="O201" s="511"/>
    </row>
    <row r="202" spans="1:15" ht="15" x14ac:dyDescent="0.25">
      <c r="A202" s="512"/>
      <c r="B202" s="511"/>
      <c r="C202" s="511"/>
      <c r="D202" s="511"/>
      <c r="E202" s="511"/>
      <c r="F202" s="511"/>
      <c r="G202" s="511"/>
      <c r="H202" s="511"/>
      <c r="I202" s="511"/>
      <c r="J202" s="511"/>
      <c r="K202" s="511"/>
      <c r="L202" s="511"/>
      <c r="M202" s="511"/>
      <c r="N202" s="511"/>
      <c r="O202" s="511"/>
    </row>
    <row r="203" spans="1:15" ht="15" x14ac:dyDescent="0.25">
      <c r="A203" s="512"/>
      <c r="B203" s="511"/>
      <c r="C203" s="511"/>
      <c r="D203" s="511"/>
      <c r="E203" s="511"/>
      <c r="F203" s="511"/>
      <c r="G203" s="511"/>
      <c r="H203" s="511"/>
      <c r="I203" s="511"/>
      <c r="J203" s="511"/>
      <c r="K203" s="511"/>
      <c r="L203" s="511"/>
      <c r="M203" s="511"/>
      <c r="N203" s="511"/>
      <c r="O203" s="511"/>
    </row>
    <row r="204" spans="1:15" ht="15" x14ac:dyDescent="0.25">
      <c r="A204" s="512"/>
      <c r="B204" s="511"/>
      <c r="C204" s="511"/>
      <c r="D204" s="511"/>
      <c r="E204" s="511"/>
      <c r="F204" s="511"/>
      <c r="G204" s="511"/>
      <c r="H204" s="511"/>
      <c r="I204" s="511"/>
      <c r="J204" s="511"/>
      <c r="K204" s="511"/>
      <c r="L204" s="511"/>
      <c r="M204" s="511"/>
      <c r="N204" s="511"/>
      <c r="O204" s="511"/>
    </row>
    <row r="205" spans="1:15" ht="15" x14ac:dyDescent="0.25">
      <c r="A205" s="512"/>
      <c r="B205" s="511"/>
      <c r="C205" s="511"/>
      <c r="D205" s="511"/>
      <c r="E205" s="511"/>
      <c r="F205" s="511"/>
      <c r="G205" s="511"/>
      <c r="H205" s="511"/>
      <c r="I205" s="511"/>
      <c r="J205" s="511"/>
      <c r="K205" s="511"/>
      <c r="L205" s="511"/>
      <c r="M205" s="511"/>
      <c r="N205" s="511"/>
      <c r="O205" s="511"/>
    </row>
    <row r="206" spans="1:15" ht="15" x14ac:dyDescent="0.25">
      <c r="A206" s="512"/>
      <c r="B206" s="511"/>
      <c r="C206" s="511"/>
      <c r="D206" s="511"/>
      <c r="E206" s="511"/>
      <c r="F206" s="511"/>
      <c r="G206" s="511"/>
      <c r="H206" s="511"/>
      <c r="I206" s="511"/>
      <c r="J206" s="511"/>
      <c r="K206" s="511"/>
      <c r="L206" s="511"/>
      <c r="M206" s="511"/>
      <c r="N206" s="511"/>
      <c r="O206" s="511"/>
    </row>
    <row r="207" spans="1:15" ht="15" x14ac:dyDescent="0.25">
      <c r="A207" s="512"/>
      <c r="B207" s="511"/>
      <c r="C207" s="511"/>
      <c r="D207" s="511"/>
      <c r="E207" s="511"/>
      <c r="F207" s="511"/>
      <c r="G207" s="511"/>
      <c r="H207" s="511"/>
      <c r="I207" s="511"/>
      <c r="J207" s="511"/>
      <c r="K207" s="511"/>
      <c r="L207" s="511"/>
      <c r="M207" s="511"/>
      <c r="N207" s="511"/>
      <c r="O207" s="511"/>
    </row>
    <row r="208" spans="1:15" ht="15" x14ac:dyDescent="0.25">
      <c r="A208" s="512"/>
      <c r="B208" s="511"/>
      <c r="C208" s="511"/>
      <c r="D208" s="511"/>
      <c r="E208" s="511"/>
      <c r="F208" s="511"/>
      <c r="G208" s="511"/>
      <c r="H208" s="511"/>
      <c r="I208" s="511"/>
      <c r="J208" s="511"/>
      <c r="K208" s="511"/>
      <c r="L208" s="511"/>
      <c r="M208" s="511"/>
      <c r="N208" s="511"/>
      <c r="O208" s="511"/>
    </row>
    <row r="209" spans="1:15" ht="15" x14ac:dyDescent="0.25">
      <c r="A209" s="512"/>
      <c r="B209" s="511"/>
      <c r="C209" s="511"/>
      <c r="D209" s="511"/>
      <c r="E209" s="511"/>
      <c r="F209" s="511"/>
      <c r="G209" s="511"/>
      <c r="H209" s="511"/>
      <c r="I209" s="511"/>
      <c r="J209" s="511"/>
      <c r="K209" s="511"/>
      <c r="L209" s="511"/>
      <c r="M209" s="511"/>
      <c r="N209" s="511"/>
      <c r="O209" s="511"/>
    </row>
    <row r="210" spans="1:15" ht="15" x14ac:dyDescent="0.25">
      <c r="A210" s="512"/>
      <c r="B210" s="511"/>
      <c r="C210" s="511"/>
      <c r="D210" s="511"/>
      <c r="E210" s="511"/>
      <c r="F210" s="511"/>
      <c r="G210" s="511"/>
      <c r="H210" s="511"/>
      <c r="I210" s="511"/>
      <c r="J210" s="511"/>
      <c r="K210" s="511"/>
      <c r="L210" s="511"/>
      <c r="M210" s="511"/>
      <c r="N210" s="511"/>
      <c r="O210" s="511"/>
    </row>
    <row r="211" spans="1:15" ht="15" x14ac:dyDescent="0.25">
      <c r="A211" s="512"/>
      <c r="B211" s="511"/>
      <c r="C211" s="511"/>
      <c r="D211" s="511"/>
      <c r="E211" s="511"/>
      <c r="F211" s="511"/>
      <c r="G211" s="511"/>
      <c r="H211" s="511"/>
      <c r="I211" s="511"/>
      <c r="J211" s="511"/>
      <c r="K211" s="511"/>
      <c r="L211" s="511"/>
      <c r="M211" s="511"/>
      <c r="N211" s="511"/>
      <c r="O211" s="511"/>
    </row>
    <row r="212" spans="1:15" ht="15" x14ac:dyDescent="0.25">
      <c r="A212" s="512"/>
      <c r="B212" s="511"/>
      <c r="C212" s="511"/>
      <c r="D212" s="511"/>
      <c r="E212" s="511"/>
      <c r="F212" s="511"/>
      <c r="G212" s="511"/>
      <c r="H212" s="511"/>
      <c r="I212" s="511"/>
      <c r="J212" s="511"/>
      <c r="K212" s="511"/>
      <c r="L212" s="511"/>
      <c r="M212" s="511"/>
      <c r="N212" s="511"/>
      <c r="O212" s="511"/>
    </row>
    <row r="213" spans="1:15" ht="15" x14ac:dyDescent="0.25">
      <c r="A213" s="512"/>
      <c r="B213" s="511"/>
      <c r="C213" s="511"/>
      <c r="D213" s="511"/>
      <c r="E213" s="511"/>
      <c r="F213" s="511"/>
      <c r="G213" s="511"/>
      <c r="H213" s="511"/>
      <c r="I213" s="511"/>
      <c r="J213" s="511"/>
      <c r="K213" s="511"/>
      <c r="L213" s="511"/>
      <c r="M213" s="511"/>
      <c r="N213" s="511"/>
      <c r="O213" s="511"/>
    </row>
    <row r="214" spans="1:15" ht="15" x14ac:dyDescent="0.25">
      <c r="A214" s="512"/>
      <c r="B214" s="511"/>
      <c r="C214" s="511"/>
      <c r="D214" s="511"/>
      <c r="E214" s="511"/>
      <c r="F214" s="511"/>
      <c r="G214" s="511"/>
      <c r="H214" s="511"/>
      <c r="I214" s="511"/>
      <c r="J214" s="511"/>
      <c r="K214" s="511"/>
      <c r="L214" s="511"/>
      <c r="M214" s="511"/>
      <c r="N214" s="511"/>
      <c r="O214" s="511"/>
    </row>
    <row r="215" spans="1:15" ht="15" x14ac:dyDescent="0.25">
      <c r="A215" s="512"/>
      <c r="B215" s="511"/>
      <c r="C215" s="511"/>
      <c r="D215" s="511"/>
      <c r="E215" s="511"/>
      <c r="F215" s="511"/>
      <c r="G215" s="511"/>
      <c r="H215" s="511"/>
      <c r="I215" s="511"/>
      <c r="J215" s="511"/>
      <c r="K215" s="511"/>
      <c r="L215" s="511"/>
      <c r="M215" s="511"/>
      <c r="N215" s="511"/>
      <c r="O215" s="511"/>
    </row>
    <row r="216" spans="1:15" ht="15" x14ac:dyDescent="0.25">
      <c r="A216" s="512"/>
      <c r="B216" s="511"/>
      <c r="C216" s="511"/>
      <c r="D216" s="511"/>
      <c r="E216" s="511"/>
      <c r="F216" s="511"/>
      <c r="G216" s="511"/>
      <c r="H216" s="511"/>
      <c r="I216" s="511"/>
      <c r="J216" s="511"/>
      <c r="K216" s="511"/>
      <c r="L216" s="511"/>
      <c r="M216" s="511"/>
      <c r="N216" s="511"/>
      <c r="O216" s="511"/>
    </row>
    <row r="217" spans="1:15" ht="15" x14ac:dyDescent="0.25">
      <c r="A217" s="512"/>
      <c r="B217" s="511"/>
      <c r="C217" s="511"/>
      <c r="D217" s="511"/>
      <c r="E217" s="511"/>
      <c r="F217" s="511"/>
      <c r="G217" s="511"/>
      <c r="H217" s="511"/>
      <c r="I217" s="511"/>
      <c r="J217" s="511"/>
      <c r="K217" s="511"/>
      <c r="L217" s="511"/>
      <c r="M217" s="511"/>
      <c r="N217" s="511"/>
      <c r="O217" s="511"/>
    </row>
    <row r="218" spans="1:15" ht="15" x14ac:dyDescent="0.25">
      <c r="A218" s="512"/>
      <c r="B218" s="511"/>
      <c r="C218" s="511"/>
      <c r="D218" s="511"/>
      <c r="E218" s="511"/>
      <c r="F218" s="511"/>
      <c r="G218" s="511"/>
      <c r="H218" s="511"/>
      <c r="I218" s="511"/>
      <c r="J218" s="511"/>
      <c r="K218" s="511"/>
      <c r="L218" s="511"/>
      <c r="M218" s="511"/>
      <c r="N218" s="511"/>
      <c r="O218" s="511"/>
    </row>
    <row r="219" spans="1:15" ht="15" x14ac:dyDescent="0.25">
      <c r="A219" s="512"/>
      <c r="B219" s="511"/>
      <c r="C219" s="511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</row>
    <row r="220" spans="1:15" ht="15" x14ac:dyDescent="0.25">
      <c r="A220" s="512"/>
      <c r="B220" s="511"/>
      <c r="C220" s="511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</row>
    <row r="221" spans="1:15" ht="15" x14ac:dyDescent="0.25">
      <c r="A221" s="512"/>
      <c r="B221" s="511"/>
      <c r="C221" s="511"/>
      <c r="D221" s="511"/>
      <c r="E221" s="511"/>
      <c r="F221" s="511"/>
      <c r="G221" s="511"/>
      <c r="H221" s="511"/>
      <c r="I221" s="511"/>
      <c r="J221" s="511"/>
      <c r="K221" s="511"/>
      <c r="L221" s="511"/>
      <c r="M221" s="511"/>
      <c r="N221" s="511"/>
      <c r="O221" s="511"/>
    </row>
    <row r="222" spans="1:15" ht="15" x14ac:dyDescent="0.25">
      <c r="A222" s="512"/>
      <c r="B222" s="511"/>
      <c r="C222" s="511"/>
      <c r="D222" s="511"/>
      <c r="E222" s="511"/>
      <c r="F222" s="511"/>
      <c r="G222" s="511"/>
      <c r="H222" s="511"/>
      <c r="I222" s="511"/>
      <c r="J222" s="511"/>
      <c r="K222" s="511"/>
      <c r="L222" s="511"/>
      <c r="M222" s="511"/>
      <c r="N222" s="511"/>
      <c r="O222" s="511"/>
    </row>
    <row r="223" spans="1:15" ht="15" x14ac:dyDescent="0.25">
      <c r="A223" s="512"/>
      <c r="B223" s="511"/>
      <c r="C223" s="511"/>
      <c r="D223" s="511"/>
      <c r="E223" s="511"/>
      <c r="F223" s="511"/>
      <c r="G223" s="511"/>
      <c r="H223" s="511"/>
      <c r="I223" s="511"/>
      <c r="J223" s="511"/>
      <c r="K223" s="511"/>
      <c r="L223" s="511"/>
      <c r="M223" s="511"/>
      <c r="N223" s="511"/>
      <c r="O223" s="511"/>
    </row>
    <row r="224" spans="1:15" ht="15" x14ac:dyDescent="0.25">
      <c r="A224" s="512"/>
      <c r="B224" s="511"/>
      <c r="C224" s="511"/>
      <c r="D224" s="511"/>
      <c r="E224" s="511"/>
      <c r="F224" s="511"/>
      <c r="G224" s="511"/>
      <c r="H224" s="511"/>
      <c r="I224" s="511"/>
      <c r="J224" s="511"/>
      <c r="K224" s="511"/>
      <c r="L224" s="511"/>
      <c r="M224" s="511"/>
      <c r="N224" s="511"/>
      <c r="O224" s="511"/>
    </row>
    <row r="225" spans="1:15" ht="15" x14ac:dyDescent="0.25">
      <c r="A225" s="512"/>
      <c r="B225" s="511"/>
      <c r="C225" s="511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</row>
    <row r="226" spans="1:15" ht="15" x14ac:dyDescent="0.25">
      <c r="A226" s="512"/>
      <c r="B226" s="511"/>
      <c r="C226" s="511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</row>
    <row r="227" spans="1:15" ht="15" x14ac:dyDescent="0.25">
      <c r="A227" s="512"/>
      <c r="B227" s="511"/>
      <c r="C227" s="511"/>
      <c r="D227" s="511"/>
      <c r="E227" s="511"/>
      <c r="F227" s="511"/>
      <c r="G227" s="511"/>
      <c r="H227" s="511"/>
      <c r="I227" s="511"/>
      <c r="J227" s="511"/>
      <c r="K227" s="511"/>
      <c r="L227" s="511"/>
      <c r="M227" s="511"/>
      <c r="N227" s="511"/>
      <c r="O227" s="511"/>
    </row>
    <row r="228" spans="1:15" ht="15" x14ac:dyDescent="0.25">
      <c r="A228" s="512"/>
      <c r="B228" s="511"/>
      <c r="C228" s="511"/>
      <c r="D228" s="511"/>
      <c r="E228" s="511"/>
      <c r="F228" s="511"/>
      <c r="G228" s="511"/>
      <c r="H228" s="511"/>
      <c r="I228" s="511"/>
      <c r="J228" s="511"/>
      <c r="K228" s="511"/>
      <c r="L228" s="511"/>
      <c r="M228" s="511"/>
      <c r="N228" s="511"/>
      <c r="O228" s="511"/>
    </row>
    <row r="229" spans="1:15" ht="15" x14ac:dyDescent="0.25">
      <c r="A229" s="512"/>
      <c r="B229" s="511"/>
      <c r="C229" s="511"/>
      <c r="D229" s="511"/>
      <c r="E229" s="511"/>
      <c r="F229" s="511"/>
      <c r="G229" s="511"/>
      <c r="H229" s="511"/>
      <c r="I229" s="511"/>
      <c r="J229" s="511"/>
      <c r="K229" s="511"/>
      <c r="L229" s="511"/>
      <c r="M229" s="511"/>
      <c r="N229" s="511"/>
      <c r="O229" s="511"/>
    </row>
    <row r="230" spans="1:15" ht="15" x14ac:dyDescent="0.25">
      <c r="A230" s="512"/>
      <c r="B230" s="511"/>
      <c r="C230" s="511"/>
      <c r="D230" s="511"/>
      <c r="E230" s="511"/>
      <c r="F230" s="511"/>
      <c r="G230" s="511"/>
      <c r="H230" s="511"/>
      <c r="I230" s="511"/>
      <c r="J230" s="511"/>
      <c r="K230" s="511"/>
      <c r="L230" s="511"/>
      <c r="M230" s="511"/>
      <c r="N230" s="511"/>
      <c r="O230" s="511"/>
    </row>
    <row r="231" spans="1:15" ht="15" x14ac:dyDescent="0.25">
      <c r="A231" s="512"/>
      <c r="B231" s="511"/>
      <c r="C231" s="51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</row>
    <row r="232" spans="1:15" ht="15" x14ac:dyDescent="0.25">
      <c r="A232" s="512"/>
      <c r="B232" s="511"/>
      <c r="C232" s="511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</row>
    <row r="233" spans="1:15" ht="15" x14ac:dyDescent="0.25">
      <c r="A233" s="512"/>
      <c r="B233" s="511"/>
      <c r="C233" s="511"/>
      <c r="D233" s="511"/>
      <c r="E233" s="511"/>
      <c r="F233" s="511"/>
      <c r="G233" s="511"/>
      <c r="H233" s="511"/>
      <c r="I233" s="511"/>
      <c r="J233" s="511"/>
      <c r="K233" s="511"/>
      <c r="L233" s="511"/>
      <c r="M233" s="511"/>
      <c r="N233" s="511"/>
      <c r="O233" s="511"/>
    </row>
    <row r="234" spans="1:15" ht="15" x14ac:dyDescent="0.25">
      <c r="A234" s="512"/>
      <c r="B234" s="511"/>
      <c r="C234" s="511"/>
      <c r="D234" s="511"/>
      <c r="E234" s="511"/>
      <c r="F234" s="511"/>
      <c r="G234" s="511"/>
      <c r="H234" s="511"/>
      <c r="I234" s="511"/>
      <c r="J234" s="511"/>
      <c r="K234" s="511"/>
      <c r="L234" s="511"/>
      <c r="M234" s="511"/>
      <c r="N234" s="511"/>
      <c r="O234" s="511"/>
    </row>
    <row r="235" spans="1:15" ht="15" x14ac:dyDescent="0.25">
      <c r="A235" s="512"/>
      <c r="B235" s="511"/>
      <c r="C235" s="511"/>
      <c r="D235" s="511"/>
      <c r="E235" s="511"/>
      <c r="F235" s="511"/>
      <c r="G235" s="511"/>
      <c r="H235" s="511"/>
      <c r="I235" s="511"/>
      <c r="J235" s="511"/>
      <c r="K235" s="511"/>
      <c r="L235" s="511"/>
      <c r="M235" s="511"/>
      <c r="N235" s="511"/>
      <c r="O235" s="511"/>
    </row>
    <row r="236" spans="1:15" ht="15" x14ac:dyDescent="0.25">
      <c r="A236" s="512"/>
      <c r="B236" s="511"/>
      <c r="C236" s="511"/>
      <c r="D236" s="511"/>
      <c r="E236" s="511"/>
      <c r="F236" s="511"/>
      <c r="G236" s="511"/>
      <c r="H236" s="511"/>
      <c r="I236" s="511"/>
      <c r="J236" s="511"/>
      <c r="K236" s="511"/>
      <c r="L236" s="511"/>
      <c r="M236" s="511"/>
      <c r="N236" s="511"/>
      <c r="O236" s="511"/>
    </row>
    <row r="237" spans="1:15" ht="15" x14ac:dyDescent="0.25">
      <c r="A237" s="512"/>
      <c r="B237" s="511"/>
      <c r="C237" s="511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</row>
    <row r="238" spans="1:15" ht="15" x14ac:dyDescent="0.25">
      <c r="A238" s="512"/>
      <c r="B238" s="511"/>
      <c r="C238" s="511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</row>
    <row r="239" spans="1:15" ht="15" x14ac:dyDescent="0.25">
      <c r="A239" s="512"/>
      <c r="B239" s="511"/>
      <c r="C239" s="511"/>
      <c r="D239" s="511"/>
      <c r="E239" s="511"/>
      <c r="F239" s="511"/>
      <c r="G239" s="511"/>
      <c r="H239" s="511"/>
      <c r="I239" s="511"/>
      <c r="J239" s="511"/>
      <c r="K239" s="511"/>
      <c r="L239" s="511"/>
      <c r="M239" s="511"/>
      <c r="N239" s="511"/>
      <c r="O239" s="511"/>
    </row>
    <row r="240" spans="1:15" ht="15" x14ac:dyDescent="0.25">
      <c r="A240" s="512"/>
      <c r="B240" s="511"/>
      <c r="C240" s="511"/>
      <c r="D240" s="511"/>
      <c r="E240" s="511"/>
      <c r="F240" s="511"/>
      <c r="G240" s="511"/>
      <c r="H240" s="511"/>
      <c r="I240" s="511"/>
      <c r="J240" s="511"/>
      <c r="K240" s="511"/>
      <c r="L240" s="511"/>
      <c r="M240" s="511"/>
      <c r="N240" s="511"/>
      <c r="O240" s="511"/>
    </row>
    <row r="241" spans="1:15" ht="15" x14ac:dyDescent="0.25">
      <c r="A241" s="512"/>
      <c r="B241" s="511"/>
      <c r="C241" s="511"/>
      <c r="D241" s="511"/>
      <c r="E241" s="511"/>
      <c r="F241" s="511"/>
      <c r="G241" s="511"/>
      <c r="H241" s="511"/>
      <c r="I241" s="511"/>
      <c r="J241" s="511"/>
      <c r="K241" s="511"/>
      <c r="L241" s="511"/>
      <c r="M241" s="511"/>
      <c r="N241" s="511"/>
      <c r="O241" s="511"/>
    </row>
    <row r="242" spans="1:15" ht="15" x14ac:dyDescent="0.25">
      <c r="A242" s="512"/>
      <c r="B242" s="511"/>
      <c r="C242" s="511"/>
      <c r="D242" s="511"/>
      <c r="E242" s="511"/>
      <c r="F242" s="511"/>
      <c r="G242" s="511"/>
      <c r="H242" s="511"/>
      <c r="I242" s="511"/>
      <c r="J242" s="511"/>
      <c r="K242" s="511"/>
      <c r="L242" s="511"/>
      <c r="M242" s="511"/>
      <c r="N242" s="511"/>
      <c r="O242" s="511"/>
    </row>
    <row r="243" spans="1:15" ht="15" x14ac:dyDescent="0.25">
      <c r="A243" s="512"/>
      <c r="B243" s="511"/>
      <c r="C243" s="511"/>
      <c r="D243" s="511"/>
      <c r="E243" s="511"/>
      <c r="F243" s="511"/>
      <c r="G243" s="511"/>
      <c r="H243" s="511"/>
      <c r="I243" s="511"/>
      <c r="J243" s="511"/>
      <c r="K243" s="511"/>
      <c r="L243" s="511"/>
      <c r="M243" s="511"/>
      <c r="N243" s="511"/>
      <c r="O243" s="511"/>
    </row>
    <row r="244" spans="1:15" ht="15" x14ac:dyDescent="0.25">
      <c r="A244" s="512"/>
      <c r="B244" s="511"/>
      <c r="C244" s="511"/>
      <c r="D244" s="511"/>
      <c r="E244" s="511"/>
      <c r="F244" s="511"/>
      <c r="G244" s="511"/>
      <c r="H244" s="511"/>
      <c r="I244" s="511"/>
      <c r="J244" s="511"/>
      <c r="K244" s="511"/>
      <c r="L244" s="511"/>
      <c r="M244" s="511"/>
      <c r="N244" s="511"/>
      <c r="O244" s="511"/>
    </row>
    <row r="245" spans="1:15" ht="15" x14ac:dyDescent="0.25">
      <c r="A245" s="512"/>
      <c r="B245" s="511"/>
      <c r="C245" s="511"/>
      <c r="D245" s="511"/>
      <c r="E245" s="511"/>
      <c r="F245" s="511"/>
      <c r="G245" s="511"/>
      <c r="H245" s="511"/>
      <c r="I245" s="511"/>
      <c r="J245" s="511"/>
      <c r="K245" s="511"/>
      <c r="L245" s="511"/>
      <c r="M245" s="511"/>
      <c r="N245" s="511"/>
      <c r="O245" s="511"/>
    </row>
    <row r="246" spans="1:15" ht="15" x14ac:dyDescent="0.25">
      <c r="A246" s="512"/>
      <c r="B246" s="511"/>
      <c r="C246" s="511"/>
      <c r="D246" s="511"/>
      <c r="E246" s="511"/>
      <c r="F246" s="511"/>
      <c r="G246" s="511"/>
      <c r="H246" s="511"/>
      <c r="I246" s="511"/>
      <c r="J246" s="511"/>
      <c r="K246" s="511"/>
      <c r="L246" s="511"/>
      <c r="M246" s="511"/>
      <c r="N246" s="511"/>
      <c r="O246" s="511"/>
    </row>
    <row r="247" spans="1:15" ht="15" x14ac:dyDescent="0.25">
      <c r="A247" s="512"/>
      <c r="B247" s="511"/>
      <c r="C247" s="511"/>
      <c r="D247" s="511"/>
      <c r="E247" s="511"/>
      <c r="F247" s="511"/>
      <c r="G247" s="511"/>
      <c r="H247" s="511"/>
      <c r="I247" s="511"/>
      <c r="J247" s="511"/>
      <c r="K247" s="511"/>
      <c r="L247" s="511"/>
      <c r="M247" s="511"/>
      <c r="N247" s="511"/>
      <c r="O247" s="511"/>
    </row>
    <row r="248" spans="1:15" ht="15" x14ac:dyDescent="0.25">
      <c r="A248" s="512"/>
      <c r="B248" s="511"/>
      <c r="C248" s="511"/>
      <c r="D248" s="511"/>
      <c r="E248" s="511"/>
      <c r="F248" s="511"/>
      <c r="G248" s="511"/>
      <c r="H248" s="511"/>
      <c r="I248" s="511"/>
      <c r="J248" s="511"/>
      <c r="K248" s="511"/>
      <c r="L248" s="511"/>
      <c r="M248" s="511"/>
      <c r="N248" s="511"/>
      <c r="O248" s="511"/>
    </row>
    <row r="249" spans="1:15" ht="15" x14ac:dyDescent="0.25">
      <c r="A249" s="512"/>
      <c r="B249" s="511"/>
      <c r="C249" s="511"/>
      <c r="D249" s="511"/>
      <c r="E249" s="511"/>
      <c r="F249" s="511"/>
      <c r="G249" s="511"/>
      <c r="H249" s="511"/>
      <c r="I249" s="511"/>
      <c r="J249" s="511"/>
      <c r="K249" s="511"/>
      <c r="L249" s="511"/>
      <c r="M249" s="511"/>
      <c r="N249" s="511"/>
      <c r="O249" s="511"/>
    </row>
    <row r="250" spans="1:15" ht="15" x14ac:dyDescent="0.25">
      <c r="A250" s="512"/>
      <c r="B250" s="511"/>
      <c r="C250" s="511"/>
      <c r="D250" s="511"/>
      <c r="E250" s="511"/>
      <c r="F250" s="511"/>
      <c r="G250" s="511"/>
      <c r="H250" s="511"/>
      <c r="I250" s="511"/>
      <c r="J250" s="511"/>
      <c r="K250" s="511"/>
      <c r="L250" s="511"/>
      <c r="M250" s="511"/>
      <c r="N250" s="511"/>
      <c r="O250" s="511"/>
    </row>
    <row r="251" spans="1:15" ht="15" x14ac:dyDescent="0.25">
      <c r="A251" s="512"/>
      <c r="B251" s="511"/>
      <c r="C251" s="511"/>
      <c r="D251" s="511"/>
      <c r="E251" s="511"/>
      <c r="F251" s="511"/>
      <c r="G251" s="511"/>
      <c r="H251" s="511"/>
      <c r="I251" s="511"/>
      <c r="J251" s="511"/>
      <c r="K251" s="511"/>
      <c r="L251" s="511"/>
      <c r="M251" s="511"/>
      <c r="N251" s="511"/>
      <c r="O251" s="511"/>
    </row>
    <row r="252" spans="1:15" ht="15" x14ac:dyDescent="0.25">
      <c r="A252" s="512"/>
      <c r="B252" s="511"/>
      <c r="C252" s="511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</row>
    <row r="253" spans="1:15" ht="15" x14ac:dyDescent="0.25">
      <c r="A253" s="512"/>
      <c r="B253" s="511"/>
      <c r="C253" s="511"/>
      <c r="D253" s="511"/>
      <c r="E253" s="511"/>
      <c r="F253" s="511"/>
      <c r="G253" s="511"/>
      <c r="H253" s="511"/>
      <c r="I253" s="511"/>
      <c r="J253" s="511"/>
      <c r="K253" s="511"/>
      <c r="L253" s="511"/>
      <c r="M253" s="511"/>
      <c r="N253" s="511"/>
      <c r="O253" s="511"/>
    </row>
    <row r="254" spans="1:15" ht="15" x14ac:dyDescent="0.25">
      <c r="A254" s="512"/>
      <c r="B254" s="511"/>
      <c r="C254" s="511"/>
      <c r="D254" s="511"/>
      <c r="E254" s="511"/>
      <c r="F254" s="511"/>
      <c r="G254" s="511"/>
      <c r="H254" s="511"/>
      <c r="I254" s="511"/>
      <c r="J254" s="511"/>
      <c r="K254" s="511"/>
      <c r="L254" s="511"/>
      <c r="M254" s="511"/>
      <c r="N254" s="511"/>
      <c r="O254" s="511"/>
    </row>
    <row r="255" spans="1:15" ht="15" x14ac:dyDescent="0.25">
      <c r="A255" s="512"/>
      <c r="B255" s="511"/>
      <c r="C255" s="511"/>
      <c r="D255" s="511"/>
      <c r="E255" s="511"/>
      <c r="F255" s="511"/>
      <c r="G255" s="511"/>
      <c r="H255" s="511"/>
      <c r="I255" s="511"/>
      <c r="J255" s="511"/>
      <c r="K255" s="511"/>
      <c r="L255" s="511"/>
      <c r="M255" s="511"/>
      <c r="N255" s="511"/>
      <c r="O255" s="511"/>
    </row>
    <row r="256" spans="1:15" ht="15" x14ac:dyDescent="0.25">
      <c r="A256" s="512"/>
      <c r="B256" s="511"/>
      <c r="C256" s="511"/>
      <c r="D256" s="511"/>
      <c r="E256" s="511"/>
      <c r="F256" s="511"/>
      <c r="G256" s="511"/>
      <c r="H256" s="511"/>
      <c r="I256" s="511"/>
      <c r="J256" s="511"/>
      <c r="K256" s="511"/>
      <c r="L256" s="511"/>
      <c r="M256" s="511"/>
      <c r="N256" s="511"/>
      <c r="O256" s="511"/>
    </row>
    <row r="257" spans="1:15" ht="15" x14ac:dyDescent="0.25">
      <c r="A257" s="512"/>
      <c r="B257" s="511"/>
      <c r="C257" s="511"/>
      <c r="D257" s="511"/>
      <c r="E257" s="511"/>
      <c r="F257" s="511"/>
      <c r="G257" s="511"/>
      <c r="H257" s="511"/>
      <c r="I257" s="511"/>
      <c r="J257" s="511"/>
      <c r="K257" s="511"/>
      <c r="L257" s="511"/>
      <c r="M257" s="511"/>
      <c r="N257" s="511"/>
      <c r="O257" s="511"/>
    </row>
    <row r="258" spans="1:15" ht="15" x14ac:dyDescent="0.25">
      <c r="A258" s="512"/>
      <c r="B258" s="511"/>
      <c r="C258" s="511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</row>
    <row r="259" spans="1:15" ht="15" x14ac:dyDescent="0.25">
      <c r="A259" s="512"/>
      <c r="B259" s="511"/>
      <c r="C259" s="511"/>
      <c r="D259" s="511"/>
      <c r="E259" s="511"/>
      <c r="F259" s="511"/>
      <c r="G259" s="511"/>
      <c r="H259" s="511"/>
      <c r="I259" s="511"/>
      <c r="J259" s="511"/>
      <c r="K259" s="511"/>
      <c r="L259" s="511"/>
      <c r="M259" s="511"/>
      <c r="N259" s="511"/>
      <c r="O259" s="511"/>
    </row>
    <row r="260" spans="1:15" ht="15" x14ac:dyDescent="0.25">
      <c r="A260" s="512"/>
      <c r="B260" s="511"/>
      <c r="C260" s="511"/>
      <c r="D260" s="511"/>
      <c r="E260" s="511"/>
      <c r="F260" s="511"/>
      <c r="G260" s="511"/>
      <c r="H260" s="511"/>
      <c r="I260" s="511"/>
      <c r="J260" s="511"/>
      <c r="K260" s="511"/>
      <c r="L260" s="511"/>
      <c r="M260" s="511"/>
      <c r="N260" s="511"/>
      <c r="O260" s="511"/>
    </row>
    <row r="261" spans="1:15" ht="15" x14ac:dyDescent="0.25">
      <c r="A261" s="512"/>
      <c r="B261" s="511"/>
      <c r="C261" s="511"/>
      <c r="D261" s="511"/>
      <c r="E261" s="511"/>
      <c r="F261" s="511"/>
      <c r="G261" s="511"/>
      <c r="H261" s="511"/>
      <c r="I261" s="511"/>
      <c r="J261" s="511"/>
      <c r="K261" s="511"/>
      <c r="L261" s="511"/>
      <c r="M261" s="511"/>
      <c r="N261" s="511"/>
      <c r="O261" s="511"/>
    </row>
    <row r="262" spans="1:15" ht="15" x14ac:dyDescent="0.25">
      <c r="A262" s="512"/>
      <c r="B262" s="511"/>
      <c r="C262" s="511"/>
      <c r="D262" s="511"/>
      <c r="E262" s="511"/>
      <c r="F262" s="511"/>
      <c r="G262" s="511"/>
      <c r="H262" s="511"/>
      <c r="I262" s="511"/>
      <c r="J262" s="511"/>
      <c r="K262" s="511"/>
      <c r="L262" s="511"/>
      <c r="M262" s="511"/>
      <c r="N262" s="511"/>
      <c r="O262" s="511"/>
    </row>
    <row r="263" spans="1:15" ht="15" x14ac:dyDescent="0.25">
      <c r="A263" s="512"/>
      <c r="B263" s="511"/>
      <c r="C263" s="511"/>
      <c r="D263" s="511"/>
      <c r="E263" s="511"/>
      <c r="F263" s="511"/>
      <c r="G263" s="511"/>
      <c r="H263" s="511"/>
      <c r="I263" s="511"/>
      <c r="J263" s="511"/>
      <c r="K263" s="511"/>
      <c r="L263" s="511"/>
      <c r="M263" s="511"/>
      <c r="N263" s="511"/>
      <c r="O263" s="511"/>
    </row>
    <row r="264" spans="1:15" ht="15" x14ac:dyDescent="0.25">
      <c r="A264" s="512"/>
      <c r="B264" s="511"/>
      <c r="C264" s="511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</row>
    <row r="265" spans="1:15" ht="15" x14ac:dyDescent="0.25">
      <c r="A265" s="512"/>
      <c r="B265" s="511"/>
      <c r="C265" s="511"/>
      <c r="D265" s="511"/>
      <c r="E265" s="511"/>
      <c r="F265" s="511"/>
      <c r="G265" s="511"/>
      <c r="H265" s="511"/>
      <c r="I265" s="511"/>
      <c r="J265" s="511"/>
      <c r="K265" s="511"/>
      <c r="L265" s="511"/>
      <c r="M265" s="511"/>
      <c r="N265" s="511"/>
      <c r="O265" s="511"/>
    </row>
    <row r="266" spans="1:15" ht="15" x14ac:dyDescent="0.25">
      <c r="A266" s="512"/>
      <c r="B266" s="511"/>
      <c r="C266" s="511"/>
      <c r="D266" s="511"/>
      <c r="E266" s="511"/>
      <c r="F266" s="511"/>
      <c r="G266" s="511"/>
      <c r="H266" s="511"/>
      <c r="I266" s="511"/>
      <c r="J266" s="511"/>
      <c r="K266" s="511"/>
      <c r="L266" s="511"/>
      <c r="M266" s="511"/>
      <c r="N266" s="511"/>
      <c r="O266" s="511"/>
    </row>
    <row r="267" spans="1:15" ht="15" x14ac:dyDescent="0.25">
      <c r="A267" s="512"/>
      <c r="B267" s="511"/>
      <c r="C267" s="511"/>
      <c r="D267" s="511"/>
      <c r="E267" s="511"/>
      <c r="F267" s="511"/>
      <c r="G267" s="511"/>
      <c r="H267" s="511"/>
      <c r="I267" s="511"/>
      <c r="J267" s="511"/>
      <c r="K267" s="511"/>
      <c r="L267" s="511"/>
      <c r="M267" s="511"/>
      <c r="N267" s="511"/>
      <c r="O267" s="511"/>
    </row>
    <row r="268" spans="1:15" ht="15" x14ac:dyDescent="0.25">
      <c r="A268" s="512"/>
      <c r="B268" s="511"/>
      <c r="C268" s="511"/>
      <c r="D268" s="511"/>
      <c r="E268" s="511"/>
      <c r="F268" s="511"/>
      <c r="G268" s="511"/>
      <c r="H268" s="511"/>
      <c r="I268" s="511"/>
      <c r="J268" s="511"/>
      <c r="K268" s="511"/>
      <c r="L268" s="511"/>
      <c r="M268" s="511"/>
      <c r="N268" s="511"/>
      <c r="O268" s="511"/>
    </row>
    <row r="269" spans="1:15" ht="15" x14ac:dyDescent="0.25">
      <c r="A269" s="512"/>
      <c r="B269" s="511"/>
      <c r="C269" s="511"/>
      <c r="D269" s="511"/>
      <c r="E269" s="511"/>
      <c r="F269" s="511"/>
      <c r="G269" s="511"/>
      <c r="H269" s="511"/>
      <c r="I269" s="511"/>
      <c r="J269" s="511"/>
      <c r="K269" s="511"/>
      <c r="L269" s="511"/>
      <c r="M269" s="511"/>
      <c r="N269" s="511"/>
      <c r="O269" s="511"/>
    </row>
    <row r="270" spans="1:15" ht="15" x14ac:dyDescent="0.25">
      <c r="A270" s="512"/>
      <c r="B270" s="511"/>
      <c r="C270" s="511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</row>
    <row r="271" spans="1:15" ht="15" x14ac:dyDescent="0.25">
      <c r="A271" s="512"/>
      <c r="B271" s="511"/>
      <c r="C271" s="511"/>
      <c r="D271" s="511"/>
      <c r="E271" s="511"/>
      <c r="F271" s="511"/>
      <c r="G271" s="511"/>
      <c r="H271" s="511"/>
      <c r="I271" s="511"/>
      <c r="J271" s="511"/>
      <c r="K271" s="511"/>
      <c r="L271" s="511"/>
      <c r="M271" s="511"/>
      <c r="N271" s="511"/>
      <c r="O271" s="511"/>
    </row>
    <row r="272" spans="1:15" ht="15" x14ac:dyDescent="0.25">
      <c r="A272" s="512"/>
      <c r="B272" s="511"/>
      <c r="C272" s="511"/>
      <c r="D272" s="511"/>
      <c r="E272" s="511"/>
      <c r="F272" s="511"/>
      <c r="G272" s="511"/>
      <c r="H272" s="511"/>
      <c r="I272" s="511"/>
      <c r="J272" s="511"/>
      <c r="K272" s="511"/>
      <c r="L272" s="511"/>
      <c r="M272" s="511"/>
      <c r="N272" s="511"/>
      <c r="O272" s="511"/>
    </row>
    <row r="273" spans="1:15" ht="15" x14ac:dyDescent="0.25">
      <c r="A273" s="512"/>
      <c r="B273" s="511"/>
      <c r="C273" s="511"/>
      <c r="D273" s="511"/>
      <c r="E273" s="511"/>
      <c r="F273" s="511"/>
      <c r="G273" s="511"/>
      <c r="H273" s="511"/>
      <c r="I273" s="511"/>
      <c r="J273" s="511"/>
      <c r="K273" s="511"/>
      <c r="L273" s="511"/>
      <c r="M273" s="511"/>
      <c r="N273" s="511"/>
      <c r="O273" s="511"/>
    </row>
    <row r="274" spans="1:15" ht="15" x14ac:dyDescent="0.25">
      <c r="A274" s="512"/>
      <c r="B274" s="511"/>
      <c r="C274" s="511"/>
      <c r="D274" s="511"/>
      <c r="E274" s="511"/>
      <c r="F274" s="511"/>
      <c r="G274" s="511"/>
      <c r="H274" s="511"/>
      <c r="I274" s="511"/>
      <c r="J274" s="511"/>
      <c r="K274" s="511"/>
      <c r="L274" s="511"/>
      <c r="M274" s="511"/>
      <c r="N274" s="511"/>
      <c r="O274" s="511"/>
    </row>
    <row r="275" spans="1:15" ht="15" x14ac:dyDescent="0.25">
      <c r="A275" s="512"/>
      <c r="B275" s="511"/>
      <c r="C275" s="511"/>
      <c r="D275" s="511"/>
      <c r="E275" s="511"/>
      <c r="F275" s="511"/>
      <c r="G275" s="511"/>
      <c r="H275" s="511"/>
      <c r="I275" s="511"/>
      <c r="J275" s="511"/>
      <c r="K275" s="511"/>
      <c r="L275" s="511"/>
      <c r="M275" s="511"/>
      <c r="N275" s="511"/>
      <c r="O275" s="511"/>
    </row>
    <row r="276" spans="1:15" ht="15" x14ac:dyDescent="0.25">
      <c r="A276" s="512"/>
      <c r="B276" s="511"/>
      <c r="C276" s="511"/>
      <c r="D276" s="511"/>
      <c r="E276" s="511"/>
      <c r="F276" s="511"/>
      <c r="G276" s="511"/>
      <c r="H276" s="511"/>
      <c r="I276" s="511"/>
      <c r="J276" s="511"/>
      <c r="K276" s="511"/>
      <c r="L276" s="511"/>
      <c r="M276" s="511"/>
      <c r="N276" s="511"/>
      <c r="O276" s="511"/>
    </row>
    <row r="277" spans="1:15" ht="15" x14ac:dyDescent="0.25">
      <c r="A277" s="512"/>
      <c r="B277" s="511"/>
      <c r="C277" s="511"/>
      <c r="D277" s="511"/>
      <c r="E277" s="511"/>
      <c r="F277" s="511"/>
      <c r="G277" s="511"/>
      <c r="H277" s="511"/>
      <c r="I277" s="511"/>
      <c r="J277" s="511"/>
      <c r="K277" s="511"/>
      <c r="L277" s="511"/>
      <c r="M277" s="511"/>
      <c r="N277" s="511"/>
      <c r="O277" s="511"/>
    </row>
    <row r="278" spans="1:15" ht="15" x14ac:dyDescent="0.25">
      <c r="A278" s="512"/>
      <c r="B278" s="511"/>
      <c r="C278" s="511"/>
      <c r="D278" s="511"/>
      <c r="E278" s="511"/>
      <c r="F278" s="511"/>
      <c r="G278" s="511"/>
      <c r="H278" s="511"/>
      <c r="I278" s="511"/>
      <c r="J278" s="511"/>
      <c r="K278" s="511"/>
      <c r="L278" s="511"/>
      <c r="M278" s="511"/>
      <c r="N278" s="511"/>
      <c r="O278" s="511"/>
    </row>
    <row r="279" spans="1:15" ht="15" x14ac:dyDescent="0.25">
      <c r="A279" s="512"/>
      <c r="B279" s="511"/>
      <c r="C279" s="511"/>
      <c r="D279" s="511"/>
      <c r="E279" s="511"/>
      <c r="F279" s="511"/>
      <c r="G279" s="511"/>
      <c r="H279" s="511"/>
      <c r="I279" s="511"/>
      <c r="J279" s="511"/>
      <c r="K279" s="511"/>
      <c r="L279" s="511"/>
      <c r="M279" s="511"/>
      <c r="N279" s="511"/>
      <c r="O279" s="511"/>
    </row>
    <row r="280" spans="1:15" ht="15" x14ac:dyDescent="0.25">
      <c r="A280" s="512"/>
      <c r="B280" s="511"/>
      <c r="C280" s="511"/>
      <c r="D280" s="511"/>
      <c r="E280" s="511"/>
      <c r="F280" s="511"/>
      <c r="G280" s="511"/>
      <c r="H280" s="511"/>
      <c r="I280" s="511"/>
      <c r="J280" s="511"/>
      <c r="K280" s="511"/>
      <c r="L280" s="511"/>
      <c r="M280" s="511"/>
      <c r="N280" s="511"/>
      <c r="O280" s="511"/>
    </row>
    <row r="281" spans="1:15" ht="15" x14ac:dyDescent="0.25">
      <c r="A281" s="512"/>
      <c r="B281" s="511"/>
      <c r="C281" s="511"/>
      <c r="D281" s="511"/>
      <c r="E281" s="511"/>
      <c r="F281" s="511"/>
      <c r="G281" s="511"/>
      <c r="H281" s="511"/>
      <c r="I281" s="511"/>
      <c r="J281" s="511"/>
      <c r="K281" s="511"/>
      <c r="L281" s="511"/>
      <c r="M281" s="511"/>
      <c r="N281" s="511"/>
      <c r="O281" s="511"/>
    </row>
    <row r="282" spans="1:15" ht="15" x14ac:dyDescent="0.25">
      <c r="A282" s="512"/>
      <c r="B282" s="511"/>
      <c r="C282" s="511"/>
      <c r="D282" s="511"/>
      <c r="E282" s="511"/>
      <c r="F282" s="511"/>
      <c r="G282" s="511"/>
      <c r="H282" s="511"/>
      <c r="I282" s="511"/>
      <c r="J282" s="511"/>
      <c r="K282" s="511"/>
      <c r="L282" s="511"/>
      <c r="M282" s="511"/>
      <c r="N282" s="511"/>
      <c r="O282" s="511"/>
    </row>
    <row r="283" spans="1:15" ht="15" x14ac:dyDescent="0.25">
      <c r="A283" s="512"/>
      <c r="B283" s="511"/>
      <c r="C283" s="511"/>
      <c r="D283" s="511"/>
      <c r="E283" s="511"/>
      <c r="F283" s="511"/>
      <c r="G283" s="511"/>
      <c r="H283" s="511"/>
      <c r="I283" s="511"/>
      <c r="J283" s="511"/>
      <c r="K283" s="511"/>
      <c r="L283" s="511"/>
      <c r="M283" s="511"/>
      <c r="N283" s="511"/>
      <c r="O283" s="511"/>
    </row>
    <row r="284" spans="1:15" ht="15" x14ac:dyDescent="0.25">
      <c r="A284" s="512"/>
      <c r="B284" s="511"/>
      <c r="C284" s="511"/>
      <c r="D284" s="511"/>
      <c r="E284" s="511"/>
      <c r="F284" s="511"/>
      <c r="G284" s="511"/>
      <c r="H284" s="511"/>
      <c r="I284" s="511"/>
      <c r="J284" s="511"/>
      <c r="K284" s="511"/>
      <c r="L284" s="511"/>
      <c r="M284" s="511"/>
      <c r="N284" s="511"/>
      <c r="O284" s="511"/>
    </row>
    <row r="285" spans="1:15" ht="15" x14ac:dyDescent="0.25">
      <c r="A285" s="512"/>
      <c r="B285" s="511"/>
      <c r="C285" s="511"/>
      <c r="D285" s="511"/>
      <c r="E285" s="511"/>
      <c r="F285" s="511"/>
      <c r="G285" s="511"/>
      <c r="H285" s="511"/>
      <c r="I285" s="511"/>
      <c r="J285" s="511"/>
      <c r="K285" s="511"/>
      <c r="L285" s="511"/>
      <c r="M285" s="511"/>
      <c r="N285" s="511"/>
      <c r="O285" s="511"/>
    </row>
    <row r="286" spans="1:15" ht="15" x14ac:dyDescent="0.25">
      <c r="A286" s="512"/>
      <c r="B286" s="511"/>
      <c r="C286" s="511"/>
      <c r="D286" s="511"/>
      <c r="E286" s="511"/>
      <c r="F286" s="511"/>
      <c r="G286" s="511"/>
      <c r="H286" s="511"/>
      <c r="I286" s="511"/>
      <c r="J286" s="511"/>
      <c r="K286" s="511"/>
      <c r="L286" s="511"/>
      <c r="M286" s="511"/>
      <c r="N286" s="511"/>
      <c r="O286" s="511"/>
    </row>
    <row r="287" spans="1:15" ht="15" x14ac:dyDescent="0.25">
      <c r="A287" s="512"/>
      <c r="B287" s="511"/>
      <c r="C287" s="511"/>
      <c r="D287" s="511"/>
      <c r="E287" s="511"/>
      <c r="F287" s="511"/>
      <c r="G287" s="511"/>
      <c r="H287" s="511"/>
      <c r="I287" s="511"/>
      <c r="J287" s="511"/>
      <c r="K287" s="511"/>
      <c r="L287" s="511"/>
      <c r="M287" s="511"/>
      <c r="N287" s="511"/>
      <c r="O287" s="511"/>
    </row>
    <row r="288" spans="1:15" ht="15" x14ac:dyDescent="0.25">
      <c r="A288" s="512"/>
      <c r="B288" s="511"/>
      <c r="C288" s="511"/>
      <c r="D288" s="511"/>
      <c r="E288" s="511"/>
      <c r="F288" s="511"/>
      <c r="G288" s="511"/>
      <c r="H288" s="511"/>
      <c r="I288" s="511"/>
      <c r="J288" s="511"/>
      <c r="K288" s="511"/>
      <c r="L288" s="511"/>
      <c r="M288" s="511"/>
      <c r="N288" s="511"/>
      <c r="O288" s="511"/>
    </row>
    <row r="289" spans="1:15" ht="15" x14ac:dyDescent="0.25">
      <c r="A289" s="512"/>
      <c r="B289" s="511"/>
      <c r="C289" s="511"/>
      <c r="D289" s="511"/>
      <c r="E289" s="511"/>
      <c r="F289" s="511"/>
      <c r="G289" s="511"/>
      <c r="H289" s="511"/>
      <c r="I289" s="511"/>
      <c r="J289" s="511"/>
      <c r="K289" s="511"/>
      <c r="L289" s="511"/>
      <c r="M289" s="511"/>
      <c r="N289" s="511"/>
      <c r="O289" s="511"/>
    </row>
    <row r="290" spans="1:15" ht="15" x14ac:dyDescent="0.25">
      <c r="A290" s="512"/>
      <c r="B290" s="511"/>
      <c r="C290" s="511"/>
      <c r="D290" s="511"/>
      <c r="E290" s="511"/>
      <c r="F290" s="511"/>
      <c r="G290" s="511"/>
      <c r="H290" s="511"/>
      <c r="I290" s="511"/>
      <c r="J290" s="511"/>
      <c r="K290" s="511"/>
      <c r="L290" s="511"/>
      <c r="M290" s="511"/>
      <c r="N290" s="511"/>
      <c r="O290" s="511"/>
    </row>
    <row r="291" spans="1:15" ht="15" x14ac:dyDescent="0.25">
      <c r="A291" s="512"/>
      <c r="B291" s="511"/>
      <c r="C291" s="511"/>
      <c r="D291" s="511"/>
      <c r="E291" s="511"/>
      <c r="F291" s="511"/>
      <c r="G291" s="511"/>
      <c r="H291" s="511"/>
      <c r="I291" s="511"/>
      <c r="J291" s="511"/>
      <c r="K291" s="511"/>
      <c r="L291" s="511"/>
      <c r="M291" s="511"/>
      <c r="N291" s="511"/>
      <c r="O291" s="511"/>
    </row>
    <row r="292" spans="1:15" ht="15" x14ac:dyDescent="0.25">
      <c r="A292" s="512"/>
      <c r="B292" s="511"/>
      <c r="C292" s="511"/>
      <c r="D292" s="511"/>
      <c r="E292" s="511"/>
      <c r="F292" s="511"/>
      <c r="G292" s="511"/>
      <c r="H292" s="511"/>
      <c r="I292" s="511"/>
      <c r="J292" s="511"/>
      <c r="K292" s="511"/>
      <c r="L292" s="511"/>
      <c r="M292" s="511"/>
      <c r="N292" s="511"/>
      <c r="O292" s="511"/>
    </row>
    <row r="293" spans="1:15" ht="15" x14ac:dyDescent="0.25">
      <c r="A293" s="512"/>
      <c r="B293" s="511"/>
      <c r="C293" s="511"/>
      <c r="D293" s="511"/>
      <c r="E293" s="511"/>
      <c r="F293" s="511"/>
      <c r="G293" s="511"/>
      <c r="H293" s="511"/>
      <c r="I293" s="511"/>
      <c r="J293" s="511"/>
      <c r="K293" s="511"/>
      <c r="L293" s="511"/>
      <c r="M293" s="511"/>
      <c r="N293" s="511"/>
      <c r="O293" s="511"/>
    </row>
    <row r="294" spans="1:15" ht="15" x14ac:dyDescent="0.25">
      <c r="A294" s="512"/>
      <c r="B294" s="511"/>
      <c r="C294" s="511"/>
      <c r="D294" s="511"/>
      <c r="E294" s="511"/>
      <c r="F294" s="511"/>
      <c r="G294" s="511"/>
      <c r="H294" s="511"/>
      <c r="I294" s="511"/>
      <c r="J294" s="511"/>
      <c r="K294" s="511"/>
      <c r="L294" s="511"/>
      <c r="M294" s="511"/>
      <c r="N294" s="511"/>
      <c r="O294" s="511"/>
    </row>
    <row r="295" spans="1:15" ht="15" x14ac:dyDescent="0.25">
      <c r="A295" s="512"/>
      <c r="B295" s="511"/>
      <c r="C295" s="511"/>
      <c r="D295" s="511"/>
      <c r="E295" s="511"/>
      <c r="F295" s="511"/>
      <c r="G295" s="511"/>
      <c r="H295" s="511"/>
      <c r="I295" s="511"/>
      <c r="J295" s="511"/>
      <c r="K295" s="511"/>
      <c r="L295" s="511"/>
      <c r="M295" s="511"/>
      <c r="N295" s="511"/>
      <c r="O295" s="511"/>
    </row>
    <row r="296" spans="1:15" ht="15" x14ac:dyDescent="0.25">
      <c r="A296" s="512"/>
      <c r="B296" s="511"/>
      <c r="C296" s="511"/>
      <c r="D296" s="511"/>
      <c r="E296" s="511"/>
      <c r="F296" s="511"/>
      <c r="G296" s="511"/>
      <c r="H296" s="511"/>
      <c r="I296" s="511"/>
      <c r="J296" s="511"/>
      <c r="K296" s="511"/>
      <c r="L296" s="511"/>
      <c r="M296" s="511"/>
      <c r="N296" s="511"/>
      <c r="O296" s="511"/>
    </row>
    <row r="297" spans="1:15" ht="15" x14ac:dyDescent="0.25">
      <c r="A297" s="512"/>
      <c r="B297" s="511"/>
      <c r="C297" s="511"/>
      <c r="D297" s="511"/>
      <c r="E297" s="511"/>
      <c r="F297" s="511"/>
      <c r="G297" s="511"/>
      <c r="H297" s="511"/>
      <c r="I297" s="511"/>
      <c r="J297" s="511"/>
      <c r="K297" s="511"/>
      <c r="L297" s="511"/>
      <c r="M297" s="511"/>
      <c r="N297" s="511"/>
      <c r="O297" s="511"/>
    </row>
    <row r="298" spans="1:15" ht="15" x14ac:dyDescent="0.25">
      <c r="A298" s="512"/>
      <c r="B298" s="511"/>
      <c r="C298" s="511"/>
      <c r="D298" s="511"/>
      <c r="E298" s="511"/>
      <c r="F298" s="511"/>
      <c r="G298" s="511"/>
      <c r="H298" s="511"/>
      <c r="I298" s="511"/>
      <c r="J298" s="511"/>
      <c r="K298" s="511"/>
      <c r="L298" s="511"/>
      <c r="M298" s="511"/>
      <c r="N298" s="511"/>
      <c r="O298" s="511"/>
    </row>
    <row r="299" spans="1:15" ht="15" x14ac:dyDescent="0.25">
      <c r="A299" s="512"/>
      <c r="B299" s="511"/>
      <c r="C299" s="511"/>
      <c r="D299" s="511"/>
      <c r="E299" s="511"/>
      <c r="F299" s="511"/>
      <c r="G299" s="511"/>
      <c r="H299" s="511"/>
      <c r="I299" s="511"/>
      <c r="J299" s="511"/>
      <c r="K299" s="511"/>
      <c r="L299" s="511"/>
      <c r="M299" s="511"/>
      <c r="N299" s="511"/>
      <c r="O299" s="511"/>
    </row>
    <row r="300" spans="1:15" ht="15" x14ac:dyDescent="0.25">
      <c r="A300" s="512"/>
      <c r="B300" s="511"/>
      <c r="C300" s="511"/>
      <c r="D300" s="511"/>
      <c r="E300" s="511"/>
      <c r="F300" s="511"/>
      <c r="G300" s="511"/>
      <c r="H300" s="511"/>
      <c r="I300" s="511"/>
      <c r="J300" s="511"/>
      <c r="K300" s="511"/>
      <c r="L300" s="511"/>
      <c r="M300" s="511"/>
      <c r="N300" s="511"/>
      <c r="O300" s="511"/>
    </row>
    <row r="301" spans="1:15" ht="15" x14ac:dyDescent="0.25">
      <c r="A301" s="512"/>
      <c r="B301" s="511"/>
      <c r="C301" s="511"/>
      <c r="D301" s="511"/>
      <c r="E301" s="511"/>
      <c r="F301" s="511"/>
      <c r="G301" s="511"/>
      <c r="H301" s="511"/>
      <c r="I301" s="511"/>
      <c r="J301" s="511"/>
      <c r="K301" s="511"/>
      <c r="L301" s="511"/>
      <c r="M301" s="511"/>
      <c r="N301" s="511"/>
      <c r="O301" s="511"/>
    </row>
    <row r="302" spans="1:15" ht="15" x14ac:dyDescent="0.25">
      <c r="A302" s="512"/>
      <c r="B302" s="511"/>
      <c r="C302" s="511"/>
      <c r="D302" s="511"/>
      <c r="E302" s="511"/>
      <c r="F302" s="511"/>
      <c r="G302" s="511"/>
      <c r="H302" s="511"/>
      <c r="I302" s="511"/>
      <c r="J302" s="511"/>
      <c r="K302" s="511"/>
      <c r="L302" s="511"/>
      <c r="M302" s="511"/>
      <c r="N302" s="511"/>
      <c r="O302" s="511"/>
    </row>
    <row r="303" spans="1:15" ht="15" x14ac:dyDescent="0.25">
      <c r="A303" s="512"/>
      <c r="B303" s="511"/>
      <c r="C303" s="511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</row>
    <row r="304" spans="1:15" ht="15" x14ac:dyDescent="0.25">
      <c r="A304" s="512"/>
      <c r="B304" s="511"/>
      <c r="C304" s="511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</row>
    <row r="305" spans="1:15" ht="15" x14ac:dyDescent="0.25">
      <c r="A305" s="512"/>
      <c r="B305" s="511"/>
      <c r="C305" s="511"/>
      <c r="D305" s="511"/>
      <c r="E305" s="511"/>
      <c r="F305" s="511"/>
      <c r="G305" s="511"/>
      <c r="H305" s="511"/>
      <c r="I305" s="511"/>
      <c r="J305" s="511"/>
      <c r="K305" s="511"/>
      <c r="L305" s="511"/>
      <c r="M305" s="511"/>
      <c r="N305" s="511"/>
      <c r="O305" s="511"/>
    </row>
    <row r="306" spans="1:15" ht="15" x14ac:dyDescent="0.25">
      <c r="A306" s="512"/>
      <c r="B306" s="511"/>
      <c r="C306" s="511"/>
      <c r="D306" s="511"/>
      <c r="E306" s="511"/>
      <c r="F306" s="511"/>
      <c r="G306" s="511"/>
      <c r="H306" s="511"/>
      <c r="I306" s="511"/>
      <c r="J306" s="511"/>
      <c r="K306" s="511"/>
      <c r="L306" s="511"/>
      <c r="M306" s="511"/>
      <c r="N306" s="511"/>
      <c r="O306" s="511"/>
    </row>
    <row r="307" spans="1:15" ht="15" x14ac:dyDescent="0.25">
      <c r="A307" s="512"/>
      <c r="B307" s="511"/>
      <c r="C307" s="511"/>
      <c r="D307" s="511"/>
      <c r="E307" s="511"/>
      <c r="F307" s="511"/>
      <c r="G307" s="511"/>
      <c r="H307" s="511"/>
      <c r="I307" s="511"/>
      <c r="J307" s="511"/>
      <c r="K307" s="511"/>
      <c r="L307" s="511"/>
      <c r="M307" s="511"/>
      <c r="N307" s="511"/>
      <c r="O307" s="511"/>
    </row>
    <row r="308" spans="1:15" ht="15" x14ac:dyDescent="0.25">
      <c r="A308" s="512"/>
      <c r="B308" s="511"/>
      <c r="C308" s="511"/>
      <c r="D308" s="511"/>
      <c r="E308" s="511"/>
      <c r="F308" s="511"/>
      <c r="G308" s="511"/>
      <c r="H308" s="511"/>
      <c r="I308" s="511"/>
      <c r="J308" s="511"/>
      <c r="K308" s="511"/>
      <c r="L308" s="511"/>
      <c r="M308" s="511"/>
      <c r="N308" s="511"/>
      <c r="O308" s="511"/>
    </row>
    <row r="309" spans="1:15" ht="15" x14ac:dyDescent="0.25">
      <c r="A309" s="512"/>
      <c r="B309" s="511"/>
      <c r="C309" s="511"/>
      <c r="D309" s="511"/>
      <c r="E309" s="511"/>
      <c r="F309" s="511"/>
      <c r="G309" s="511"/>
      <c r="H309" s="511"/>
      <c r="I309" s="511"/>
      <c r="J309" s="511"/>
      <c r="K309" s="511"/>
      <c r="L309" s="511"/>
      <c r="M309" s="511"/>
      <c r="N309" s="511"/>
      <c r="O309" s="511"/>
    </row>
    <row r="310" spans="1:15" ht="15" x14ac:dyDescent="0.25">
      <c r="A310" s="512"/>
      <c r="B310" s="511"/>
      <c r="C310" s="511"/>
      <c r="D310" s="511"/>
      <c r="E310" s="511"/>
      <c r="F310" s="511"/>
      <c r="G310" s="511"/>
      <c r="H310" s="511"/>
      <c r="I310" s="511"/>
      <c r="J310" s="511"/>
      <c r="K310" s="511"/>
      <c r="L310" s="511"/>
      <c r="M310" s="511"/>
      <c r="N310" s="511"/>
      <c r="O310" s="511"/>
    </row>
    <row r="311" spans="1:15" ht="15" x14ac:dyDescent="0.25">
      <c r="A311" s="512"/>
      <c r="B311" s="511"/>
      <c r="C311" s="511"/>
      <c r="D311" s="511"/>
      <c r="E311" s="511"/>
      <c r="F311" s="511"/>
      <c r="G311" s="511"/>
      <c r="H311" s="511"/>
      <c r="I311" s="511"/>
      <c r="J311" s="511"/>
      <c r="K311" s="511"/>
      <c r="L311" s="511"/>
      <c r="M311" s="511"/>
      <c r="N311" s="511"/>
      <c r="O311" s="511"/>
    </row>
    <row r="312" spans="1:15" ht="15" x14ac:dyDescent="0.25">
      <c r="A312" s="512"/>
      <c r="B312" s="511"/>
      <c r="C312" s="511"/>
      <c r="D312" s="511"/>
      <c r="E312" s="511"/>
      <c r="F312" s="511"/>
      <c r="G312" s="511"/>
      <c r="H312" s="511"/>
      <c r="I312" s="511"/>
      <c r="J312" s="511"/>
      <c r="K312" s="511"/>
      <c r="L312" s="511"/>
      <c r="M312" s="511"/>
      <c r="N312" s="511"/>
      <c r="O312" s="511"/>
    </row>
    <row r="313" spans="1:15" ht="15" x14ac:dyDescent="0.25">
      <c r="A313" s="512"/>
      <c r="B313" s="511"/>
      <c r="C313" s="511"/>
      <c r="D313" s="511"/>
      <c r="E313" s="511"/>
      <c r="F313" s="511"/>
      <c r="G313" s="511"/>
      <c r="H313" s="511"/>
      <c r="I313" s="511"/>
      <c r="J313" s="511"/>
      <c r="K313" s="511"/>
      <c r="L313" s="511"/>
      <c r="M313" s="511"/>
      <c r="N313" s="511"/>
      <c r="O313" s="511"/>
    </row>
    <row r="314" spans="1:15" ht="15" x14ac:dyDescent="0.25">
      <c r="A314" s="512"/>
      <c r="B314" s="511"/>
      <c r="C314" s="511"/>
      <c r="D314" s="511"/>
      <c r="E314" s="511"/>
      <c r="F314" s="511"/>
      <c r="G314" s="511"/>
      <c r="H314" s="511"/>
      <c r="I314" s="511"/>
      <c r="J314" s="511"/>
      <c r="K314" s="511"/>
      <c r="L314" s="511"/>
      <c r="M314" s="511"/>
      <c r="N314" s="511"/>
      <c r="O314" s="511"/>
    </row>
    <row r="315" spans="1:15" ht="15" x14ac:dyDescent="0.25">
      <c r="A315" s="512"/>
      <c r="B315" s="511"/>
      <c r="C315" s="511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</row>
    <row r="316" spans="1:15" ht="15" x14ac:dyDescent="0.25">
      <c r="A316" s="512"/>
      <c r="B316" s="511"/>
      <c r="C316" s="511"/>
      <c r="D316" s="511"/>
      <c r="E316" s="511"/>
      <c r="F316" s="511"/>
      <c r="G316" s="511"/>
      <c r="H316" s="511"/>
      <c r="I316" s="511"/>
      <c r="J316" s="511"/>
      <c r="K316" s="511"/>
      <c r="L316" s="511"/>
      <c r="M316" s="511"/>
      <c r="N316" s="511"/>
      <c r="O316" s="511"/>
    </row>
    <row r="317" spans="1:15" ht="15" x14ac:dyDescent="0.25">
      <c r="A317" s="512"/>
      <c r="B317" s="511"/>
      <c r="C317" s="511"/>
      <c r="D317" s="511"/>
      <c r="E317" s="511"/>
      <c r="F317" s="511"/>
      <c r="G317" s="511"/>
      <c r="H317" s="511"/>
      <c r="I317" s="511"/>
      <c r="J317" s="511"/>
      <c r="K317" s="511"/>
      <c r="L317" s="511"/>
      <c r="M317" s="511"/>
      <c r="N317" s="511"/>
      <c r="O317" s="511"/>
    </row>
    <row r="318" spans="1:15" ht="15" x14ac:dyDescent="0.25">
      <c r="A318" s="512"/>
      <c r="B318" s="511"/>
      <c r="C318" s="511"/>
      <c r="D318" s="511"/>
      <c r="E318" s="511"/>
      <c r="F318" s="511"/>
      <c r="G318" s="511"/>
      <c r="H318" s="511"/>
      <c r="I318" s="511"/>
      <c r="J318" s="511"/>
      <c r="K318" s="511"/>
      <c r="L318" s="511"/>
      <c r="M318" s="511"/>
      <c r="N318" s="511"/>
      <c r="O318" s="511"/>
    </row>
    <row r="319" spans="1:15" ht="15" x14ac:dyDescent="0.25">
      <c r="A319" s="512"/>
      <c r="B319" s="511"/>
      <c r="C319" s="511"/>
      <c r="D319" s="511"/>
      <c r="E319" s="511"/>
      <c r="F319" s="511"/>
      <c r="G319" s="511"/>
      <c r="H319" s="511"/>
      <c r="I319" s="511"/>
      <c r="J319" s="511"/>
      <c r="K319" s="511"/>
      <c r="L319" s="511"/>
      <c r="M319" s="511"/>
      <c r="N319" s="511"/>
      <c r="O319" s="511"/>
    </row>
    <row r="320" spans="1:15" ht="15" x14ac:dyDescent="0.25">
      <c r="A320" s="512"/>
      <c r="B320" s="511"/>
      <c r="C320" s="511"/>
      <c r="D320" s="511"/>
      <c r="E320" s="511"/>
      <c r="F320" s="511"/>
      <c r="G320" s="511"/>
      <c r="H320" s="511"/>
      <c r="I320" s="511"/>
      <c r="J320" s="511"/>
      <c r="K320" s="511"/>
      <c r="L320" s="511"/>
      <c r="M320" s="511"/>
      <c r="N320" s="511"/>
      <c r="O320" s="511"/>
    </row>
    <row r="321" spans="1:15" ht="15" x14ac:dyDescent="0.25">
      <c r="A321" s="512"/>
      <c r="B321" s="511"/>
      <c r="C321" s="511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</row>
    <row r="322" spans="1:15" ht="15" x14ac:dyDescent="0.25">
      <c r="A322" s="512"/>
      <c r="B322" s="511"/>
      <c r="C322" s="511"/>
      <c r="D322" s="511"/>
      <c r="E322" s="511"/>
      <c r="F322" s="511"/>
      <c r="G322" s="511"/>
      <c r="H322" s="511"/>
      <c r="I322" s="511"/>
      <c r="J322" s="511"/>
      <c r="K322" s="511"/>
      <c r="L322" s="511"/>
      <c r="M322" s="511"/>
      <c r="N322" s="511"/>
      <c r="O322" s="511"/>
    </row>
    <row r="323" spans="1:15" ht="15" x14ac:dyDescent="0.25">
      <c r="A323" s="512"/>
      <c r="B323" s="511"/>
      <c r="C323" s="511"/>
      <c r="D323" s="511"/>
      <c r="E323" s="511"/>
      <c r="F323" s="511"/>
      <c r="G323" s="511"/>
      <c r="H323" s="511"/>
      <c r="I323" s="511"/>
      <c r="J323" s="511"/>
      <c r="K323" s="511"/>
      <c r="L323" s="511"/>
      <c r="M323" s="511"/>
      <c r="N323" s="511"/>
      <c r="O323" s="511"/>
    </row>
    <row r="324" spans="1:15" ht="15" x14ac:dyDescent="0.25">
      <c r="A324" s="512"/>
      <c r="B324" s="511"/>
      <c r="C324" s="511"/>
      <c r="D324" s="511"/>
      <c r="E324" s="511"/>
      <c r="F324" s="511"/>
      <c r="G324" s="511"/>
      <c r="H324" s="511"/>
      <c r="I324" s="511"/>
      <c r="J324" s="511"/>
      <c r="K324" s="511"/>
      <c r="L324" s="511"/>
      <c r="M324" s="511"/>
      <c r="N324" s="511"/>
      <c r="O324" s="511"/>
    </row>
    <row r="325" spans="1:15" ht="15" x14ac:dyDescent="0.25">
      <c r="A325" s="512"/>
      <c r="B325" s="511"/>
      <c r="C325" s="511"/>
      <c r="D325" s="511"/>
      <c r="E325" s="511"/>
      <c r="F325" s="511"/>
      <c r="G325" s="511"/>
      <c r="H325" s="511"/>
      <c r="I325" s="511"/>
      <c r="J325" s="511"/>
      <c r="K325" s="511"/>
      <c r="L325" s="511"/>
      <c r="M325" s="511"/>
      <c r="N325" s="511"/>
      <c r="O325" s="511"/>
    </row>
    <row r="326" spans="1:15" ht="15" x14ac:dyDescent="0.25">
      <c r="A326" s="512"/>
      <c r="B326" s="511"/>
      <c r="C326" s="511"/>
      <c r="D326" s="511"/>
      <c r="E326" s="511"/>
      <c r="F326" s="511"/>
      <c r="G326" s="511"/>
      <c r="H326" s="511"/>
      <c r="I326" s="511"/>
      <c r="J326" s="511"/>
      <c r="K326" s="511"/>
      <c r="L326" s="511"/>
      <c r="M326" s="511"/>
      <c r="N326" s="511"/>
      <c r="O326" s="511"/>
    </row>
    <row r="327" spans="1:15" ht="15" x14ac:dyDescent="0.25">
      <c r="A327" s="512"/>
      <c r="B327" s="511"/>
      <c r="C327" s="511"/>
      <c r="D327" s="511"/>
      <c r="E327" s="511"/>
      <c r="F327" s="511"/>
      <c r="G327" s="511"/>
      <c r="H327" s="511"/>
      <c r="I327" s="511"/>
      <c r="J327" s="511"/>
      <c r="K327" s="511"/>
      <c r="L327" s="511"/>
      <c r="M327" s="511"/>
      <c r="N327" s="511"/>
      <c r="O327" s="511"/>
    </row>
    <row r="328" spans="1:15" ht="15" x14ac:dyDescent="0.25">
      <c r="A328" s="512"/>
      <c r="B328" s="511"/>
      <c r="C328" s="511"/>
      <c r="D328" s="511"/>
      <c r="E328" s="511"/>
      <c r="F328" s="511"/>
      <c r="G328" s="511"/>
      <c r="H328" s="511"/>
      <c r="I328" s="511"/>
      <c r="J328" s="511"/>
      <c r="K328" s="511"/>
      <c r="L328" s="511"/>
      <c r="M328" s="511"/>
      <c r="N328" s="511"/>
      <c r="O328" s="511"/>
    </row>
    <row r="329" spans="1:15" ht="15" x14ac:dyDescent="0.25">
      <c r="A329" s="512"/>
      <c r="B329" s="511"/>
      <c r="C329" s="511"/>
      <c r="D329" s="511"/>
      <c r="E329" s="511"/>
      <c r="F329" s="511"/>
      <c r="G329" s="511"/>
      <c r="H329" s="511"/>
      <c r="I329" s="511"/>
      <c r="J329" s="511"/>
      <c r="K329" s="511"/>
      <c r="L329" s="511"/>
      <c r="M329" s="511"/>
      <c r="N329" s="511"/>
      <c r="O329" s="511"/>
    </row>
    <row r="330" spans="1:15" ht="15" x14ac:dyDescent="0.25">
      <c r="A330" s="512"/>
      <c r="B330" s="511"/>
      <c r="C330" s="511"/>
      <c r="D330" s="511"/>
      <c r="E330" s="511"/>
      <c r="F330" s="511"/>
      <c r="G330" s="511"/>
      <c r="H330" s="511"/>
      <c r="I330" s="511"/>
      <c r="J330" s="511"/>
      <c r="K330" s="511"/>
      <c r="L330" s="511"/>
      <c r="M330" s="511"/>
      <c r="N330" s="511"/>
      <c r="O330" s="511"/>
    </row>
    <row r="331" spans="1:15" ht="15" x14ac:dyDescent="0.25">
      <c r="A331" s="512"/>
      <c r="B331" s="511"/>
      <c r="C331" s="511"/>
      <c r="D331" s="511"/>
      <c r="E331" s="511"/>
      <c r="F331" s="511"/>
      <c r="G331" s="511"/>
      <c r="H331" s="511"/>
      <c r="I331" s="511"/>
      <c r="J331" s="511"/>
      <c r="K331" s="511"/>
      <c r="L331" s="511"/>
      <c r="M331" s="511"/>
      <c r="N331" s="511"/>
      <c r="O331" s="511"/>
    </row>
    <row r="332" spans="1:15" ht="15" x14ac:dyDescent="0.25">
      <c r="A332" s="512"/>
      <c r="B332" s="511"/>
      <c r="C332" s="511"/>
      <c r="D332" s="511"/>
      <c r="E332" s="511"/>
      <c r="F332" s="511"/>
      <c r="G332" s="511"/>
      <c r="H332" s="511"/>
      <c r="I332" s="511"/>
      <c r="J332" s="511"/>
      <c r="K332" s="511"/>
      <c r="L332" s="511"/>
      <c r="M332" s="511"/>
      <c r="N332" s="511"/>
      <c r="O332" s="511"/>
    </row>
    <row r="333" spans="1:15" ht="15" x14ac:dyDescent="0.25">
      <c r="A333" s="512"/>
      <c r="B333" s="511"/>
      <c r="C333" s="511"/>
      <c r="D333" s="511"/>
      <c r="E333" s="511"/>
      <c r="F333" s="511"/>
      <c r="G333" s="511"/>
      <c r="H333" s="511"/>
      <c r="I333" s="511"/>
      <c r="J333" s="511"/>
      <c r="K333" s="511"/>
      <c r="L333" s="511"/>
      <c r="M333" s="511"/>
      <c r="N333" s="511"/>
      <c r="O333" s="511"/>
    </row>
    <row r="334" spans="1:15" ht="15" x14ac:dyDescent="0.25">
      <c r="A334" s="512"/>
      <c r="B334" s="511"/>
      <c r="C334" s="511"/>
      <c r="D334" s="511"/>
      <c r="E334" s="511"/>
      <c r="F334" s="511"/>
      <c r="G334" s="511"/>
      <c r="H334" s="511"/>
      <c r="I334" s="511"/>
      <c r="J334" s="511"/>
      <c r="K334" s="511"/>
      <c r="L334" s="511"/>
      <c r="M334" s="511"/>
      <c r="N334" s="511"/>
      <c r="O334" s="511"/>
    </row>
    <row r="335" spans="1:15" ht="15" x14ac:dyDescent="0.25">
      <c r="A335" s="512"/>
      <c r="B335" s="511"/>
      <c r="C335" s="511"/>
      <c r="D335" s="511"/>
      <c r="E335" s="511"/>
      <c r="F335" s="511"/>
      <c r="G335" s="511"/>
      <c r="H335" s="511"/>
      <c r="I335" s="511"/>
      <c r="J335" s="511"/>
      <c r="K335" s="511"/>
      <c r="L335" s="511"/>
      <c r="M335" s="511"/>
      <c r="N335" s="511"/>
      <c r="O335" s="511"/>
    </row>
    <row r="336" spans="1:15" ht="15" x14ac:dyDescent="0.25">
      <c r="A336" s="512"/>
      <c r="B336" s="511"/>
      <c r="C336" s="511"/>
      <c r="D336" s="511"/>
      <c r="E336" s="511"/>
      <c r="F336" s="511"/>
      <c r="G336" s="511"/>
      <c r="H336" s="511"/>
      <c r="I336" s="511"/>
      <c r="J336" s="511"/>
      <c r="K336" s="511"/>
      <c r="L336" s="511"/>
      <c r="M336" s="511"/>
      <c r="N336" s="511"/>
      <c r="O336" s="511"/>
    </row>
    <row r="337" spans="1:15" ht="15" x14ac:dyDescent="0.25">
      <c r="A337" s="512"/>
      <c r="B337" s="511"/>
      <c r="C337" s="511"/>
      <c r="D337" s="511"/>
      <c r="E337" s="511"/>
      <c r="F337" s="511"/>
      <c r="G337" s="511"/>
      <c r="H337" s="511"/>
      <c r="I337" s="511"/>
      <c r="J337" s="511"/>
      <c r="K337" s="511"/>
      <c r="L337" s="511"/>
      <c r="M337" s="511"/>
      <c r="N337" s="511"/>
      <c r="O337" s="511"/>
    </row>
    <row r="338" spans="1:15" ht="15" x14ac:dyDescent="0.25">
      <c r="A338" s="512"/>
      <c r="B338" s="511"/>
      <c r="C338" s="511"/>
      <c r="D338" s="511"/>
      <c r="E338" s="511"/>
      <c r="F338" s="511"/>
      <c r="G338" s="511"/>
      <c r="H338" s="511"/>
      <c r="I338" s="511"/>
      <c r="J338" s="511"/>
      <c r="K338" s="511"/>
      <c r="L338" s="511"/>
      <c r="M338" s="511"/>
      <c r="N338" s="511"/>
      <c r="O338" s="511"/>
    </row>
    <row r="339" spans="1:15" ht="15" x14ac:dyDescent="0.25">
      <c r="A339" s="512"/>
      <c r="B339" s="511"/>
      <c r="C339" s="511"/>
      <c r="D339" s="511"/>
      <c r="E339" s="511"/>
      <c r="F339" s="511"/>
      <c r="G339" s="511"/>
      <c r="H339" s="511"/>
      <c r="I339" s="511"/>
      <c r="J339" s="511"/>
      <c r="K339" s="511"/>
      <c r="L339" s="511"/>
      <c r="M339" s="511"/>
      <c r="N339" s="511"/>
      <c r="O339" s="511"/>
    </row>
    <row r="340" spans="1:15" ht="15" x14ac:dyDescent="0.25">
      <c r="A340" s="512"/>
      <c r="B340" s="511"/>
      <c r="C340" s="511"/>
      <c r="D340" s="511"/>
      <c r="E340" s="511"/>
      <c r="F340" s="511"/>
      <c r="G340" s="511"/>
      <c r="H340" s="511"/>
      <c r="I340" s="511"/>
      <c r="J340" s="511"/>
      <c r="K340" s="511"/>
      <c r="L340" s="511"/>
      <c r="M340" s="511"/>
      <c r="N340" s="511"/>
      <c r="O340" s="511"/>
    </row>
    <row r="341" spans="1:15" ht="15" x14ac:dyDescent="0.25">
      <c r="A341" s="512"/>
      <c r="B341" s="511"/>
      <c r="C341" s="511"/>
      <c r="D341" s="511"/>
      <c r="E341" s="511"/>
      <c r="F341" s="511"/>
      <c r="G341" s="511"/>
      <c r="H341" s="511"/>
      <c r="I341" s="511"/>
      <c r="J341" s="511"/>
      <c r="K341" s="511"/>
      <c r="L341" s="511"/>
      <c r="M341" s="511"/>
      <c r="N341" s="511"/>
      <c r="O341" s="511"/>
    </row>
    <row r="342" spans="1:15" ht="15" x14ac:dyDescent="0.25">
      <c r="A342" s="512"/>
      <c r="B342" s="511"/>
      <c r="C342" s="511"/>
      <c r="D342" s="511"/>
      <c r="E342" s="511"/>
      <c r="F342" s="511"/>
      <c r="G342" s="511"/>
      <c r="H342" s="511"/>
      <c r="I342" s="511"/>
      <c r="J342" s="511"/>
      <c r="K342" s="511"/>
      <c r="L342" s="511"/>
      <c r="M342" s="511"/>
      <c r="N342" s="511"/>
      <c r="O342" s="511"/>
    </row>
    <row r="343" spans="1:15" ht="15" x14ac:dyDescent="0.25">
      <c r="A343" s="512"/>
      <c r="B343" s="511"/>
      <c r="C343" s="511"/>
      <c r="D343" s="511"/>
      <c r="E343" s="511"/>
      <c r="F343" s="511"/>
      <c r="G343" s="511"/>
      <c r="H343" s="511"/>
      <c r="I343" s="511"/>
      <c r="J343" s="511"/>
      <c r="K343" s="511"/>
      <c r="L343" s="511"/>
      <c r="M343" s="511"/>
      <c r="N343" s="511"/>
      <c r="O343" s="511"/>
    </row>
    <row r="344" spans="1:15" ht="15" x14ac:dyDescent="0.25">
      <c r="A344" s="512"/>
      <c r="B344" s="511"/>
      <c r="C344" s="511"/>
      <c r="D344" s="511"/>
      <c r="E344" s="511"/>
      <c r="F344" s="511"/>
      <c r="G344" s="511"/>
      <c r="H344" s="511"/>
      <c r="I344" s="511"/>
      <c r="J344" s="511"/>
      <c r="K344" s="511"/>
      <c r="L344" s="511"/>
      <c r="M344" s="511"/>
      <c r="N344" s="511"/>
      <c r="O344" s="511"/>
    </row>
    <row r="345" spans="1:15" ht="15" x14ac:dyDescent="0.25">
      <c r="A345" s="512"/>
      <c r="B345" s="511"/>
      <c r="C345" s="511"/>
      <c r="D345" s="511"/>
      <c r="E345" s="511"/>
      <c r="F345" s="511"/>
      <c r="G345" s="511"/>
      <c r="H345" s="511"/>
      <c r="I345" s="511"/>
      <c r="J345" s="511"/>
      <c r="K345" s="511"/>
      <c r="L345" s="511"/>
      <c r="M345" s="511"/>
      <c r="N345" s="511"/>
      <c r="O345" s="511"/>
    </row>
    <row r="346" spans="1:15" ht="15" x14ac:dyDescent="0.25">
      <c r="A346" s="512"/>
      <c r="B346" s="511"/>
      <c r="C346" s="511"/>
      <c r="D346" s="511"/>
      <c r="E346" s="511"/>
      <c r="F346" s="511"/>
      <c r="G346" s="511"/>
      <c r="H346" s="511"/>
      <c r="I346" s="511"/>
      <c r="J346" s="511"/>
      <c r="K346" s="511"/>
      <c r="L346" s="511"/>
      <c r="M346" s="511"/>
      <c r="N346" s="511"/>
      <c r="O346" s="511"/>
    </row>
    <row r="347" spans="1:15" ht="15" x14ac:dyDescent="0.25">
      <c r="A347" s="512"/>
      <c r="B347" s="511"/>
      <c r="C347" s="511"/>
      <c r="D347" s="511"/>
      <c r="E347" s="511"/>
      <c r="F347" s="511"/>
      <c r="G347" s="511"/>
      <c r="H347" s="511"/>
      <c r="I347" s="511"/>
      <c r="J347" s="511"/>
      <c r="K347" s="511"/>
      <c r="L347" s="511"/>
      <c r="M347" s="511"/>
      <c r="N347" s="511"/>
      <c r="O347" s="511"/>
    </row>
    <row r="348" spans="1:15" ht="15" x14ac:dyDescent="0.25">
      <c r="A348" s="512"/>
      <c r="B348" s="511"/>
      <c r="C348" s="511"/>
      <c r="D348" s="511"/>
      <c r="E348" s="511"/>
      <c r="F348" s="511"/>
      <c r="G348" s="511"/>
      <c r="H348" s="511"/>
      <c r="I348" s="511"/>
      <c r="J348" s="511"/>
      <c r="K348" s="511"/>
      <c r="L348" s="511"/>
      <c r="M348" s="511"/>
      <c r="N348" s="511"/>
      <c r="O348" s="511"/>
    </row>
    <row r="349" spans="1:15" ht="15" x14ac:dyDescent="0.25">
      <c r="A349" s="512"/>
      <c r="B349" s="511"/>
      <c r="C349" s="511"/>
      <c r="D349" s="511"/>
      <c r="E349" s="511"/>
      <c r="F349" s="511"/>
      <c r="G349" s="511"/>
      <c r="H349" s="511"/>
      <c r="I349" s="511"/>
      <c r="J349" s="511"/>
      <c r="K349" s="511"/>
      <c r="L349" s="511"/>
      <c r="M349" s="511"/>
      <c r="N349" s="511"/>
      <c r="O349" s="511"/>
    </row>
    <row r="350" spans="1:15" ht="15" x14ac:dyDescent="0.25">
      <c r="A350" s="512"/>
      <c r="B350" s="511"/>
      <c r="C350" s="511"/>
      <c r="D350" s="511"/>
      <c r="E350" s="511"/>
      <c r="F350" s="511"/>
      <c r="G350" s="511"/>
      <c r="H350" s="511"/>
      <c r="I350" s="511"/>
      <c r="J350" s="511"/>
      <c r="K350" s="511"/>
      <c r="L350" s="511"/>
      <c r="M350" s="511"/>
      <c r="N350" s="511"/>
      <c r="O350" s="511"/>
    </row>
    <row r="351" spans="1:15" ht="15" x14ac:dyDescent="0.25">
      <c r="A351" s="512"/>
      <c r="B351" s="511"/>
      <c r="C351" s="511"/>
      <c r="D351" s="511"/>
      <c r="E351" s="511"/>
      <c r="F351" s="511"/>
      <c r="G351" s="511"/>
      <c r="H351" s="511"/>
      <c r="I351" s="511"/>
      <c r="J351" s="511"/>
      <c r="K351" s="511"/>
      <c r="L351" s="511"/>
      <c r="M351" s="511"/>
      <c r="N351" s="511"/>
      <c r="O351" s="511"/>
    </row>
    <row r="352" spans="1:15" ht="15" x14ac:dyDescent="0.25">
      <c r="A352" s="512"/>
      <c r="B352" s="511"/>
      <c r="C352" s="511"/>
      <c r="D352" s="511"/>
      <c r="E352" s="511"/>
      <c r="F352" s="511"/>
      <c r="G352" s="511"/>
      <c r="H352" s="511"/>
      <c r="I352" s="511"/>
      <c r="J352" s="511"/>
      <c r="K352" s="511"/>
      <c r="L352" s="511"/>
      <c r="M352" s="511"/>
      <c r="N352" s="511"/>
      <c r="O352" s="511"/>
    </row>
    <row r="353" spans="1:15" ht="15" x14ac:dyDescent="0.25">
      <c r="A353" s="512"/>
      <c r="B353" s="511"/>
      <c r="C353" s="511"/>
      <c r="D353" s="511"/>
      <c r="E353" s="511"/>
      <c r="F353" s="511"/>
      <c r="G353" s="511"/>
      <c r="H353" s="511"/>
      <c r="I353" s="511"/>
      <c r="J353" s="511"/>
      <c r="K353" s="511"/>
      <c r="L353" s="511"/>
      <c r="M353" s="511"/>
      <c r="N353" s="511"/>
      <c r="O353" s="511"/>
    </row>
    <row r="354" spans="1:15" ht="15" x14ac:dyDescent="0.25">
      <c r="A354" s="512"/>
      <c r="B354" s="511"/>
      <c r="C354" s="511"/>
      <c r="D354" s="511"/>
      <c r="E354" s="511"/>
      <c r="F354" s="511"/>
      <c r="G354" s="511"/>
      <c r="H354" s="511"/>
      <c r="I354" s="511"/>
      <c r="J354" s="511"/>
      <c r="K354" s="511"/>
      <c r="L354" s="511"/>
      <c r="M354" s="511"/>
      <c r="N354" s="511"/>
      <c r="O354" s="511"/>
    </row>
    <row r="355" spans="1:15" ht="15" x14ac:dyDescent="0.25">
      <c r="A355" s="512"/>
      <c r="B355" s="511"/>
      <c r="C355" s="511"/>
      <c r="D355" s="511"/>
      <c r="E355" s="511"/>
      <c r="F355" s="511"/>
      <c r="G355" s="511"/>
      <c r="H355" s="511"/>
      <c r="I355" s="511"/>
      <c r="J355" s="511"/>
      <c r="K355" s="511"/>
      <c r="L355" s="511"/>
      <c r="M355" s="511"/>
      <c r="N355" s="511"/>
      <c r="O355" s="511"/>
    </row>
    <row r="356" spans="1:15" ht="15" x14ac:dyDescent="0.25">
      <c r="A356" s="512"/>
      <c r="B356" s="511"/>
      <c r="C356" s="511"/>
      <c r="D356" s="511"/>
      <c r="E356" s="511"/>
      <c r="F356" s="511"/>
      <c r="G356" s="511"/>
      <c r="H356" s="511"/>
      <c r="I356" s="511"/>
      <c r="J356" s="511"/>
      <c r="K356" s="511"/>
      <c r="L356" s="511"/>
      <c r="M356" s="511"/>
      <c r="N356" s="511"/>
      <c r="O356" s="511"/>
    </row>
    <row r="357" spans="1:15" ht="15" x14ac:dyDescent="0.25">
      <c r="A357" s="512"/>
      <c r="B357" s="511"/>
      <c r="C357" s="511"/>
      <c r="D357" s="511"/>
      <c r="E357" s="511"/>
      <c r="F357" s="511"/>
      <c r="G357" s="511"/>
      <c r="H357" s="511"/>
      <c r="I357" s="511"/>
      <c r="J357" s="511"/>
      <c r="K357" s="511"/>
      <c r="L357" s="511"/>
      <c r="M357" s="511"/>
      <c r="N357" s="511"/>
      <c r="O357" s="511"/>
    </row>
    <row r="358" spans="1:15" ht="15" x14ac:dyDescent="0.25">
      <c r="A358" s="512"/>
      <c r="B358" s="511"/>
      <c r="C358" s="511"/>
      <c r="D358" s="511"/>
      <c r="E358" s="511"/>
      <c r="F358" s="511"/>
      <c r="G358" s="511"/>
      <c r="H358" s="511"/>
      <c r="I358" s="511"/>
      <c r="J358" s="511"/>
      <c r="K358" s="511"/>
      <c r="L358" s="511"/>
      <c r="M358" s="511"/>
      <c r="N358" s="511"/>
      <c r="O358" s="511"/>
    </row>
    <row r="359" spans="1:15" ht="15" x14ac:dyDescent="0.25">
      <c r="A359" s="512"/>
      <c r="B359" s="511"/>
      <c r="C359" s="511"/>
      <c r="D359" s="511"/>
      <c r="E359" s="511"/>
      <c r="F359" s="511"/>
      <c r="G359" s="511"/>
      <c r="H359" s="511"/>
      <c r="I359" s="511"/>
      <c r="J359" s="511"/>
      <c r="K359" s="511"/>
      <c r="L359" s="511"/>
      <c r="M359" s="511"/>
      <c r="N359" s="511"/>
      <c r="O359" s="511"/>
    </row>
    <row r="360" spans="1:15" ht="15" x14ac:dyDescent="0.25">
      <c r="A360" s="512"/>
      <c r="B360" s="511"/>
      <c r="C360" s="511"/>
      <c r="D360" s="511"/>
      <c r="E360" s="511"/>
      <c r="F360" s="511"/>
      <c r="G360" s="511"/>
      <c r="H360" s="511"/>
      <c r="I360" s="511"/>
      <c r="J360" s="511"/>
      <c r="K360" s="511"/>
      <c r="L360" s="511"/>
      <c r="M360" s="511"/>
      <c r="N360" s="511"/>
      <c r="O360" s="511"/>
    </row>
    <row r="361" spans="1:15" ht="15" x14ac:dyDescent="0.25">
      <c r="A361" s="512"/>
      <c r="B361" s="511"/>
      <c r="C361" s="511"/>
      <c r="D361" s="511"/>
      <c r="E361" s="511"/>
      <c r="F361" s="511"/>
      <c r="G361" s="511"/>
      <c r="H361" s="511"/>
      <c r="I361" s="511"/>
      <c r="J361" s="511"/>
      <c r="K361" s="511"/>
      <c r="L361" s="511"/>
      <c r="M361" s="511"/>
      <c r="N361" s="511"/>
      <c r="O361" s="511"/>
    </row>
    <row r="362" spans="1:15" ht="15" x14ac:dyDescent="0.25">
      <c r="A362" s="512"/>
      <c r="B362" s="511"/>
      <c r="C362" s="511"/>
      <c r="D362" s="511"/>
      <c r="E362" s="511"/>
      <c r="F362" s="511"/>
      <c r="G362" s="511"/>
      <c r="H362" s="511"/>
      <c r="I362" s="511"/>
      <c r="J362" s="511"/>
      <c r="K362" s="511"/>
      <c r="L362" s="511"/>
      <c r="M362" s="511"/>
      <c r="N362" s="511"/>
      <c r="O362" s="511"/>
    </row>
    <row r="363" spans="1:15" ht="15" x14ac:dyDescent="0.25">
      <c r="A363" s="512"/>
      <c r="B363" s="511"/>
      <c r="C363" s="511"/>
      <c r="D363" s="511"/>
      <c r="E363" s="511"/>
      <c r="F363" s="511"/>
      <c r="G363" s="511"/>
      <c r="H363" s="511"/>
      <c r="I363" s="511"/>
      <c r="J363" s="511"/>
      <c r="K363" s="511"/>
      <c r="L363" s="511"/>
      <c r="M363" s="511"/>
      <c r="N363" s="511"/>
      <c r="O363" s="511"/>
    </row>
    <row r="364" spans="1:15" ht="15" x14ac:dyDescent="0.25">
      <c r="A364" s="512"/>
      <c r="B364" s="511"/>
      <c r="C364" s="511"/>
      <c r="D364" s="511"/>
      <c r="E364" s="511"/>
      <c r="F364" s="511"/>
      <c r="G364" s="511"/>
      <c r="H364" s="511"/>
      <c r="I364" s="511"/>
      <c r="J364" s="511"/>
      <c r="K364" s="511"/>
      <c r="L364" s="511"/>
      <c r="M364" s="511"/>
      <c r="N364" s="511"/>
      <c r="O364" s="511"/>
    </row>
    <row r="365" spans="1:15" ht="15" x14ac:dyDescent="0.25">
      <c r="A365" s="512"/>
      <c r="B365" s="511"/>
      <c r="C365" s="511"/>
      <c r="D365" s="511"/>
      <c r="E365" s="511"/>
      <c r="F365" s="511"/>
      <c r="G365" s="511"/>
      <c r="H365" s="511"/>
      <c r="I365" s="511"/>
      <c r="J365" s="511"/>
      <c r="K365" s="511"/>
      <c r="L365" s="511"/>
      <c r="M365" s="511"/>
      <c r="N365" s="511"/>
      <c r="O365" s="511"/>
    </row>
    <row r="366" spans="1:15" ht="15" x14ac:dyDescent="0.25">
      <c r="A366" s="512"/>
      <c r="B366" s="511"/>
      <c r="C366" s="511"/>
      <c r="D366" s="511"/>
      <c r="E366" s="511"/>
      <c r="F366" s="511"/>
      <c r="G366" s="511"/>
      <c r="H366" s="511"/>
      <c r="I366" s="511"/>
      <c r="J366" s="511"/>
      <c r="K366" s="511"/>
      <c r="L366" s="511"/>
      <c r="M366" s="511"/>
      <c r="N366" s="511"/>
      <c r="O366" s="511"/>
    </row>
    <row r="367" spans="1:15" ht="15" x14ac:dyDescent="0.25">
      <c r="A367" s="512"/>
      <c r="B367" s="511"/>
      <c r="C367" s="511"/>
      <c r="D367" s="511"/>
      <c r="E367" s="511"/>
      <c r="F367" s="511"/>
      <c r="G367" s="511"/>
      <c r="H367" s="511"/>
      <c r="I367" s="511"/>
      <c r="J367" s="511"/>
      <c r="K367" s="511"/>
      <c r="L367" s="511"/>
      <c r="M367" s="511"/>
      <c r="N367" s="511"/>
      <c r="O367" s="511"/>
    </row>
    <row r="368" spans="1:15" ht="15" x14ac:dyDescent="0.25">
      <c r="A368" s="512"/>
      <c r="B368" s="511"/>
      <c r="C368" s="511"/>
      <c r="D368" s="511"/>
      <c r="E368" s="511"/>
      <c r="F368" s="511"/>
      <c r="G368" s="511"/>
      <c r="H368" s="511"/>
      <c r="I368" s="511"/>
      <c r="J368" s="511"/>
      <c r="K368" s="511"/>
      <c r="L368" s="511"/>
      <c r="M368" s="511"/>
      <c r="N368" s="511"/>
      <c r="O368" s="511"/>
    </row>
    <row r="369" spans="1:15" ht="15" x14ac:dyDescent="0.25">
      <c r="A369" s="512"/>
      <c r="B369" s="511"/>
      <c r="C369" s="511"/>
      <c r="D369" s="511"/>
      <c r="E369" s="511"/>
      <c r="F369" s="511"/>
      <c r="G369" s="511"/>
      <c r="H369" s="511"/>
      <c r="I369" s="511"/>
      <c r="J369" s="511"/>
      <c r="K369" s="511"/>
      <c r="L369" s="511"/>
      <c r="M369" s="511"/>
      <c r="N369" s="511"/>
      <c r="O369" s="511"/>
    </row>
    <row r="370" spans="1:15" ht="15" x14ac:dyDescent="0.25">
      <c r="A370" s="512"/>
      <c r="B370" s="511"/>
      <c r="C370" s="511"/>
      <c r="D370" s="511"/>
      <c r="E370" s="511"/>
      <c r="F370" s="511"/>
      <c r="G370" s="511"/>
      <c r="H370" s="511"/>
      <c r="I370" s="511"/>
      <c r="J370" s="511"/>
      <c r="K370" s="511"/>
      <c r="L370" s="511"/>
      <c r="M370" s="511"/>
      <c r="N370" s="511"/>
      <c r="O370" s="511"/>
    </row>
    <row r="371" spans="1:15" ht="15" x14ac:dyDescent="0.25">
      <c r="A371" s="512"/>
      <c r="B371" s="511"/>
      <c r="C371" s="511"/>
      <c r="D371" s="511"/>
      <c r="E371" s="511"/>
      <c r="F371" s="511"/>
      <c r="G371" s="511"/>
      <c r="H371" s="511"/>
      <c r="I371" s="511"/>
      <c r="J371" s="511"/>
      <c r="K371" s="511"/>
      <c r="L371" s="511"/>
      <c r="M371" s="511"/>
      <c r="N371" s="511"/>
      <c r="O371" s="511"/>
    </row>
    <row r="372" spans="1:15" ht="15" x14ac:dyDescent="0.25">
      <c r="A372" s="512"/>
      <c r="B372" s="511"/>
      <c r="C372" s="511"/>
      <c r="D372" s="511"/>
      <c r="E372" s="511"/>
      <c r="F372" s="511"/>
      <c r="G372" s="511"/>
      <c r="H372" s="511"/>
      <c r="I372" s="511"/>
      <c r="J372" s="511"/>
      <c r="K372" s="511"/>
      <c r="L372" s="511"/>
      <c r="M372" s="511"/>
      <c r="N372" s="511"/>
      <c r="O372" s="511"/>
    </row>
    <row r="373" spans="1:15" ht="15" x14ac:dyDescent="0.25">
      <c r="A373" s="512"/>
      <c r="B373" s="511"/>
      <c r="C373" s="511"/>
      <c r="D373" s="511"/>
      <c r="E373" s="511"/>
      <c r="F373" s="511"/>
      <c r="G373" s="511"/>
      <c r="H373" s="511"/>
      <c r="I373" s="511"/>
      <c r="J373" s="511"/>
      <c r="K373" s="511"/>
      <c r="L373" s="511"/>
      <c r="M373" s="511"/>
      <c r="N373" s="511"/>
      <c r="O373" s="511"/>
    </row>
    <row r="374" spans="1:15" ht="15" x14ac:dyDescent="0.25">
      <c r="A374" s="512"/>
      <c r="B374" s="511"/>
      <c r="C374" s="511"/>
      <c r="D374" s="511"/>
      <c r="E374" s="511"/>
      <c r="F374" s="511"/>
      <c r="G374" s="511"/>
      <c r="H374" s="511"/>
      <c r="I374" s="511"/>
      <c r="J374" s="511"/>
      <c r="K374" s="511"/>
      <c r="L374" s="511"/>
      <c r="M374" s="511"/>
      <c r="N374" s="511"/>
      <c r="O374" s="511"/>
    </row>
    <row r="375" spans="1:15" ht="15" x14ac:dyDescent="0.25">
      <c r="A375" s="512"/>
      <c r="B375" s="511"/>
      <c r="C375" s="511"/>
      <c r="D375" s="511"/>
      <c r="E375" s="511"/>
      <c r="F375" s="511"/>
      <c r="G375" s="511"/>
      <c r="H375" s="511"/>
      <c r="I375" s="511"/>
      <c r="J375" s="511"/>
      <c r="K375" s="511"/>
      <c r="L375" s="511"/>
      <c r="M375" s="511"/>
      <c r="N375" s="511"/>
      <c r="O375" s="511"/>
    </row>
    <row r="376" spans="1:15" ht="15" x14ac:dyDescent="0.25">
      <c r="A376" s="512"/>
      <c r="B376" s="511"/>
      <c r="C376" s="511"/>
      <c r="D376" s="511"/>
      <c r="E376" s="511"/>
      <c r="F376" s="511"/>
      <c r="G376" s="511"/>
      <c r="H376" s="511"/>
      <c r="I376" s="511"/>
      <c r="J376" s="511"/>
      <c r="K376" s="511"/>
      <c r="L376" s="511"/>
      <c r="M376" s="511"/>
      <c r="N376" s="511"/>
      <c r="O376" s="511"/>
    </row>
    <row r="377" spans="1:15" ht="15" x14ac:dyDescent="0.25">
      <c r="A377" s="512"/>
      <c r="B377" s="511"/>
      <c r="C377" s="511"/>
      <c r="D377" s="511"/>
      <c r="E377" s="511"/>
      <c r="F377" s="511"/>
      <c r="G377" s="511"/>
      <c r="H377" s="511"/>
      <c r="I377" s="511"/>
      <c r="J377" s="511"/>
      <c r="K377" s="511"/>
      <c r="L377" s="511"/>
      <c r="M377" s="511"/>
      <c r="N377" s="511"/>
      <c r="O377" s="511"/>
    </row>
    <row r="378" spans="1:15" ht="15" x14ac:dyDescent="0.25">
      <c r="A378" s="512"/>
      <c r="B378" s="511"/>
      <c r="C378" s="511"/>
      <c r="D378" s="511"/>
      <c r="E378" s="511"/>
      <c r="F378" s="511"/>
      <c r="G378" s="511"/>
      <c r="H378" s="511"/>
      <c r="I378" s="511"/>
      <c r="J378" s="511"/>
      <c r="K378" s="511"/>
      <c r="L378" s="511"/>
      <c r="M378" s="511"/>
      <c r="N378" s="511"/>
      <c r="O378" s="511"/>
    </row>
    <row r="379" spans="1:15" ht="15" x14ac:dyDescent="0.25">
      <c r="A379" s="512"/>
      <c r="B379" s="511"/>
      <c r="C379" s="511"/>
      <c r="D379" s="511"/>
      <c r="E379" s="511"/>
      <c r="F379" s="511"/>
      <c r="G379" s="511"/>
      <c r="H379" s="511"/>
      <c r="I379" s="511"/>
      <c r="J379" s="511"/>
      <c r="K379" s="511"/>
      <c r="L379" s="511"/>
      <c r="M379" s="511"/>
      <c r="N379" s="511"/>
      <c r="O379" s="511"/>
    </row>
    <row r="380" spans="1:15" ht="15" x14ac:dyDescent="0.25">
      <c r="A380" s="512"/>
      <c r="B380" s="511"/>
      <c r="C380" s="511"/>
      <c r="D380" s="511"/>
      <c r="E380" s="511"/>
      <c r="F380" s="511"/>
      <c r="G380" s="511"/>
      <c r="H380" s="511"/>
      <c r="I380" s="511"/>
      <c r="J380" s="511"/>
      <c r="K380" s="511"/>
      <c r="L380" s="511"/>
      <c r="M380" s="511"/>
      <c r="N380" s="511"/>
      <c r="O380" s="511"/>
    </row>
    <row r="381" spans="1:15" ht="15" x14ac:dyDescent="0.25">
      <c r="A381" s="512"/>
      <c r="B381" s="511"/>
      <c r="C381" s="511"/>
      <c r="D381" s="511"/>
      <c r="E381" s="511"/>
      <c r="F381" s="511"/>
      <c r="G381" s="511"/>
      <c r="H381" s="511"/>
      <c r="I381" s="511"/>
      <c r="J381" s="511"/>
      <c r="K381" s="511"/>
      <c r="L381" s="511"/>
      <c r="M381" s="511"/>
      <c r="N381" s="511"/>
      <c r="O381" s="511"/>
    </row>
    <row r="382" spans="1:15" ht="15" x14ac:dyDescent="0.25">
      <c r="A382" s="512"/>
      <c r="B382" s="511"/>
      <c r="C382" s="511"/>
      <c r="D382" s="511"/>
      <c r="E382" s="511"/>
      <c r="F382" s="511"/>
      <c r="G382" s="511"/>
      <c r="H382" s="511"/>
      <c r="I382" s="511"/>
      <c r="J382" s="511"/>
      <c r="K382" s="511"/>
      <c r="L382" s="511"/>
      <c r="M382" s="511"/>
      <c r="N382" s="511"/>
      <c r="O382" s="511"/>
    </row>
    <row r="383" spans="1:15" ht="15" x14ac:dyDescent="0.25">
      <c r="A383" s="512"/>
      <c r="B383" s="511"/>
      <c r="C383" s="511"/>
      <c r="D383" s="511"/>
      <c r="E383" s="511"/>
      <c r="F383" s="511"/>
      <c r="G383" s="511"/>
      <c r="H383" s="511"/>
      <c r="I383" s="511"/>
      <c r="J383" s="511"/>
      <c r="K383" s="511"/>
      <c r="L383" s="511"/>
      <c r="M383" s="511"/>
      <c r="N383" s="511"/>
      <c r="O383" s="511"/>
    </row>
    <row r="384" spans="1:15" ht="15" x14ac:dyDescent="0.25">
      <c r="A384" s="512"/>
      <c r="B384" s="511"/>
      <c r="C384" s="511"/>
      <c r="D384" s="511"/>
      <c r="E384" s="511"/>
      <c r="F384" s="511"/>
      <c r="G384" s="511"/>
      <c r="H384" s="511"/>
      <c r="I384" s="511"/>
      <c r="J384" s="511"/>
      <c r="K384" s="511"/>
      <c r="L384" s="511"/>
      <c r="M384" s="511"/>
      <c r="N384" s="511"/>
      <c r="O384" s="511"/>
    </row>
    <row r="385" spans="1:15" ht="15" x14ac:dyDescent="0.25">
      <c r="A385" s="512"/>
      <c r="B385" s="511"/>
      <c r="C385" s="511"/>
      <c r="D385" s="511"/>
      <c r="E385" s="511"/>
      <c r="F385" s="511"/>
      <c r="G385" s="511"/>
      <c r="H385" s="511"/>
      <c r="I385" s="511"/>
      <c r="J385" s="511"/>
      <c r="K385" s="511"/>
      <c r="L385" s="511"/>
      <c r="M385" s="511"/>
      <c r="N385" s="511"/>
      <c r="O385" s="511"/>
    </row>
    <row r="386" spans="1:15" ht="15" x14ac:dyDescent="0.25">
      <c r="A386" s="512"/>
      <c r="B386" s="511"/>
      <c r="C386" s="511"/>
      <c r="D386" s="511"/>
      <c r="E386" s="511"/>
      <c r="F386" s="511"/>
      <c r="G386" s="511"/>
      <c r="H386" s="511"/>
      <c r="I386" s="511"/>
      <c r="J386" s="511"/>
      <c r="K386" s="511"/>
      <c r="L386" s="511"/>
      <c r="M386" s="511"/>
      <c r="N386" s="511"/>
      <c r="O386" s="511"/>
    </row>
    <row r="387" spans="1:15" ht="15" x14ac:dyDescent="0.25">
      <c r="A387" s="512"/>
      <c r="B387" s="511"/>
      <c r="C387" s="511"/>
      <c r="D387" s="511"/>
      <c r="E387" s="511"/>
      <c r="F387" s="511"/>
      <c r="G387" s="511"/>
      <c r="H387" s="511"/>
      <c r="I387" s="511"/>
      <c r="J387" s="511"/>
      <c r="K387" s="511"/>
      <c r="L387" s="511"/>
      <c r="M387" s="511"/>
      <c r="N387" s="511"/>
      <c r="O387" s="511"/>
    </row>
    <row r="388" spans="1:15" ht="15" x14ac:dyDescent="0.25">
      <c r="A388" s="512"/>
      <c r="B388" s="511"/>
      <c r="C388" s="511"/>
      <c r="D388" s="511"/>
      <c r="E388" s="511"/>
      <c r="F388" s="511"/>
      <c r="G388" s="511"/>
      <c r="H388" s="511"/>
      <c r="I388" s="511"/>
      <c r="J388" s="511"/>
      <c r="K388" s="511"/>
      <c r="L388" s="511"/>
      <c r="M388" s="511"/>
      <c r="N388" s="511"/>
      <c r="O388" s="511"/>
    </row>
    <row r="389" spans="1:15" ht="15" x14ac:dyDescent="0.25">
      <c r="A389" s="512"/>
      <c r="B389" s="511"/>
      <c r="C389" s="511"/>
      <c r="D389" s="511"/>
      <c r="E389" s="511"/>
      <c r="F389" s="511"/>
      <c r="G389" s="511"/>
      <c r="H389" s="511"/>
      <c r="I389" s="511"/>
      <c r="J389" s="511"/>
      <c r="K389" s="511"/>
      <c r="L389" s="511"/>
      <c r="M389" s="511"/>
      <c r="N389" s="511"/>
      <c r="O389" s="511"/>
    </row>
    <row r="390" spans="1:15" ht="15" x14ac:dyDescent="0.25">
      <c r="A390" s="512"/>
      <c r="B390" s="511"/>
      <c r="C390" s="511"/>
      <c r="D390" s="511"/>
      <c r="E390" s="511"/>
      <c r="F390" s="511"/>
      <c r="G390" s="511"/>
      <c r="H390" s="511"/>
      <c r="I390" s="511"/>
      <c r="J390" s="511"/>
      <c r="K390" s="511"/>
      <c r="L390" s="511"/>
      <c r="M390" s="511"/>
      <c r="N390" s="511"/>
      <c r="O390" s="511"/>
    </row>
    <row r="391" spans="1:15" ht="15" x14ac:dyDescent="0.25">
      <c r="A391" s="512"/>
      <c r="B391" s="511"/>
      <c r="C391" s="511"/>
      <c r="D391" s="511"/>
      <c r="E391" s="511"/>
      <c r="F391" s="511"/>
      <c r="G391" s="511"/>
      <c r="H391" s="511"/>
      <c r="I391" s="511"/>
      <c r="J391" s="511"/>
      <c r="K391" s="511"/>
      <c r="L391" s="511"/>
      <c r="M391" s="511"/>
      <c r="N391" s="511"/>
      <c r="O391" s="511"/>
    </row>
    <row r="392" spans="1:15" ht="15" x14ac:dyDescent="0.25">
      <c r="A392" s="512"/>
      <c r="B392" s="511"/>
      <c r="C392" s="511"/>
      <c r="D392" s="511"/>
      <c r="E392" s="511"/>
      <c r="F392" s="511"/>
      <c r="G392" s="511"/>
      <c r="H392" s="511"/>
      <c r="I392" s="511"/>
      <c r="J392" s="511"/>
      <c r="K392" s="511"/>
      <c r="L392" s="511"/>
      <c r="M392" s="511"/>
      <c r="N392" s="511"/>
      <c r="O392" s="511"/>
    </row>
    <row r="393" spans="1:15" ht="15" x14ac:dyDescent="0.25">
      <c r="A393" s="512"/>
      <c r="B393" s="511"/>
      <c r="C393" s="511"/>
      <c r="D393" s="511"/>
      <c r="E393" s="511"/>
      <c r="F393" s="511"/>
      <c r="G393" s="511"/>
      <c r="H393" s="511"/>
      <c r="I393" s="511"/>
      <c r="J393" s="511"/>
      <c r="K393" s="511"/>
      <c r="L393" s="511"/>
      <c r="M393" s="511"/>
      <c r="N393" s="511"/>
      <c r="O393" s="511"/>
    </row>
    <row r="394" spans="1:15" ht="15" x14ac:dyDescent="0.25">
      <c r="A394" s="512"/>
      <c r="B394" s="511"/>
      <c r="C394" s="511"/>
      <c r="D394" s="511"/>
      <c r="E394" s="511"/>
      <c r="F394" s="511"/>
      <c r="G394" s="511"/>
      <c r="H394" s="511"/>
      <c r="I394" s="511"/>
      <c r="J394" s="511"/>
      <c r="K394" s="511"/>
      <c r="L394" s="511"/>
      <c r="M394" s="511"/>
      <c r="N394" s="511"/>
      <c r="O394" s="511"/>
    </row>
    <row r="395" spans="1:15" ht="15" x14ac:dyDescent="0.25">
      <c r="A395" s="512"/>
      <c r="B395" s="511"/>
      <c r="C395" s="511"/>
      <c r="D395" s="511"/>
      <c r="E395" s="511"/>
      <c r="F395" s="511"/>
      <c r="G395" s="511"/>
      <c r="H395" s="511"/>
      <c r="I395" s="511"/>
      <c r="J395" s="511"/>
      <c r="K395" s="511"/>
      <c r="L395" s="511"/>
      <c r="M395" s="511"/>
      <c r="N395" s="511"/>
      <c r="O395" s="511"/>
    </row>
    <row r="396" spans="1:15" ht="15" x14ac:dyDescent="0.25">
      <c r="A396" s="512"/>
      <c r="B396" s="511"/>
      <c r="C396" s="511"/>
      <c r="D396" s="511"/>
      <c r="E396" s="511"/>
      <c r="F396" s="511"/>
      <c r="G396" s="511"/>
      <c r="H396" s="511"/>
      <c r="I396" s="511"/>
      <c r="J396" s="511"/>
      <c r="K396" s="511"/>
      <c r="L396" s="511"/>
      <c r="M396" s="511"/>
      <c r="N396" s="511"/>
      <c r="O396" s="511"/>
    </row>
    <row r="397" spans="1:15" ht="15" x14ac:dyDescent="0.25">
      <c r="A397" s="512"/>
      <c r="B397" s="511"/>
      <c r="C397" s="511"/>
      <c r="D397" s="511"/>
      <c r="E397" s="511"/>
      <c r="F397" s="511"/>
      <c r="G397" s="511"/>
      <c r="H397" s="511"/>
      <c r="I397" s="511"/>
      <c r="J397" s="511"/>
      <c r="K397" s="511"/>
      <c r="L397" s="511"/>
      <c r="M397" s="511"/>
      <c r="N397" s="511"/>
      <c r="O397" s="511"/>
    </row>
    <row r="398" spans="1:15" ht="15" x14ac:dyDescent="0.25">
      <c r="A398" s="512"/>
      <c r="B398" s="511"/>
      <c r="C398" s="511"/>
      <c r="D398" s="511"/>
      <c r="E398" s="511"/>
      <c r="F398" s="511"/>
      <c r="G398" s="511"/>
      <c r="H398" s="511"/>
      <c r="I398" s="511"/>
      <c r="J398" s="511"/>
      <c r="K398" s="511"/>
      <c r="L398" s="511"/>
      <c r="M398" s="511"/>
      <c r="N398" s="511"/>
      <c r="O398" s="511"/>
    </row>
    <row r="399" spans="1:15" ht="15" x14ac:dyDescent="0.25">
      <c r="A399" s="512"/>
      <c r="B399" s="511"/>
      <c r="C399" s="511"/>
      <c r="D399" s="511"/>
      <c r="E399" s="511"/>
      <c r="F399" s="511"/>
      <c r="G399" s="511"/>
      <c r="H399" s="511"/>
      <c r="I399" s="511"/>
      <c r="J399" s="511"/>
      <c r="K399" s="511"/>
      <c r="L399" s="511"/>
      <c r="M399" s="511"/>
      <c r="N399" s="511"/>
      <c r="O399" s="511"/>
    </row>
    <row r="400" spans="1:15" ht="15" x14ac:dyDescent="0.25">
      <c r="A400" s="512"/>
      <c r="B400" s="511"/>
      <c r="C400" s="511"/>
      <c r="D400" s="511"/>
      <c r="E400" s="511"/>
      <c r="F400" s="511"/>
      <c r="G400" s="511"/>
      <c r="H400" s="511"/>
      <c r="I400" s="511"/>
      <c r="J400" s="511"/>
      <c r="K400" s="511"/>
      <c r="L400" s="511"/>
      <c r="M400" s="511"/>
      <c r="N400" s="511"/>
      <c r="O400" s="511"/>
    </row>
    <row r="401" spans="1:15" ht="15" x14ac:dyDescent="0.25">
      <c r="A401" s="512"/>
      <c r="B401" s="511"/>
      <c r="C401" s="511"/>
      <c r="D401" s="511"/>
      <c r="E401" s="511"/>
      <c r="F401" s="511"/>
      <c r="G401" s="511"/>
      <c r="H401" s="511"/>
      <c r="I401" s="511"/>
      <c r="J401" s="511"/>
      <c r="K401" s="511"/>
      <c r="L401" s="511"/>
      <c r="M401" s="511"/>
      <c r="N401" s="511"/>
      <c r="O401" s="511"/>
    </row>
    <row r="402" spans="1:15" ht="15" x14ac:dyDescent="0.25">
      <c r="A402" s="512"/>
      <c r="B402" s="511"/>
      <c r="C402" s="511"/>
      <c r="D402" s="511"/>
      <c r="E402" s="511"/>
      <c r="F402" s="511"/>
      <c r="G402" s="511"/>
      <c r="H402" s="511"/>
      <c r="I402" s="511"/>
      <c r="J402" s="511"/>
      <c r="K402" s="511"/>
      <c r="L402" s="511"/>
      <c r="M402" s="511"/>
      <c r="N402" s="511"/>
      <c r="O402" s="511"/>
    </row>
    <row r="403" spans="1:15" ht="15" x14ac:dyDescent="0.25">
      <c r="A403" s="512"/>
      <c r="B403" s="511"/>
      <c r="C403" s="511"/>
      <c r="D403" s="511"/>
      <c r="E403" s="511"/>
      <c r="F403" s="511"/>
      <c r="G403" s="511"/>
      <c r="H403" s="511"/>
      <c r="I403" s="511"/>
      <c r="J403" s="511"/>
      <c r="K403" s="511"/>
      <c r="L403" s="511"/>
      <c r="M403" s="511"/>
      <c r="N403" s="511"/>
      <c r="O403" s="511"/>
    </row>
    <row r="404" spans="1:15" ht="15" x14ac:dyDescent="0.25">
      <c r="A404" s="512"/>
      <c r="B404" s="511"/>
      <c r="C404" s="511"/>
      <c r="D404" s="511"/>
      <c r="E404" s="511"/>
      <c r="F404" s="511"/>
      <c r="G404" s="511"/>
      <c r="H404" s="511"/>
      <c r="I404" s="511"/>
      <c r="J404" s="511"/>
      <c r="K404" s="511"/>
      <c r="L404" s="511"/>
      <c r="M404" s="511"/>
      <c r="N404" s="511"/>
      <c r="O404" s="511"/>
    </row>
    <row r="405" spans="1:15" ht="15" x14ac:dyDescent="0.25">
      <c r="A405" s="512"/>
      <c r="B405" s="511"/>
      <c r="C405" s="511"/>
      <c r="D405" s="511"/>
      <c r="E405" s="511"/>
      <c r="F405" s="511"/>
      <c r="G405" s="511"/>
      <c r="H405" s="511"/>
      <c r="I405" s="511"/>
      <c r="J405" s="511"/>
      <c r="K405" s="511"/>
      <c r="L405" s="511"/>
      <c r="M405" s="511"/>
      <c r="N405" s="511"/>
      <c r="O405" s="511"/>
    </row>
    <row r="406" spans="1:15" ht="15" x14ac:dyDescent="0.25">
      <c r="A406" s="512"/>
      <c r="B406" s="511"/>
      <c r="C406" s="511"/>
      <c r="D406" s="511"/>
      <c r="E406" s="511"/>
      <c r="F406" s="511"/>
      <c r="G406" s="511"/>
      <c r="H406" s="511"/>
      <c r="I406" s="511"/>
      <c r="J406" s="511"/>
      <c r="K406" s="511"/>
      <c r="L406" s="511"/>
      <c r="M406" s="511"/>
      <c r="N406" s="511"/>
      <c r="O406" s="511"/>
    </row>
    <row r="407" spans="1:15" ht="15" x14ac:dyDescent="0.25">
      <c r="A407" s="512"/>
      <c r="B407" s="511"/>
      <c r="C407" s="511"/>
      <c r="D407" s="511"/>
      <c r="E407" s="511"/>
      <c r="F407" s="511"/>
      <c r="G407" s="511"/>
      <c r="H407" s="511"/>
      <c r="I407" s="511"/>
      <c r="J407" s="511"/>
      <c r="K407" s="511"/>
      <c r="L407" s="511"/>
      <c r="M407" s="511"/>
      <c r="N407" s="511"/>
      <c r="O407" s="511"/>
    </row>
    <row r="408" spans="1:15" ht="15" x14ac:dyDescent="0.25">
      <c r="A408" s="512"/>
      <c r="B408" s="511"/>
      <c r="C408" s="511"/>
      <c r="D408" s="511"/>
      <c r="E408" s="511"/>
      <c r="F408" s="511"/>
      <c r="G408" s="511"/>
      <c r="H408" s="511"/>
      <c r="I408" s="511"/>
      <c r="J408" s="511"/>
      <c r="K408" s="511"/>
      <c r="L408" s="511"/>
      <c r="M408" s="511"/>
      <c r="N408" s="511"/>
      <c r="O408" s="511"/>
    </row>
    <row r="409" spans="1:15" ht="15" x14ac:dyDescent="0.25">
      <c r="A409" s="512"/>
      <c r="B409" s="511"/>
      <c r="C409" s="511"/>
      <c r="D409" s="511"/>
      <c r="E409" s="511"/>
      <c r="F409" s="511"/>
      <c r="G409" s="511"/>
      <c r="H409" s="511"/>
      <c r="I409" s="511"/>
      <c r="J409" s="511"/>
      <c r="K409" s="511"/>
      <c r="L409" s="511"/>
      <c r="M409" s="511"/>
      <c r="N409" s="511"/>
      <c r="O409" s="511"/>
    </row>
    <row r="410" spans="1:15" ht="15" x14ac:dyDescent="0.25">
      <c r="A410" s="512"/>
      <c r="B410" s="511"/>
      <c r="C410" s="511"/>
      <c r="D410" s="511"/>
      <c r="E410" s="511"/>
      <c r="F410" s="511"/>
      <c r="G410" s="511"/>
      <c r="H410" s="511"/>
      <c r="I410" s="511"/>
      <c r="J410" s="511"/>
      <c r="K410" s="511"/>
      <c r="L410" s="511"/>
      <c r="M410" s="511"/>
      <c r="N410" s="511"/>
      <c r="O410" s="511"/>
    </row>
    <row r="411" spans="1:15" ht="15" x14ac:dyDescent="0.25">
      <c r="A411" s="512"/>
      <c r="B411" s="511"/>
      <c r="C411" s="511"/>
      <c r="D411" s="511"/>
      <c r="E411" s="511"/>
      <c r="F411" s="511"/>
      <c r="G411" s="511"/>
      <c r="H411" s="511"/>
      <c r="I411" s="511"/>
      <c r="J411" s="511"/>
      <c r="K411" s="511"/>
      <c r="L411" s="511"/>
      <c r="M411" s="511"/>
      <c r="N411" s="511"/>
      <c r="O411" s="511"/>
    </row>
    <row r="412" spans="1:15" ht="15" x14ac:dyDescent="0.25">
      <c r="A412" s="512"/>
      <c r="B412" s="511"/>
      <c r="C412" s="511"/>
      <c r="D412" s="511"/>
      <c r="E412" s="511"/>
      <c r="F412" s="511"/>
      <c r="G412" s="511"/>
      <c r="H412" s="511"/>
      <c r="I412" s="511"/>
      <c r="J412" s="511"/>
      <c r="K412" s="511"/>
      <c r="L412" s="511"/>
      <c r="M412" s="511"/>
      <c r="N412" s="511"/>
      <c r="O412" s="511"/>
    </row>
    <row r="413" spans="1:15" ht="15" x14ac:dyDescent="0.25">
      <c r="A413" s="512"/>
      <c r="B413" s="511"/>
      <c r="C413" s="511"/>
      <c r="D413" s="511"/>
      <c r="E413" s="511"/>
      <c r="F413" s="511"/>
      <c r="G413" s="511"/>
      <c r="H413" s="511"/>
      <c r="I413" s="511"/>
      <c r="J413" s="511"/>
      <c r="K413" s="511"/>
      <c r="L413" s="511"/>
      <c r="M413" s="511"/>
      <c r="N413" s="511"/>
      <c r="O413" s="511"/>
    </row>
    <row r="414" spans="1:15" ht="15" x14ac:dyDescent="0.25">
      <c r="A414" s="512"/>
      <c r="B414" s="511"/>
      <c r="C414" s="511"/>
      <c r="D414" s="511"/>
      <c r="E414" s="511"/>
      <c r="F414" s="511"/>
      <c r="G414" s="511"/>
      <c r="H414" s="511"/>
      <c r="I414" s="511"/>
      <c r="J414" s="511"/>
      <c r="K414" s="511"/>
      <c r="L414" s="511"/>
      <c r="M414" s="511"/>
      <c r="N414" s="511"/>
      <c r="O414" s="511"/>
    </row>
    <row r="415" spans="1:15" ht="15" x14ac:dyDescent="0.25">
      <c r="A415" s="512"/>
      <c r="B415" s="511"/>
      <c r="C415" s="511"/>
      <c r="D415" s="511"/>
      <c r="E415" s="511"/>
      <c r="F415" s="511"/>
      <c r="G415" s="511"/>
      <c r="H415" s="511"/>
      <c r="I415" s="511"/>
      <c r="J415" s="511"/>
      <c r="K415" s="511"/>
      <c r="L415" s="511"/>
      <c r="M415" s="511"/>
      <c r="N415" s="511"/>
      <c r="O415" s="511"/>
    </row>
    <row r="416" spans="1:15" ht="15" x14ac:dyDescent="0.25">
      <c r="A416" s="512"/>
      <c r="B416" s="511"/>
      <c r="C416" s="511"/>
      <c r="D416" s="511"/>
      <c r="E416" s="511"/>
      <c r="F416" s="511"/>
      <c r="G416" s="511"/>
      <c r="H416" s="511"/>
      <c r="I416" s="511"/>
      <c r="J416" s="511"/>
      <c r="K416" s="511"/>
      <c r="L416" s="511"/>
      <c r="M416" s="511"/>
      <c r="N416" s="511"/>
      <c r="O416" s="511"/>
    </row>
    <row r="417" spans="1:15" ht="15" x14ac:dyDescent="0.25">
      <c r="A417" s="512"/>
      <c r="B417" s="511"/>
      <c r="C417" s="511"/>
      <c r="D417" s="511"/>
      <c r="E417" s="511"/>
      <c r="F417" s="511"/>
      <c r="G417" s="511"/>
      <c r="H417" s="511"/>
      <c r="I417" s="511"/>
      <c r="J417" s="511"/>
      <c r="K417" s="511"/>
      <c r="L417" s="511"/>
      <c r="M417" s="511"/>
      <c r="N417" s="511"/>
      <c r="O417" s="511"/>
    </row>
    <row r="418" spans="1:15" ht="15" x14ac:dyDescent="0.25">
      <c r="A418" s="512"/>
      <c r="B418" s="511"/>
      <c r="C418" s="511"/>
      <c r="D418" s="511"/>
      <c r="E418" s="511"/>
      <c r="F418" s="511"/>
      <c r="G418" s="511"/>
      <c r="H418" s="511"/>
      <c r="I418" s="511"/>
      <c r="J418" s="511"/>
      <c r="K418" s="511"/>
      <c r="L418" s="511"/>
      <c r="M418" s="511"/>
      <c r="N418" s="511"/>
      <c r="O418" s="511"/>
    </row>
    <row r="419" spans="1:15" ht="15" x14ac:dyDescent="0.25">
      <c r="A419" s="512"/>
      <c r="B419" s="511"/>
      <c r="C419" s="511"/>
      <c r="D419" s="511"/>
      <c r="E419" s="511"/>
      <c r="F419" s="511"/>
      <c r="G419" s="511"/>
      <c r="H419" s="511"/>
      <c r="I419" s="511"/>
      <c r="J419" s="511"/>
      <c r="K419" s="511"/>
      <c r="L419" s="511"/>
      <c r="M419" s="511"/>
      <c r="N419" s="511"/>
      <c r="O419" s="511"/>
    </row>
    <row r="420" spans="1:15" ht="15" x14ac:dyDescent="0.25">
      <c r="A420" s="512"/>
      <c r="B420" s="511"/>
      <c r="C420" s="511"/>
      <c r="D420" s="511"/>
      <c r="E420" s="511"/>
      <c r="F420" s="511"/>
      <c r="G420" s="511"/>
      <c r="H420" s="511"/>
      <c r="I420" s="511"/>
      <c r="J420" s="511"/>
      <c r="K420" s="511"/>
      <c r="L420" s="511"/>
      <c r="M420" s="511"/>
      <c r="N420" s="511"/>
      <c r="O420" s="511"/>
    </row>
    <row r="421" spans="1:15" ht="15" x14ac:dyDescent="0.25">
      <c r="A421" s="512"/>
      <c r="B421" s="511"/>
      <c r="C421" s="511"/>
      <c r="D421" s="511"/>
      <c r="E421" s="511"/>
      <c r="F421" s="511"/>
      <c r="G421" s="511"/>
      <c r="H421" s="511"/>
      <c r="I421" s="511"/>
      <c r="J421" s="511"/>
      <c r="K421" s="511"/>
      <c r="L421" s="511"/>
      <c r="M421" s="511"/>
      <c r="N421" s="511"/>
      <c r="O421" s="511"/>
    </row>
    <row r="422" spans="1:15" ht="15" x14ac:dyDescent="0.25">
      <c r="A422" s="512"/>
      <c r="B422" s="511"/>
      <c r="C422" s="511"/>
      <c r="D422" s="511"/>
      <c r="E422" s="511"/>
      <c r="F422" s="511"/>
      <c r="G422" s="511"/>
      <c r="H422" s="511"/>
      <c r="I422" s="511"/>
      <c r="J422" s="511"/>
      <c r="K422" s="511"/>
      <c r="L422" s="511"/>
      <c r="M422" s="511"/>
      <c r="N422" s="511"/>
      <c r="O422" s="511"/>
    </row>
    <row r="423" spans="1:15" ht="15" x14ac:dyDescent="0.25">
      <c r="A423" s="512"/>
      <c r="B423" s="511"/>
      <c r="C423" s="511"/>
      <c r="D423" s="511"/>
      <c r="E423" s="511"/>
      <c r="F423" s="511"/>
      <c r="G423" s="511"/>
      <c r="H423" s="511"/>
      <c r="I423" s="511"/>
      <c r="J423" s="511"/>
      <c r="K423" s="511"/>
      <c r="L423" s="511"/>
      <c r="M423" s="511"/>
      <c r="N423" s="511"/>
      <c r="O423" s="511"/>
    </row>
    <row r="424" spans="1:15" ht="15" x14ac:dyDescent="0.25">
      <c r="A424" s="512"/>
      <c r="B424" s="511"/>
      <c r="C424" s="511"/>
      <c r="D424" s="511"/>
      <c r="E424" s="511"/>
      <c r="F424" s="511"/>
      <c r="G424" s="511"/>
      <c r="H424" s="511"/>
      <c r="I424" s="511"/>
      <c r="J424" s="511"/>
      <c r="K424" s="511"/>
      <c r="L424" s="511"/>
      <c r="M424" s="511"/>
      <c r="N424" s="511"/>
      <c r="O424" s="511"/>
    </row>
    <row r="425" spans="1:15" ht="15" x14ac:dyDescent="0.25">
      <c r="A425" s="512"/>
      <c r="B425" s="511"/>
      <c r="C425" s="511"/>
      <c r="D425" s="511"/>
      <c r="E425" s="511"/>
      <c r="F425" s="511"/>
      <c r="G425" s="511"/>
      <c r="H425" s="511"/>
      <c r="I425" s="511"/>
      <c r="J425" s="511"/>
      <c r="K425" s="511"/>
      <c r="L425" s="511"/>
      <c r="M425" s="511"/>
      <c r="N425" s="511"/>
      <c r="O425" s="511"/>
    </row>
    <row r="426" spans="1:15" ht="15" x14ac:dyDescent="0.25">
      <c r="A426" s="512"/>
      <c r="B426" s="511"/>
      <c r="C426" s="511"/>
      <c r="D426" s="511"/>
      <c r="E426" s="511"/>
      <c r="F426" s="511"/>
      <c r="G426" s="511"/>
      <c r="H426" s="511"/>
      <c r="I426" s="511"/>
      <c r="J426" s="511"/>
      <c r="K426" s="511"/>
      <c r="L426" s="511"/>
      <c r="M426" s="511"/>
      <c r="N426" s="511"/>
      <c r="O426" s="511"/>
    </row>
    <row r="427" spans="1:15" ht="15" x14ac:dyDescent="0.25">
      <c r="A427" s="512"/>
      <c r="B427" s="511"/>
      <c r="C427" s="511"/>
      <c r="D427" s="511"/>
      <c r="E427" s="511"/>
      <c r="F427" s="511"/>
      <c r="G427" s="511"/>
      <c r="H427" s="511"/>
      <c r="I427" s="511"/>
      <c r="J427" s="511"/>
      <c r="K427" s="511"/>
      <c r="L427" s="511"/>
      <c r="M427" s="511"/>
      <c r="N427" s="511"/>
      <c r="O427" s="511"/>
    </row>
    <row r="428" spans="1:15" ht="15" x14ac:dyDescent="0.25">
      <c r="A428" s="512"/>
      <c r="B428" s="511"/>
      <c r="C428" s="511"/>
      <c r="D428" s="511"/>
      <c r="E428" s="511"/>
      <c r="F428" s="511"/>
      <c r="G428" s="511"/>
      <c r="H428" s="511"/>
      <c r="I428" s="511"/>
      <c r="J428" s="511"/>
      <c r="K428" s="511"/>
      <c r="L428" s="511"/>
      <c r="M428" s="511"/>
      <c r="N428" s="511"/>
      <c r="O428" s="511"/>
    </row>
    <row r="429" spans="1:15" ht="15" x14ac:dyDescent="0.25">
      <c r="A429" s="512"/>
      <c r="B429" s="511"/>
      <c r="C429" s="511"/>
      <c r="D429" s="511"/>
      <c r="E429" s="511"/>
      <c r="F429" s="511"/>
      <c r="G429" s="511"/>
      <c r="H429" s="511"/>
      <c r="I429" s="511"/>
      <c r="J429" s="511"/>
      <c r="K429" s="511"/>
      <c r="L429" s="511"/>
      <c r="M429" s="511"/>
      <c r="N429" s="511"/>
      <c r="O429" s="511"/>
    </row>
    <row r="430" spans="1:15" ht="15" x14ac:dyDescent="0.25">
      <c r="A430" s="512"/>
      <c r="B430" s="511"/>
      <c r="C430" s="511"/>
      <c r="D430" s="511"/>
      <c r="E430" s="511"/>
      <c r="F430" s="511"/>
      <c r="G430" s="511"/>
      <c r="H430" s="511"/>
      <c r="I430" s="511"/>
      <c r="J430" s="511"/>
      <c r="K430" s="511"/>
      <c r="L430" s="511"/>
      <c r="M430" s="511"/>
      <c r="N430" s="511"/>
      <c r="O430" s="511"/>
    </row>
    <row r="431" spans="1:15" ht="15" x14ac:dyDescent="0.25">
      <c r="A431" s="512"/>
      <c r="B431" s="511"/>
      <c r="C431" s="511"/>
      <c r="D431" s="511"/>
      <c r="E431" s="511"/>
      <c r="F431" s="511"/>
      <c r="G431" s="511"/>
      <c r="H431" s="511"/>
      <c r="I431" s="511"/>
      <c r="J431" s="511"/>
      <c r="K431" s="511"/>
      <c r="L431" s="511"/>
      <c r="M431" s="511"/>
      <c r="N431" s="511"/>
      <c r="O431" s="511"/>
    </row>
    <row r="432" spans="1:15" ht="15" x14ac:dyDescent="0.25">
      <c r="A432" s="512"/>
      <c r="B432" s="511"/>
      <c r="C432" s="511"/>
      <c r="D432" s="511"/>
      <c r="E432" s="511"/>
      <c r="F432" s="511"/>
      <c r="G432" s="511"/>
      <c r="H432" s="511"/>
      <c r="I432" s="511"/>
      <c r="J432" s="511"/>
      <c r="K432" s="511"/>
      <c r="L432" s="511"/>
      <c r="M432" s="511"/>
      <c r="N432" s="511"/>
      <c r="O432" s="511"/>
    </row>
    <row r="433" spans="1:15" ht="15" x14ac:dyDescent="0.25">
      <c r="A433" s="512"/>
      <c r="B433" s="511"/>
      <c r="C433" s="511"/>
      <c r="D433" s="511"/>
      <c r="E433" s="511"/>
      <c r="F433" s="511"/>
      <c r="G433" s="511"/>
      <c r="H433" s="511"/>
      <c r="I433" s="511"/>
      <c r="J433" s="511"/>
      <c r="K433" s="511"/>
      <c r="L433" s="511"/>
      <c r="M433" s="511"/>
      <c r="N433" s="511"/>
      <c r="O433" s="511"/>
    </row>
    <row r="434" spans="1:15" ht="15" x14ac:dyDescent="0.25">
      <c r="A434" s="512"/>
      <c r="B434" s="511"/>
      <c r="C434" s="511"/>
      <c r="D434" s="511"/>
      <c r="E434" s="511"/>
      <c r="F434" s="511"/>
      <c r="G434" s="511"/>
      <c r="H434" s="511"/>
      <c r="I434" s="511"/>
      <c r="J434" s="511"/>
      <c r="K434" s="511"/>
      <c r="L434" s="511"/>
      <c r="M434" s="511"/>
      <c r="N434" s="511"/>
      <c r="O434" s="511"/>
    </row>
    <row r="435" spans="1:15" ht="15" x14ac:dyDescent="0.25">
      <c r="A435" s="512"/>
      <c r="B435" s="511"/>
      <c r="C435" s="511"/>
      <c r="D435" s="511"/>
      <c r="E435" s="511"/>
      <c r="F435" s="511"/>
      <c r="G435" s="511"/>
      <c r="H435" s="511"/>
      <c r="I435" s="511"/>
      <c r="J435" s="511"/>
      <c r="K435" s="511"/>
      <c r="L435" s="511"/>
      <c r="M435" s="511"/>
      <c r="N435" s="511"/>
      <c r="O435" s="511"/>
    </row>
    <row r="436" spans="1:15" ht="15" x14ac:dyDescent="0.25">
      <c r="A436" s="512"/>
      <c r="B436" s="511"/>
      <c r="C436" s="511"/>
      <c r="D436" s="511"/>
      <c r="E436" s="511"/>
      <c r="F436" s="511"/>
      <c r="G436" s="511"/>
      <c r="H436" s="511"/>
      <c r="I436" s="511"/>
      <c r="J436" s="511"/>
      <c r="K436" s="511"/>
      <c r="L436" s="511"/>
      <c r="M436" s="511"/>
      <c r="N436" s="511"/>
      <c r="O436" s="511"/>
    </row>
    <row r="437" spans="1:15" ht="15" x14ac:dyDescent="0.25">
      <c r="A437" s="512"/>
      <c r="B437" s="511"/>
      <c r="C437" s="511"/>
      <c r="D437" s="511"/>
      <c r="E437" s="511"/>
      <c r="F437" s="511"/>
      <c r="G437" s="511"/>
      <c r="H437" s="511"/>
      <c r="I437" s="511"/>
      <c r="J437" s="511"/>
      <c r="K437" s="511"/>
      <c r="L437" s="511"/>
      <c r="M437" s="511"/>
      <c r="N437" s="511"/>
      <c r="O437" s="511"/>
    </row>
    <row r="438" spans="1:15" ht="15" x14ac:dyDescent="0.25">
      <c r="A438" s="512"/>
      <c r="B438" s="511"/>
      <c r="C438" s="511"/>
      <c r="D438" s="511"/>
      <c r="E438" s="511"/>
      <c r="F438" s="511"/>
      <c r="G438" s="511"/>
      <c r="H438" s="511"/>
      <c r="I438" s="511"/>
      <c r="J438" s="511"/>
      <c r="K438" s="511"/>
      <c r="L438" s="511"/>
      <c r="M438" s="511"/>
      <c r="N438" s="511"/>
      <c r="O438" s="511"/>
    </row>
    <row r="439" spans="1:15" ht="15" x14ac:dyDescent="0.25">
      <c r="A439" s="512"/>
      <c r="B439" s="511"/>
      <c r="C439" s="511"/>
      <c r="D439" s="511"/>
      <c r="E439" s="511"/>
      <c r="F439" s="511"/>
      <c r="G439" s="511"/>
      <c r="H439" s="511"/>
      <c r="I439" s="511"/>
      <c r="J439" s="511"/>
      <c r="K439" s="511"/>
      <c r="L439" s="511"/>
      <c r="M439" s="511"/>
      <c r="N439" s="511"/>
      <c r="O439" s="511"/>
    </row>
    <row r="440" spans="1:15" ht="15" x14ac:dyDescent="0.25">
      <c r="A440" s="512"/>
      <c r="B440" s="511"/>
      <c r="C440" s="511"/>
      <c r="D440" s="511"/>
      <c r="E440" s="511"/>
      <c r="F440" s="511"/>
      <c r="G440" s="511"/>
      <c r="H440" s="511"/>
      <c r="I440" s="511"/>
      <c r="J440" s="511"/>
      <c r="K440" s="511"/>
      <c r="L440" s="511"/>
      <c r="M440" s="511"/>
      <c r="N440" s="511"/>
      <c r="O440" s="511"/>
    </row>
    <row r="441" spans="1:15" ht="15" x14ac:dyDescent="0.25">
      <c r="A441" s="512"/>
      <c r="B441" s="511"/>
      <c r="C441" s="511"/>
      <c r="D441" s="511"/>
      <c r="E441" s="511"/>
      <c r="F441" s="511"/>
      <c r="G441" s="511"/>
      <c r="H441" s="511"/>
      <c r="I441" s="511"/>
      <c r="J441" s="511"/>
      <c r="K441" s="511"/>
      <c r="L441" s="511"/>
      <c r="M441" s="511"/>
      <c r="N441" s="511"/>
      <c r="O441" s="511"/>
    </row>
    <row r="442" spans="1:15" ht="15" x14ac:dyDescent="0.25">
      <c r="A442" s="512"/>
      <c r="B442" s="511"/>
      <c r="C442" s="511"/>
      <c r="D442" s="511"/>
      <c r="E442" s="511"/>
      <c r="F442" s="511"/>
      <c r="G442" s="511"/>
      <c r="H442" s="511"/>
      <c r="I442" s="511"/>
      <c r="J442" s="511"/>
      <c r="K442" s="511"/>
      <c r="L442" s="511"/>
      <c r="M442" s="511"/>
      <c r="N442" s="511"/>
      <c r="O442" s="511"/>
    </row>
    <row r="443" spans="1:15" ht="15" x14ac:dyDescent="0.25">
      <c r="A443" s="512"/>
      <c r="B443" s="511"/>
      <c r="C443" s="511"/>
      <c r="D443" s="511"/>
      <c r="E443" s="511"/>
      <c r="F443" s="511"/>
      <c r="G443" s="511"/>
      <c r="H443" s="511"/>
      <c r="I443" s="511"/>
      <c r="J443" s="511"/>
      <c r="K443" s="511"/>
      <c r="L443" s="511"/>
      <c r="M443" s="511"/>
      <c r="N443" s="511"/>
      <c r="O443" s="511"/>
    </row>
    <row r="444" spans="1:15" ht="15" x14ac:dyDescent="0.25">
      <c r="A444" s="512"/>
      <c r="B444" s="511"/>
      <c r="C444" s="511"/>
      <c r="D444" s="511"/>
      <c r="E444" s="511"/>
      <c r="F444" s="511"/>
      <c r="G444" s="511"/>
      <c r="H444" s="511"/>
      <c r="I444" s="511"/>
      <c r="J444" s="511"/>
      <c r="K444" s="511"/>
      <c r="L444" s="511"/>
      <c r="M444" s="511"/>
      <c r="N444" s="511"/>
      <c r="O444" s="511"/>
    </row>
    <row r="445" spans="1:15" ht="15" x14ac:dyDescent="0.25">
      <c r="A445" s="512"/>
      <c r="B445" s="511"/>
      <c r="C445" s="511"/>
      <c r="D445" s="511"/>
      <c r="E445" s="511"/>
      <c r="F445" s="511"/>
      <c r="G445" s="511"/>
      <c r="H445" s="511"/>
      <c r="I445" s="511"/>
      <c r="J445" s="511"/>
      <c r="K445" s="511"/>
      <c r="L445" s="511"/>
      <c r="M445" s="511"/>
      <c r="N445" s="511"/>
      <c r="O445" s="511"/>
    </row>
    <row r="446" spans="1:15" ht="15" x14ac:dyDescent="0.25">
      <c r="A446" s="512"/>
      <c r="B446" s="511"/>
      <c r="C446" s="511"/>
      <c r="D446" s="511"/>
      <c r="E446" s="511"/>
      <c r="F446" s="511"/>
      <c r="G446" s="511"/>
      <c r="H446" s="511"/>
      <c r="I446" s="511"/>
      <c r="J446" s="511"/>
      <c r="K446" s="511"/>
      <c r="L446" s="511"/>
      <c r="M446" s="511"/>
      <c r="N446" s="511"/>
      <c r="O446" s="511"/>
    </row>
    <row r="447" spans="1:15" ht="15" x14ac:dyDescent="0.25">
      <c r="A447" s="512"/>
      <c r="B447" s="511"/>
      <c r="C447" s="511"/>
      <c r="D447" s="511"/>
      <c r="E447" s="511"/>
      <c r="F447" s="511"/>
      <c r="G447" s="511"/>
      <c r="H447" s="511"/>
      <c r="I447" s="511"/>
      <c r="J447" s="511"/>
      <c r="K447" s="511"/>
      <c r="L447" s="511"/>
      <c r="M447" s="511"/>
      <c r="N447" s="511"/>
      <c r="O447" s="511"/>
    </row>
    <row r="448" spans="1:15" ht="15" x14ac:dyDescent="0.25">
      <c r="A448" s="512"/>
      <c r="B448" s="511"/>
      <c r="C448" s="511"/>
      <c r="D448" s="511"/>
      <c r="E448" s="511"/>
      <c r="F448" s="511"/>
      <c r="G448" s="511"/>
      <c r="H448" s="511"/>
      <c r="I448" s="511"/>
      <c r="J448" s="511"/>
      <c r="K448" s="511"/>
      <c r="L448" s="511"/>
      <c r="M448" s="511"/>
      <c r="N448" s="511"/>
      <c r="O448" s="511"/>
    </row>
    <row r="449" spans="1:15" ht="15" x14ac:dyDescent="0.25">
      <c r="A449" s="512"/>
      <c r="B449" s="511"/>
      <c r="C449" s="511"/>
      <c r="D449" s="511"/>
      <c r="E449" s="511"/>
      <c r="F449" s="511"/>
      <c r="G449" s="511"/>
      <c r="H449" s="511"/>
      <c r="I449" s="511"/>
      <c r="J449" s="511"/>
      <c r="K449" s="511"/>
      <c r="L449" s="511"/>
      <c r="M449" s="511"/>
      <c r="N449" s="511"/>
      <c r="O449" s="511"/>
    </row>
    <row r="450" spans="1:15" ht="15" x14ac:dyDescent="0.25">
      <c r="A450" s="512"/>
      <c r="B450" s="511"/>
      <c r="C450" s="511"/>
      <c r="D450" s="511"/>
      <c r="E450" s="511"/>
      <c r="F450" s="511"/>
      <c r="G450" s="511"/>
      <c r="H450" s="511"/>
      <c r="I450" s="511"/>
      <c r="J450" s="511"/>
      <c r="K450" s="511"/>
      <c r="L450" s="511"/>
      <c r="M450" s="511"/>
      <c r="N450" s="511"/>
      <c r="O450" s="511"/>
    </row>
    <row r="451" spans="1:15" ht="15" x14ac:dyDescent="0.25">
      <c r="A451" s="512"/>
      <c r="B451" s="511"/>
      <c r="C451" s="511"/>
      <c r="D451" s="511"/>
      <c r="E451" s="511"/>
      <c r="F451" s="511"/>
      <c r="G451" s="511"/>
      <c r="H451" s="511"/>
      <c r="I451" s="511"/>
      <c r="J451" s="511"/>
      <c r="K451" s="511"/>
      <c r="L451" s="511"/>
      <c r="M451" s="511"/>
      <c r="N451" s="511"/>
      <c r="O451" s="511"/>
    </row>
    <row r="452" spans="1:15" ht="15" x14ac:dyDescent="0.25">
      <c r="A452" s="512"/>
      <c r="B452" s="511"/>
      <c r="C452" s="511"/>
      <c r="D452" s="511"/>
      <c r="E452" s="511"/>
      <c r="F452" s="511"/>
      <c r="G452" s="511"/>
      <c r="H452" s="511"/>
      <c r="I452" s="511"/>
      <c r="J452" s="511"/>
      <c r="K452" s="511"/>
      <c r="L452" s="511"/>
      <c r="M452" s="511"/>
      <c r="N452" s="511"/>
      <c r="O452" s="511"/>
    </row>
    <row r="453" spans="1:15" ht="15" x14ac:dyDescent="0.25">
      <c r="A453" s="512"/>
      <c r="B453" s="511"/>
      <c r="C453" s="511"/>
      <c r="D453" s="511"/>
      <c r="E453" s="511"/>
      <c r="F453" s="511"/>
      <c r="G453" s="511"/>
      <c r="H453" s="511"/>
      <c r="I453" s="511"/>
      <c r="J453" s="511"/>
      <c r="K453" s="511"/>
      <c r="L453" s="511"/>
      <c r="M453" s="511"/>
      <c r="N453" s="511"/>
      <c r="O453" s="511"/>
    </row>
    <row r="454" spans="1:15" ht="15" x14ac:dyDescent="0.25">
      <c r="A454" s="512"/>
      <c r="B454" s="511"/>
      <c r="C454" s="511"/>
      <c r="D454" s="511"/>
      <c r="E454" s="511"/>
      <c r="F454" s="511"/>
      <c r="G454" s="511"/>
      <c r="H454" s="511"/>
      <c r="I454" s="511"/>
      <c r="J454" s="511"/>
      <c r="K454" s="511"/>
      <c r="L454" s="511"/>
      <c r="M454" s="511"/>
      <c r="N454" s="511"/>
      <c r="O454" s="511"/>
    </row>
    <row r="455" spans="1:15" ht="15" x14ac:dyDescent="0.25">
      <c r="A455" s="512"/>
      <c r="B455" s="511"/>
      <c r="C455" s="511"/>
      <c r="D455" s="511"/>
      <c r="E455" s="511"/>
      <c r="F455" s="511"/>
      <c r="G455" s="511"/>
      <c r="H455" s="511"/>
      <c r="I455" s="511"/>
      <c r="J455" s="511"/>
      <c r="K455" s="511"/>
      <c r="L455" s="511"/>
      <c r="M455" s="511"/>
      <c r="N455" s="511"/>
      <c r="O455" s="511"/>
    </row>
    <row r="456" spans="1:15" ht="15" x14ac:dyDescent="0.25">
      <c r="A456" s="512"/>
      <c r="B456" s="511"/>
      <c r="C456" s="511"/>
      <c r="D456" s="511"/>
      <c r="E456" s="511"/>
      <c r="F456" s="511"/>
      <c r="G456" s="511"/>
      <c r="H456" s="511"/>
      <c r="I456" s="511"/>
      <c r="J456" s="511"/>
      <c r="K456" s="511"/>
      <c r="L456" s="511"/>
      <c r="M456" s="511"/>
      <c r="N456" s="511"/>
      <c r="O456" s="511"/>
    </row>
    <row r="457" spans="1:15" ht="15" x14ac:dyDescent="0.25">
      <c r="A457" s="512"/>
      <c r="B457" s="511"/>
      <c r="C457" s="511"/>
      <c r="D457" s="511"/>
      <c r="E457" s="511"/>
      <c r="F457" s="511"/>
      <c r="G457" s="511"/>
      <c r="H457" s="511"/>
      <c r="I457" s="511"/>
      <c r="J457" s="511"/>
      <c r="K457" s="511"/>
      <c r="L457" s="511"/>
      <c r="M457" s="511"/>
      <c r="N457" s="511"/>
      <c r="O457" s="511"/>
    </row>
    <row r="458" spans="1:15" ht="15" x14ac:dyDescent="0.25">
      <c r="A458" s="512"/>
      <c r="B458" s="511"/>
      <c r="C458" s="511"/>
      <c r="D458" s="511"/>
      <c r="E458" s="511"/>
      <c r="F458" s="511"/>
      <c r="G458" s="511"/>
      <c r="H458" s="511"/>
      <c r="I458" s="511"/>
      <c r="J458" s="511"/>
      <c r="K458" s="511"/>
      <c r="L458" s="511"/>
      <c r="M458" s="511"/>
      <c r="N458" s="511"/>
      <c r="O458" s="511"/>
    </row>
    <row r="459" spans="1:15" ht="15" x14ac:dyDescent="0.25">
      <c r="A459" s="512"/>
      <c r="B459" s="511"/>
      <c r="C459" s="511"/>
      <c r="D459" s="511"/>
      <c r="E459" s="511"/>
      <c r="F459" s="511"/>
      <c r="G459" s="511"/>
      <c r="H459" s="511"/>
      <c r="I459" s="511"/>
      <c r="J459" s="511"/>
      <c r="K459" s="511"/>
      <c r="L459" s="511"/>
      <c r="M459" s="511"/>
      <c r="N459" s="511"/>
      <c r="O459" s="511"/>
    </row>
    <row r="460" spans="1:15" ht="15" x14ac:dyDescent="0.25">
      <c r="A460" s="512"/>
      <c r="B460" s="511"/>
      <c r="C460" s="511"/>
      <c r="D460" s="511"/>
      <c r="E460" s="511"/>
      <c r="F460" s="511"/>
      <c r="G460" s="511"/>
      <c r="H460" s="511"/>
      <c r="I460" s="511"/>
      <c r="J460" s="511"/>
      <c r="K460" s="511"/>
      <c r="L460" s="511"/>
      <c r="M460" s="511"/>
      <c r="N460" s="511"/>
      <c r="O460" s="511"/>
    </row>
    <row r="461" spans="1:15" ht="15" x14ac:dyDescent="0.25">
      <c r="A461" s="512"/>
      <c r="B461" s="511"/>
      <c r="C461" s="511"/>
      <c r="D461" s="511"/>
      <c r="E461" s="511"/>
      <c r="F461" s="511"/>
      <c r="G461" s="511"/>
      <c r="H461" s="511"/>
      <c r="I461" s="511"/>
      <c r="J461" s="511"/>
      <c r="K461" s="511"/>
      <c r="L461" s="511"/>
      <c r="M461" s="511"/>
      <c r="N461" s="511"/>
      <c r="O461" s="511"/>
    </row>
    <row r="462" spans="1:15" ht="15" x14ac:dyDescent="0.25">
      <c r="A462" s="512"/>
      <c r="B462" s="511"/>
      <c r="C462" s="511"/>
      <c r="D462" s="511"/>
      <c r="E462" s="511"/>
      <c r="F462" s="511"/>
      <c r="G462" s="511"/>
      <c r="H462" s="511"/>
      <c r="I462" s="511"/>
      <c r="J462" s="511"/>
      <c r="K462" s="511"/>
      <c r="L462" s="511"/>
      <c r="M462" s="511"/>
      <c r="N462" s="511"/>
      <c r="O462" s="511"/>
    </row>
    <row r="463" spans="1:15" ht="15" x14ac:dyDescent="0.25">
      <c r="A463" s="512"/>
      <c r="B463" s="511"/>
      <c r="C463" s="511"/>
      <c r="D463" s="511"/>
      <c r="E463" s="511"/>
      <c r="F463" s="511"/>
      <c r="G463" s="511"/>
      <c r="H463" s="511"/>
      <c r="I463" s="511"/>
      <c r="J463" s="511"/>
      <c r="K463" s="511"/>
      <c r="L463" s="511"/>
      <c r="M463" s="511"/>
      <c r="N463" s="511"/>
      <c r="O463" s="511"/>
    </row>
    <row r="464" spans="1:15" ht="15" x14ac:dyDescent="0.25">
      <c r="A464" s="512"/>
      <c r="B464" s="511"/>
      <c r="C464" s="511"/>
      <c r="D464" s="511"/>
      <c r="E464" s="511"/>
      <c r="F464" s="511"/>
      <c r="G464" s="511"/>
      <c r="H464" s="511"/>
      <c r="I464" s="511"/>
      <c r="J464" s="511"/>
      <c r="K464" s="511"/>
      <c r="L464" s="511"/>
      <c r="M464" s="511"/>
      <c r="N464" s="511"/>
      <c r="O464" s="511"/>
    </row>
    <row r="465" spans="1:15" ht="15" x14ac:dyDescent="0.25">
      <c r="A465" s="512"/>
      <c r="B465" s="511"/>
      <c r="C465" s="511"/>
      <c r="D465" s="511"/>
      <c r="E465" s="511"/>
      <c r="F465" s="511"/>
      <c r="G465" s="511"/>
      <c r="H465" s="511"/>
      <c r="I465" s="511"/>
      <c r="J465" s="511"/>
      <c r="K465" s="511"/>
      <c r="L465" s="511"/>
      <c r="M465" s="511"/>
      <c r="N465" s="511"/>
      <c r="O465" s="511"/>
    </row>
    <row r="466" spans="1:15" ht="15" x14ac:dyDescent="0.25">
      <c r="A466" s="512"/>
      <c r="B466" s="511"/>
      <c r="C466" s="511"/>
      <c r="D466" s="511"/>
      <c r="E466" s="511"/>
      <c r="F466" s="511"/>
      <c r="G466" s="511"/>
      <c r="H466" s="511"/>
      <c r="I466" s="511"/>
      <c r="J466" s="511"/>
      <c r="K466" s="511"/>
      <c r="L466" s="511"/>
      <c r="M466" s="511"/>
      <c r="N466" s="511"/>
      <c r="O466" s="511"/>
    </row>
    <row r="467" spans="1:15" ht="15" x14ac:dyDescent="0.25">
      <c r="A467" s="512"/>
      <c r="B467" s="511"/>
      <c r="C467" s="511"/>
      <c r="D467" s="511"/>
      <c r="E467" s="511"/>
      <c r="F467" s="511"/>
      <c r="G467" s="511"/>
      <c r="H467" s="511"/>
      <c r="I467" s="511"/>
      <c r="J467" s="511"/>
      <c r="K467" s="511"/>
      <c r="L467" s="511"/>
      <c r="M467" s="511"/>
      <c r="N467" s="511"/>
      <c r="O467" s="511"/>
    </row>
    <row r="468" spans="1:15" ht="15" x14ac:dyDescent="0.25">
      <c r="A468" s="512"/>
      <c r="B468" s="511"/>
      <c r="C468" s="511"/>
      <c r="D468" s="511"/>
      <c r="E468" s="511"/>
      <c r="F468" s="511"/>
      <c r="G468" s="511"/>
      <c r="H468" s="511"/>
      <c r="I468" s="511"/>
      <c r="J468" s="511"/>
      <c r="K468" s="511"/>
      <c r="L468" s="511"/>
      <c r="M468" s="511"/>
      <c r="N468" s="511"/>
      <c r="O468" s="511"/>
    </row>
    <row r="469" spans="1:15" ht="15" x14ac:dyDescent="0.25">
      <c r="A469" s="512"/>
      <c r="B469" s="511"/>
      <c r="C469" s="511"/>
      <c r="D469" s="511"/>
      <c r="E469" s="511"/>
      <c r="F469" s="511"/>
      <c r="G469" s="511"/>
      <c r="H469" s="511"/>
      <c r="I469" s="511"/>
      <c r="J469" s="511"/>
      <c r="K469" s="511"/>
      <c r="L469" s="511"/>
      <c r="M469" s="511"/>
      <c r="N469" s="511"/>
      <c r="O469" s="511"/>
    </row>
    <row r="470" spans="1:15" ht="15" x14ac:dyDescent="0.25">
      <c r="A470" s="512"/>
      <c r="B470" s="511"/>
      <c r="C470" s="511"/>
      <c r="D470" s="511"/>
      <c r="E470" s="511"/>
      <c r="F470" s="511"/>
      <c r="G470" s="511"/>
      <c r="H470" s="511"/>
      <c r="I470" s="511"/>
      <c r="J470" s="511"/>
      <c r="K470" s="511"/>
      <c r="L470" s="511"/>
      <c r="M470" s="511"/>
      <c r="N470" s="511"/>
      <c r="O470" s="511"/>
    </row>
    <row r="471" spans="1:15" ht="15" x14ac:dyDescent="0.25">
      <c r="A471" s="512"/>
      <c r="B471" s="511"/>
      <c r="C471" s="511"/>
      <c r="D471" s="511"/>
      <c r="E471" s="511"/>
      <c r="F471" s="511"/>
      <c r="G471" s="511"/>
      <c r="H471" s="511"/>
      <c r="I471" s="511"/>
      <c r="J471" s="511"/>
      <c r="K471" s="511"/>
      <c r="L471" s="511"/>
      <c r="M471" s="511"/>
      <c r="N471" s="511"/>
      <c r="O471" s="511"/>
    </row>
    <row r="472" spans="1:15" ht="15" x14ac:dyDescent="0.25">
      <c r="A472" s="512"/>
      <c r="B472" s="511"/>
      <c r="C472" s="511"/>
      <c r="D472" s="511"/>
      <c r="E472" s="511"/>
      <c r="F472" s="511"/>
      <c r="G472" s="511"/>
      <c r="H472" s="511"/>
      <c r="I472" s="511"/>
      <c r="J472" s="511"/>
      <c r="K472" s="511"/>
      <c r="L472" s="511"/>
      <c r="M472" s="511"/>
      <c r="N472" s="511"/>
      <c r="O472" s="511"/>
    </row>
    <row r="473" spans="1:15" ht="15" x14ac:dyDescent="0.25">
      <c r="A473" s="512"/>
      <c r="B473" s="511"/>
      <c r="C473" s="511"/>
      <c r="D473" s="511"/>
      <c r="E473" s="511"/>
      <c r="F473" s="511"/>
      <c r="G473" s="511"/>
      <c r="H473" s="511"/>
      <c r="I473" s="511"/>
      <c r="J473" s="511"/>
      <c r="K473" s="511"/>
      <c r="L473" s="511"/>
      <c r="M473" s="511"/>
      <c r="N473" s="511"/>
      <c r="O473" s="511"/>
    </row>
    <row r="474" spans="1:15" ht="15" x14ac:dyDescent="0.25">
      <c r="A474" s="512"/>
      <c r="B474" s="511"/>
      <c r="C474" s="511"/>
      <c r="D474" s="511"/>
      <c r="E474" s="511"/>
      <c r="F474" s="511"/>
      <c r="G474" s="511"/>
      <c r="H474" s="511"/>
      <c r="I474" s="511"/>
      <c r="J474" s="511"/>
      <c r="K474" s="511"/>
      <c r="L474" s="511"/>
      <c r="M474" s="511"/>
      <c r="N474" s="511"/>
      <c r="O474" s="511"/>
    </row>
    <row r="475" spans="1:15" ht="15" x14ac:dyDescent="0.25">
      <c r="A475" s="512"/>
      <c r="B475" s="511"/>
      <c r="C475" s="511"/>
      <c r="D475" s="511"/>
      <c r="E475" s="511"/>
      <c r="F475" s="511"/>
      <c r="G475" s="511"/>
      <c r="H475" s="511"/>
      <c r="I475" s="511"/>
      <c r="J475" s="511"/>
      <c r="K475" s="511"/>
      <c r="L475" s="511"/>
      <c r="M475" s="511"/>
      <c r="N475" s="511"/>
      <c r="O475" s="511"/>
    </row>
    <row r="476" spans="1:15" ht="15" x14ac:dyDescent="0.25">
      <c r="A476" s="512"/>
      <c r="B476" s="511"/>
      <c r="C476" s="511"/>
      <c r="D476" s="511"/>
      <c r="E476" s="511"/>
      <c r="F476" s="511"/>
      <c r="G476" s="511"/>
      <c r="H476" s="511"/>
      <c r="I476" s="511"/>
      <c r="J476" s="511"/>
      <c r="K476" s="511"/>
      <c r="L476" s="511"/>
      <c r="M476" s="511"/>
      <c r="N476" s="511"/>
      <c r="O476" s="511"/>
    </row>
    <row r="477" spans="1:15" ht="15" x14ac:dyDescent="0.25">
      <c r="A477" s="512"/>
      <c r="B477" s="511"/>
      <c r="C477" s="511"/>
      <c r="D477" s="511"/>
      <c r="E477" s="511"/>
      <c r="F477" s="511"/>
      <c r="G477" s="511"/>
      <c r="H477" s="511"/>
      <c r="I477" s="511"/>
      <c r="J477" s="511"/>
      <c r="K477" s="511"/>
      <c r="L477" s="511"/>
      <c r="M477" s="511"/>
      <c r="N477" s="511"/>
      <c r="O477" s="511"/>
    </row>
    <row r="478" spans="1:15" ht="15" x14ac:dyDescent="0.25">
      <c r="A478" s="512"/>
      <c r="B478" s="511"/>
      <c r="C478" s="511"/>
      <c r="D478" s="511"/>
      <c r="E478" s="511"/>
      <c r="F478" s="511"/>
      <c r="G478" s="511"/>
      <c r="H478" s="511"/>
      <c r="I478" s="511"/>
      <c r="J478" s="511"/>
      <c r="K478" s="511"/>
      <c r="L478" s="511"/>
      <c r="M478" s="511"/>
      <c r="N478" s="511"/>
      <c r="O478" s="511"/>
    </row>
    <row r="479" spans="1:15" ht="15" x14ac:dyDescent="0.25">
      <c r="A479" s="512"/>
      <c r="B479" s="511"/>
      <c r="C479" s="511"/>
      <c r="D479" s="511"/>
      <c r="E479" s="511"/>
      <c r="F479" s="511"/>
      <c r="G479" s="511"/>
      <c r="H479" s="511"/>
      <c r="I479" s="511"/>
      <c r="J479" s="511"/>
      <c r="K479" s="511"/>
      <c r="L479" s="511"/>
      <c r="M479" s="511"/>
      <c r="N479" s="511"/>
      <c r="O479" s="511"/>
    </row>
    <row r="480" spans="1:15" ht="15" x14ac:dyDescent="0.25">
      <c r="A480" s="512"/>
      <c r="B480" s="511"/>
      <c r="C480" s="511"/>
      <c r="D480" s="511"/>
      <c r="E480" s="511"/>
      <c r="F480" s="511"/>
      <c r="G480" s="511"/>
      <c r="H480" s="511"/>
      <c r="I480" s="511"/>
      <c r="J480" s="511"/>
      <c r="K480" s="511"/>
      <c r="L480" s="511"/>
      <c r="M480" s="511"/>
      <c r="N480" s="511"/>
      <c r="O480" s="511"/>
    </row>
    <row r="481" spans="1:15" ht="15" x14ac:dyDescent="0.25">
      <c r="A481" s="512"/>
      <c r="B481" s="511"/>
      <c r="C481" s="511"/>
      <c r="D481" s="511"/>
      <c r="E481" s="511"/>
      <c r="F481" s="511"/>
      <c r="G481" s="511"/>
      <c r="H481" s="511"/>
      <c r="I481" s="511"/>
      <c r="J481" s="511"/>
      <c r="K481" s="511"/>
      <c r="L481" s="511"/>
      <c r="M481" s="511"/>
      <c r="N481" s="511"/>
      <c r="O481" s="511"/>
    </row>
    <row r="482" spans="1:15" ht="15" x14ac:dyDescent="0.25">
      <c r="A482" s="512"/>
      <c r="B482" s="511"/>
      <c r="C482" s="511"/>
      <c r="D482" s="511"/>
      <c r="E482" s="511"/>
      <c r="F482" s="511"/>
      <c r="G482" s="511"/>
      <c r="H482" s="511"/>
      <c r="I482" s="511"/>
      <c r="J482" s="511"/>
      <c r="K482" s="511"/>
      <c r="L482" s="511"/>
      <c r="M482" s="511"/>
      <c r="N482" s="511"/>
      <c r="O482" s="511"/>
    </row>
    <row r="483" spans="1:15" ht="15" x14ac:dyDescent="0.25">
      <c r="A483" s="512"/>
      <c r="B483" s="511"/>
      <c r="C483" s="511"/>
      <c r="D483" s="511"/>
      <c r="E483" s="511"/>
      <c r="F483" s="511"/>
      <c r="G483" s="511"/>
      <c r="H483" s="511"/>
      <c r="I483" s="511"/>
      <c r="J483" s="511"/>
      <c r="K483" s="511"/>
      <c r="L483" s="511"/>
      <c r="M483" s="511"/>
      <c r="N483" s="511"/>
      <c r="O483" s="511"/>
    </row>
    <row r="484" spans="1:15" ht="15" x14ac:dyDescent="0.25">
      <c r="A484" s="512"/>
      <c r="B484" s="511"/>
      <c r="C484" s="511"/>
      <c r="D484" s="511"/>
      <c r="E484" s="511"/>
      <c r="F484" s="511"/>
      <c r="G484" s="511"/>
      <c r="H484" s="511"/>
      <c r="I484" s="511"/>
      <c r="J484" s="511"/>
      <c r="K484" s="511"/>
      <c r="L484" s="511"/>
      <c r="M484" s="511"/>
      <c r="N484" s="511"/>
      <c r="O484" s="511"/>
    </row>
    <row r="485" spans="1:15" ht="15" x14ac:dyDescent="0.25">
      <c r="A485" s="512"/>
      <c r="B485" s="511"/>
      <c r="C485" s="511"/>
      <c r="D485" s="511"/>
      <c r="E485" s="511"/>
      <c r="F485" s="511"/>
      <c r="G485" s="511"/>
      <c r="H485" s="511"/>
      <c r="I485" s="511"/>
      <c r="J485" s="511"/>
      <c r="K485" s="511"/>
      <c r="L485" s="511"/>
      <c r="M485" s="511"/>
      <c r="N485" s="511"/>
      <c r="O485" s="511"/>
    </row>
    <row r="486" spans="1:15" ht="15" x14ac:dyDescent="0.25">
      <c r="A486" s="512"/>
      <c r="B486" s="511"/>
      <c r="C486" s="511"/>
      <c r="D486" s="511"/>
      <c r="E486" s="511"/>
      <c r="F486" s="511"/>
      <c r="G486" s="511"/>
      <c r="H486" s="511"/>
      <c r="I486" s="511"/>
      <c r="J486" s="511"/>
      <c r="K486" s="511"/>
      <c r="L486" s="511"/>
      <c r="M486" s="511"/>
      <c r="N486" s="511"/>
      <c r="O486" s="511"/>
    </row>
    <row r="487" spans="1:15" ht="15" x14ac:dyDescent="0.25">
      <c r="A487" s="512"/>
      <c r="B487" s="511"/>
      <c r="C487" s="511"/>
      <c r="D487" s="511"/>
      <c r="E487" s="511"/>
      <c r="F487" s="511"/>
      <c r="G487" s="511"/>
      <c r="H487" s="511"/>
      <c r="I487" s="511"/>
      <c r="J487" s="511"/>
      <c r="K487" s="511"/>
      <c r="L487" s="511"/>
      <c r="M487" s="511"/>
      <c r="N487" s="511"/>
      <c r="O487" s="511"/>
    </row>
    <row r="488" spans="1:15" ht="15" x14ac:dyDescent="0.25">
      <c r="A488" s="512"/>
      <c r="B488" s="511"/>
      <c r="C488" s="511"/>
      <c r="D488" s="511"/>
      <c r="E488" s="511"/>
      <c r="F488" s="511"/>
      <c r="G488" s="511"/>
      <c r="H488" s="511"/>
      <c r="I488" s="511"/>
      <c r="J488" s="511"/>
      <c r="K488" s="511"/>
      <c r="L488" s="511"/>
      <c r="M488" s="511"/>
      <c r="N488" s="511"/>
      <c r="O488" s="511"/>
    </row>
    <row r="489" spans="1:15" ht="15" x14ac:dyDescent="0.25">
      <c r="A489" s="512"/>
      <c r="B489" s="511"/>
      <c r="C489" s="511"/>
      <c r="D489" s="511"/>
      <c r="E489" s="511"/>
      <c r="F489" s="511"/>
      <c r="G489" s="511"/>
      <c r="H489" s="511"/>
      <c r="I489" s="511"/>
      <c r="J489" s="511"/>
      <c r="K489" s="511"/>
      <c r="L489" s="511"/>
      <c r="M489" s="511"/>
      <c r="N489" s="511"/>
      <c r="O489" s="511"/>
    </row>
    <row r="490" spans="1:15" ht="15" x14ac:dyDescent="0.25">
      <c r="A490" s="512"/>
      <c r="B490" s="511"/>
      <c r="C490" s="511"/>
      <c r="D490" s="511"/>
      <c r="E490" s="511"/>
      <c r="F490" s="511"/>
      <c r="G490" s="511"/>
      <c r="H490" s="511"/>
      <c r="I490" s="511"/>
      <c r="J490" s="511"/>
      <c r="K490" s="511"/>
      <c r="L490" s="511"/>
      <c r="M490" s="511"/>
      <c r="N490" s="511"/>
      <c r="O490" s="511"/>
    </row>
    <row r="491" spans="1:15" ht="15" x14ac:dyDescent="0.25">
      <c r="A491" s="512"/>
      <c r="B491" s="511"/>
      <c r="C491" s="511"/>
      <c r="D491" s="511"/>
      <c r="E491" s="511"/>
      <c r="F491" s="511"/>
      <c r="G491" s="511"/>
      <c r="H491" s="511"/>
      <c r="I491" s="511"/>
      <c r="J491" s="511"/>
      <c r="K491" s="511"/>
      <c r="L491" s="511"/>
      <c r="M491" s="511"/>
      <c r="N491" s="511"/>
      <c r="O491" s="511"/>
    </row>
    <row r="492" spans="1:15" ht="15" x14ac:dyDescent="0.25">
      <c r="A492" s="512"/>
      <c r="B492" s="511"/>
      <c r="C492" s="511"/>
      <c r="D492" s="511"/>
      <c r="E492" s="511"/>
      <c r="F492" s="511"/>
      <c r="G492" s="511"/>
      <c r="H492" s="511"/>
      <c r="I492" s="511"/>
      <c r="J492" s="511"/>
      <c r="K492" s="511"/>
      <c r="L492" s="511"/>
      <c r="M492" s="511"/>
      <c r="N492" s="511"/>
      <c r="O492" s="511"/>
    </row>
    <row r="493" spans="1:15" ht="15" x14ac:dyDescent="0.25">
      <c r="A493" s="512"/>
      <c r="B493" s="511"/>
      <c r="C493" s="511"/>
      <c r="D493" s="511"/>
      <c r="E493" s="511"/>
      <c r="F493" s="511"/>
      <c r="G493" s="511"/>
      <c r="H493" s="511"/>
      <c r="I493" s="511"/>
      <c r="J493" s="511"/>
      <c r="K493" s="511"/>
      <c r="L493" s="511"/>
      <c r="M493" s="511"/>
      <c r="N493" s="511"/>
      <c r="O493" s="511"/>
    </row>
    <row r="494" spans="1:15" ht="15" x14ac:dyDescent="0.25">
      <c r="A494" s="512"/>
      <c r="B494" s="511"/>
      <c r="C494" s="511"/>
      <c r="D494" s="511"/>
      <c r="E494" s="511"/>
      <c r="F494" s="511"/>
      <c r="G494" s="511"/>
      <c r="H494" s="511"/>
      <c r="I494" s="511"/>
      <c r="J494" s="511"/>
      <c r="K494" s="511"/>
      <c r="L494" s="511"/>
      <c r="M494" s="511"/>
      <c r="N494" s="511"/>
      <c r="O494" s="511"/>
    </row>
    <row r="495" spans="1:15" ht="15" x14ac:dyDescent="0.25">
      <c r="A495" s="512"/>
      <c r="B495" s="511"/>
      <c r="C495" s="511"/>
      <c r="D495" s="511"/>
      <c r="E495" s="511"/>
      <c r="F495" s="511"/>
      <c r="G495" s="511"/>
      <c r="H495" s="511"/>
      <c r="I495" s="511"/>
      <c r="J495" s="511"/>
      <c r="K495" s="511"/>
      <c r="L495" s="511"/>
      <c r="M495" s="511"/>
      <c r="N495" s="511"/>
      <c r="O495" s="511"/>
    </row>
    <row r="496" spans="1:15" ht="15" x14ac:dyDescent="0.25">
      <c r="A496" s="512"/>
      <c r="B496" s="511"/>
      <c r="C496" s="511"/>
      <c r="D496" s="511"/>
      <c r="E496" s="511"/>
      <c r="F496" s="511"/>
      <c r="G496" s="511"/>
      <c r="H496" s="511"/>
      <c r="I496" s="511"/>
      <c r="J496" s="511"/>
      <c r="K496" s="511"/>
      <c r="L496" s="511"/>
      <c r="M496" s="511"/>
      <c r="N496" s="511"/>
      <c r="O496" s="511"/>
    </row>
    <row r="497" spans="1:15" ht="15" x14ac:dyDescent="0.25">
      <c r="A497" s="512"/>
      <c r="B497" s="511"/>
      <c r="C497" s="511"/>
      <c r="D497" s="511"/>
      <c r="E497" s="511"/>
      <c r="F497" s="511"/>
      <c r="G497" s="511"/>
      <c r="H497" s="511"/>
      <c r="I497" s="511"/>
      <c r="J497" s="511"/>
      <c r="K497" s="511"/>
      <c r="L497" s="511"/>
      <c r="M497" s="511"/>
      <c r="N497" s="511"/>
      <c r="O497" s="511"/>
    </row>
    <row r="498" spans="1:15" ht="15" x14ac:dyDescent="0.25">
      <c r="A498" s="512"/>
      <c r="B498" s="511"/>
      <c r="C498" s="511"/>
      <c r="D498" s="511"/>
      <c r="E498" s="511"/>
      <c r="F498" s="511"/>
      <c r="G498" s="511"/>
      <c r="H498" s="511"/>
      <c r="I498" s="511"/>
      <c r="J498" s="511"/>
      <c r="K498" s="511"/>
      <c r="L498" s="511"/>
      <c r="M498" s="511"/>
      <c r="N498" s="511"/>
      <c r="O498" s="511"/>
    </row>
    <row r="499" spans="1:15" ht="15" x14ac:dyDescent="0.25">
      <c r="A499" s="512"/>
      <c r="B499" s="511"/>
      <c r="C499" s="511"/>
      <c r="D499" s="511"/>
      <c r="E499" s="511"/>
      <c r="F499" s="511"/>
      <c r="G499" s="511"/>
      <c r="H499" s="511"/>
      <c r="I499" s="511"/>
      <c r="J499" s="511"/>
      <c r="K499" s="511"/>
      <c r="L499" s="511"/>
      <c r="M499" s="511"/>
      <c r="N499" s="511"/>
      <c r="O499" s="511"/>
    </row>
    <row r="500" spans="1:15" ht="15" x14ac:dyDescent="0.25">
      <c r="A500" s="512"/>
      <c r="B500" s="511"/>
      <c r="C500" s="511"/>
      <c r="D500" s="511"/>
      <c r="E500" s="511"/>
      <c r="F500" s="511"/>
      <c r="G500" s="511"/>
      <c r="H500" s="511"/>
      <c r="I500" s="511"/>
      <c r="J500" s="511"/>
      <c r="K500" s="511"/>
      <c r="L500" s="511"/>
      <c r="M500" s="511"/>
      <c r="N500" s="511"/>
      <c r="O500" s="511"/>
    </row>
    <row r="501" spans="1:15" ht="15" x14ac:dyDescent="0.25">
      <c r="A501" s="512"/>
      <c r="B501" s="511"/>
      <c r="C501" s="511"/>
      <c r="D501" s="511"/>
      <c r="E501" s="511"/>
      <c r="F501" s="511"/>
      <c r="G501" s="511"/>
      <c r="H501" s="511"/>
      <c r="I501" s="511"/>
      <c r="J501" s="511"/>
      <c r="K501" s="511"/>
      <c r="L501" s="511"/>
      <c r="M501" s="511"/>
      <c r="N501" s="511"/>
      <c r="O501" s="511"/>
    </row>
    <row r="502" spans="1:15" ht="15" x14ac:dyDescent="0.25">
      <c r="A502" s="512"/>
      <c r="B502" s="511"/>
      <c r="C502" s="511"/>
      <c r="D502" s="511"/>
      <c r="E502" s="511"/>
      <c r="F502" s="511"/>
      <c r="G502" s="511"/>
      <c r="H502" s="511"/>
      <c r="I502" s="511"/>
      <c r="J502" s="511"/>
      <c r="K502" s="511"/>
      <c r="L502" s="511"/>
      <c r="M502" s="511"/>
      <c r="N502" s="511"/>
      <c r="O502" s="511"/>
    </row>
    <row r="503" spans="1:15" ht="15" x14ac:dyDescent="0.25">
      <c r="A503" s="512"/>
      <c r="B503" s="511"/>
      <c r="C503" s="511"/>
      <c r="D503" s="511"/>
      <c r="E503" s="511"/>
      <c r="F503" s="511"/>
      <c r="G503" s="511"/>
      <c r="H503" s="511"/>
      <c r="I503" s="511"/>
      <c r="J503" s="511"/>
      <c r="K503" s="511"/>
      <c r="L503" s="511"/>
      <c r="M503" s="511"/>
      <c r="N503" s="511"/>
      <c r="O503" s="511"/>
    </row>
    <row r="504" spans="1:15" ht="15" x14ac:dyDescent="0.25">
      <c r="A504" s="512"/>
      <c r="B504" s="511"/>
      <c r="C504" s="511"/>
      <c r="D504" s="511"/>
      <c r="E504" s="511"/>
      <c r="F504" s="511"/>
      <c r="G504" s="511"/>
      <c r="H504" s="511"/>
      <c r="I504" s="511"/>
      <c r="J504" s="511"/>
      <c r="K504" s="511"/>
      <c r="L504" s="511"/>
      <c r="M504" s="511"/>
      <c r="N504" s="511"/>
      <c r="O504" s="511"/>
    </row>
    <row r="505" spans="1:15" ht="15" x14ac:dyDescent="0.25">
      <c r="A505" s="512"/>
      <c r="B505" s="511"/>
      <c r="C505" s="511"/>
      <c r="D505" s="511"/>
      <c r="E505" s="511"/>
      <c r="F505" s="511"/>
      <c r="G505" s="511"/>
      <c r="H505" s="511"/>
      <c r="I505" s="511"/>
      <c r="J505" s="511"/>
      <c r="K505" s="511"/>
      <c r="L505" s="511"/>
      <c r="M505" s="511"/>
      <c r="N505" s="511"/>
      <c r="O505" s="511"/>
    </row>
    <row r="506" spans="1:15" ht="15" x14ac:dyDescent="0.25">
      <c r="A506" s="512"/>
      <c r="B506" s="511"/>
      <c r="C506" s="511"/>
      <c r="D506" s="511"/>
      <c r="E506" s="511"/>
      <c r="F506" s="511"/>
      <c r="G506" s="511"/>
      <c r="H506" s="511"/>
      <c r="I506" s="511"/>
      <c r="J506" s="511"/>
      <c r="K506" s="511"/>
      <c r="L506" s="511"/>
      <c r="M506" s="511"/>
      <c r="N506" s="511"/>
      <c r="O506" s="511"/>
    </row>
    <row r="507" spans="1:15" ht="15" x14ac:dyDescent="0.25">
      <c r="A507" s="512"/>
      <c r="B507" s="511"/>
      <c r="C507" s="511"/>
      <c r="D507" s="511"/>
      <c r="E507" s="511"/>
      <c r="F507" s="511"/>
      <c r="G507" s="511"/>
      <c r="H507" s="511"/>
      <c r="I507" s="511"/>
      <c r="J507" s="511"/>
      <c r="K507" s="511"/>
      <c r="L507" s="511"/>
      <c r="M507" s="511"/>
      <c r="N507" s="511"/>
      <c r="O507" s="511"/>
    </row>
    <row r="508" spans="1:15" ht="15" x14ac:dyDescent="0.25">
      <c r="A508" s="512"/>
      <c r="B508" s="511"/>
      <c r="C508" s="511"/>
      <c r="D508" s="511"/>
      <c r="E508" s="511"/>
      <c r="F508" s="511"/>
      <c r="G508" s="511"/>
      <c r="H508" s="511"/>
      <c r="I508" s="511"/>
      <c r="J508" s="511"/>
      <c r="K508" s="511"/>
      <c r="L508" s="511"/>
      <c r="M508" s="511"/>
      <c r="N508" s="511"/>
      <c r="O508" s="511"/>
    </row>
    <row r="509" spans="1:15" ht="15" x14ac:dyDescent="0.25">
      <c r="A509" s="512"/>
      <c r="B509" s="511"/>
      <c r="C509" s="511"/>
      <c r="D509" s="511"/>
      <c r="E509" s="511"/>
      <c r="F509" s="511"/>
      <c r="G509" s="511"/>
      <c r="H509" s="511"/>
      <c r="I509" s="511"/>
      <c r="J509" s="511"/>
      <c r="K509" s="511"/>
      <c r="L509" s="511"/>
      <c r="M509" s="511"/>
      <c r="N509" s="511"/>
      <c r="O509" s="511"/>
    </row>
    <row r="510" spans="1:15" ht="15" x14ac:dyDescent="0.25">
      <c r="A510" s="512"/>
      <c r="B510" s="511"/>
      <c r="C510" s="511"/>
      <c r="D510" s="511"/>
      <c r="E510" s="511"/>
      <c r="F510" s="511"/>
      <c r="G510" s="511"/>
      <c r="H510" s="511"/>
      <c r="I510" s="511"/>
      <c r="J510" s="511"/>
      <c r="K510" s="511"/>
      <c r="L510" s="511"/>
      <c r="M510" s="511"/>
      <c r="N510" s="511"/>
      <c r="O510" s="511"/>
    </row>
    <row r="511" spans="1:15" ht="15" x14ac:dyDescent="0.25">
      <c r="A511" s="512"/>
      <c r="B511" s="511"/>
      <c r="C511" s="511"/>
      <c r="D511" s="511"/>
      <c r="E511" s="511"/>
      <c r="F511" s="511"/>
      <c r="G511" s="511"/>
      <c r="H511" s="511"/>
      <c r="I511" s="511"/>
      <c r="J511" s="511"/>
      <c r="K511" s="511"/>
      <c r="L511" s="511"/>
      <c r="M511" s="511"/>
      <c r="N511" s="511"/>
      <c r="O511" s="511"/>
    </row>
    <row r="512" spans="1:15" ht="15" x14ac:dyDescent="0.25">
      <c r="A512" s="512"/>
      <c r="B512" s="511"/>
      <c r="C512" s="511"/>
      <c r="D512" s="511"/>
      <c r="E512" s="511"/>
      <c r="F512" s="511"/>
      <c r="G512" s="511"/>
      <c r="H512" s="511"/>
      <c r="I512" s="511"/>
      <c r="J512" s="511"/>
      <c r="K512" s="511"/>
      <c r="L512" s="511"/>
      <c r="M512" s="511"/>
      <c r="N512" s="511"/>
      <c r="O512" s="511"/>
    </row>
    <row r="513" spans="1:15" ht="15" x14ac:dyDescent="0.25">
      <c r="A513" s="512"/>
      <c r="B513" s="511"/>
      <c r="C513" s="511"/>
      <c r="D513" s="511"/>
      <c r="E513" s="511"/>
      <c r="F513" s="511"/>
      <c r="G513" s="511"/>
      <c r="H513" s="511"/>
      <c r="I513" s="511"/>
      <c r="J513" s="511"/>
      <c r="K513" s="511"/>
      <c r="L513" s="511"/>
      <c r="M513" s="511"/>
      <c r="N513" s="511"/>
      <c r="O513" s="511"/>
    </row>
    <row r="514" spans="1:15" ht="15" x14ac:dyDescent="0.25">
      <c r="A514" s="512"/>
      <c r="B514" s="511"/>
      <c r="C514" s="511"/>
      <c r="D514" s="511"/>
      <c r="E514" s="511"/>
      <c r="F514" s="511"/>
      <c r="G514" s="511"/>
      <c r="H514" s="511"/>
      <c r="I514" s="511"/>
      <c r="J514" s="511"/>
      <c r="K514" s="511"/>
      <c r="L514" s="511"/>
      <c r="M514" s="511"/>
      <c r="N514" s="511"/>
      <c r="O514" s="511"/>
    </row>
    <row r="515" spans="1:15" ht="15" x14ac:dyDescent="0.25">
      <c r="A515" s="512"/>
      <c r="B515" s="511"/>
      <c r="C515" s="511"/>
      <c r="D515" s="511"/>
      <c r="E515" s="511"/>
      <c r="F515" s="511"/>
      <c r="G515" s="511"/>
      <c r="H515" s="511"/>
      <c r="I515" s="511"/>
      <c r="J515" s="511"/>
      <c r="K515" s="511"/>
      <c r="L515" s="511"/>
      <c r="M515" s="511"/>
      <c r="N515" s="511"/>
      <c r="O515" s="511"/>
    </row>
    <row r="516" spans="1:15" ht="15" x14ac:dyDescent="0.25">
      <c r="A516" s="512"/>
      <c r="B516" s="511"/>
      <c r="C516" s="511"/>
      <c r="D516" s="511"/>
      <c r="E516" s="511"/>
      <c r="F516" s="511"/>
      <c r="G516" s="511"/>
      <c r="H516" s="511"/>
      <c r="I516" s="511"/>
      <c r="J516" s="511"/>
      <c r="K516" s="511"/>
      <c r="L516" s="511"/>
      <c r="M516" s="511"/>
      <c r="N516" s="511"/>
      <c r="O516" s="511"/>
    </row>
    <row r="517" spans="1:15" ht="15" x14ac:dyDescent="0.25">
      <c r="A517" s="512"/>
      <c r="B517" s="511"/>
      <c r="C517" s="511"/>
      <c r="D517" s="511"/>
      <c r="E517" s="511"/>
      <c r="F517" s="511"/>
      <c r="G517" s="511"/>
      <c r="H517" s="511"/>
      <c r="I517" s="511"/>
      <c r="J517" s="511"/>
      <c r="K517" s="511"/>
      <c r="L517" s="511"/>
      <c r="M517" s="511"/>
      <c r="N517" s="511"/>
      <c r="O517" s="511"/>
    </row>
    <row r="518" spans="1:15" ht="15" x14ac:dyDescent="0.25">
      <c r="A518" s="512"/>
      <c r="B518" s="511"/>
      <c r="C518" s="511"/>
      <c r="D518" s="511"/>
      <c r="E518" s="511"/>
      <c r="F518" s="511"/>
      <c r="G518" s="511"/>
      <c r="H518" s="511"/>
      <c r="I518" s="511"/>
      <c r="J518" s="511"/>
      <c r="K518" s="511"/>
      <c r="L518" s="511"/>
      <c r="M518" s="511"/>
      <c r="N518" s="511"/>
      <c r="O518" s="511"/>
    </row>
    <row r="519" spans="1:15" ht="15" x14ac:dyDescent="0.25">
      <c r="A519" s="512"/>
      <c r="B519" s="511"/>
      <c r="C519" s="511"/>
      <c r="D519" s="511"/>
      <c r="E519" s="511"/>
      <c r="F519" s="511"/>
      <c r="G519" s="511"/>
      <c r="H519" s="511"/>
      <c r="I519" s="511"/>
      <c r="J519" s="511"/>
      <c r="K519" s="511"/>
      <c r="L519" s="511"/>
      <c r="M519" s="511"/>
      <c r="N519" s="511"/>
      <c r="O519" s="511"/>
    </row>
    <row r="520" spans="1:15" ht="15" x14ac:dyDescent="0.25">
      <c r="A520" s="512"/>
      <c r="B520" s="511"/>
      <c r="C520" s="511"/>
      <c r="D520" s="511"/>
      <c r="E520" s="511"/>
      <c r="F520" s="511"/>
      <c r="G520" s="511"/>
      <c r="H520" s="511"/>
      <c r="I520" s="511"/>
      <c r="J520" s="511"/>
      <c r="K520" s="511"/>
      <c r="L520" s="511"/>
      <c r="M520" s="511"/>
      <c r="N520" s="511"/>
      <c r="O520" s="511"/>
    </row>
    <row r="521" spans="1:15" ht="15" x14ac:dyDescent="0.25">
      <c r="A521" s="512"/>
      <c r="B521" s="511"/>
      <c r="C521" s="511"/>
      <c r="D521" s="511"/>
      <c r="E521" s="511"/>
      <c r="F521" s="511"/>
      <c r="G521" s="511"/>
      <c r="H521" s="511"/>
      <c r="I521" s="511"/>
      <c r="J521" s="511"/>
      <c r="K521" s="511"/>
      <c r="L521" s="511"/>
      <c r="M521" s="511"/>
      <c r="N521" s="511"/>
      <c r="O521" s="511"/>
    </row>
    <row r="522" spans="1:15" ht="15" x14ac:dyDescent="0.25">
      <c r="A522" s="512"/>
      <c r="B522" s="511"/>
      <c r="C522" s="511"/>
      <c r="D522" s="511"/>
      <c r="E522" s="511"/>
      <c r="F522" s="511"/>
      <c r="G522" s="511"/>
      <c r="H522" s="511"/>
      <c r="I522" s="511"/>
      <c r="J522" s="511"/>
      <c r="K522" s="511"/>
      <c r="L522" s="511"/>
      <c r="M522" s="511"/>
      <c r="N522" s="511"/>
      <c r="O522" s="511"/>
    </row>
    <row r="523" spans="1:15" ht="15" x14ac:dyDescent="0.25">
      <c r="A523" s="512"/>
      <c r="B523" s="511"/>
      <c r="C523" s="511"/>
      <c r="D523" s="511"/>
      <c r="E523" s="511"/>
      <c r="F523" s="511"/>
      <c r="G523" s="511"/>
      <c r="H523" s="511"/>
      <c r="I523" s="511"/>
      <c r="J523" s="511"/>
      <c r="K523" s="511"/>
      <c r="L523" s="511"/>
      <c r="M523" s="511"/>
      <c r="N523" s="511"/>
      <c r="O523" s="511"/>
    </row>
    <row r="524" spans="1:15" ht="15" x14ac:dyDescent="0.25">
      <c r="A524" s="512"/>
      <c r="B524" s="511"/>
      <c r="C524" s="511"/>
      <c r="D524" s="511"/>
      <c r="E524" s="511"/>
      <c r="F524" s="511"/>
      <c r="G524" s="511"/>
      <c r="H524" s="511"/>
      <c r="I524" s="511"/>
      <c r="J524" s="511"/>
      <c r="K524" s="511"/>
      <c r="L524" s="511"/>
      <c r="M524" s="511"/>
      <c r="N524" s="511"/>
      <c r="O524" s="511"/>
    </row>
    <row r="525" spans="1:15" ht="15" x14ac:dyDescent="0.25">
      <c r="A525" s="512"/>
      <c r="B525" s="511"/>
      <c r="C525" s="511"/>
      <c r="D525" s="511"/>
      <c r="E525" s="511"/>
      <c r="F525" s="511"/>
      <c r="G525" s="511"/>
      <c r="H525" s="511"/>
      <c r="I525" s="511"/>
      <c r="J525" s="511"/>
      <c r="K525" s="511"/>
      <c r="L525" s="511"/>
      <c r="M525" s="511"/>
      <c r="N525" s="511"/>
      <c r="O525" s="511"/>
    </row>
    <row r="526" spans="1:15" ht="15" x14ac:dyDescent="0.25">
      <c r="A526" s="512"/>
      <c r="B526" s="511"/>
      <c r="C526" s="511"/>
      <c r="D526" s="511"/>
      <c r="E526" s="511"/>
      <c r="F526" s="511"/>
      <c r="G526" s="511"/>
      <c r="H526" s="511"/>
      <c r="I526" s="511"/>
      <c r="J526" s="511"/>
      <c r="K526" s="511"/>
      <c r="L526" s="511"/>
      <c r="M526" s="511"/>
      <c r="N526" s="511"/>
      <c r="O526" s="511"/>
    </row>
    <row r="527" spans="1:15" ht="15" x14ac:dyDescent="0.25">
      <c r="A527" s="512"/>
      <c r="B527" s="511"/>
      <c r="C527" s="511"/>
      <c r="D527" s="511"/>
      <c r="E527" s="511"/>
      <c r="F527" s="511"/>
      <c r="G527" s="511"/>
      <c r="H527" s="511"/>
      <c r="I527" s="511"/>
      <c r="J527" s="511"/>
      <c r="K527" s="511"/>
      <c r="L527" s="511"/>
      <c r="M527" s="511"/>
      <c r="N527" s="511"/>
      <c r="O527" s="511"/>
    </row>
    <row r="528" spans="1:15" ht="15" x14ac:dyDescent="0.25">
      <c r="A528" s="512"/>
      <c r="B528" s="511"/>
      <c r="C528" s="511"/>
      <c r="D528" s="511"/>
      <c r="E528" s="511"/>
      <c r="F528" s="511"/>
      <c r="G528" s="511"/>
      <c r="H528" s="511"/>
      <c r="I528" s="511"/>
      <c r="J528" s="511"/>
      <c r="K528" s="511"/>
      <c r="L528" s="511"/>
      <c r="M528" s="511"/>
      <c r="N528" s="511"/>
      <c r="O528" s="511"/>
    </row>
    <row r="529" spans="1:15" ht="15" x14ac:dyDescent="0.25">
      <c r="A529" s="512"/>
      <c r="B529" s="511"/>
      <c r="C529" s="511"/>
      <c r="D529" s="511"/>
      <c r="E529" s="511"/>
      <c r="F529" s="511"/>
      <c r="G529" s="511"/>
      <c r="H529" s="511"/>
      <c r="I529" s="511"/>
      <c r="J529" s="511"/>
      <c r="K529" s="511"/>
      <c r="L529" s="511"/>
      <c r="M529" s="511"/>
      <c r="N529" s="511"/>
      <c r="O529" s="511"/>
    </row>
    <row r="530" spans="1:15" ht="15" x14ac:dyDescent="0.25">
      <c r="A530" s="512"/>
      <c r="B530" s="511"/>
      <c r="C530" s="511"/>
      <c r="D530" s="511"/>
      <c r="E530" s="511"/>
      <c r="F530" s="511"/>
      <c r="G530" s="511"/>
      <c r="H530" s="511"/>
      <c r="I530" s="511"/>
      <c r="J530" s="511"/>
      <c r="K530" s="511"/>
      <c r="L530" s="511"/>
      <c r="M530" s="511"/>
      <c r="N530" s="511"/>
      <c r="O530" s="511"/>
    </row>
    <row r="531" spans="1:15" ht="15" x14ac:dyDescent="0.25">
      <c r="A531" s="512"/>
      <c r="B531" s="511"/>
      <c r="C531" s="511"/>
      <c r="D531" s="511"/>
      <c r="E531" s="511"/>
      <c r="F531" s="511"/>
      <c r="G531" s="511"/>
      <c r="H531" s="511"/>
      <c r="I531" s="511"/>
      <c r="J531" s="511"/>
      <c r="K531" s="511"/>
      <c r="L531" s="511"/>
      <c r="M531" s="511"/>
      <c r="N531" s="511"/>
      <c r="O531" s="5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80"/>
  <sheetViews>
    <sheetView topLeftCell="K66" workbookViewId="0">
      <selection activeCell="K88" sqref="K88"/>
    </sheetView>
  </sheetViews>
  <sheetFormatPr defaultColWidth="8.85546875" defaultRowHeight="15" x14ac:dyDescent="0.25"/>
  <cols>
    <col min="1" max="1" width="60.140625" style="551" bestFit="1" customWidth="1"/>
    <col min="2" max="2" width="41.5703125" style="551" bestFit="1" customWidth="1"/>
    <col min="3" max="3" width="91" style="551" bestFit="1" customWidth="1"/>
    <col min="4" max="4" width="69.5703125" style="551" bestFit="1" customWidth="1"/>
    <col min="5" max="5" width="56.7109375" style="551" bestFit="1" customWidth="1"/>
    <col min="6" max="6" width="71.7109375" style="551" bestFit="1" customWidth="1"/>
    <col min="7" max="7" width="55.5703125" style="551" bestFit="1" customWidth="1"/>
    <col min="8" max="8" width="50.140625" style="551" bestFit="1" customWidth="1"/>
    <col min="9" max="9" width="49.140625" style="551" bestFit="1" customWidth="1"/>
    <col min="10" max="10" width="52.42578125" style="551" bestFit="1" customWidth="1"/>
    <col min="11" max="11" width="61" style="551" bestFit="1" customWidth="1"/>
    <col min="12" max="12" width="58.85546875" style="551" bestFit="1" customWidth="1"/>
    <col min="13" max="14" width="53.42578125" style="551" bestFit="1" customWidth="1"/>
    <col min="15" max="15" width="50.140625" style="551" bestFit="1" customWidth="1"/>
    <col min="16" max="16384" width="8.85546875" style="551"/>
  </cols>
  <sheetData>
    <row r="1" spans="1:15" ht="18.75" x14ac:dyDescent="0.3">
      <c r="A1" s="557" t="s">
        <v>727</v>
      </c>
    </row>
    <row r="2" spans="1:15" ht="18.75" x14ac:dyDescent="0.3">
      <c r="A2" s="556" t="s">
        <v>1477</v>
      </c>
    </row>
    <row r="4" spans="1:15" x14ac:dyDescent="0.25">
      <c r="A4" s="555" t="str">
        <f>HYPERLINK("http://www.eia.gov/totalenergy/data/monthly/dataunits.cfm","Note: Information about data precision.")</f>
        <v>Note: Information about data precision.</v>
      </c>
    </row>
    <row r="6" spans="1:15" x14ac:dyDescent="0.25">
      <c r="A6" s="551" t="s">
        <v>1476</v>
      </c>
    </row>
    <row r="7" spans="1:15" x14ac:dyDescent="0.25">
      <c r="A7" s="551" t="s">
        <v>1475</v>
      </c>
    </row>
    <row r="9" spans="1:15" ht="15.75" x14ac:dyDescent="0.25">
      <c r="A9" s="554" t="s">
        <v>1304</v>
      </c>
    </row>
    <row r="11" spans="1:15" x14ac:dyDescent="0.25">
      <c r="A11" s="553" t="s">
        <v>1305</v>
      </c>
      <c r="B11" s="553" t="s">
        <v>733</v>
      </c>
      <c r="C11" s="553" t="s">
        <v>734</v>
      </c>
      <c r="D11" s="553" t="s">
        <v>735</v>
      </c>
      <c r="E11" s="553" t="s">
        <v>736</v>
      </c>
      <c r="F11" s="553" t="s">
        <v>1423</v>
      </c>
      <c r="G11" s="553" t="s">
        <v>738</v>
      </c>
      <c r="H11" s="553" t="s">
        <v>1474</v>
      </c>
      <c r="I11" s="553" t="s">
        <v>740</v>
      </c>
      <c r="J11" s="553" t="s">
        <v>741</v>
      </c>
      <c r="K11" s="553" t="s">
        <v>742</v>
      </c>
      <c r="L11" s="553" t="s">
        <v>743</v>
      </c>
      <c r="M11" s="553" t="s">
        <v>744</v>
      </c>
      <c r="N11" s="553" t="s">
        <v>745</v>
      </c>
      <c r="O11" s="553" t="s">
        <v>746</v>
      </c>
    </row>
    <row r="12" spans="1:15" x14ac:dyDescent="0.25">
      <c r="A12" s="553"/>
      <c r="B12" s="553" t="s">
        <v>747</v>
      </c>
      <c r="C12" s="553" t="s">
        <v>747</v>
      </c>
      <c r="D12" s="553" t="s">
        <v>747</v>
      </c>
      <c r="E12" s="553" t="s">
        <v>747</v>
      </c>
      <c r="F12" s="553" t="s">
        <v>747</v>
      </c>
      <c r="G12" s="553" t="s">
        <v>747</v>
      </c>
      <c r="H12" s="553" t="s">
        <v>747</v>
      </c>
      <c r="I12" s="553" t="s">
        <v>747</v>
      </c>
      <c r="J12" s="553" t="s">
        <v>747</v>
      </c>
      <c r="K12" s="553" t="s">
        <v>747</v>
      </c>
      <c r="L12" s="553" t="s">
        <v>747</v>
      </c>
      <c r="M12" s="553" t="s">
        <v>747</v>
      </c>
      <c r="N12" s="553" t="s">
        <v>747</v>
      </c>
      <c r="O12" s="553" t="s">
        <v>747</v>
      </c>
    </row>
    <row r="13" spans="1:15" x14ac:dyDescent="0.25">
      <c r="A13" s="552">
        <v>1949</v>
      </c>
      <c r="B13" s="551">
        <v>1554.1179999999999</v>
      </c>
      <c r="C13" s="551">
        <v>359.99200000000002</v>
      </c>
      <c r="D13" s="551">
        <v>734.774</v>
      </c>
      <c r="E13" s="551">
        <v>2648.8829999999998</v>
      </c>
      <c r="F13" s="551" t="s">
        <v>749</v>
      </c>
      <c r="G13" s="551" t="s">
        <v>749</v>
      </c>
      <c r="H13" s="551" t="s">
        <v>749</v>
      </c>
      <c r="I13" s="551" t="s">
        <v>749</v>
      </c>
      <c r="J13" s="551">
        <v>19.986000000000001</v>
      </c>
      <c r="K13" s="551">
        <v>19.986000000000001</v>
      </c>
      <c r="L13" s="551">
        <f>'mer_data2.3 Dec 2019'!L34</f>
        <v>4236.8500000000004</v>
      </c>
      <c r="M13" s="551">
        <v>200.10400000000001</v>
      </c>
      <c r="N13" s="551">
        <v>799.84299999999996</v>
      </c>
      <c r="O13" s="551">
        <v>3668.8159999999998</v>
      </c>
    </row>
    <row r="14" spans="1:15" x14ac:dyDescent="0.25">
      <c r="A14" s="552">
        <v>1950</v>
      </c>
      <c r="B14" s="551">
        <v>1541.548</v>
      </c>
      <c r="C14" s="551">
        <v>401.41199999999998</v>
      </c>
      <c r="D14" s="551">
        <v>872.05799999999999</v>
      </c>
      <c r="E14" s="551">
        <v>2815.0189999999998</v>
      </c>
      <c r="F14" s="551" t="s">
        <v>749</v>
      </c>
      <c r="G14" s="551" t="s">
        <v>749</v>
      </c>
      <c r="H14" s="551" t="s">
        <v>749</v>
      </c>
      <c r="I14" s="551" t="s">
        <v>749</v>
      </c>
      <c r="J14" s="551">
        <v>19.074999999999999</v>
      </c>
      <c r="K14" s="551">
        <v>19.074999999999999</v>
      </c>
      <c r="L14" s="551">
        <f>'mer_data2.3 Dec 2019'!L35</f>
        <v>4323.9399999999996</v>
      </c>
      <c r="M14" s="551">
        <v>225.09399999999999</v>
      </c>
      <c r="N14" s="551">
        <v>834.11</v>
      </c>
      <c r="O14" s="551">
        <v>3893.2979999999998</v>
      </c>
    </row>
    <row r="15" spans="1:15" x14ac:dyDescent="0.25">
      <c r="A15" s="552">
        <v>1951</v>
      </c>
      <c r="B15" s="551">
        <v>1306.595</v>
      </c>
      <c r="C15" s="551">
        <v>480.56</v>
      </c>
      <c r="D15" s="551">
        <v>932.33100000000002</v>
      </c>
      <c r="E15" s="551">
        <v>2719.4859999999999</v>
      </c>
      <c r="F15" s="551" t="s">
        <v>749</v>
      </c>
      <c r="G15" s="551" t="s">
        <v>749</v>
      </c>
      <c r="H15" s="551" t="s">
        <v>749</v>
      </c>
      <c r="I15" s="551" t="s">
        <v>749</v>
      </c>
      <c r="J15" s="551">
        <v>18.198</v>
      </c>
      <c r="K15" s="551">
        <v>18.198</v>
      </c>
      <c r="L15" s="551">
        <f>'mer_data2.3 Dec 2019'!L36</f>
        <v>4412.1610000000001</v>
      </c>
      <c r="M15" s="551">
        <v>252.36</v>
      </c>
      <c r="N15" s="551">
        <v>883.18100000000004</v>
      </c>
      <c r="O15" s="551">
        <v>3873.2260000000001</v>
      </c>
    </row>
    <row r="16" spans="1:15" x14ac:dyDescent="0.25">
      <c r="A16" s="552">
        <v>1952</v>
      </c>
      <c r="B16" s="551">
        <v>1169.1400000000001</v>
      </c>
      <c r="C16" s="551">
        <v>533.71699999999998</v>
      </c>
      <c r="D16" s="551">
        <v>952.93899999999996</v>
      </c>
      <c r="E16" s="551">
        <v>2655.797</v>
      </c>
      <c r="F16" s="551" t="s">
        <v>749</v>
      </c>
      <c r="G16" s="551" t="s">
        <v>749</v>
      </c>
      <c r="H16" s="551" t="s">
        <v>749</v>
      </c>
      <c r="I16" s="551" t="s">
        <v>749</v>
      </c>
      <c r="J16" s="551">
        <v>17.114000000000001</v>
      </c>
      <c r="K16" s="551">
        <v>17.114000000000001</v>
      </c>
      <c r="L16" s="551">
        <f>'mer_data2.3 Dec 2019'!L37</f>
        <v>4422.9840000000004</v>
      </c>
      <c r="M16" s="551">
        <v>273.28699999999998</v>
      </c>
      <c r="N16" s="551">
        <v>927.18799999999999</v>
      </c>
      <c r="O16" s="551">
        <v>3873.3850000000002</v>
      </c>
    </row>
    <row r="17" spans="1:15" x14ac:dyDescent="0.25">
      <c r="A17" s="552">
        <v>1953</v>
      </c>
      <c r="B17" s="551">
        <v>965.66399999999999</v>
      </c>
      <c r="C17" s="551">
        <v>549.22299999999996</v>
      </c>
      <c r="D17" s="551">
        <v>981.75099999999998</v>
      </c>
      <c r="E17" s="551">
        <v>2496.6379999999999</v>
      </c>
      <c r="F17" s="551" t="s">
        <v>749</v>
      </c>
      <c r="G17" s="551" t="s">
        <v>749</v>
      </c>
      <c r="H17" s="551" t="s">
        <v>749</v>
      </c>
      <c r="I17" s="551" t="s">
        <v>749</v>
      </c>
      <c r="J17" s="551">
        <v>15.738</v>
      </c>
      <c r="K17" s="551">
        <v>15.738</v>
      </c>
      <c r="L17" s="551">
        <f>'mer_data2.3 Dec 2019'!L38</f>
        <v>4259.259</v>
      </c>
      <c r="M17" s="551">
        <v>296.928</v>
      </c>
      <c r="N17" s="551">
        <v>961.67899999999997</v>
      </c>
      <c r="O17" s="551">
        <v>3770.982</v>
      </c>
    </row>
    <row r="18" spans="1:15" x14ac:dyDescent="0.25">
      <c r="A18" s="552">
        <v>1954</v>
      </c>
      <c r="B18" s="551">
        <v>824.59799999999996</v>
      </c>
      <c r="C18" s="551">
        <v>605.42999999999995</v>
      </c>
      <c r="D18" s="551">
        <v>1012.379</v>
      </c>
      <c r="E18" s="551">
        <v>2442.4079999999999</v>
      </c>
      <c r="F18" s="551" t="s">
        <v>749</v>
      </c>
      <c r="G18" s="551" t="s">
        <v>749</v>
      </c>
      <c r="H18" s="551" t="s">
        <v>749</v>
      </c>
      <c r="I18" s="551" t="s">
        <v>749</v>
      </c>
      <c r="J18" s="551">
        <v>15.17</v>
      </c>
      <c r="K18" s="551">
        <v>15.17</v>
      </c>
      <c r="L18" s="551">
        <f>'mer_data2.3 Dec 2019'!L39</f>
        <v>4059.357</v>
      </c>
      <c r="M18" s="551">
        <v>319.346</v>
      </c>
      <c r="N18" s="551">
        <v>955.99800000000005</v>
      </c>
      <c r="O18" s="551">
        <v>3732.9209999999998</v>
      </c>
    </row>
    <row r="19" spans="1:15" x14ac:dyDescent="0.25">
      <c r="A19" s="552">
        <v>1955</v>
      </c>
      <c r="B19" s="551">
        <v>800.70600000000002</v>
      </c>
      <c r="C19" s="551">
        <v>651.24199999999996</v>
      </c>
      <c r="D19" s="551">
        <v>1094.598</v>
      </c>
      <c r="E19" s="551">
        <v>2546.5459999999998</v>
      </c>
      <c r="F19" s="551" t="s">
        <v>749</v>
      </c>
      <c r="G19" s="551" t="s">
        <v>749</v>
      </c>
      <c r="H19" s="551" t="s">
        <v>749</v>
      </c>
      <c r="I19" s="551" t="s">
        <v>749</v>
      </c>
      <c r="J19" s="551">
        <v>14.706</v>
      </c>
      <c r="K19" s="551">
        <v>14.706</v>
      </c>
      <c r="L19" s="551">
        <f>'mer_data2.3 Dec 2019'!L40</f>
        <v>4371.6459999999997</v>
      </c>
      <c r="M19" s="551">
        <v>349.89100000000002</v>
      </c>
      <c r="N19" s="551">
        <v>983.99699999999996</v>
      </c>
      <c r="O19" s="551">
        <v>3895.14</v>
      </c>
    </row>
    <row r="20" spans="1:15" x14ac:dyDescent="0.25">
      <c r="A20" s="552">
        <v>1956</v>
      </c>
      <c r="B20" s="551">
        <v>714.62699999999995</v>
      </c>
      <c r="C20" s="551">
        <v>741.96100000000001</v>
      </c>
      <c r="D20" s="551">
        <v>1136.248</v>
      </c>
      <c r="E20" s="551">
        <v>2592.8359999999998</v>
      </c>
      <c r="F20" s="551" t="s">
        <v>749</v>
      </c>
      <c r="G20" s="551" t="s">
        <v>749</v>
      </c>
      <c r="H20" s="551" t="s">
        <v>749</v>
      </c>
      <c r="I20" s="551" t="s">
        <v>749</v>
      </c>
      <c r="J20" s="551">
        <v>14.018000000000001</v>
      </c>
      <c r="K20" s="551">
        <v>14.018000000000001</v>
      </c>
      <c r="L20" s="551">
        <f>'mer_data2.3 Dec 2019'!L41</f>
        <v>4258.3280000000004</v>
      </c>
      <c r="M20" s="551">
        <v>380.17700000000002</v>
      </c>
      <c r="N20" s="551">
        <v>1035.828</v>
      </c>
      <c r="O20" s="551">
        <v>4022.8589999999999</v>
      </c>
    </row>
    <row r="21" spans="1:15" x14ac:dyDescent="0.25">
      <c r="A21" s="552">
        <v>1957</v>
      </c>
      <c r="B21" s="551">
        <v>534.87300000000005</v>
      </c>
      <c r="C21" s="551">
        <v>803.07299999999998</v>
      </c>
      <c r="D21" s="551">
        <v>1098.0150000000001</v>
      </c>
      <c r="E21" s="551">
        <v>2435.9609999999998</v>
      </c>
      <c r="F21" s="551" t="s">
        <v>749</v>
      </c>
      <c r="G21" s="551" t="s">
        <v>749</v>
      </c>
      <c r="H21" s="551" t="s">
        <v>749</v>
      </c>
      <c r="I21" s="551" t="s">
        <v>749</v>
      </c>
      <c r="J21" s="551">
        <v>13.33</v>
      </c>
      <c r="K21" s="551">
        <v>13.33</v>
      </c>
      <c r="L21" s="551">
        <f>'mer_data2.3 Dec 2019'!L42</f>
        <v>4309.1120000000001</v>
      </c>
      <c r="M21" s="551">
        <v>410.67899999999997</v>
      </c>
      <c r="N21" s="551">
        <v>1100.817</v>
      </c>
      <c r="O21" s="551">
        <v>3960.7869999999998</v>
      </c>
    </row>
    <row r="22" spans="1:15" x14ac:dyDescent="0.25">
      <c r="A22" s="552">
        <v>1958</v>
      </c>
      <c r="B22" s="551">
        <v>500.53199999999998</v>
      </c>
      <c r="C22" s="551">
        <v>902.28599999999994</v>
      </c>
      <c r="D22" s="551">
        <v>1141.298</v>
      </c>
      <c r="E22" s="551">
        <v>2544.116</v>
      </c>
      <c r="F22" s="551" t="s">
        <v>749</v>
      </c>
      <c r="G22" s="551" t="s">
        <v>749</v>
      </c>
      <c r="H22" s="551" t="s">
        <v>749</v>
      </c>
      <c r="I22" s="551" t="s">
        <v>749</v>
      </c>
      <c r="J22" s="551">
        <v>13.089</v>
      </c>
      <c r="K22" s="551">
        <v>13.089</v>
      </c>
      <c r="L22" s="551">
        <f>'mer_data2.3 Dec 2019'!L43</f>
        <v>4365.9679999999998</v>
      </c>
      <c r="M22" s="551">
        <v>435.25599999999997</v>
      </c>
      <c r="N22" s="551">
        <v>1126.6949999999999</v>
      </c>
      <c r="O22" s="551">
        <v>4119.1559999999999</v>
      </c>
    </row>
    <row r="23" spans="1:15" x14ac:dyDescent="0.25">
      <c r="A23" s="552">
        <v>1959</v>
      </c>
      <c r="B23" s="551">
        <v>415.16399999999999</v>
      </c>
      <c r="C23" s="551">
        <v>1009.236</v>
      </c>
      <c r="D23" s="551">
        <v>1212.693</v>
      </c>
      <c r="E23" s="551">
        <v>2637.0920000000001</v>
      </c>
      <c r="F23" s="551" t="s">
        <v>749</v>
      </c>
      <c r="G23" s="551" t="s">
        <v>749</v>
      </c>
      <c r="H23" s="551" t="s">
        <v>749</v>
      </c>
      <c r="I23" s="551" t="s">
        <v>749</v>
      </c>
      <c r="J23" s="551">
        <v>12.298</v>
      </c>
      <c r="K23" s="551">
        <v>12.298</v>
      </c>
      <c r="L23" s="551">
        <f>'mer_data2.3 Dec 2019'!L44</f>
        <v>4105.0990000000002</v>
      </c>
      <c r="M23" s="551">
        <v>487.86</v>
      </c>
      <c r="N23" s="551">
        <v>1234.9359999999999</v>
      </c>
      <c r="O23" s="551">
        <v>4372.1859999999997</v>
      </c>
    </row>
    <row r="24" spans="1:15" x14ac:dyDescent="0.25">
      <c r="A24" s="552">
        <v>1960</v>
      </c>
      <c r="B24" s="551">
        <v>406.72300000000001</v>
      </c>
      <c r="C24" s="551">
        <v>1055.93</v>
      </c>
      <c r="D24" s="551">
        <v>1248.0450000000001</v>
      </c>
      <c r="E24" s="551">
        <v>2710.6970000000001</v>
      </c>
      <c r="F24" s="551" t="s">
        <v>749</v>
      </c>
      <c r="G24" s="551" t="s">
        <v>749</v>
      </c>
      <c r="H24" s="551" t="s">
        <v>749</v>
      </c>
      <c r="I24" s="551" t="s">
        <v>749</v>
      </c>
      <c r="J24" s="551">
        <v>11.868</v>
      </c>
      <c r="K24" s="551">
        <v>11.868</v>
      </c>
      <c r="L24" s="551">
        <f>'mer_data2.3 Dec 2019'!L45</f>
        <v>3837.1370000000002</v>
      </c>
      <c r="M24" s="551">
        <v>542.99900000000002</v>
      </c>
      <c r="N24" s="551">
        <v>1343.837</v>
      </c>
      <c r="O24" s="551">
        <v>4609.3999999999996</v>
      </c>
    </row>
    <row r="25" spans="1:15" x14ac:dyDescent="0.25">
      <c r="A25" s="552">
        <v>1961</v>
      </c>
      <c r="B25" s="551">
        <v>370.815</v>
      </c>
      <c r="C25" s="551">
        <v>1114.539</v>
      </c>
      <c r="D25" s="551">
        <v>1268.4860000000001</v>
      </c>
      <c r="E25" s="551">
        <v>2753.84</v>
      </c>
      <c r="F25" s="551" t="s">
        <v>749</v>
      </c>
      <c r="G25" s="551" t="s">
        <v>749</v>
      </c>
      <c r="H25" s="551" t="s">
        <v>749</v>
      </c>
      <c r="I25" s="551" t="s">
        <v>749</v>
      </c>
      <c r="J25" s="551">
        <v>11.146000000000001</v>
      </c>
      <c r="K25" s="551">
        <v>11.146000000000001</v>
      </c>
      <c r="L25" s="551">
        <f>'mer_data2.3 Dec 2019'!L46</f>
        <v>3864.1190000000001</v>
      </c>
      <c r="M25" s="551">
        <v>572.04200000000003</v>
      </c>
      <c r="N25" s="551">
        <v>1390.635</v>
      </c>
      <c r="O25" s="551">
        <v>4727.6629999999996</v>
      </c>
    </row>
    <row r="26" spans="1:15" x14ac:dyDescent="0.25">
      <c r="A26" s="552">
        <v>1962</v>
      </c>
      <c r="B26" s="551">
        <v>361.90800000000002</v>
      </c>
      <c r="C26" s="551">
        <v>1248.9010000000001</v>
      </c>
      <c r="D26" s="551">
        <v>1302.434</v>
      </c>
      <c r="E26" s="551">
        <v>2913.2429999999999</v>
      </c>
      <c r="F26" s="551" t="s">
        <v>749</v>
      </c>
      <c r="G26" s="551" t="s">
        <v>749</v>
      </c>
      <c r="H26" s="551" t="s">
        <v>749</v>
      </c>
      <c r="I26" s="551" t="s">
        <v>749</v>
      </c>
      <c r="J26" s="551">
        <v>10.63</v>
      </c>
      <c r="K26" s="551">
        <v>10.63</v>
      </c>
      <c r="L26" s="551">
        <f>'mer_data2.3 Dec 2019'!L47</f>
        <v>3840.4189999999999</v>
      </c>
      <c r="M26" s="551">
        <v>620.86300000000006</v>
      </c>
      <c r="N26" s="551">
        <v>1491.65</v>
      </c>
      <c r="O26" s="551">
        <v>5036.3860000000004</v>
      </c>
    </row>
    <row r="27" spans="1:15" x14ac:dyDescent="0.25">
      <c r="A27" s="552">
        <v>1963</v>
      </c>
      <c r="B27" s="551">
        <v>317.49200000000002</v>
      </c>
      <c r="C27" s="551">
        <v>1307.0840000000001</v>
      </c>
      <c r="D27" s="551">
        <v>1286.4380000000001</v>
      </c>
      <c r="E27" s="551">
        <v>2911.0149999999999</v>
      </c>
      <c r="F27" s="551" t="s">
        <v>749</v>
      </c>
      <c r="G27" s="551" t="s">
        <v>749</v>
      </c>
      <c r="H27" s="551" t="s">
        <v>749</v>
      </c>
      <c r="I27" s="551" t="s">
        <v>749</v>
      </c>
      <c r="J27" s="551">
        <v>10.164999999999999</v>
      </c>
      <c r="K27" s="551">
        <v>10.164999999999999</v>
      </c>
      <c r="L27" s="551">
        <f>'mer_data2.3 Dec 2019'!L48</f>
        <v>4000.8879999999999</v>
      </c>
      <c r="M27" s="551">
        <v>687.56299999999999</v>
      </c>
      <c r="N27" s="551">
        <v>1641.903</v>
      </c>
      <c r="O27" s="551">
        <v>5250.6459999999997</v>
      </c>
    </row>
    <row r="28" spans="1:15" x14ac:dyDescent="0.25">
      <c r="A28" s="552">
        <v>1964</v>
      </c>
      <c r="B28" s="551">
        <v>274.245</v>
      </c>
      <c r="C28" s="551">
        <v>1418.7080000000001</v>
      </c>
      <c r="D28" s="551">
        <v>1274.79</v>
      </c>
      <c r="E28" s="551">
        <v>2967.7440000000001</v>
      </c>
      <c r="F28" s="551" t="s">
        <v>749</v>
      </c>
      <c r="G28" s="551" t="s">
        <v>749</v>
      </c>
      <c r="H28" s="551" t="s">
        <v>749</v>
      </c>
      <c r="I28" s="551" t="s">
        <v>749</v>
      </c>
      <c r="J28" s="551">
        <v>9.4600000000000009</v>
      </c>
      <c r="K28" s="551">
        <v>9.4600000000000009</v>
      </c>
      <c r="L28" s="551">
        <f>'mer_data2.3 Dec 2019'!L49</f>
        <v>3732.28</v>
      </c>
      <c r="M28" s="551">
        <v>737.79</v>
      </c>
      <c r="N28" s="551">
        <v>1750.999</v>
      </c>
      <c r="O28" s="551">
        <v>5465.9930000000004</v>
      </c>
    </row>
    <row r="29" spans="1:15" x14ac:dyDescent="0.25">
      <c r="A29" s="552">
        <v>1965</v>
      </c>
      <c r="B29" s="551">
        <v>265.28500000000003</v>
      </c>
      <c r="C29" s="551">
        <v>1489.845</v>
      </c>
      <c r="D29" s="551">
        <v>1412.905</v>
      </c>
      <c r="E29" s="551">
        <v>3168.0349999999999</v>
      </c>
      <c r="F29" s="551" t="s">
        <v>749</v>
      </c>
      <c r="G29" s="551" t="s">
        <v>749</v>
      </c>
      <c r="H29" s="551" t="s">
        <v>749</v>
      </c>
      <c r="I29" s="551" t="s">
        <v>749</v>
      </c>
      <c r="J29" s="551">
        <v>8.8580000000000005</v>
      </c>
      <c r="K29" s="551">
        <v>8.8580000000000005</v>
      </c>
      <c r="L29" s="551">
        <f>'mer_data2.3 Dec 2019'!L50</f>
        <v>3692.857</v>
      </c>
      <c r="M29" s="551">
        <v>788.60299999999995</v>
      </c>
      <c r="N29" s="551">
        <v>1879.9269999999999</v>
      </c>
      <c r="O29" s="551">
        <v>5845.4229999999998</v>
      </c>
    </row>
    <row r="30" spans="1:15" x14ac:dyDescent="0.25">
      <c r="A30" s="552">
        <v>1966</v>
      </c>
      <c r="B30" s="551">
        <v>263.12299999999999</v>
      </c>
      <c r="C30" s="551">
        <v>1676.29</v>
      </c>
      <c r="D30" s="551">
        <v>1460.914</v>
      </c>
      <c r="E30" s="551">
        <v>3400.3270000000002</v>
      </c>
      <c r="F30" s="551" t="s">
        <v>749</v>
      </c>
      <c r="G30" s="551" t="s">
        <v>749</v>
      </c>
      <c r="H30" s="551" t="s">
        <v>749</v>
      </c>
      <c r="I30" s="551" t="s">
        <v>749</v>
      </c>
      <c r="J30" s="551">
        <v>8.6170000000000009</v>
      </c>
      <c r="K30" s="551">
        <v>8.6170000000000009</v>
      </c>
      <c r="L30" s="551">
        <f>'mer_data2.3 Dec 2019'!L51</f>
        <v>3774.2460000000001</v>
      </c>
      <c r="M30" s="551">
        <v>859.23299999999995</v>
      </c>
      <c r="N30" s="551">
        <v>2055.87</v>
      </c>
      <c r="O30" s="551">
        <v>6324.0469999999996</v>
      </c>
    </row>
    <row r="31" spans="1:15" x14ac:dyDescent="0.25">
      <c r="A31" s="552">
        <v>1967</v>
      </c>
      <c r="B31" s="551">
        <v>225.42500000000001</v>
      </c>
      <c r="C31" s="551">
        <v>2021.6569999999999</v>
      </c>
      <c r="D31" s="551">
        <v>1512.2860000000001</v>
      </c>
      <c r="E31" s="551">
        <v>3759.3679999999999</v>
      </c>
      <c r="F31" s="551" t="s">
        <v>749</v>
      </c>
      <c r="G31" s="551" t="s">
        <v>749</v>
      </c>
      <c r="H31" s="551" t="s">
        <v>749</v>
      </c>
      <c r="I31" s="551" t="s">
        <v>749</v>
      </c>
      <c r="J31" s="551">
        <v>8.3249999999999993</v>
      </c>
      <c r="K31" s="551">
        <v>8.3249999999999993</v>
      </c>
      <c r="L31" s="551">
        <f>'mer_data2.3 Dec 2019'!L52</f>
        <v>3994.027</v>
      </c>
      <c r="M31" s="551">
        <v>925.178</v>
      </c>
      <c r="N31" s="551">
        <v>2206.3339999999998</v>
      </c>
      <c r="O31" s="551">
        <v>6899.2049999999999</v>
      </c>
    </row>
    <row r="32" spans="1:15" x14ac:dyDescent="0.25">
      <c r="A32" s="552">
        <v>1968</v>
      </c>
      <c r="B32" s="551">
        <v>207.68799999999999</v>
      </c>
      <c r="C32" s="551">
        <v>2140.0839999999998</v>
      </c>
      <c r="D32" s="551">
        <v>1543.5519999999999</v>
      </c>
      <c r="E32" s="551">
        <v>3891.3240000000001</v>
      </c>
      <c r="F32" s="551" t="s">
        <v>749</v>
      </c>
      <c r="G32" s="551" t="s">
        <v>749</v>
      </c>
      <c r="H32" s="551" t="s">
        <v>749</v>
      </c>
      <c r="I32" s="551" t="s">
        <v>749</v>
      </c>
      <c r="J32" s="551">
        <v>8.1359999999999992</v>
      </c>
      <c r="K32" s="551">
        <v>8.1359999999999992</v>
      </c>
      <c r="L32" s="551">
        <f>'mer_data2.3 Dec 2019'!L53</f>
        <v>4045.9780000000001</v>
      </c>
      <c r="M32" s="551">
        <v>1013.9589999999999</v>
      </c>
      <c r="N32" s="551">
        <v>2415.6120000000001</v>
      </c>
      <c r="O32" s="551">
        <v>7329.0320000000002</v>
      </c>
    </row>
    <row r="33" spans="1:15" x14ac:dyDescent="0.25">
      <c r="A33" s="552">
        <v>1969</v>
      </c>
      <c r="B33" s="551">
        <v>194.941</v>
      </c>
      <c r="C33" s="551">
        <v>2323.0549999999998</v>
      </c>
      <c r="D33" s="551">
        <v>1559.422</v>
      </c>
      <c r="E33" s="551">
        <v>4077.4189999999999</v>
      </c>
      <c r="F33" s="551" t="s">
        <v>749</v>
      </c>
      <c r="G33" s="551" t="s">
        <v>749</v>
      </c>
      <c r="H33" s="551" t="s">
        <v>749</v>
      </c>
      <c r="I33" s="551" t="s">
        <v>749</v>
      </c>
      <c r="J33" s="551">
        <v>7.86</v>
      </c>
      <c r="K33" s="551">
        <v>7.86</v>
      </c>
      <c r="L33" s="551">
        <f>'mer_data2.3 Dec 2019'!L54</f>
        <v>3893.5659999999998</v>
      </c>
      <c r="M33" s="551">
        <v>1107.7329999999999</v>
      </c>
      <c r="N33" s="551">
        <v>2640.2069999999999</v>
      </c>
      <c r="O33" s="551">
        <v>7833.2190000000001</v>
      </c>
    </row>
    <row r="34" spans="1:15" x14ac:dyDescent="0.25">
      <c r="A34" s="552">
        <v>1970</v>
      </c>
      <c r="B34" s="551">
        <v>164.51300000000001</v>
      </c>
      <c r="C34" s="551">
        <v>2472.864</v>
      </c>
      <c r="D34" s="551">
        <v>1591.7560000000001</v>
      </c>
      <c r="E34" s="551">
        <v>4229.1319999999996</v>
      </c>
      <c r="F34" s="551" t="s">
        <v>749</v>
      </c>
      <c r="G34" s="551" t="s">
        <v>749</v>
      </c>
      <c r="H34" s="551" t="s">
        <v>749</v>
      </c>
      <c r="I34" s="551" t="s">
        <v>749</v>
      </c>
      <c r="J34" s="551">
        <v>7.5339999999999998</v>
      </c>
      <c r="K34" s="551">
        <v>7.5339999999999998</v>
      </c>
      <c r="L34" s="551">
        <f>'mer_data2.3 Dec 2019'!L55</f>
        <v>3945.67</v>
      </c>
      <c r="M34" s="551">
        <v>1201.163</v>
      </c>
      <c r="N34" s="551">
        <v>2908.4659999999999</v>
      </c>
      <c r="O34" s="551">
        <v>8346.2950000000001</v>
      </c>
    </row>
    <row r="35" spans="1:15" x14ac:dyDescent="0.25">
      <c r="A35" s="552">
        <v>1971</v>
      </c>
      <c r="B35" s="551">
        <v>179.005</v>
      </c>
      <c r="C35" s="551">
        <v>2586.7550000000001</v>
      </c>
      <c r="D35" s="551">
        <v>1550.8019999999999</v>
      </c>
      <c r="E35" s="551">
        <v>4316.5630000000001</v>
      </c>
      <c r="F35" s="551" t="s">
        <v>749</v>
      </c>
      <c r="G35" s="551" t="s">
        <v>749</v>
      </c>
      <c r="H35" s="551" t="s">
        <v>749</v>
      </c>
      <c r="I35" s="551" t="s">
        <v>749</v>
      </c>
      <c r="J35" s="551">
        <v>7.19</v>
      </c>
      <c r="K35" s="551">
        <v>7.19</v>
      </c>
      <c r="L35" s="551">
        <f>'mer_data2.3 Dec 2019'!L56</f>
        <v>3990.9630000000002</v>
      </c>
      <c r="M35" s="551">
        <v>1288.009</v>
      </c>
      <c r="N35" s="551">
        <v>3109.1909999999998</v>
      </c>
      <c r="O35" s="551">
        <v>8720.9539999999997</v>
      </c>
    </row>
    <row r="36" spans="1:15" x14ac:dyDescent="0.25">
      <c r="A36" s="552">
        <v>1972</v>
      </c>
      <c r="B36" s="551">
        <v>153.47900000000001</v>
      </c>
      <c r="C36" s="551">
        <v>2678.3980000000001</v>
      </c>
      <c r="D36" s="551">
        <v>1572.895</v>
      </c>
      <c r="E36" s="551">
        <v>4404.7709999999997</v>
      </c>
      <c r="F36" s="551" t="s">
        <v>749</v>
      </c>
      <c r="G36" s="551" t="s">
        <v>749</v>
      </c>
      <c r="H36" s="551" t="s">
        <v>749</v>
      </c>
      <c r="I36" s="551" t="s">
        <v>749</v>
      </c>
      <c r="J36" s="551">
        <v>7.19</v>
      </c>
      <c r="K36" s="551">
        <v>7.19</v>
      </c>
      <c r="L36" s="551">
        <f>'mer_data2.3 Dec 2019'!L57</f>
        <v>3970.1060000000002</v>
      </c>
      <c r="M36" s="551">
        <v>1407.566</v>
      </c>
      <c r="N36" s="551">
        <v>3363.8890000000001</v>
      </c>
      <c r="O36" s="551">
        <v>9183.4159999999993</v>
      </c>
    </row>
    <row r="37" spans="1:15" x14ac:dyDescent="0.25">
      <c r="A37" s="552">
        <v>1973</v>
      </c>
      <c r="B37" s="551">
        <v>159.90199999999999</v>
      </c>
      <c r="C37" s="551">
        <v>2648.9780000000001</v>
      </c>
      <c r="D37" s="551">
        <v>1607.2059999999999</v>
      </c>
      <c r="E37" s="551">
        <v>4416.085</v>
      </c>
      <c r="F37" s="551" t="s">
        <v>749</v>
      </c>
      <c r="G37" s="551" t="s">
        <v>749</v>
      </c>
      <c r="H37" s="551" t="s">
        <v>749</v>
      </c>
      <c r="I37" s="551" t="s">
        <v>749</v>
      </c>
      <c r="J37" s="551">
        <v>6.7080000000000002</v>
      </c>
      <c r="K37" s="551">
        <v>6.7080000000000002</v>
      </c>
      <c r="L37" s="551">
        <f>'mer_data2.3 Dec 2019'!L58</f>
        <v>4016.3629999999998</v>
      </c>
      <c r="M37" s="551">
        <v>1516.653</v>
      </c>
      <c r="N37" s="551">
        <v>3603.511</v>
      </c>
      <c r="O37" s="551">
        <v>9542.9570000000003</v>
      </c>
    </row>
    <row r="38" spans="1:15" x14ac:dyDescent="0.25">
      <c r="A38" s="552">
        <v>1974</v>
      </c>
      <c r="B38" s="551">
        <v>174.517</v>
      </c>
      <c r="C38" s="551">
        <v>2616.9520000000002</v>
      </c>
      <c r="D38" s="551">
        <v>1460.597</v>
      </c>
      <c r="E38" s="551">
        <v>4252.0659999999998</v>
      </c>
      <c r="F38" s="551" t="s">
        <v>749</v>
      </c>
      <c r="G38" s="551" t="s">
        <v>749</v>
      </c>
      <c r="H38" s="551" t="s">
        <v>749</v>
      </c>
      <c r="I38" s="551" t="s">
        <v>749</v>
      </c>
      <c r="J38" s="551">
        <v>7.0179999999999998</v>
      </c>
      <c r="K38" s="551">
        <v>7.0179999999999998</v>
      </c>
      <c r="L38" s="551">
        <f>'mer_data2.3 Dec 2019'!L59</f>
        <v>4100.5169999999998</v>
      </c>
      <c r="M38" s="551">
        <v>1501.3340000000001</v>
      </c>
      <c r="N38" s="551">
        <v>3632.9059999999999</v>
      </c>
      <c r="O38" s="551">
        <v>9393.3240000000005</v>
      </c>
    </row>
    <row r="39" spans="1:15" x14ac:dyDescent="0.25">
      <c r="A39" s="552">
        <v>1975</v>
      </c>
      <c r="B39" s="551">
        <v>146.63300000000001</v>
      </c>
      <c r="C39" s="551">
        <v>2558.4589999999998</v>
      </c>
      <c r="D39" s="551">
        <v>1346.029</v>
      </c>
      <c r="E39" s="551">
        <v>4051.1210000000001</v>
      </c>
      <c r="F39" s="551" t="s">
        <v>749</v>
      </c>
      <c r="G39" s="551" t="s">
        <v>749</v>
      </c>
      <c r="H39" s="551" t="s">
        <v>749</v>
      </c>
      <c r="I39" s="551" t="s">
        <v>749</v>
      </c>
      <c r="J39" s="551">
        <v>8.0670000000000002</v>
      </c>
      <c r="K39" s="551">
        <v>8.0670000000000002</v>
      </c>
      <c r="L39" s="551">
        <f>'mer_data2.3 Dec 2019'!L60</f>
        <v>4273.4889999999996</v>
      </c>
      <c r="M39" s="551">
        <v>1597.826</v>
      </c>
      <c r="N39" s="551">
        <v>3835.4769999999999</v>
      </c>
      <c r="O39" s="551">
        <v>9492.4920000000002</v>
      </c>
    </row>
    <row r="40" spans="1:15" x14ac:dyDescent="0.25">
      <c r="A40" s="552">
        <v>1976</v>
      </c>
      <c r="B40" s="551">
        <v>144.16800000000001</v>
      </c>
      <c r="C40" s="551">
        <v>2718.4270000000001</v>
      </c>
      <c r="D40" s="551">
        <v>1499.7750000000001</v>
      </c>
      <c r="E40" s="551">
        <v>4362.37</v>
      </c>
      <c r="F40" s="551" t="s">
        <v>749</v>
      </c>
      <c r="G40" s="551" t="s">
        <v>749</v>
      </c>
      <c r="H40" s="551" t="s">
        <v>749</v>
      </c>
      <c r="I40" s="551" t="s">
        <v>749</v>
      </c>
      <c r="J40" s="551">
        <v>9.0990000000000002</v>
      </c>
      <c r="K40" s="551">
        <v>9.0990000000000002</v>
      </c>
      <c r="L40" s="551">
        <f>'mer_data2.3 Dec 2019'!L61</f>
        <v>4295.5410000000002</v>
      </c>
      <c r="M40" s="551">
        <v>1677.943</v>
      </c>
      <c r="N40" s="551">
        <v>4013.922</v>
      </c>
      <c r="O40" s="551">
        <v>10063.334000000001</v>
      </c>
    </row>
    <row r="41" spans="1:15" x14ac:dyDescent="0.25">
      <c r="A41" s="552">
        <v>1977</v>
      </c>
      <c r="B41" s="551">
        <v>147.756</v>
      </c>
      <c r="C41" s="551">
        <v>2548.308</v>
      </c>
      <c r="D41" s="551">
        <v>1551.8019999999999</v>
      </c>
      <c r="E41" s="551">
        <v>4247.866</v>
      </c>
      <c r="F41" s="551" t="s">
        <v>749</v>
      </c>
      <c r="G41" s="551" t="s">
        <v>749</v>
      </c>
      <c r="H41" s="551" t="s">
        <v>749</v>
      </c>
      <c r="I41" s="551" t="s">
        <v>749</v>
      </c>
      <c r="J41" s="551">
        <v>10.286</v>
      </c>
      <c r="K41" s="551">
        <v>10.286</v>
      </c>
      <c r="L41" s="551">
        <f>'mer_data2.3 Dec 2019'!L62</f>
        <v>4004.87</v>
      </c>
      <c r="M41" s="551">
        <v>1753.866</v>
      </c>
      <c r="N41" s="551">
        <v>4195.58</v>
      </c>
      <c r="O41" s="551">
        <v>10207.599</v>
      </c>
    </row>
    <row r="42" spans="1:15" x14ac:dyDescent="0.25">
      <c r="A42" s="552">
        <v>1978</v>
      </c>
      <c r="B42" s="551">
        <v>164.529</v>
      </c>
      <c r="C42" s="551">
        <v>2642.7240000000002</v>
      </c>
      <c r="D42" s="551">
        <v>1489.854</v>
      </c>
      <c r="E42" s="551">
        <v>4297.107</v>
      </c>
      <c r="F42" s="551" t="s">
        <v>749</v>
      </c>
      <c r="G42" s="551" t="s">
        <v>749</v>
      </c>
      <c r="H42" s="551" t="s">
        <v>749</v>
      </c>
      <c r="I42" s="551" t="s">
        <v>749</v>
      </c>
      <c r="J42" s="551">
        <v>11.834</v>
      </c>
      <c r="K42" s="551">
        <v>11.834</v>
      </c>
      <c r="L42" s="551">
        <f>'mer_data2.3 Dec 2019'!L63</f>
        <v>4053.5529999999999</v>
      </c>
      <c r="M42" s="551">
        <v>1813.27</v>
      </c>
      <c r="N42" s="551">
        <v>4389.6689999999999</v>
      </c>
      <c r="O42" s="551">
        <v>10511.88</v>
      </c>
    </row>
    <row r="43" spans="1:15" x14ac:dyDescent="0.25">
      <c r="A43" s="552">
        <v>1979</v>
      </c>
      <c r="B43" s="551">
        <v>149.25299999999999</v>
      </c>
      <c r="C43" s="551">
        <v>2836.1080000000002</v>
      </c>
      <c r="D43" s="551">
        <v>1366.671</v>
      </c>
      <c r="E43" s="551">
        <v>4352.0320000000002</v>
      </c>
      <c r="F43" s="551" t="s">
        <v>749</v>
      </c>
      <c r="G43" s="551" t="s">
        <v>749</v>
      </c>
      <c r="H43" s="551" t="s">
        <v>749</v>
      </c>
      <c r="I43" s="551" t="s">
        <v>749</v>
      </c>
      <c r="J43" s="551">
        <v>13.811999999999999</v>
      </c>
      <c r="K43" s="551">
        <v>13.811999999999999</v>
      </c>
      <c r="L43" s="551">
        <f>'mer_data2.3 Dec 2019'!L64</f>
        <v>4278.2579999999998</v>
      </c>
      <c r="M43" s="551">
        <v>1854.1210000000001</v>
      </c>
      <c r="N43" s="551">
        <v>4428.0590000000002</v>
      </c>
      <c r="O43" s="551">
        <v>10648.023999999999</v>
      </c>
    </row>
    <row r="44" spans="1:15" x14ac:dyDescent="0.25">
      <c r="A44" s="552">
        <v>1980</v>
      </c>
      <c r="B44" s="551">
        <v>114.90300000000001</v>
      </c>
      <c r="C44" s="551">
        <v>2650.8679999999999</v>
      </c>
      <c r="D44" s="551">
        <v>1318.213</v>
      </c>
      <c r="E44" s="551">
        <v>4083.9839999999999</v>
      </c>
      <c r="F44" s="551" t="s">
        <v>749</v>
      </c>
      <c r="G44" s="551" t="s">
        <v>749</v>
      </c>
      <c r="H44" s="551" t="s">
        <v>749</v>
      </c>
      <c r="I44" s="551" t="s">
        <v>749</v>
      </c>
      <c r="J44" s="551">
        <v>21</v>
      </c>
      <c r="K44" s="551">
        <v>21</v>
      </c>
      <c r="L44" s="551">
        <f>'mer_data2.3 Dec 2019'!L65</f>
        <v>4084.6559999999999</v>
      </c>
      <c r="M44" s="551">
        <v>1906.0889999999999</v>
      </c>
      <c r="N44" s="551">
        <v>4567.1850000000004</v>
      </c>
      <c r="O44" s="551">
        <v>10578.258</v>
      </c>
    </row>
    <row r="45" spans="1:15" x14ac:dyDescent="0.25">
      <c r="A45" s="552">
        <v>1981</v>
      </c>
      <c r="B45" s="551">
        <v>136.75899999999999</v>
      </c>
      <c r="C45" s="551">
        <v>2557.34</v>
      </c>
      <c r="D45" s="551">
        <v>1121.876</v>
      </c>
      <c r="E45" s="551">
        <v>3815.9749999999999</v>
      </c>
      <c r="F45" s="551" t="s">
        <v>749</v>
      </c>
      <c r="G45" s="551" t="s">
        <v>749</v>
      </c>
      <c r="H45" s="551" t="s">
        <v>749</v>
      </c>
      <c r="I45" s="551" t="s">
        <v>749</v>
      </c>
      <c r="J45" s="551">
        <v>21.05</v>
      </c>
      <c r="K45" s="551">
        <v>21.05</v>
      </c>
      <c r="L45" s="551">
        <f>'mer_data2.3 Dec 2019'!L66</f>
        <v>4132.17</v>
      </c>
      <c r="M45" s="551">
        <v>2033.239</v>
      </c>
      <c r="N45" s="551">
        <v>4745.6270000000004</v>
      </c>
      <c r="O45" s="551">
        <v>10615.891</v>
      </c>
    </row>
    <row r="46" spans="1:15" x14ac:dyDescent="0.25">
      <c r="A46" s="552">
        <v>1982</v>
      </c>
      <c r="B46" s="551">
        <v>155.21600000000001</v>
      </c>
      <c r="C46" s="551">
        <v>2649.51</v>
      </c>
      <c r="D46" s="551">
        <v>1037.1569999999999</v>
      </c>
      <c r="E46" s="551">
        <v>3841.8829999999998</v>
      </c>
      <c r="F46" s="551" t="s">
        <v>749</v>
      </c>
      <c r="G46" s="551" t="s">
        <v>749</v>
      </c>
      <c r="H46" s="551" t="s">
        <v>749</v>
      </c>
      <c r="I46" s="551" t="s">
        <v>749</v>
      </c>
      <c r="J46" s="551">
        <v>22.13</v>
      </c>
      <c r="K46" s="551">
        <v>22.13</v>
      </c>
      <c r="L46" s="551">
        <f>'mer_data2.3 Dec 2019'!L67</f>
        <v>4298.49</v>
      </c>
      <c r="M46" s="551">
        <v>2077.0479999999998</v>
      </c>
      <c r="N46" s="551">
        <v>4919.2749999999996</v>
      </c>
      <c r="O46" s="551">
        <v>10860.337</v>
      </c>
    </row>
    <row r="47" spans="1:15" x14ac:dyDescent="0.25">
      <c r="A47" s="552">
        <v>1983</v>
      </c>
      <c r="B47" s="551">
        <v>161.619</v>
      </c>
      <c r="C47" s="551">
        <v>2486.4299999999998</v>
      </c>
      <c r="D47" s="551">
        <v>1169.9680000000001</v>
      </c>
      <c r="E47" s="551">
        <v>3818.0160000000001</v>
      </c>
      <c r="F47" s="551" t="s">
        <v>749</v>
      </c>
      <c r="G47" s="551" t="s">
        <v>749</v>
      </c>
      <c r="H47" s="551" t="s">
        <v>749</v>
      </c>
      <c r="I47" s="551" t="s">
        <v>749</v>
      </c>
      <c r="J47" s="551">
        <v>22.276</v>
      </c>
      <c r="K47" s="551">
        <v>22.276</v>
      </c>
      <c r="L47" s="551">
        <f>'mer_data2.3 Dec 2019'!L68</f>
        <v>4232.4009999999998</v>
      </c>
      <c r="M47" s="551">
        <v>2116.4369999999999</v>
      </c>
      <c r="N47" s="551">
        <v>4981.6459999999997</v>
      </c>
      <c r="O47" s="551">
        <v>10938.376</v>
      </c>
    </row>
    <row r="48" spans="1:15" x14ac:dyDescent="0.25">
      <c r="A48" s="552">
        <v>1984</v>
      </c>
      <c r="B48" s="551">
        <v>168.93600000000001</v>
      </c>
      <c r="C48" s="551">
        <v>2582.4769999999999</v>
      </c>
      <c r="D48" s="551">
        <v>1227.0150000000001</v>
      </c>
      <c r="E48" s="551">
        <v>3978.4279999999999</v>
      </c>
      <c r="F48" s="551" t="s">
        <v>749</v>
      </c>
      <c r="G48" s="551" t="s">
        <v>749</v>
      </c>
      <c r="H48" s="551" t="s">
        <v>749</v>
      </c>
      <c r="I48" s="551" t="s">
        <v>749</v>
      </c>
      <c r="J48" s="551">
        <v>22.350999999999999</v>
      </c>
      <c r="K48" s="551">
        <v>22.350999999999999</v>
      </c>
      <c r="L48" s="551">
        <f>'mer_data2.3 Dec 2019'!L69</f>
        <v>4052.4380000000001</v>
      </c>
      <c r="M48" s="551">
        <v>2264.4749999999999</v>
      </c>
      <c r="N48" s="551">
        <v>5178.6369999999997</v>
      </c>
      <c r="O48" s="551">
        <v>11443.89</v>
      </c>
    </row>
    <row r="49" spans="1:15" x14ac:dyDescent="0.25">
      <c r="A49" s="552">
        <v>1985</v>
      </c>
      <c r="B49" s="551">
        <v>137.411</v>
      </c>
      <c r="C49" s="551">
        <v>2487.7440000000001</v>
      </c>
      <c r="D49" s="551">
        <v>1082.627</v>
      </c>
      <c r="E49" s="551">
        <v>3707.7820000000002</v>
      </c>
      <c r="F49" s="551" t="s">
        <v>749</v>
      </c>
      <c r="G49" s="551" t="s">
        <v>749</v>
      </c>
      <c r="H49" s="551" t="s">
        <v>749</v>
      </c>
      <c r="I49" s="551" t="s">
        <v>749</v>
      </c>
      <c r="J49" s="551">
        <v>24.373999999999999</v>
      </c>
      <c r="K49" s="551">
        <v>24.373999999999999</v>
      </c>
      <c r="L49" s="551">
        <f>'mer_data2.3 Dec 2019'!L70</f>
        <v>3747.569</v>
      </c>
      <c r="M49" s="551">
        <v>2351.2820000000002</v>
      </c>
      <c r="N49" s="551">
        <v>5367.7939999999999</v>
      </c>
      <c r="O49" s="551">
        <v>11451.231</v>
      </c>
    </row>
    <row r="50" spans="1:15" x14ac:dyDescent="0.25">
      <c r="A50" s="552">
        <v>1986</v>
      </c>
      <c r="B50" s="551">
        <v>135.47499999999999</v>
      </c>
      <c r="C50" s="551">
        <v>2367.3389999999999</v>
      </c>
      <c r="D50" s="551">
        <v>1162.4580000000001</v>
      </c>
      <c r="E50" s="551">
        <v>3665.2719999999999</v>
      </c>
      <c r="F50" s="551" t="s">
        <v>749</v>
      </c>
      <c r="G50" s="551" t="s">
        <v>749</v>
      </c>
      <c r="H50" s="551" t="s">
        <v>749</v>
      </c>
      <c r="I50" s="551" t="s">
        <v>749</v>
      </c>
      <c r="J50" s="551">
        <v>27.463999999999999</v>
      </c>
      <c r="K50" s="551">
        <v>27.463999999999999</v>
      </c>
      <c r="L50" s="551">
        <f>'mer_data2.3 Dec 2019'!L71</f>
        <v>3922.63</v>
      </c>
      <c r="M50" s="551">
        <v>2438.6289999999999</v>
      </c>
      <c r="N50" s="551">
        <v>5474.741</v>
      </c>
      <c r="O50" s="551">
        <v>11606.106</v>
      </c>
    </row>
    <row r="51" spans="1:15" x14ac:dyDescent="0.25">
      <c r="A51" s="552">
        <v>1987</v>
      </c>
      <c r="B51" s="551">
        <v>124.6</v>
      </c>
      <c r="C51" s="551">
        <v>2489.0529999999999</v>
      </c>
      <c r="D51" s="551">
        <v>1130.9179999999999</v>
      </c>
      <c r="E51" s="551">
        <v>3744.5709999999999</v>
      </c>
      <c r="F51" s="551" t="s">
        <v>749</v>
      </c>
      <c r="G51" s="551" t="s">
        <v>749</v>
      </c>
      <c r="H51" s="551" t="s">
        <v>749</v>
      </c>
      <c r="I51" s="551" t="s">
        <v>749</v>
      </c>
      <c r="J51" s="551">
        <v>29.542000000000002</v>
      </c>
      <c r="K51" s="551">
        <v>29.542000000000002</v>
      </c>
      <c r="L51" s="551">
        <f>'mer_data2.3 Dec 2019'!L72</f>
        <v>4100.1509999999998</v>
      </c>
      <c r="M51" s="551">
        <v>2538.7559999999999</v>
      </c>
      <c r="N51" s="551">
        <v>5633.14</v>
      </c>
      <c r="O51" s="551">
        <v>11946.009</v>
      </c>
    </row>
    <row r="52" spans="1:15" x14ac:dyDescent="0.25">
      <c r="A52" s="552">
        <v>1988</v>
      </c>
      <c r="B52" s="551">
        <v>131.08799999999999</v>
      </c>
      <c r="C52" s="551">
        <v>2730.88</v>
      </c>
      <c r="D52" s="551">
        <v>1099.394</v>
      </c>
      <c r="E52" s="551">
        <v>3961.3609999999999</v>
      </c>
      <c r="F52" s="551" t="s">
        <v>749</v>
      </c>
      <c r="G52" s="551" t="s">
        <v>749</v>
      </c>
      <c r="H52" s="551" t="s">
        <v>749</v>
      </c>
      <c r="I52" s="551" t="s">
        <v>749</v>
      </c>
      <c r="J52" s="551">
        <v>32.536999999999999</v>
      </c>
      <c r="K52" s="551">
        <v>32.536999999999999</v>
      </c>
      <c r="L52" s="551">
        <f>'mer_data2.3 Dec 2019'!L73</f>
        <v>4055.9380000000001</v>
      </c>
      <c r="M52" s="551">
        <v>2675.1080000000002</v>
      </c>
      <c r="N52" s="551">
        <v>5909.085</v>
      </c>
      <c r="O52" s="551">
        <v>12578.091</v>
      </c>
    </row>
    <row r="53" spans="1:15" x14ac:dyDescent="0.25">
      <c r="A53" s="552">
        <v>1989</v>
      </c>
      <c r="B53" s="551">
        <v>115.227</v>
      </c>
      <c r="C53" s="551">
        <v>2784.806</v>
      </c>
      <c r="D53" s="551">
        <v>1040.769</v>
      </c>
      <c r="E53" s="551">
        <v>3940.8020000000001</v>
      </c>
      <c r="F53" s="551">
        <v>0.68500000000000005</v>
      </c>
      <c r="G53" s="551">
        <v>2.5</v>
      </c>
      <c r="H53" s="551">
        <v>0.154</v>
      </c>
      <c r="I53" s="551" t="s">
        <v>1424</v>
      </c>
      <c r="J53" s="551">
        <v>98.984999999999999</v>
      </c>
      <c r="K53" s="551">
        <v>102.324</v>
      </c>
      <c r="L53" s="551">
        <f>'mer_data2.3 Dec 2019'!L74</f>
        <v>4023.3409999999999</v>
      </c>
      <c r="M53" s="551">
        <v>2766.64</v>
      </c>
      <c r="N53" s="551">
        <v>6383.8209999999999</v>
      </c>
      <c r="O53" s="551">
        <v>13193.587</v>
      </c>
    </row>
    <row r="54" spans="1:15" x14ac:dyDescent="0.25">
      <c r="A54" s="552">
        <v>1990</v>
      </c>
      <c r="B54" s="551">
        <v>124.456</v>
      </c>
      <c r="C54" s="551">
        <v>2682.201</v>
      </c>
      <c r="D54" s="551">
        <v>990.96600000000001</v>
      </c>
      <c r="E54" s="551">
        <v>3797.6239999999998</v>
      </c>
      <c r="F54" s="551">
        <v>1.4319999999999999</v>
      </c>
      <c r="G54" s="551">
        <v>2.8</v>
      </c>
      <c r="H54" s="551">
        <v>0.17399999999999999</v>
      </c>
      <c r="I54" s="551" t="s">
        <v>1424</v>
      </c>
      <c r="J54" s="551">
        <v>93.998000000000005</v>
      </c>
      <c r="K54" s="551">
        <v>98.403999999999996</v>
      </c>
      <c r="L54" s="551">
        <f>'mer_data2.3 Dec 2019'!L75</f>
        <v>4065.5149999999999</v>
      </c>
      <c r="M54" s="551">
        <v>2860.154</v>
      </c>
      <c r="N54" s="551">
        <v>6563.759</v>
      </c>
      <c r="O54" s="551">
        <v>13319.94</v>
      </c>
    </row>
    <row r="55" spans="1:15" x14ac:dyDescent="0.25">
      <c r="A55" s="552">
        <v>1991</v>
      </c>
      <c r="B55" s="551">
        <v>115.505</v>
      </c>
      <c r="C55" s="551">
        <v>2795.4009999999998</v>
      </c>
      <c r="D55" s="551">
        <v>934.68100000000004</v>
      </c>
      <c r="E55" s="551">
        <v>3845.587</v>
      </c>
      <c r="F55" s="551">
        <v>1.369</v>
      </c>
      <c r="G55" s="551">
        <v>3</v>
      </c>
      <c r="H55" s="551">
        <v>0.19500000000000001</v>
      </c>
      <c r="I55" s="551" t="s">
        <v>1424</v>
      </c>
      <c r="J55" s="551">
        <v>95.367000000000004</v>
      </c>
      <c r="K55" s="551">
        <v>99.930999999999997</v>
      </c>
      <c r="L55" s="551">
        <f>'mer_data2.3 Dec 2019'!L76</f>
        <v>3725.0129999999999</v>
      </c>
      <c r="M55" s="551">
        <v>2918.0920000000001</v>
      </c>
      <c r="N55" s="551">
        <v>6636.3590000000004</v>
      </c>
      <c r="O55" s="551">
        <v>13499.968999999999</v>
      </c>
    </row>
    <row r="56" spans="1:15" x14ac:dyDescent="0.25">
      <c r="A56" s="552">
        <v>1992</v>
      </c>
      <c r="B56" s="551">
        <v>116.57</v>
      </c>
      <c r="C56" s="551">
        <v>2871.1860000000001</v>
      </c>
      <c r="D56" s="551">
        <v>893.43399999999997</v>
      </c>
      <c r="E56" s="551">
        <v>3881.19</v>
      </c>
      <c r="F56" s="551">
        <v>1.266</v>
      </c>
      <c r="G56" s="551">
        <v>3.2</v>
      </c>
      <c r="H56" s="551">
        <v>0.21299999999999999</v>
      </c>
      <c r="I56" s="551" t="s">
        <v>1424</v>
      </c>
      <c r="J56" s="551">
        <v>104.94199999999999</v>
      </c>
      <c r="K56" s="551">
        <v>109.621</v>
      </c>
      <c r="L56" s="551">
        <f>'mer_data2.3 Dec 2019'!L77</f>
        <v>4161.1610000000001</v>
      </c>
      <c r="M56" s="551">
        <v>2900.2240000000002</v>
      </c>
      <c r="N56" s="551">
        <v>6550.049</v>
      </c>
      <c r="O56" s="551">
        <v>13441.084000000001</v>
      </c>
    </row>
    <row r="57" spans="1:15" x14ac:dyDescent="0.25">
      <c r="A57" s="552">
        <v>1993</v>
      </c>
      <c r="B57" s="551">
        <v>117.30200000000001</v>
      </c>
      <c r="C57" s="551">
        <v>2923.26</v>
      </c>
      <c r="D57" s="551">
        <v>818.471</v>
      </c>
      <c r="E57" s="551">
        <v>3859.0329999999999</v>
      </c>
      <c r="F57" s="551">
        <v>1.028</v>
      </c>
      <c r="G57" s="551">
        <v>3.4</v>
      </c>
      <c r="H57" s="551">
        <v>0.23300000000000001</v>
      </c>
      <c r="I57" s="551" t="s">
        <v>1424</v>
      </c>
      <c r="J57" s="551">
        <v>109.185</v>
      </c>
      <c r="K57" s="551">
        <v>113.846</v>
      </c>
      <c r="L57" s="551">
        <f>'mer_data2.3 Dec 2019'!L78</f>
        <v>4390.2430000000004</v>
      </c>
      <c r="M57" s="551">
        <v>3018.7550000000001</v>
      </c>
      <c r="N57" s="551">
        <v>6828.16</v>
      </c>
      <c r="O57" s="551">
        <v>13819.793</v>
      </c>
    </row>
    <row r="58" spans="1:15" x14ac:dyDescent="0.25">
      <c r="A58" s="552">
        <v>1994</v>
      </c>
      <c r="B58" s="551">
        <v>118.119</v>
      </c>
      <c r="C58" s="551">
        <v>2961.9810000000002</v>
      </c>
      <c r="D58" s="551">
        <v>824.351</v>
      </c>
      <c r="E58" s="551">
        <v>3904.451</v>
      </c>
      <c r="F58" s="551">
        <v>0.95699999999999996</v>
      </c>
      <c r="G58" s="551">
        <v>4.2</v>
      </c>
      <c r="H58" s="551">
        <v>0.26100000000000001</v>
      </c>
      <c r="I58" s="551" t="s">
        <v>1424</v>
      </c>
      <c r="J58" s="551">
        <v>106.422</v>
      </c>
      <c r="K58" s="551">
        <v>111.84</v>
      </c>
      <c r="L58" s="551">
        <f>'mer_data2.3 Dec 2019'!L79</f>
        <v>4440.9309999999996</v>
      </c>
      <c r="M58" s="551">
        <v>3115.5169999999998</v>
      </c>
      <c r="N58" s="551">
        <v>6965.5249999999996</v>
      </c>
      <c r="O58" s="551">
        <v>14097.332</v>
      </c>
    </row>
    <row r="59" spans="1:15" x14ac:dyDescent="0.25">
      <c r="A59" s="552">
        <v>1995</v>
      </c>
      <c r="B59" s="551">
        <v>116.788</v>
      </c>
      <c r="C59" s="551">
        <v>3095.989</v>
      </c>
      <c r="D59" s="551">
        <v>768.89599999999996</v>
      </c>
      <c r="E59" s="551">
        <v>3981.6729999999998</v>
      </c>
      <c r="F59" s="551">
        <v>1.22</v>
      </c>
      <c r="G59" s="551">
        <v>4.5</v>
      </c>
      <c r="H59" s="551">
        <v>0.29799999999999999</v>
      </c>
      <c r="I59" s="551" t="s">
        <v>1424</v>
      </c>
      <c r="J59" s="551">
        <v>112.717</v>
      </c>
      <c r="K59" s="551">
        <v>118.73399999999999</v>
      </c>
      <c r="L59" s="551">
        <f>'mer_data2.3 Dec 2019'!L80</f>
        <v>4321.4620000000004</v>
      </c>
      <c r="M59" s="551">
        <v>3252.0360000000001</v>
      </c>
      <c r="N59" s="551">
        <v>7337.4769999999999</v>
      </c>
      <c r="O59" s="551">
        <v>14689.92</v>
      </c>
    </row>
    <row r="60" spans="1:15" x14ac:dyDescent="0.25">
      <c r="A60" s="552">
        <v>1996</v>
      </c>
      <c r="B60" s="551">
        <v>121.613</v>
      </c>
      <c r="C60" s="551">
        <v>3226.317</v>
      </c>
      <c r="D60" s="551">
        <v>789.63300000000004</v>
      </c>
      <c r="E60" s="551">
        <v>4137.5630000000001</v>
      </c>
      <c r="F60" s="551">
        <v>1.3</v>
      </c>
      <c r="G60" s="551">
        <v>5.3</v>
      </c>
      <c r="H60" s="551">
        <v>0.34300000000000003</v>
      </c>
      <c r="I60" s="551" t="s">
        <v>1424</v>
      </c>
      <c r="J60" s="551">
        <v>128.84</v>
      </c>
      <c r="K60" s="551">
        <v>135.78299999999999</v>
      </c>
      <c r="L60" s="551">
        <f>'mer_data2.3 Dec 2019'!L81</f>
        <v>4368.2439999999997</v>
      </c>
      <c r="M60" s="551">
        <v>3343.9690000000001</v>
      </c>
      <c r="N60" s="551">
        <v>7554.585</v>
      </c>
      <c r="O60" s="551">
        <v>15171.9</v>
      </c>
    </row>
    <row r="61" spans="1:15" x14ac:dyDescent="0.25">
      <c r="A61" s="552">
        <v>1997</v>
      </c>
      <c r="B61" s="551">
        <v>129.39099999999999</v>
      </c>
      <c r="C61" s="551">
        <v>3285.32</v>
      </c>
      <c r="D61" s="551">
        <v>742.14400000000001</v>
      </c>
      <c r="E61" s="551">
        <v>4156.8540000000003</v>
      </c>
      <c r="F61" s="551">
        <v>1.228</v>
      </c>
      <c r="G61" s="551">
        <v>5.7</v>
      </c>
      <c r="H61" s="551">
        <v>0.379</v>
      </c>
      <c r="I61" s="551" t="s">
        <v>1424</v>
      </c>
      <c r="J61" s="551">
        <v>131.28299999999999</v>
      </c>
      <c r="K61" s="551">
        <v>138.59</v>
      </c>
      <c r="L61" s="551">
        <f>'mer_data2.3 Dec 2019'!L82</f>
        <v>4787.8040000000001</v>
      </c>
      <c r="M61" s="551">
        <v>3502.848</v>
      </c>
      <c r="N61" s="551">
        <v>7882.915</v>
      </c>
      <c r="O61" s="551">
        <v>15681.208000000001</v>
      </c>
    </row>
    <row r="62" spans="1:15" x14ac:dyDescent="0.25">
      <c r="A62" s="552">
        <v>1998</v>
      </c>
      <c r="B62" s="551">
        <v>93.436000000000007</v>
      </c>
      <c r="C62" s="551">
        <v>3082.9749999999999</v>
      </c>
      <c r="D62" s="551">
        <v>701.15499999999997</v>
      </c>
      <c r="E62" s="551">
        <v>3877.5650000000001</v>
      </c>
      <c r="F62" s="551">
        <v>1.228</v>
      </c>
      <c r="G62" s="551">
        <v>7.1</v>
      </c>
      <c r="H62" s="551">
        <v>0.42899999999999999</v>
      </c>
      <c r="I62" s="551" t="s">
        <v>1424</v>
      </c>
      <c r="J62" s="551">
        <v>118.46</v>
      </c>
      <c r="K62" s="551">
        <v>127.217</v>
      </c>
      <c r="L62" s="551">
        <v>4004.7820000000002</v>
      </c>
      <c r="M62" s="551">
        <v>3677.989</v>
      </c>
      <c r="N62" s="551">
        <v>8284.7420000000002</v>
      </c>
      <c r="O62" s="551">
        <v>15967.513999999999</v>
      </c>
    </row>
    <row r="63" spans="1:15" x14ac:dyDescent="0.25">
      <c r="A63" s="552">
        <v>1999</v>
      </c>
      <c r="B63" s="551">
        <v>102.524</v>
      </c>
      <c r="C63" s="551">
        <v>3115.0309999999999</v>
      </c>
      <c r="D63" s="551">
        <v>706.72699999999998</v>
      </c>
      <c r="E63" s="551">
        <v>3924.2809999999999</v>
      </c>
      <c r="F63" s="551">
        <v>1.173</v>
      </c>
      <c r="G63" s="551">
        <v>6.7</v>
      </c>
      <c r="H63" s="551">
        <v>0.5</v>
      </c>
      <c r="I63" s="551" t="s">
        <v>1424</v>
      </c>
      <c r="J63" s="551">
        <v>120.748</v>
      </c>
      <c r="K63" s="551">
        <v>129.12100000000001</v>
      </c>
      <c r="L63" s="551">
        <v>4053.402</v>
      </c>
      <c r="M63" s="551">
        <v>3766.2379999999998</v>
      </c>
      <c r="N63" s="551">
        <v>8556.6309999999994</v>
      </c>
      <c r="O63" s="551">
        <v>16376.271000000001</v>
      </c>
    </row>
    <row r="64" spans="1:15" x14ac:dyDescent="0.25">
      <c r="A64" s="552">
        <v>2000</v>
      </c>
      <c r="B64" s="551">
        <v>91.894999999999996</v>
      </c>
      <c r="C64" s="551">
        <v>3251.5259999999998</v>
      </c>
      <c r="D64" s="551">
        <v>806.43499999999995</v>
      </c>
      <c r="E64" s="551">
        <v>4149.857</v>
      </c>
      <c r="F64" s="551">
        <v>1.018</v>
      </c>
      <c r="G64" s="551">
        <v>7.6</v>
      </c>
      <c r="H64" s="551">
        <v>0.56599999999999995</v>
      </c>
      <c r="I64" s="551" t="s">
        <v>1424</v>
      </c>
      <c r="J64" s="551">
        <v>119.101</v>
      </c>
      <c r="K64" s="551">
        <v>128.285</v>
      </c>
      <c r="L64" s="551">
        <v>4278.1419999999998</v>
      </c>
      <c r="M64" s="551">
        <v>3955.6909999999998</v>
      </c>
      <c r="N64" s="551">
        <v>8941.5409999999993</v>
      </c>
      <c r="O64" s="551">
        <v>17175.373</v>
      </c>
    </row>
    <row r="65" spans="1:15" x14ac:dyDescent="0.25">
      <c r="A65" s="552">
        <v>2001</v>
      </c>
      <c r="B65" s="551">
        <v>96.858000000000004</v>
      </c>
      <c r="C65" s="551">
        <v>3097.2620000000002</v>
      </c>
      <c r="D65" s="551">
        <v>789.09299999999996</v>
      </c>
      <c r="E65" s="551">
        <v>3983.2139999999999</v>
      </c>
      <c r="F65" s="551">
        <v>0.68700000000000006</v>
      </c>
      <c r="G65" s="551">
        <v>8.27</v>
      </c>
      <c r="H65" s="551">
        <v>0.69299999999999995</v>
      </c>
      <c r="I65" s="551" t="s">
        <v>1424</v>
      </c>
      <c r="J65" s="551">
        <v>91.661000000000001</v>
      </c>
      <c r="K65" s="551">
        <v>101.31100000000001</v>
      </c>
      <c r="L65" s="551">
        <v>4084.5239999999999</v>
      </c>
      <c r="M65" s="551">
        <v>4062.047</v>
      </c>
      <c r="N65" s="551">
        <v>8990.2070000000003</v>
      </c>
      <c r="O65" s="551">
        <v>17136.777999999998</v>
      </c>
    </row>
    <row r="66" spans="1:15" x14ac:dyDescent="0.25">
      <c r="A66" s="552">
        <v>2002</v>
      </c>
      <c r="B66" s="551">
        <v>89.82</v>
      </c>
      <c r="C66" s="551">
        <v>3212.4560000000001</v>
      </c>
      <c r="D66" s="551">
        <v>725.08399999999995</v>
      </c>
      <c r="E66" s="551">
        <v>4027.36</v>
      </c>
      <c r="F66" s="551">
        <v>0.13</v>
      </c>
      <c r="G66" s="551">
        <v>8.7530000000000001</v>
      </c>
      <c r="H66" s="551">
        <v>0.80800000000000005</v>
      </c>
      <c r="I66" s="551" t="s">
        <v>1424</v>
      </c>
      <c r="J66" s="551">
        <v>94.994</v>
      </c>
      <c r="K66" s="551">
        <v>104.68600000000001</v>
      </c>
      <c r="L66" s="551">
        <v>4132.0460000000003</v>
      </c>
      <c r="M66" s="551">
        <v>4109.8609999999999</v>
      </c>
      <c r="N66" s="551">
        <v>9103.8449999999993</v>
      </c>
      <c r="O66" s="551">
        <v>17345.751</v>
      </c>
    </row>
    <row r="67" spans="1:15" x14ac:dyDescent="0.25">
      <c r="A67" s="552">
        <v>2003</v>
      </c>
      <c r="B67" s="551">
        <v>81.962999999999994</v>
      </c>
      <c r="C67" s="551">
        <v>3260.9160000000002</v>
      </c>
      <c r="D67" s="551">
        <v>841.46799999999996</v>
      </c>
      <c r="E67" s="551">
        <v>4184.3469999999998</v>
      </c>
      <c r="F67" s="551">
        <v>0.73099999999999998</v>
      </c>
      <c r="G67" s="551">
        <v>11</v>
      </c>
      <c r="H67" s="551">
        <v>0.94</v>
      </c>
      <c r="I67" s="551" t="s">
        <v>1424</v>
      </c>
      <c r="J67" s="551">
        <v>101.28400000000001</v>
      </c>
      <c r="K67" s="551">
        <v>113.955</v>
      </c>
      <c r="L67" s="551">
        <v>4298.3029999999999</v>
      </c>
      <c r="M67" s="551">
        <v>4090.0590000000002</v>
      </c>
      <c r="N67" s="551">
        <v>8957.7440000000006</v>
      </c>
      <c r="O67" s="551">
        <v>17346.105</v>
      </c>
    </row>
    <row r="68" spans="1:15" x14ac:dyDescent="0.25">
      <c r="A68" s="552">
        <v>2004</v>
      </c>
      <c r="B68" s="551">
        <v>102.904</v>
      </c>
      <c r="C68" s="551">
        <v>3200.9720000000002</v>
      </c>
      <c r="D68" s="551">
        <v>808.78300000000002</v>
      </c>
      <c r="E68" s="551">
        <v>4112.6589999999997</v>
      </c>
      <c r="F68" s="551">
        <v>1.0509999999999999</v>
      </c>
      <c r="G68" s="551">
        <v>12</v>
      </c>
      <c r="H68" s="551">
        <v>1.151</v>
      </c>
      <c r="I68" s="551" t="s">
        <v>1424</v>
      </c>
      <c r="J68" s="551">
        <v>105.319</v>
      </c>
      <c r="K68" s="551">
        <v>119.52200000000001</v>
      </c>
      <c r="L68" s="551">
        <v>4232.1809999999996</v>
      </c>
      <c r="M68" s="551">
        <v>4198.2089999999998</v>
      </c>
      <c r="N68" s="551">
        <v>9225.0499999999993</v>
      </c>
      <c r="O68" s="551">
        <v>17655.439999999999</v>
      </c>
    </row>
    <row r="69" spans="1:15" x14ac:dyDescent="0.25">
      <c r="A69" s="552">
        <v>2005</v>
      </c>
      <c r="B69" s="551">
        <v>96.998999999999995</v>
      </c>
      <c r="C69" s="551">
        <v>3073.2159999999999</v>
      </c>
      <c r="D69" s="551">
        <v>760.70100000000002</v>
      </c>
      <c r="E69" s="551">
        <v>3930.9160000000002</v>
      </c>
      <c r="F69" s="551">
        <v>0.86</v>
      </c>
      <c r="G69" s="551">
        <v>13.6</v>
      </c>
      <c r="H69" s="551">
        <v>1.724</v>
      </c>
      <c r="I69" s="551" t="s">
        <v>1424</v>
      </c>
      <c r="J69" s="551">
        <v>105.122</v>
      </c>
      <c r="K69" s="551">
        <v>121.307</v>
      </c>
      <c r="L69" s="551">
        <v>4052.223</v>
      </c>
      <c r="M69" s="551">
        <v>4350.57</v>
      </c>
      <c r="N69" s="551">
        <v>9450.6080000000002</v>
      </c>
      <c r="O69" s="551">
        <v>17853.401000000002</v>
      </c>
    </row>
    <row r="70" spans="1:15" x14ac:dyDescent="0.25">
      <c r="A70" s="552">
        <v>2006</v>
      </c>
      <c r="B70" s="551">
        <v>64.789000000000001</v>
      </c>
      <c r="C70" s="551">
        <v>2901.6869999999999</v>
      </c>
      <c r="D70" s="551">
        <v>660.76099999999997</v>
      </c>
      <c r="E70" s="551">
        <v>3627.2370000000001</v>
      </c>
      <c r="F70" s="551">
        <v>0.92700000000000005</v>
      </c>
      <c r="G70" s="551">
        <v>14</v>
      </c>
      <c r="H70" s="551">
        <v>2.4950000000000001</v>
      </c>
      <c r="I70" s="551" t="s">
        <v>1424</v>
      </c>
      <c r="J70" s="551">
        <v>102.666</v>
      </c>
      <c r="K70" s="551">
        <v>120.08799999999999</v>
      </c>
      <c r="L70" s="551">
        <v>3747.3249999999998</v>
      </c>
      <c r="M70" s="551">
        <v>4434.7250000000004</v>
      </c>
      <c r="N70" s="551">
        <v>9525.1010000000006</v>
      </c>
      <c r="O70" s="551">
        <v>17707.151000000002</v>
      </c>
    </row>
    <row r="71" spans="1:15" x14ac:dyDescent="0.25">
      <c r="A71" s="552">
        <v>2007</v>
      </c>
      <c r="B71" s="551">
        <v>70.034999999999997</v>
      </c>
      <c r="C71" s="551">
        <v>3085.0520000000001</v>
      </c>
      <c r="D71" s="551">
        <v>645.94500000000005</v>
      </c>
      <c r="E71" s="551">
        <v>3801.0320000000002</v>
      </c>
      <c r="F71" s="551">
        <v>0.76400000000000001</v>
      </c>
      <c r="G71" s="551">
        <v>14.4</v>
      </c>
      <c r="H71" s="551">
        <v>3.51</v>
      </c>
      <c r="I71" s="551" t="s">
        <v>1424</v>
      </c>
      <c r="J71" s="551">
        <v>102.723</v>
      </c>
      <c r="K71" s="551">
        <v>121.39700000000001</v>
      </c>
      <c r="L71" s="551">
        <v>3922.4290000000001</v>
      </c>
      <c r="M71" s="551">
        <v>4559.5069999999996</v>
      </c>
      <c r="N71" s="551">
        <v>9770.9380000000001</v>
      </c>
      <c r="O71" s="551">
        <v>18252.874</v>
      </c>
    </row>
    <row r="72" spans="1:15" x14ac:dyDescent="0.25">
      <c r="A72" s="552">
        <v>2008</v>
      </c>
      <c r="B72" s="551">
        <v>80.757000000000005</v>
      </c>
      <c r="C72" s="551">
        <v>3228.4290000000001</v>
      </c>
      <c r="D72" s="551">
        <v>660.35799999999995</v>
      </c>
      <c r="E72" s="551">
        <v>3969.5430000000001</v>
      </c>
      <c r="F72" s="551">
        <v>0.59099999999999997</v>
      </c>
      <c r="G72" s="551">
        <v>14.8</v>
      </c>
      <c r="H72" s="551">
        <v>5.625</v>
      </c>
      <c r="I72" s="551" t="s">
        <v>1424</v>
      </c>
      <c r="J72" s="551">
        <v>109.247</v>
      </c>
      <c r="K72" s="551">
        <v>130.26300000000001</v>
      </c>
      <c r="L72" s="551">
        <v>4099.8059999999996</v>
      </c>
      <c r="M72" s="551">
        <v>4558.8869999999997</v>
      </c>
      <c r="N72" s="551">
        <v>9743.4110000000001</v>
      </c>
      <c r="O72" s="551">
        <v>18402.103999999999</v>
      </c>
    </row>
    <row r="73" spans="1:15" x14ac:dyDescent="0.25">
      <c r="A73" s="552">
        <v>2009</v>
      </c>
      <c r="B73" s="551">
        <v>73.352999999999994</v>
      </c>
      <c r="C73" s="551">
        <v>3186.5940000000001</v>
      </c>
      <c r="D73" s="551">
        <v>658.85</v>
      </c>
      <c r="E73" s="551">
        <v>3918.797</v>
      </c>
      <c r="F73" s="551">
        <v>0.69199999999999995</v>
      </c>
      <c r="G73" s="551">
        <v>16.7</v>
      </c>
      <c r="H73" s="551">
        <v>7.4880000000000004</v>
      </c>
      <c r="I73" s="551">
        <v>2E-3</v>
      </c>
      <c r="J73" s="551">
        <v>111.771</v>
      </c>
      <c r="K73" s="551">
        <v>136.65199999999999</v>
      </c>
      <c r="L73" s="551">
        <v>4055.45</v>
      </c>
      <c r="M73" s="551">
        <v>4458.9809999999998</v>
      </c>
      <c r="N73" s="551">
        <v>9372.8330000000005</v>
      </c>
      <c r="O73" s="551">
        <v>17887.263999999999</v>
      </c>
    </row>
    <row r="74" spans="1:15" x14ac:dyDescent="0.25">
      <c r="A74" s="552">
        <v>2010</v>
      </c>
      <c r="B74" s="551">
        <v>69.653999999999996</v>
      </c>
      <c r="C74" s="551">
        <v>3164.6779999999999</v>
      </c>
      <c r="D74" s="551">
        <v>646.73</v>
      </c>
      <c r="E74" s="551">
        <v>3881.0619999999999</v>
      </c>
      <c r="F74" s="551">
        <v>0.78500000000000003</v>
      </c>
      <c r="G74" s="551">
        <v>18.5</v>
      </c>
      <c r="H74" s="551">
        <v>11.477</v>
      </c>
      <c r="I74" s="551">
        <v>0.157</v>
      </c>
      <c r="J74" s="551">
        <v>110.883</v>
      </c>
      <c r="K74" s="551">
        <v>141.80099999999999</v>
      </c>
      <c r="L74" s="551">
        <v>4022.8629999999998</v>
      </c>
      <c r="M74" s="551">
        <v>4538.6400000000003</v>
      </c>
      <c r="N74" s="551">
        <v>9496.8340000000007</v>
      </c>
      <c r="O74" s="551">
        <v>18058.335999999999</v>
      </c>
    </row>
    <row r="75" spans="1:15" x14ac:dyDescent="0.25">
      <c r="A75" s="552">
        <v>2011</v>
      </c>
      <c r="B75" s="551">
        <v>61.715000000000003</v>
      </c>
      <c r="C75" s="551">
        <v>3216.1</v>
      </c>
      <c r="D75" s="551">
        <v>630.27300000000002</v>
      </c>
      <c r="E75" s="551">
        <v>3908.0880000000002</v>
      </c>
      <c r="F75" s="551">
        <v>0.249</v>
      </c>
      <c r="G75" s="551">
        <v>19.7</v>
      </c>
      <c r="H75" s="551">
        <v>19.399999999999999</v>
      </c>
      <c r="I75" s="551">
        <v>0.49399999999999999</v>
      </c>
      <c r="J75" s="551">
        <v>114.601</v>
      </c>
      <c r="K75" s="551">
        <v>154.44399999999999</v>
      </c>
      <c r="L75" s="551">
        <v>4062.5320000000002</v>
      </c>
      <c r="M75" s="551">
        <v>4531.3320000000003</v>
      </c>
      <c r="N75" s="551">
        <v>9384.7170000000006</v>
      </c>
      <c r="O75" s="551">
        <v>17978.580999999998</v>
      </c>
    </row>
    <row r="76" spans="1:15" x14ac:dyDescent="0.25">
      <c r="A76" s="552">
        <v>2012</v>
      </c>
      <c r="B76" s="551">
        <v>43.552</v>
      </c>
      <c r="C76" s="551">
        <v>2959.511</v>
      </c>
      <c r="D76" s="551">
        <v>561.76</v>
      </c>
      <c r="E76" s="551">
        <v>3564.8220000000001</v>
      </c>
      <c r="F76" s="551">
        <v>0.26200000000000001</v>
      </c>
      <c r="G76" s="551">
        <v>19.7</v>
      </c>
      <c r="H76" s="551">
        <v>31.609000000000002</v>
      </c>
      <c r="I76" s="551">
        <v>0.51300000000000001</v>
      </c>
      <c r="J76" s="551">
        <v>108.483</v>
      </c>
      <c r="K76" s="551">
        <v>160.566</v>
      </c>
      <c r="L76" s="551">
        <v>3725.3890000000001</v>
      </c>
      <c r="M76" s="551">
        <v>4528.0690000000004</v>
      </c>
      <c r="N76" s="551">
        <v>9168.4449999999997</v>
      </c>
      <c r="O76" s="551">
        <v>17421.902999999998</v>
      </c>
    </row>
    <row r="77" spans="1:15" x14ac:dyDescent="0.25">
      <c r="A77" s="552">
        <v>2013</v>
      </c>
      <c r="B77" s="551">
        <v>41.427999999999997</v>
      </c>
      <c r="C77" s="551">
        <v>3379.7930000000001</v>
      </c>
      <c r="D77" s="551">
        <v>560.46799999999996</v>
      </c>
      <c r="E77" s="551">
        <v>3981.69</v>
      </c>
      <c r="F77" s="551">
        <v>0.41899999999999998</v>
      </c>
      <c r="G77" s="551">
        <v>19.7</v>
      </c>
      <c r="H77" s="551">
        <v>41.241999999999997</v>
      </c>
      <c r="I77" s="551">
        <v>0.57999999999999996</v>
      </c>
      <c r="J77" s="551">
        <v>119.90600000000001</v>
      </c>
      <c r="K77" s="551">
        <v>181.84700000000001</v>
      </c>
      <c r="L77" s="551">
        <v>4163.5360000000001</v>
      </c>
      <c r="M77" s="551">
        <v>4562.1130000000003</v>
      </c>
      <c r="N77" s="551">
        <v>9206.3690000000006</v>
      </c>
      <c r="O77" s="551">
        <v>17932.018</v>
      </c>
    </row>
    <row r="78" spans="1:15" x14ac:dyDescent="0.25">
      <c r="A78" s="552">
        <v>2014</v>
      </c>
      <c r="B78" s="551">
        <v>40.204000000000001</v>
      </c>
      <c r="C78" s="551">
        <v>3571.9250000000002</v>
      </c>
      <c r="D78" s="551">
        <v>568.67600000000004</v>
      </c>
      <c r="E78" s="551">
        <v>4180.8040000000001</v>
      </c>
      <c r="F78" s="551">
        <v>0.36499999999999999</v>
      </c>
      <c r="G78" s="551">
        <v>19.7</v>
      </c>
      <c r="H78" s="551">
        <v>52.459000000000003</v>
      </c>
      <c r="I78" s="551">
        <v>1.0129999999999999</v>
      </c>
      <c r="J78" s="551">
        <v>123.998</v>
      </c>
      <c r="K78" s="551">
        <v>197.536</v>
      </c>
      <c r="L78" s="551">
        <v>4378.34</v>
      </c>
      <c r="M78" s="551">
        <v>4613.5640000000003</v>
      </c>
      <c r="N78" s="551">
        <v>9260.8670000000002</v>
      </c>
      <c r="O78" s="551">
        <v>18252.771000000001</v>
      </c>
    </row>
    <row r="79" spans="1:15" x14ac:dyDescent="0.25">
      <c r="A79" s="552">
        <v>2015</v>
      </c>
      <c r="B79" s="551">
        <v>31.119</v>
      </c>
      <c r="C79" s="551">
        <v>3309.36</v>
      </c>
      <c r="D79" s="551">
        <v>878.31799999999998</v>
      </c>
      <c r="E79" s="551">
        <v>4218.7969999999996</v>
      </c>
      <c r="F79" s="551">
        <v>0.32500000000000001</v>
      </c>
      <c r="G79" s="551">
        <v>19.7</v>
      </c>
      <c r="H79" s="551">
        <v>56.899000000000001</v>
      </c>
      <c r="I79" s="551">
        <v>1.103</v>
      </c>
      <c r="J79" s="551">
        <v>146.00299999999999</v>
      </c>
      <c r="K79" s="551">
        <v>224.03</v>
      </c>
      <c r="L79" s="551">
        <v>4442.8280000000004</v>
      </c>
      <c r="M79" s="551">
        <v>4642.884</v>
      </c>
      <c r="N79" s="551">
        <v>9073.1080000000002</v>
      </c>
      <c r="O79" s="551">
        <v>18158.82</v>
      </c>
    </row>
    <row r="80" spans="1:15" x14ac:dyDescent="0.25">
      <c r="A80" s="552">
        <v>2016</v>
      </c>
      <c r="B80" s="551">
        <v>21.584</v>
      </c>
      <c r="C80" s="551">
        <v>3236.7739999999999</v>
      </c>
      <c r="D80" s="551">
        <v>876.31</v>
      </c>
      <c r="E80" s="551">
        <v>4134.6670000000004</v>
      </c>
      <c r="F80" s="551">
        <v>0.54600000000000004</v>
      </c>
      <c r="G80" s="551">
        <v>19.7</v>
      </c>
      <c r="H80" s="551">
        <v>72.174000000000007</v>
      </c>
      <c r="I80" s="551">
        <v>1.3220000000000001</v>
      </c>
      <c r="J80" s="551">
        <v>149.09700000000001</v>
      </c>
      <c r="K80" s="551">
        <v>242.83799999999999</v>
      </c>
      <c r="L80" s="551">
        <v>4377.5050000000001</v>
      </c>
      <c r="M80" s="551">
        <v>4639.0119999999997</v>
      </c>
      <c r="N80" s="551">
        <v>9196.6839999999993</v>
      </c>
      <c r="O80" s="551">
        <v>18213.201000000001</v>
      </c>
    </row>
  </sheetData>
  <sheetProtection formatCells="0" formatColumns="0" formatRows="0" insertColumns="0" insertRows="0" insertHyperlinks="0" deleteColumns="0" deleteRows="0" sort="0" autoFilter="0" pivotTables="0"/>
  <hyperlinks>
    <hyperlink ref="A4" r:id="rId1" display="http://www.eia.gov/totalenergy/data/monthly/dataunits.cfm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CEB3-AF26-4E16-8447-AEAD49EF22E1}">
  <dimension ref="A1:O82"/>
  <sheetViews>
    <sheetView topLeftCell="A2" workbookViewId="0">
      <selection activeCell="A29" sqref="A29"/>
    </sheetView>
  </sheetViews>
  <sheetFormatPr defaultColWidth="9.140625" defaultRowHeight="15" x14ac:dyDescent="0.25"/>
  <cols>
    <col min="1" max="1" width="60.140625" style="567" bestFit="1" customWidth="1"/>
    <col min="2" max="2" width="41.5703125" style="567" bestFit="1" customWidth="1"/>
    <col min="3" max="3" width="91" style="567" bestFit="1" customWidth="1"/>
    <col min="4" max="4" width="69.5703125" style="567" bestFit="1" customWidth="1"/>
    <col min="5" max="5" width="56.7109375" style="567" bestFit="1" customWidth="1"/>
    <col min="6" max="6" width="71.7109375" style="567" bestFit="1" customWidth="1"/>
    <col min="7" max="7" width="55.5703125" style="567" bestFit="1" customWidth="1"/>
    <col min="8" max="8" width="50.140625" style="567" bestFit="1" customWidth="1"/>
    <col min="9" max="9" width="49.140625" style="567" bestFit="1" customWidth="1"/>
    <col min="10" max="10" width="52.42578125" style="567" bestFit="1" customWidth="1"/>
    <col min="11" max="11" width="61" style="567" bestFit="1" customWidth="1"/>
    <col min="12" max="12" width="58.85546875" style="567" bestFit="1" customWidth="1"/>
    <col min="13" max="14" width="53.42578125" style="567" bestFit="1" customWidth="1"/>
    <col min="15" max="15" width="50.140625" style="567" bestFit="1" customWidth="1"/>
    <col min="16" max="16384" width="9.140625" style="567"/>
  </cols>
  <sheetData>
    <row r="1" spans="1:15" ht="18.75" x14ac:dyDescent="0.3">
      <c r="A1" s="557" t="s">
        <v>727</v>
      </c>
    </row>
    <row r="2" spans="1:15" ht="18.75" x14ac:dyDescent="0.3">
      <c r="A2" s="556" t="s">
        <v>1483</v>
      </c>
    </row>
    <row r="4" spans="1:15" x14ac:dyDescent="0.25">
      <c r="A4" s="555" t="str">
        <f>HYPERLINK("http://www.eia.gov/totalenergy/data/monthly/dataunits.cfm","Note: Information about data precision.")</f>
        <v>Note: Information about data precision.</v>
      </c>
    </row>
    <row r="6" spans="1:15" x14ac:dyDescent="0.25">
      <c r="A6" s="567" t="s">
        <v>1484</v>
      </c>
    </row>
    <row r="7" spans="1:15" x14ac:dyDescent="0.25">
      <c r="A7" s="567" t="s">
        <v>1485</v>
      </c>
    </row>
    <row r="9" spans="1:15" ht="15.75" x14ac:dyDescent="0.25">
      <c r="A9" s="554" t="s">
        <v>1304</v>
      </c>
    </row>
    <row r="11" spans="1:15" x14ac:dyDescent="0.25">
      <c r="A11" s="553" t="s">
        <v>1305</v>
      </c>
      <c r="B11" s="553" t="s">
        <v>733</v>
      </c>
      <c r="C11" s="553" t="s">
        <v>734</v>
      </c>
      <c r="D11" s="553" t="s">
        <v>735</v>
      </c>
      <c r="E11" s="553" t="s">
        <v>736</v>
      </c>
      <c r="F11" s="553" t="s">
        <v>1423</v>
      </c>
      <c r="G11" s="553" t="s">
        <v>738</v>
      </c>
      <c r="H11" s="553" t="s">
        <v>1474</v>
      </c>
      <c r="I11" s="553" t="s">
        <v>740</v>
      </c>
      <c r="J11" s="553" t="s">
        <v>741</v>
      </c>
      <c r="K11" s="553" t="s">
        <v>742</v>
      </c>
      <c r="L11" s="553" t="s">
        <v>743</v>
      </c>
      <c r="M11" s="553" t="s">
        <v>744</v>
      </c>
      <c r="N11" s="553" t="s">
        <v>745</v>
      </c>
      <c r="O11" s="553" t="s">
        <v>746</v>
      </c>
    </row>
    <row r="12" spans="1:15" x14ac:dyDescent="0.25">
      <c r="A12" s="553"/>
      <c r="B12" s="553" t="s">
        <v>747</v>
      </c>
      <c r="C12" s="553" t="s">
        <v>747</v>
      </c>
      <c r="D12" s="553" t="s">
        <v>747</v>
      </c>
      <c r="E12" s="553" t="s">
        <v>747</v>
      </c>
      <c r="F12" s="553" t="s">
        <v>747</v>
      </c>
      <c r="G12" s="553" t="s">
        <v>747</v>
      </c>
      <c r="H12" s="553" t="s">
        <v>747</v>
      </c>
      <c r="I12" s="553" t="s">
        <v>747</v>
      </c>
      <c r="J12" s="553" t="s">
        <v>747</v>
      </c>
      <c r="K12" s="553" t="s">
        <v>747</v>
      </c>
      <c r="L12" s="553" t="s">
        <v>747</v>
      </c>
      <c r="M12" s="553" t="s">
        <v>747</v>
      </c>
      <c r="N12" s="553" t="s">
        <v>747</v>
      </c>
      <c r="O12" s="553" t="s">
        <v>747</v>
      </c>
    </row>
    <row r="13" spans="1:15" x14ac:dyDescent="0.25">
      <c r="A13" s="552">
        <v>1949</v>
      </c>
      <c r="B13" s="567">
        <v>1554.1179999999999</v>
      </c>
      <c r="C13" s="567">
        <v>359.99200000000002</v>
      </c>
      <c r="D13" s="567">
        <v>734.81399999999996</v>
      </c>
      <c r="E13" s="567">
        <v>2648.9229999999998</v>
      </c>
      <c r="F13" s="567" t="s">
        <v>749</v>
      </c>
      <c r="G13" s="567" t="s">
        <v>749</v>
      </c>
      <c r="H13" s="567" t="s">
        <v>749</v>
      </c>
      <c r="I13" s="567" t="s">
        <v>749</v>
      </c>
      <c r="J13" s="567">
        <v>19.986000000000001</v>
      </c>
      <c r="K13" s="567">
        <v>19.986000000000001</v>
      </c>
      <c r="L13" s="567">
        <v>2668.9090000000001</v>
      </c>
      <c r="M13" s="567">
        <v>200.10400000000001</v>
      </c>
      <c r="N13" s="567">
        <v>799.84299999999996</v>
      </c>
      <c r="O13" s="567">
        <v>3668.8560000000002</v>
      </c>
    </row>
    <row r="14" spans="1:15" x14ac:dyDescent="0.25">
      <c r="A14" s="552">
        <v>1950</v>
      </c>
      <c r="B14" s="567">
        <v>1541.548</v>
      </c>
      <c r="C14" s="567">
        <v>401.41199999999998</v>
      </c>
      <c r="D14" s="567">
        <v>872.10799999999995</v>
      </c>
      <c r="E14" s="567">
        <v>2815.069</v>
      </c>
      <c r="F14" s="567" t="s">
        <v>749</v>
      </c>
      <c r="G14" s="567" t="s">
        <v>749</v>
      </c>
      <c r="H14" s="567" t="s">
        <v>749</v>
      </c>
      <c r="I14" s="567" t="s">
        <v>749</v>
      </c>
      <c r="J14" s="567">
        <v>19.074999999999999</v>
      </c>
      <c r="K14" s="567">
        <v>19.074999999999999</v>
      </c>
      <c r="L14" s="567">
        <v>2834.1439999999998</v>
      </c>
      <c r="M14" s="567">
        <v>225.09399999999999</v>
      </c>
      <c r="N14" s="567">
        <v>834.11</v>
      </c>
      <c r="O14" s="567">
        <v>3893.348</v>
      </c>
    </row>
    <row r="15" spans="1:15" x14ac:dyDescent="0.25">
      <c r="A15" s="552">
        <v>1951</v>
      </c>
      <c r="B15" s="567">
        <v>1306.595</v>
      </c>
      <c r="C15" s="567">
        <v>480.56</v>
      </c>
      <c r="D15" s="567">
        <v>932.38499999999999</v>
      </c>
      <c r="E15" s="567">
        <v>2719.54</v>
      </c>
      <c r="F15" s="567" t="s">
        <v>749</v>
      </c>
      <c r="G15" s="567" t="s">
        <v>749</v>
      </c>
      <c r="H15" s="567" t="s">
        <v>749</v>
      </c>
      <c r="I15" s="567" t="s">
        <v>749</v>
      </c>
      <c r="J15" s="567">
        <v>18.198</v>
      </c>
      <c r="K15" s="567">
        <v>18.198</v>
      </c>
      <c r="L15" s="567">
        <v>2737.7379999999998</v>
      </c>
      <c r="M15" s="567">
        <v>252.36</v>
      </c>
      <c r="N15" s="567">
        <v>883.18100000000004</v>
      </c>
      <c r="O15" s="567">
        <v>3873.28</v>
      </c>
    </row>
    <row r="16" spans="1:15" x14ac:dyDescent="0.25">
      <c r="A16" s="552">
        <v>1952</v>
      </c>
      <c r="B16" s="567">
        <v>1169.1400000000001</v>
      </c>
      <c r="C16" s="567">
        <v>533.71699999999998</v>
      </c>
      <c r="D16" s="567">
        <v>952.99599999999998</v>
      </c>
      <c r="E16" s="567">
        <v>2655.8539999999998</v>
      </c>
      <c r="F16" s="567" t="s">
        <v>749</v>
      </c>
      <c r="G16" s="567" t="s">
        <v>749</v>
      </c>
      <c r="H16" s="567" t="s">
        <v>749</v>
      </c>
      <c r="I16" s="567" t="s">
        <v>749</v>
      </c>
      <c r="J16" s="567">
        <v>17.114000000000001</v>
      </c>
      <c r="K16" s="567">
        <v>17.114000000000001</v>
      </c>
      <c r="L16" s="567">
        <v>2672.9679999999998</v>
      </c>
      <c r="M16" s="567">
        <v>273.28699999999998</v>
      </c>
      <c r="N16" s="567">
        <v>927.18799999999999</v>
      </c>
      <c r="O16" s="567">
        <v>3873.442</v>
      </c>
    </row>
    <row r="17" spans="1:15" x14ac:dyDescent="0.25">
      <c r="A17" s="552">
        <v>1953</v>
      </c>
      <c r="B17" s="567">
        <v>965.66399999999999</v>
      </c>
      <c r="C17" s="567">
        <v>549.22299999999996</v>
      </c>
      <c r="D17" s="567">
        <v>981.81299999999999</v>
      </c>
      <c r="E17" s="567">
        <v>2496.6999999999998</v>
      </c>
      <c r="F17" s="567" t="s">
        <v>749</v>
      </c>
      <c r="G17" s="567" t="s">
        <v>749</v>
      </c>
      <c r="H17" s="567" t="s">
        <v>749</v>
      </c>
      <c r="I17" s="567" t="s">
        <v>749</v>
      </c>
      <c r="J17" s="567">
        <v>15.738</v>
      </c>
      <c r="K17" s="567">
        <v>15.738</v>
      </c>
      <c r="L17" s="567">
        <v>2512.4380000000001</v>
      </c>
      <c r="M17" s="567">
        <v>296.928</v>
      </c>
      <c r="N17" s="567">
        <v>961.67899999999997</v>
      </c>
      <c r="O17" s="567">
        <v>3771.0439999999999</v>
      </c>
    </row>
    <row r="18" spans="1:15" x14ac:dyDescent="0.25">
      <c r="A18" s="552">
        <v>1954</v>
      </c>
      <c r="B18" s="567">
        <v>824.59799999999996</v>
      </c>
      <c r="C18" s="567">
        <v>605.42999999999995</v>
      </c>
      <c r="D18" s="567">
        <v>1012.443</v>
      </c>
      <c r="E18" s="567">
        <v>2442.4720000000002</v>
      </c>
      <c r="F18" s="567" t="s">
        <v>749</v>
      </c>
      <c r="G18" s="567" t="s">
        <v>749</v>
      </c>
      <c r="H18" s="567" t="s">
        <v>749</v>
      </c>
      <c r="I18" s="567" t="s">
        <v>749</v>
      </c>
      <c r="J18" s="567">
        <v>15.17</v>
      </c>
      <c r="K18" s="567">
        <v>15.17</v>
      </c>
      <c r="L18" s="567">
        <v>2457.6419999999998</v>
      </c>
      <c r="M18" s="567">
        <v>319.346</v>
      </c>
      <c r="N18" s="567">
        <v>955.99800000000005</v>
      </c>
      <c r="O18" s="567">
        <v>3732.9850000000001</v>
      </c>
    </row>
    <row r="19" spans="1:15" x14ac:dyDescent="0.25">
      <c r="A19" s="552">
        <v>1955</v>
      </c>
      <c r="B19" s="567">
        <v>800.70600000000002</v>
      </c>
      <c r="C19" s="567">
        <v>651.24199999999996</v>
      </c>
      <c r="D19" s="567">
        <v>1094.67</v>
      </c>
      <c r="E19" s="567">
        <v>2546.6179999999999</v>
      </c>
      <c r="F19" s="567" t="s">
        <v>749</v>
      </c>
      <c r="G19" s="567" t="s">
        <v>749</v>
      </c>
      <c r="H19" s="567" t="s">
        <v>749</v>
      </c>
      <c r="I19" s="567" t="s">
        <v>749</v>
      </c>
      <c r="J19" s="567">
        <v>14.706</v>
      </c>
      <c r="K19" s="567">
        <v>14.706</v>
      </c>
      <c r="L19" s="567">
        <v>2561.3240000000001</v>
      </c>
      <c r="M19" s="567">
        <v>349.89100000000002</v>
      </c>
      <c r="N19" s="567">
        <v>983.99699999999996</v>
      </c>
      <c r="O19" s="567">
        <v>3895.212</v>
      </c>
    </row>
    <row r="20" spans="1:15" x14ac:dyDescent="0.25">
      <c r="A20" s="552">
        <v>1956</v>
      </c>
      <c r="B20" s="567">
        <v>714.62699999999995</v>
      </c>
      <c r="C20" s="567">
        <v>741.96100000000001</v>
      </c>
      <c r="D20" s="567">
        <v>1136.3240000000001</v>
      </c>
      <c r="E20" s="567">
        <v>2592.9119999999998</v>
      </c>
      <c r="F20" s="567" t="s">
        <v>749</v>
      </c>
      <c r="G20" s="567" t="s">
        <v>749</v>
      </c>
      <c r="H20" s="567" t="s">
        <v>749</v>
      </c>
      <c r="I20" s="567" t="s">
        <v>749</v>
      </c>
      <c r="J20" s="567">
        <v>14.018000000000001</v>
      </c>
      <c r="K20" s="567">
        <v>14.018000000000001</v>
      </c>
      <c r="L20" s="567">
        <v>2606.9299999999998</v>
      </c>
      <c r="M20" s="567">
        <v>380.17700000000002</v>
      </c>
      <c r="N20" s="567">
        <v>1035.828</v>
      </c>
      <c r="O20" s="567">
        <v>4022.9349999999999</v>
      </c>
    </row>
    <row r="21" spans="1:15" x14ac:dyDescent="0.25">
      <c r="A21" s="552">
        <v>1957</v>
      </c>
      <c r="B21" s="567">
        <v>534.87300000000005</v>
      </c>
      <c r="C21" s="567">
        <v>803.07299999999998</v>
      </c>
      <c r="D21" s="567">
        <v>1098.0909999999999</v>
      </c>
      <c r="E21" s="567">
        <v>2436.0369999999998</v>
      </c>
      <c r="F21" s="567" t="s">
        <v>749</v>
      </c>
      <c r="G21" s="567" t="s">
        <v>749</v>
      </c>
      <c r="H21" s="567" t="s">
        <v>749</v>
      </c>
      <c r="I21" s="567" t="s">
        <v>749</v>
      </c>
      <c r="J21" s="567">
        <v>13.33</v>
      </c>
      <c r="K21" s="567">
        <v>13.33</v>
      </c>
      <c r="L21" s="567">
        <v>2449.3670000000002</v>
      </c>
      <c r="M21" s="567">
        <v>410.67899999999997</v>
      </c>
      <c r="N21" s="567">
        <v>1100.817</v>
      </c>
      <c r="O21" s="567">
        <v>3960.8629999999998</v>
      </c>
    </row>
    <row r="22" spans="1:15" x14ac:dyDescent="0.25">
      <c r="A22" s="552">
        <v>1958</v>
      </c>
      <c r="B22" s="567">
        <v>500.53199999999998</v>
      </c>
      <c r="C22" s="567">
        <v>902.28599999999994</v>
      </c>
      <c r="D22" s="567">
        <v>1141.3789999999999</v>
      </c>
      <c r="E22" s="567">
        <v>2544.1970000000001</v>
      </c>
      <c r="F22" s="567" t="s">
        <v>749</v>
      </c>
      <c r="G22" s="567" t="s">
        <v>749</v>
      </c>
      <c r="H22" s="567" t="s">
        <v>749</v>
      </c>
      <c r="I22" s="567" t="s">
        <v>749</v>
      </c>
      <c r="J22" s="567">
        <v>13.089</v>
      </c>
      <c r="K22" s="567">
        <v>13.089</v>
      </c>
      <c r="L22" s="567">
        <v>2557.2860000000001</v>
      </c>
      <c r="M22" s="567">
        <v>435.25599999999997</v>
      </c>
      <c r="N22" s="567">
        <v>1126.6949999999999</v>
      </c>
      <c r="O22" s="567">
        <v>4119.2370000000001</v>
      </c>
    </row>
    <row r="23" spans="1:15" x14ac:dyDescent="0.25">
      <c r="A23" s="552">
        <v>1959</v>
      </c>
      <c r="B23" s="567">
        <v>415.16399999999999</v>
      </c>
      <c r="C23" s="567">
        <v>1009.236</v>
      </c>
      <c r="D23" s="567">
        <v>1212.7929999999999</v>
      </c>
      <c r="E23" s="567">
        <v>2637.192</v>
      </c>
      <c r="F23" s="567" t="s">
        <v>749</v>
      </c>
      <c r="G23" s="567" t="s">
        <v>749</v>
      </c>
      <c r="H23" s="567" t="s">
        <v>749</v>
      </c>
      <c r="I23" s="567" t="s">
        <v>749</v>
      </c>
      <c r="J23" s="567">
        <v>12.298</v>
      </c>
      <c r="K23" s="567">
        <v>12.298</v>
      </c>
      <c r="L23" s="567">
        <v>2649.49</v>
      </c>
      <c r="M23" s="567">
        <v>487.86</v>
      </c>
      <c r="N23" s="567">
        <v>1234.9359999999999</v>
      </c>
      <c r="O23" s="567">
        <v>4372.2860000000001</v>
      </c>
    </row>
    <row r="24" spans="1:15" x14ac:dyDescent="0.25">
      <c r="A24" s="552">
        <v>1960</v>
      </c>
      <c r="B24" s="567">
        <v>406.72300000000001</v>
      </c>
      <c r="C24" s="567">
        <v>1055.93</v>
      </c>
      <c r="D24" s="567">
        <v>1248.1489999999999</v>
      </c>
      <c r="E24" s="567">
        <v>2710.8009999999999</v>
      </c>
      <c r="F24" s="567" t="s">
        <v>749</v>
      </c>
      <c r="G24" s="567" t="s">
        <v>749</v>
      </c>
      <c r="H24" s="567" t="s">
        <v>749</v>
      </c>
      <c r="I24" s="567" t="s">
        <v>749</v>
      </c>
      <c r="J24" s="567">
        <v>11.868</v>
      </c>
      <c r="K24" s="567">
        <v>11.868</v>
      </c>
      <c r="L24" s="567">
        <v>2722.6689999999999</v>
      </c>
      <c r="M24" s="567">
        <v>542.99900000000002</v>
      </c>
      <c r="N24" s="567">
        <v>1343.837</v>
      </c>
      <c r="O24" s="567">
        <v>4609.5039999999999</v>
      </c>
    </row>
    <row r="25" spans="1:15" x14ac:dyDescent="0.25">
      <c r="A25" s="552">
        <v>1961</v>
      </c>
      <c r="B25" s="567">
        <v>370.815</v>
      </c>
      <c r="C25" s="567">
        <v>1114.539</v>
      </c>
      <c r="D25" s="567">
        <v>1268.5940000000001</v>
      </c>
      <c r="E25" s="567">
        <v>2753.9479999999999</v>
      </c>
      <c r="F25" s="567" t="s">
        <v>749</v>
      </c>
      <c r="G25" s="567" t="s">
        <v>749</v>
      </c>
      <c r="H25" s="567" t="s">
        <v>749</v>
      </c>
      <c r="I25" s="567" t="s">
        <v>749</v>
      </c>
      <c r="J25" s="567">
        <v>11.146000000000001</v>
      </c>
      <c r="K25" s="567">
        <v>11.146000000000001</v>
      </c>
      <c r="L25" s="567">
        <v>2765.0940000000001</v>
      </c>
      <c r="M25" s="567">
        <v>572.04200000000003</v>
      </c>
      <c r="N25" s="567">
        <v>1390.635</v>
      </c>
      <c r="O25" s="567">
        <v>4727.7709999999997</v>
      </c>
    </row>
    <row r="26" spans="1:15" x14ac:dyDescent="0.25">
      <c r="A26" s="552">
        <v>1962</v>
      </c>
      <c r="B26" s="567">
        <v>361.90800000000002</v>
      </c>
      <c r="C26" s="567">
        <v>1248.9010000000001</v>
      </c>
      <c r="D26" s="567">
        <v>1302.5509999999999</v>
      </c>
      <c r="E26" s="567">
        <v>2913.36</v>
      </c>
      <c r="F26" s="567" t="s">
        <v>749</v>
      </c>
      <c r="G26" s="567" t="s">
        <v>749</v>
      </c>
      <c r="H26" s="567" t="s">
        <v>749</v>
      </c>
      <c r="I26" s="567" t="s">
        <v>749</v>
      </c>
      <c r="J26" s="567">
        <v>10.63</v>
      </c>
      <c r="K26" s="567">
        <v>10.63</v>
      </c>
      <c r="L26" s="567">
        <v>2923.99</v>
      </c>
      <c r="M26" s="567">
        <v>620.86300000000006</v>
      </c>
      <c r="N26" s="567">
        <v>1491.65</v>
      </c>
      <c r="O26" s="567">
        <v>5036.5029999999997</v>
      </c>
    </row>
    <row r="27" spans="1:15" x14ac:dyDescent="0.25">
      <c r="A27" s="552">
        <v>1963</v>
      </c>
      <c r="B27" s="567">
        <v>317.49200000000002</v>
      </c>
      <c r="C27" s="567">
        <v>1307.0840000000001</v>
      </c>
      <c r="D27" s="567">
        <v>1286.5619999999999</v>
      </c>
      <c r="E27" s="567">
        <v>2911.1390000000001</v>
      </c>
      <c r="F27" s="567" t="s">
        <v>749</v>
      </c>
      <c r="G27" s="567" t="s">
        <v>749</v>
      </c>
      <c r="H27" s="567" t="s">
        <v>749</v>
      </c>
      <c r="I27" s="567" t="s">
        <v>749</v>
      </c>
      <c r="J27" s="567">
        <v>10.164999999999999</v>
      </c>
      <c r="K27" s="567">
        <v>10.164999999999999</v>
      </c>
      <c r="L27" s="567">
        <v>2921.3040000000001</v>
      </c>
      <c r="M27" s="567">
        <v>687.56299999999999</v>
      </c>
      <c r="N27" s="567">
        <v>1641.903</v>
      </c>
      <c r="O27" s="567">
        <v>5250.77</v>
      </c>
    </row>
    <row r="28" spans="1:15" x14ac:dyDescent="0.25">
      <c r="A28" s="552">
        <v>1964</v>
      </c>
      <c r="B28" s="567">
        <v>274.245</v>
      </c>
      <c r="C28" s="567">
        <v>1418.7080000000001</v>
      </c>
      <c r="D28" s="567">
        <v>1274.924</v>
      </c>
      <c r="E28" s="567">
        <v>2967.8780000000002</v>
      </c>
      <c r="F28" s="567" t="s">
        <v>749</v>
      </c>
      <c r="G28" s="567" t="s">
        <v>749</v>
      </c>
      <c r="H28" s="567" t="s">
        <v>749</v>
      </c>
      <c r="I28" s="567" t="s">
        <v>749</v>
      </c>
      <c r="J28" s="567">
        <v>9.4600000000000009</v>
      </c>
      <c r="K28" s="567">
        <v>9.4600000000000009</v>
      </c>
      <c r="L28" s="567">
        <v>2977.3380000000002</v>
      </c>
      <c r="M28" s="567">
        <v>737.79</v>
      </c>
      <c r="N28" s="567">
        <v>1750.999</v>
      </c>
      <c r="O28" s="567">
        <v>5466.1270000000004</v>
      </c>
    </row>
    <row r="29" spans="1:15" x14ac:dyDescent="0.25">
      <c r="A29" s="552">
        <v>1965</v>
      </c>
      <c r="B29" s="567">
        <v>265.28500000000003</v>
      </c>
      <c r="C29" s="567">
        <v>1489.845</v>
      </c>
      <c r="D29" s="567">
        <v>1413.038</v>
      </c>
      <c r="E29" s="567">
        <v>3168.1680000000001</v>
      </c>
      <c r="F29" s="567" t="s">
        <v>749</v>
      </c>
      <c r="G29" s="567" t="s">
        <v>749</v>
      </c>
      <c r="H29" s="567" t="s">
        <v>749</v>
      </c>
      <c r="I29" s="567" t="s">
        <v>749</v>
      </c>
      <c r="J29" s="567">
        <v>8.8580000000000005</v>
      </c>
      <c r="K29" s="567">
        <v>8.8580000000000005</v>
      </c>
      <c r="L29" s="567">
        <v>3177.0259999999998</v>
      </c>
      <c r="M29" s="567">
        <v>788.60299999999995</v>
      </c>
      <c r="N29" s="567">
        <v>1879.9269999999999</v>
      </c>
      <c r="O29" s="567">
        <v>5845.5559999999996</v>
      </c>
    </row>
    <row r="30" spans="1:15" x14ac:dyDescent="0.25">
      <c r="A30" s="552">
        <v>1966</v>
      </c>
      <c r="B30" s="567">
        <v>263.12299999999999</v>
      </c>
      <c r="C30" s="567">
        <v>1676.29</v>
      </c>
      <c r="D30" s="567">
        <v>1461.0540000000001</v>
      </c>
      <c r="E30" s="567">
        <v>3400.4670000000001</v>
      </c>
      <c r="F30" s="567" t="s">
        <v>749</v>
      </c>
      <c r="G30" s="567" t="s">
        <v>749</v>
      </c>
      <c r="H30" s="567" t="s">
        <v>749</v>
      </c>
      <c r="I30" s="567" t="s">
        <v>749</v>
      </c>
      <c r="J30" s="567">
        <v>8.6170000000000009</v>
      </c>
      <c r="K30" s="567">
        <v>8.6170000000000009</v>
      </c>
      <c r="L30" s="567">
        <v>3409.0839999999998</v>
      </c>
      <c r="M30" s="567">
        <v>859.23299999999995</v>
      </c>
      <c r="N30" s="567">
        <v>2055.87</v>
      </c>
      <c r="O30" s="567">
        <v>6324.1869999999999</v>
      </c>
    </row>
    <row r="31" spans="1:15" x14ac:dyDescent="0.25">
      <c r="A31" s="552">
        <v>1967</v>
      </c>
      <c r="B31" s="567">
        <v>225.42500000000001</v>
      </c>
      <c r="C31" s="567">
        <v>2021.6569999999999</v>
      </c>
      <c r="D31" s="567">
        <v>1512.4369999999999</v>
      </c>
      <c r="E31" s="567">
        <v>3759.5189999999998</v>
      </c>
      <c r="F31" s="567" t="s">
        <v>749</v>
      </c>
      <c r="G31" s="567" t="s">
        <v>749</v>
      </c>
      <c r="H31" s="567" t="s">
        <v>749</v>
      </c>
      <c r="I31" s="567" t="s">
        <v>749</v>
      </c>
      <c r="J31" s="567">
        <v>8.3249999999999993</v>
      </c>
      <c r="K31" s="567">
        <v>8.3249999999999993</v>
      </c>
      <c r="L31" s="567">
        <v>3767.8440000000001</v>
      </c>
      <c r="M31" s="567">
        <v>925.178</v>
      </c>
      <c r="N31" s="567">
        <v>2206.3339999999998</v>
      </c>
      <c r="O31" s="567">
        <v>6899.3559999999998</v>
      </c>
    </row>
    <row r="32" spans="1:15" x14ac:dyDescent="0.25">
      <c r="A32" s="552">
        <v>1968</v>
      </c>
      <c r="B32" s="567">
        <v>207.68799999999999</v>
      </c>
      <c r="C32" s="567">
        <v>2140.0839999999998</v>
      </c>
      <c r="D32" s="567">
        <v>1543.7139999999999</v>
      </c>
      <c r="E32" s="567">
        <v>3891.4859999999999</v>
      </c>
      <c r="F32" s="567" t="s">
        <v>749</v>
      </c>
      <c r="G32" s="567" t="s">
        <v>749</v>
      </c>
      <c r="H32" s="567" t="s">
        <v>749</v>
      </c>
      <c r="I32" s="567" t="s">
        <v>749</v>
      </c>
      <c r="J32" s="567">
        <v>8.1359999999999992</v>
      </c>
      <c r="K32" s="567">
        <v>8.1359999999999992</v>
      </c>
      <c r="L32" s="567">
        <v>3899.6219999999998</v>
      </c>
      <c r="M32" s="567">
        <v>1013.9589999999999</v>
      </c>
      <c r="N32" s="567">
        <v>2415.6120000000001</v>
      </c>
      <c r="O32" s="567">
        <v>7329.1940000000004</v>
      </c>
    </row>
    <row r="33" spans="1:15" x14ac:dyDescent="0.25">
      <c r="A33" s="552">
        <v>1969</v>
      </c>
      <c r="B33" s="567">
        <v>194.941</v>
      </c>
      <c r="C33" s="567">
        <v>2323.0549999999998</v>
      </c>
      <c r="D33" s="567">
        <v>1559.6110000000001</v>
      </c>
      <c r="E33" s="567">
        <v>4077.6080000000002</v>
      </c>
      <c r="F33" s="567" t="s">
        <v>749</v>
      </c>
      <c r="G33" s="567" t="s">
        <v>749</v>
      </c>
      <c r="H33" s="567" t="s">
        <v>749</v>
      </c>
      <c r="I33" s="567" t="s">
        <v>749</v>
      </c>
      <c r="J33" s="567">
        <v>7.86</v>
      </c>
      <c r="K33" s="567">
        <v>7.86</v>
      </c>
      <c r="L33" s="567">
        <v>4085.4679999999998</v>
      </c>
      <c r="M33" s="567">
        <v>1107.7329999999999</v>
      </c>
      <c r="N33" s="567">
        <v>2640.2069999999999</v>
      </c>
      <c r="O33" s="567">
        <v>7833.4080000000004</v>
      </c>
    </row>
    <row r="34" spans="1:15" x14ac:dyDescent="0.25">
      <c r="A34" s="552">
        <v>1970</v>
      </c>
      <c r="B34" s="567">
        <v>164.51300000000001</v>
      </c>
      <c r="C34" s="567">
        <v>2472.864</v>
      </c>
      <c r="D34" s="567">
        <v>1591.94</v>
      </c>
      <c r="E34" s="567">
        <v>4229.3159999999998</v>
      </c>
      <c r="F34" s="567" t="s">
        <v>749</v>
      </c>
      <c r="G34" s="567" t="s">
        <v>749</v>
      </c>
      <c r="H34" s="567" t="s">
        <v>749</v>
      </c>
      <c r="I34" s="567" t="s">
        <v>749</v>
      </c>
      <c r="J34" s="567">
        <v>7.5339999999999998</v>
      </c>
      <c r="K34" s="567">
        <v>7.5339999999999998</v>
      </c>
      <c r="L34" s="567">
        <v>4236.8500000000004</v>
      </c>
      <c r="M34" s="567">
        <v>1201.163</v>
      </c>
      <c r="N34" s="567">
        <v>2908.4659999999999</v>
      </c>
      <c r="O34" s="567">
        <v>8346.4789999999994</v>
      </c>
    </row>
    <row r="35" spans="1:15" x14ac:dyDescent="0.25">
      <c r="A35" s="552">
        <v>1971</v>
      </c>
      <c r="B35" s="567">
        <v>179.005</v>
      </c>
      <c r="C35" s="567">
        <v>2586.7550000000001</v>
      </c>
      <c r="D35" s="567">
        <v>1550.989</v>
      </c>
      <c r="E35" s="567">
        <v>4316.75</v>
      </c>
      <c r="F35" s="567" t="s">
        <v>749</v>
      </c>
      <c r="G35" s="567" t="s">
        <v>749</v>
      </c>
      <c r="H35" s="567" t="s">
        <v>749</v>
      </c>
      <c r="I35" s="567" t="s">
        <v>749</v>
      </c>
      <c r="J35" s="567">
        <v>7.19</v>
      </c>
      <c r="K35" s="567">
        <v>7.19</v>
      </c>
      <c r="L35" s="567">
        <v>4323.9399999999996</v>
      </c>
      <c r="M35" s="567">
        <v>1288.009</v>
      </c>
      <c r="N35" s="567">
        <v>3109.1909999999998</v>
      </c>
      <c r="O35" s="567">
        <v>8721.1409999999996</v>
      </c>
    </row>
    <row r="36" spans="1:15" x14ac:dyDescent="0.25">
      <c r="A36" s="552">
        <v>1972</v>
      </c>
      <c r="B36" s="567">
        <v>153.47900000000001</v>
      </c>
      <c r="C36" s="567">
        <v>2678.3980000000001</v>
      </c>
      <c r="D36" s="567">
        <v>1573.095</v>
      </c>
      <c r="E36" s="567">
        <v>4404.9709999999995</v>
      </c>
      <c r="F36" s="567" t="s">
        <v>749</v>
      </c>
      <c r="G36" s="567" t="s">
        <v>749</v>
      </c>
      <c r="H36" s="567" t="s">
        <v>749</v>
      </c>
      <c r="I36" s="567" t="s">
        <v>749</v>
      </c>
      <c r="J36" s="567">
        <v>7.19</v>
      </c>
      <c r="K36" s="567">
        <v>7.19</v>
      </c>
      <c r="L36" s="567">
        <v>4412.1610000000001</v>
      </c>
      <c r="M36" s="567">
        <v>1407.566</v>
      </c>
      <c r="N36" s="567">
        <v>3363.8890000000001</v>
      </c>
      <c r="O36" s="567">
        <v>9183.616</v>
      </c>
    </row>
    <row r="37" spans="1:15" x14ac:dyDescent="0.25">
      <c r="A37" s="552">
        <v>1973</v>
      </c>
      <c r="B37" s="567">
        <v>159.90199999999999</v>
      </c>
      <c r="C37" s="567">
        <v>2648.9780000000001</v>
      </c>
      <c r="D37" s="567">
        <v>1607.3969999999999</v>
      </c>
      <c r="E37" s="567">
        <v>4416.2759999999998</v>
      </c>
      <c r="F37" s="567" t="s">
        <v>749</v>
      </c>
      <c r="G37" s="567" t="s">
        <v>749</v>
      </c>
      <c r="H37" s="567" t="s">
        <v>749</v>
      </c>
      <c r="I37" s="567" t="s">
        <v>749</v>
      </c>
      <c r="J37" s="567">
        <v>6.7080000000000002</v>
      </c>
      <c r="K37" s="567">
        <v>6.7080000000000002</v>
      </c>
      <c r="L37" s="567">
        <v>4422.9840000000004</v>
      </c>
      <c r="M37" s="567">
        <v>1516.653</v>
      </c>
      <c r="N37" s="567">
        <v>3603.511</v>
      </c>
      <c r="O37" s="567">
        <v>9543.1479999999992</v>
      </c>
    </row>
    <row r="38" spans="1:15" x14ac:dyDescent="0.25">
      <c r="A38" s="552">
        <v>1974</v>
      </c>
      <c r="B38" s="567">
        <v>174.517</v>
      </c>
      <c r="C38" s="567">
        <v>2616.9520000000002</v>
      </c>
      <c r="D38" s="567">
        <v>1460.7719999999999</v>
      </c>
      <c r="E38" s="567">
        <v>4252.241</v>
      </c>
      <c r="F38" s="567" t="s">
        <v>749</v>
      </c>
      <c r="G38" s="567" t="s">
        <v>749</v>
      </c>
      <c r="H38" s="567" t="s">
        <v>749</v>
      </c>
      <c r="I38" s="567" t="s">
        <v>749</v>
      </c>
      <c r="J38" s="567">
        <v>7.0179999999999998</v>
      </c>
      <c r="K38" s="567">
        <v>7.0179999999999998</v>
      </c>
      <c r="L38" s="567">
        <v>4259.259</v>
      </c>
      <c r="M38" s="567">
        <v>1501.3340000000001</v>
      </c>
      <c r="N38" s="567">
        <v>3632.9059999999999</v>
      </c>
      <c r="O38" s="567">
        <v>9393.4989999999998</v>
      </c>
    </row>
    <row r="39" spans="1:15" x14ac:dyDescent="0.25">
      <c r="A39" s="552">
        <v>1975</v>
      </c>
      <c r="B39" s="567">
        <v>146.63300000000001</v>
      </c>
      <c r="C39" s="567">
        <v>2558.4589999999998</v>
      </c>
      <c r="D39" s="567">
        <v>1346.1980000000001</v>
      </c>
      <c r="E39" s="567">
        <v>4051.29</v>
      </c>
      <c r="F39" s="567" t="s">
        <v>749</v>
      </c>
      <c r="G39" s="567" t="s">
        <v>749</v>
      </c>
      <c r="H39" s="567" t="s">
        <v>749</v>
      </c>
      <c r="I39" s="567" t="s">
        <v>749</v>
      </c>
      <c r="J39" s="567">
        <v>8.0670000000000002</v>
      </c>
      <c r="K39" s="567">
        <v>8.0670000000000002</v>
      </c>
      <c r="L39" s="567">
        <v>4059.357</v>
      </c>
      <c r="M39" s="567">
        <v>1597.826</v>
      </c>
      <c r="N39" s="567">
        <v>3835.4769999999999</v>
      </c>
      <c r="O39" s="567">
        <v>9492.66</v>
      </c>
    </row>
    <row r="40" spans="1:15" x14ac:dyDescent="0.25">
      <c r="A40" s="552">
        <v>1976</v>
      </c>
      <c r="B40" s="567">
        <v>144.16800000000001</v>
      </c>
      <c r="C40" s="567">
        <v>2718.4270000000001</v>
      </c>
      <c r="D40" s="567">
        <v>1499.952</v>
      </c>
      <c r="E40" s="567">
        <v>4362.5469999999996</v>
      </c>
      <c r="F40" s="567" t="s">
        <v>749</v>
      </c>
      <c r="G40" s="567" t="s">
        <v>749</v>
      </c>
      <c r="H40" s="567" t="s">
        <v>749</v>
      </c>
      <c r="I40" s="567" t="s">
        <v>749</v>
      </c>
      <c r="J40" s="567">
        <v>9.0990000000000002</v>
      </c>
      <c r="K40" s="567">
        <v>9.0990000000000002</v>
      </c>
      <c r="L40" s="567">
        <v>4371.6459999999997</v>
      </c>
      <c r="M40" s="567">
        <v>1677.943</v>
      </c>
      <c r="N40" s="567">
        <v>4013.922</v>
      </c>
      <c r="O40" s="567">
        <v>10063.511</v>
      </c>
    </row>
    <row r="41" spans="1:15" x14ac:dyDescent="0.25">
      <c r="A41" s="552">
        <v>1977</v>
      </c>
      <c r="B41" s="567">
        <v>147.756</v>
      </c>
      <c r="C41" s="567">
        <v>2548.308</v>
      </c>
      <c r="D41" s="567">
        <v>1551.9780000000001</v>
      </c>
      <c r="E41" s="567">
        <v>4248.0420000000004</v>
      </c>
      <c r="F41" s="567" t="s">
        <v>749</v>
      </c>
      <c r="G41" s="567" t="s">
        <v>749</v>
      </c>
      <c r="H41" s="567" t="s">
        <v>749</v>
      </c>
      <c r="I41" s="567" t="s">
        <v>749</v>
      </c>
      <c r="J41" s="567">
        <v>10.286</v>
      </c>
      <c r="K41" s="567">
        <v>10.286</v>
      </c>
      <c r="L41" s="567">
        <v>4258.3280000000004</v>
      </c>
      <c r="M41" s="567">
        <v>1753.866</v>
      </c>
      <c r="N41" s="567">
        <v>4195.58</v>
      </c>
      <c r="O41" s="567">
        <v>10207.775</v>
      </c>
    </row>
    <row r="42" spans="1:15" x14ac:dyDescent="0.25">
      <c r="A42" s="552">
        <v>1978</v>
      </c>
      <c r="B42" s="567">
        <v>164.529</v>
      </c>
      <c r="C42" s="567">
        <v>2642.7240000000002</v>
      </c>
      <c r="D42" s="567">
        <v>1490.0250000000001</v>
      </c>
      <c r="E42" s="567">
        <v>4297.2780000000002</v>
      </c>
      <c r="F42" s="567" t="s">
        <v>749</v>
      </c>
      <c r="G42" s="567" t="s">
        <v>749</v>
      </c>
      <c r="H42" s="567" t="s">
        <v>749</v>
      </c>
      <c r="I42" s="567" t="s">
        <v>749</v>
      </c>
      <c r="J42" s="567">
        <v>11.834</v>
      </c>
      <c r="K42" s="567">
        <v>11.834</v>
      </c>
      <c r="L42" s="567">
        <v>4309.1120000000001</v>
      </c>
      <c r="M42" s="567">
        <v>1813.27</v>
      </c>
      <c r="N42" s="567">
        <v>4389.6689999999999</v>
      </c>
      <c r="O42" s="567">
        <v>10512.050999999999</v>
      </c>
    </row>
    <row r="43" spans="1:15" x14ac:dyDescent="0.25">
      <c r="A43" s="552">
        <v>1979</v>
      </c>
      <c r="B43" s="567">
        <v>149.25299999999999</v>
      </c>
      <c r="C43" s="567">
        <v>2836.1080000000002</v>
      </c>
      <c r="D43" s="567">
        <v>1366.7950000000001</v>
      </c>
      <c r="E43" s="567">
        <v>4352.1559999999999</v>
      </c>
      <c r="F43" s="567" t="s">
        <v>749</v>
      </c>
      <c r="G43" s="567" t="s">
        <v>749</v>
      </c>
      <c r="H43" s="567" t="s">
        <v>749</v>
      </c>
      <c r="I43" s="567" t="s">
        <v>749</v>
      </c>
      <c r="J43" s="567">
        <v>13.811999999999999</v>
      </c>
      <c r="K43" s="567">
        <v>13.811999999999999</v>
      </c>
      <c r="L43" s="567">
        <v>4365.9679999999998</v>
      </c>
      <c r="M43" s="567">
        <v>1854.1210000000001</v>
      </c>
      <c r="N43" s="567">
        <v>4428.0590000000002</v>
      </c>
      <c r="O43" s="567">
        <v>10648.147999999999</v>
      </c>
    </row>
    <row r="44" spans="1:15" x14ac:dyDescent="0.25">
      <c r="A44" s="552">
        <v>1980</v>
      </c>
      <c r="B44" s="567">
        <v>114.90300000000001</v>
      </c>
      <c r="C44" s="567">
        <v>2650.8679999999999</v>
      </c>
      <c r="D44" s="567">
        <v>1318.328</v>
      </c>
      <c r="E44" s="567">
        <v>4084.0990000000002</v>
      </c>
      <c r="F44" s="567" t="s">
        <v>749</v>
      </c>
      <c r="G44" s="567" t="s">
        <v>749</v>
      </c>
      <c r="H44" s="567" t="s">
        <v>749</v>
      </c>
      <c r="I44" s="567" t="s">
        <v>749</v>
      </c>
      <c r="J44" s="567">
        <v>21</v>
      </c>
      <c r="K44" s="567">
        <v>21</v>
      </c>
      <c r="L44" s="567">
        <v>4105.0990000000002</v>
      </c>
      <c r="M44" s="567">
        <v>1906.0889999999999</v>
      </c>
      <c r="N44" s="567">
        <v>4567.1850000000004</v>
      </c>
      <c r="O44" s="567">
        <v>10578.373</v>
      </c>
    </row>
    <row r="45" spans="1:15" x14ac:dyDescent="0.25">
      <c r="A45" s="552">
        <v>1981</v>
      </c>
      <c r="B45" s="567">
        <v>136.75899999999999</v>
      </c>
      <c r="C45" s="567">
        <v>2557.34</v>
      </c>
      <c r="D45" s="567">
        <v>1121.989</v>
      </c>
      <c r="E45" s="567">
        <v>3816.0880000000002</v>
      </c>
      <c r="F45" s="567" t="s">
        <v>749</v>
      </c>
      <c r="G45" s="567" t="s">
        <v>749</v>
      </c>
      <c r="H45" s="567" t="s">
        <v>749</v>
      </c>
      <c r="I45" s="567" t="s">
        <v>749</v>
      </c>
      <c r="J45" s="567">
        <v>21.05</v>
      </c>
      <c r="K45" s="567">
        <v>21.05</v>
      </c>
      <c r="L45" s="567">
        <v>3837.1370000000002</v>
      </c>
      <c r="M45" s="567">
        <v>2033.239</v>
      </c>
      <c r="N45" s="567">
        <v>4745.6270000000004</v>
      </c>
      <c r="O45" s="567">
        <v>10616.004000000001</v>
      </c>
    </row>
    <row r="46" spans="1:15" x14ac:dyDescent="0.25">
      <c r="A46" s="552">
        <v>1982</v>
      </c>
      <c r="B46" s="567">
        <v>155.21600000000001</v>
      </c>
      <c r="C46" s="567">
        <v>2649.51</v>
      </c>
      <c r="D46" s="567">
        <v>1037.2629999999999</v>
      </c>
      <c r="E46" s="567">
        <v>3841.989</v>
      </c>
      <c r="F46" s="567" t="s">
        <v>749</v>
      </c>
      <c r="G46" s="567" t="s">
        <v>749</v>
      </c>
      <c r="H46" s="567" t="s">
        <v>749</v>
      </c>
      <c r="I46" s="567" t="s">
        <v>749</v>
      </c>
      <c r="J46" s="567">
        <v>22.13</v>
      </c>
      <c r="K46" s="567">
        <v>22.13</v>
      </c>
      <c r="L46" s="567">
        <v>3864.1190000000001</v>
      </c>
      <c r="M46" s="567">
        <v>2077.0479999999998</v>
      </c>
      <c r="N46" s="567">
        <v>4919.2749999999996</v>
      </c>
      <c r="O46" s="567">
        <v>10860.441999999999</v>
      </c>
    </row>
    <row r="47" spans="1:15" x14ac:dyDescent="0.25">
      <c r="A47" s="552">
        <v>1983</v>
      </c>
      <c r="B47" s="567">
        <v>161.619</v>
      </c>
      <c r="C47" s="567">
        <v>2486.4299999999998</v>
      </c>
      <c r="D47" s="567">
        <v>1170.0940000000001</v>
      </c>
      <c r="E47" s="567">
        <v>3818.1419999999998</v>
      </c>
      <c r="F47" s="567" t="s">
        <v>749</v>
      </c>
      <c r="G47" s="567" t="s">
        <v>749</v>
      </c>
      <c r="H47" s="567" t="s">
        <v>749</v>
      </c>
      <c r="I47" s="567" t="s">
        <v>749</v>
      </c>
      <c r="J47" s="567">
        <v>22.276</v>
      </c>
      <c r="K47" s="567">
        <v>22.276</v>
      </c>
      <c r="L47" s="567">
        <v>3840.4189999999999</v>
      </c>
      <c r="M47" s="567">
        <v>2116.4369999999999</v>
      </c>
      <c r="N47" s="567">
        <v>4981.6459999999997</v>
      </c>
      <c r="O47" s="567">
        <v>10938.501</v>
      </c>
    </row>
    <row r="48" spans="1:15" x14ac:dyDescent="0.25">
      <c r="A48" s="552">
        <v>1984</v>
      </c>
      <c r="B48" s="567">
        <v>168.93600000000001</v>
      </c>
      <c r="C48" s="567">
        <v>2582.4769999999999</v>
      </c>
      <c r="D48" s="567">
        <v>1227.124</v>
      </c>
      <c r="E48" s="567">
        <v>3978.5369999999998</v>
      </c>
      <c r="F48" s="567" t="s">
        <v>749</v>
      </c>
      <c r="G48" s="567" t="s">
        <v>749</v>
      </c>
      <c r="H48" s="567" t="s">
        <v>749</v>
      </c>
      <c r="I48" s="567" t="s">
        <v>749</v>
      </c>
      <c r="J48" s="567">
        <v>22.350999999999999</v>
      </c>
      <c r="K48" s="567">
        <v>22.350999999999999</v>
      </c>
      <c r="L48" s="567">
        <v>4000.8879999999999</v>
      </c>
      <c r="M48" s="567">
        <v>2264.4749999999999</v>
      </c>
      <c r="N48" s="567">
        <v>5178.6369999999997</v>
      </c>
      <c r="O48" s="567">
        <v>11443.999</v>
      </c>
    </row>
    <row r="49" spans="1:15" x14ac:dyDescent="0.25">
      <c r="A49" s="552">
        <v>1985</v>
      </c>
      <c r="B49" s="567">
        <v>137.411</v>
      </c>
      <c r="C49" s="567">
        <v>2487.7440000000001</v>
      </c>
      <c r="D49" s="567">
        <v>1082.751</v>
      </c>
      <c r="E49" s="567">
        <v>3707.9059999999999</v>
      </c>
      <c r="F49" s="567" t="s">
        <v>749</v>
      </c>
      <c r="G49" s="567" t="s">
        <v>749</v>
      </c>
      <c r="H49" s="567" t="s">
        <v>749</v>
      </c>
      <c r="I49" s="567" t="s">
        <v>749</v>
      </c>
      <c r="J49" s="567">
        <v>24.373999999999999</v>
      </c>
      <c r="K49" s="567">
        <v>24.373999999999999</v>
      </c>
      <c r="L49" s="567">
        <v>3732.28</v>
      </c>
      <c r="M49" s="567">
        <v>2351.2820000000002</v>
      </c>
      <c r="N49" s="567">
        <v>5367.7939999999999</v>
      </c>
      <c r="O49" s="567">
        <v>11451.355</v>
      </c>
    </row>
    <row r="50" spans="1:15" x14ac:dyDescent="0.25">
      <c r="A50" s="552">
        <v>1986</v>
      </c>
      <c r="B50" s="567">
        <v>135.47499999999999</v>
      </c>
      <c r="C50" s="567">
        <v>2367.3389999999999</v>
      </c>
      <c r="D50" s="567">
        <v>1162.579</v>
      </c>
      <c r="E50" s="567">
        <v>3665.393</v>
      </c>
      <c r="F50" s="567" t="s">
        <v>749</v>
      </c>
      <c r="G50" s="567" t="s">
        <v>749</v>
      </c>
      <c r="H50" s="567" t="s">
        <v>749</v>
      </c>
      <c r="I50" s="567" t="s">
        <v>749</v>
      </c>
      <c r="J50" s="567">
        <v>27.463999999999999</v>
      </c>
      <c r="K50" s="567">
        <v>27.463999999999999</v>
      </c>
      <c r="L50" s="567">
        <v>3692.857</v>
      </c>
      <c r="M50" s="567">
        <v>2438.6289999999999</v>
      </c>
      <c r="N50" s="567">
        <v>5474.741</v>
      </c>
      <c r="O50" s="567">
        <v>11606.227000000001</v>
      </c>
    </row>
    <row r="51" spans="1:15" x14ac:dyDescent="0.25">
      <c r="A51" s="552">
        <v>1987</v>
      </c>
      <c r="B51" s="567">
        <v>124.6</v>
      </c>
      <c r="C51" s="567">
        <v>2489.0529999999999</v>
      </c>
      <c r="D51" s="567">
        <v>1131.0509999999999</v>
      </c>
      <c r="E51" s="567">
        <v>3744.7040000000002</v>
      </c>
      <c r="F51" s="567" t="s">
        <v>749</v>
      </c>
      <c r="G51" s="567" t="s">
        <v>749</v>
      </c>
      <c r="H51" s="567" t="s">
        <v>749</v>
      </c>
      <c r="I51" s="567" t="s">
        <v>749</v>
      </c>
      <c r="J51" s="567">
        <v>29.542000000000002</v>
      </c>
      <c r="K51" s="567">
        <v>29.542000000000002</v>
      </c>
      <c r="L51" s="567">
        <v>3774.2460000000001</v>
      </c>
      <c r="M51" s="567">
        <v>2538.7559999999999</v>
      </c>
      <c r="N51" s="567">
        <v>5633.14</v>
      </c>
      <c r="O51" s="567">
        <v>11946.141</v>
      </c>
    </row>
    <row r="52" spans="1:15" x14ac:dyDescent="0.25">
      <c r="A52" s="552">
        <v>1988</v>
      </c>
      <c r="B52" s="567">
        <v>131.08799999999999</v>
      </c>
      <c r="C52" s="567">
        <v>2730.88</v>
      </c>
      <c r="D52" s="567">
        <v>1099.5239999999999</v>
      </c>
      <c r="E52" s="567">
        <v>3961.491</v>
      </c>
      <c r="F52" s="567" t="s">
        <v>749</v>
      </c>
      <c r="G52" s="567" t="s">
        <v>749</v>
      </c>
      <c r="H52" s="567" t="s">
        <v>749</v>
      </c>
      <c r="I52" s="567" t="s">
        <v>749</v>
      </c>
      <c r="J52" s="567">
        <v>32.536999999999999</v>
      </c>
      <c r="K52" s="567">
        <v>32.536999999999999</v>
      </c>
      <c r="L52" s="567">
        <v>3994.027</v>
      </c>
      <c r="M52" s="567">
        <v>2675.1080000000002</v>
      </c>
      <c r="N52" s="567">
        <v>5909.085</v>
      </c>
      <c r="O52" s="567">
        <v>12578.22</v>
      </c>
    </row>
    <row r="53" spans="1:15" x14ac:dyDescent="0.25">
      <c r="A53" s="552">
        <v>1989</v>
      </c>
      <c r="B53" s="567">
        <v>115.227</v>
      </c>
      <c r="C53" s="567">
        <v>2787.5070000000001</v>
      </c>
      <c r="D53" s="567">
        <v>1040.912</v>
      </c>
      <c r="E53" s="567">
        <v>3943.645</v>
      </c>
      <c r="F53" s="567">
        <v>0.68500000000000005</v>
      </c>
      <c r="G53" s="567">
        <v>2.5</v>
      </c>
      <c r="H53" s="567">
        <v>0.16200000000000001</v>
      </c>
      <c r="I53" s="567" t="s">
        <v>1424</v>
      </c>
      <c r="J53" s="567">
        <v>98.984999999999999</v>
      </c>
      <c r="K53" s="567">
        <v>102.33199999999999</v>
      </c>
      <c r="L53" s="567">
        <v>4045.9780000000001</v>
      </c>
      <c r="M53" s="567">
        <v>2766.64</v>
      </c>
      <c r="N53" s="567">
        <v>6383.8209999999999</v>
      </c>
      <c r="O53" s="567">
        <v>13196.439</v>
      </c>
    </row>
    <row r="54" spans="1:15" x14ac:dyDescent="0.25">
      <c r="A54" s="552">
        <v>1990</v>
      </c>
      <c r="B54" s="567">
        <v>124.456</v>
      </c>
      <c r="C54" s="567">
        <v>2679.5970000000002</v>
      </c>
      <c r="D54" s="567">
        <v>991.1</v>
      </c>
      <c r="E54" s="567">
        <v>3795.1529999999998</v>
      </c>
      <c r="F54" s="567">
        <v>1.4319999999999999</v>
      </c>
      <c r="G54" s="567">
        <v>2.8</v>
      </c>
      <c r="H54" s="567">
        <v>0.184</v>
      </c>
      <c r="I54" s="567" t="s">
        <v>1424</v>
      </c>
      <c r="J54" s="567">
        <v>93.998000000000005</v>
      </c>
      <c r="K54" s="567">
        <v>98.414000000000001</v>
      </c>
      <c r="L54" s="567">
        <v>3893.5659999999998</v>
      </c>
      <c r="M54" s="567">
        <v>2860.154</v>
      </c>
      <c r="N54" s="567">
        <v>6563.759</v>
      </c>
      <c r="O54" s="567">
        <v>13317.478999999999</v>
      </c>
    </row>
    <row r="55" spans="1:15" x14ac:dyDescent="0.25">
      <c r="A55" s="552">
        <v>1991</v>
      </c>
      <c r="B55" s="567">
        <v>115.505</v>
      </c>
      <c r="C55" s="567">
        <v>2795.4009999999998</v>
      </c>
      <c r="D55" s="567">
        <v>934.822</v>
      </c>
      <c r="E55" s="567">
        <v>3845.7280000000001</v>
      </c>
      <c r="F55" s="567">
        <v>1.369</v>
      </c>
      <c r="G55" s="567">
        <v>3</v>
      </c>
      <c r="H55" s="567">
        <v>0.20599999999999999</v>
      </c>
      <c r="I55" s="567" t="s">
        <v>1424</v>
      </c>
      <c r="J55" s="567">
        <v>95.367000000000004</v>
      </c>
      <c r="K55" s="567">
        <v>99.941999999999993</v>
      </c>
      <c r="L55" s="567">
        <v>3945.67</v>
      </c>
      <c r="M55" s="567">
        <v>2918.0920000000001</v>
      </c>
      <c r="N55" s="567">
        <v>6636.3590000000004</v>
      </c>
      <c r="O55" s="567">
        <v>13500.120999999999</v>
      </c>
    </row>
    <row r="56" spans="1:15" x14ac:dyDescent="0.25">
      <c r="A56" s="552">
        <v>1992</v>
      </c>
      <c r="B56" s="567">
        <v>116.57</v>
      </c>
      <c r="C56" s="567">
        <v>2871.1860000000001</v>
      </c>
      <c r="D56" s="567">
        <v>893.57399999999996</v>
      </c>
      <c r="E56" s="567">
        <v>3881.33</v>
      </c>
      <c r="F56" s="567">
        <v>1.266</v>
      </c>
      <c r="G56" s="567">
        <v>3.2</v>
      </c>
      <c r="H56" s="567">
        <v>0.22500000000000001</v>
      </c>
      <c r="I56" s="567" t="s">
        <v>1424</v>
      </c>
      <c r="J56" s="567">
        <v>104.94199999999999</v>
      </c>
      <c r="K56" s="567">
        <v>109.633</v>
      </c>
      <c r="L56" s="567">
        <v>3990.9630000000002</v>
      </c>
      <c r="M56" s="567">
        <v>2900.2240000000002</v>
      </c>
      <c r="N56" s="567">
        <v>6550.049</v>
      </c>
      <c r="O56" s="567">
        <v>13441.235000000001</v>
      </c>
    </row>
    <row r="57" spans="1:15" x14ac:dyDescent="0.25">
      <c r="A57" s="552">
        <v>1993</v>
      </c>
      <c r="B57" s="567">
        <v>117.30200000000001</v>
      </c>
      <c r="C57" s="567">
        <v>2920.4160000000002</v>
      </c>
      <c r="D57" s="567">
        <v>818.52800000000002</v>
      </c>
      <c r="E57" s="567">
        <v>3856.2469999999998</v>
      </c>
      <c r="F57" s="567">
        <v>1.028</v>
      </c>
      <c r="G57" s="567">
        <v>3.4</v>
      </c>
      <c r="H57" s="567">
        <v>0.246</v>
      </c>
      <c r="I57" s="567" t="s">
        <v>1424</v>
      </c>
      <c r="J57" s="567">
        <v>109.185</v>
      </c>
      <c r="K57" s="567">
        <v>113.85899999999999</v>
      </c>
      <c r="L57" s="567">
        <v>3970.1060000000002</v>
      </c>
      <c r="M57" s="567">
        <v>3018.7550000000001</v>
      </c>
      <c r="N57" s="567">
        <v>6828.16</v>
      </c>
      <c r="O57" s="567">
        <v>13817.02</v>
      </c>
    </row>
    <row r="58" spans="1:15" x14ac:dyDescent="0.25">
      <c r="A58" s="552">
        <v>1994</v>
      </c>
      <c r="B58" s="567">
        <v>118.119</v>
      </c>
      <c r="C58" s="567">
        <v>2961.9810000000002</v>
      </c>
      <c r="D58" s="567">
        <v>824.40800000000002</v>
      </c>
      <c r="E58" s="567">
        <v>3904.5079999999998</v>
      </c>
      <c r="F58" s="567">
        <v>0.95699999999999996</v>
      </c>
      <c r="G58" s="567">
        <v>4.2</v>
      </c>
      <c r="H58" s="567">
        <v>0.27500000000000002</v>
      </c>
      <c r="I58" s="567" t="s">
        <v>1424</v>
      </c>
      <c r="J58" s="567">
        <v>106.422</v>
      </c>
      <c r="K58" s="567">
        <v>111.854</v>
      </c>
      <c r="L58" s="567">
        <v>4016.3629999999998</v>
      </c>
      <c r="M58" s="567">
        <v>3115.5169999999998</v>
      </c>
      <c r="N58" s="567">
        <v>6965.5249999999996</v>
      </c>
      <c r="O58" s="567">
        <v>14097.404</v>
      </c>
    </row>
    <row r="59" spans="1:15" x14ac:dyDescent="0.25">
      <c r="A59" s="552">
        <v>1995</v>
      </c>
      <c r="B59" s="567">
        <v>116.788</v>
      </c>
      <c r="C59" s="567">
        <v>3095.989</v>
      </c>
      <c r="D59" s="567">
        <v>768.98900000000003</v>
      </c>
      <c r="E59" s="567">
        <v>3981.7660000000001</v>
      </c>
      <c r="F59" s="567">
        <v>1.22</v>
      </c>
      <c r="G59" s="567">
        <v>4.5</v>
      </c>
      <c r="H59" s="567">
        <v>0.314</v>
      </c>
      <c r="I59" s="567" t="s">
        <v>1424</v>
      </c>
      <c r="J59" s="567">
        <v>112.717</v>
      </c>
      <c r="K59" s="567">
        <v>118.751</v>
      </c>
      <c r="L59" s="567">
        <v>4100.5169999999998</v>
      </c>
      <c r="M59" s="567">
        <v>3252.0360000000001</v>
      </c>
      <c r="N59" s="567">
        <v>7337.4769999999999</v>
      </c>
      <c r="O59" s="567">
        <v>14690.03</v>
      </c>
    </row>
    <row r="60" spans="1:15" x14ac:dyDescent="0.25">
      <c r="A60" s="552">
        <v>1996</v>
      </c>
      <c r="B60" s="567">
        <v>121.613</v>
      </c>
      <c r="C60" s="567">
        <v>3226.317</v>
      </c>
      <c r="D60" s="567">
        <v>789.75699999999995</v>
      </c>
      <c r="E60" s="567">
        <v>4137.6869999999999</v>
      </c>
      <c r="F60" s="567">
        <v>1.3</v>
      </c>
      <c r="G60" s="567">
        <v>5.3</v>
      </c>
      <c r="H60" s="567">
        <v>0.36199999999999999</v>
      </c>
      <c r="I60" s="567" t="s">
        <v>1424</v>
      </c>
      <c r="J60" s="567">
        <v>128.84</v>
      </c>
      <c r="K60" s="567">
        <v>135.80199999999999</v>
      </c>
      <c r="L60" s="567">
        <v>4273.4889999999996</v>
      </c>
      <c r="M60" s="567">
        <v>3343.9690000000001</v>
      </c>
      <c r="N60" s="567">
        <v>7554.585</v>
      </c>
      <c r="O60" s="567">
        <v>15172.043</v>
      </c>
    </row>
    <row r="61" spans="1:15" x14ac:dyDescent="0.25">
      <c r="A61" s="552">
        <v>1997</v>
      </c>
      <c r="B61" s="567">
        <v>129.39099999999999</v>
      </c>
      <c r="C61" s="567">
        <v>3285.32</v>
      </c>
      <c r="D61" s="567">
        <v>742.21799999999996</v>
      </c>
      <c r="E61" s="567">
        <v>4156.9290000000001</v>
      </c>
      <c r="F61" s="567">
        <v>1.228</v>
      </c>
      <c r="G61" s="567">
        <v>5.7</v>
      </c>
      <c r="H61" s="567">
        <v>0.40100000000000002</v>
      </c>
      <c r="I61" s="567" t="s">
        <v>1424</v>
      </c>
      <c r="J61" s="567">
        <v>131.28299999999999</v>
      </c>
      <c r="K61" s="567">
        <v>138.61199999999999</v>
      </c>
      <c r="L61" s="567">
        <v>4295.5410000000002</v>
      </c>
      <c r="M61" s="567">
        <v>3502.848</v>
      </c>
      <c r="N61" s="567">
        <v>7882.915</v>
      </c>
      <c r="O61" s="567">
        <v>15681.304</v>
      </c>
    </row>
    <row r="62" spans="1:15" x14ac:dyDescent="0.25">
      <c r="A62" s="552">
        <v>1998</v>
      </c>
      <c r="B62" s="567">
        <v>93.436000000000007</v>
      </c>
      <c r="C62" s="567">
        <v>3082.9749999999999</v>
      </c>
      <c r="D62" s="567">
        <v>701.21799999999996</v>
      </c>
      <c r="E62" s="567">
        <v>3877.6280000000002</v>
      </c>
      <c r="F62" s="567">
        <v>1.228</v>
      </c>
      <c r="G62" s="567">
        <v>7.1</v>
      </c>
      <c r="H62" s="567">
        <v>0.45200000000000001</v>
      </c>
      <c r="I62" s="567" t="s">
        <v>1424</v>
      </c>
      <c r="J62" s="567">
        <v>118.46</v>
      </c>
      <c r="K62" s="567">
        <v>127.241</v>
      </c>
      <c r="L62" s="567">
        <v>4004.87</v>
      </c>
      <c r="M62" s="567">
        <v>3677.989</v>
      </c>
      <c r="N62" s="567">
        <v>8284.7420000000002</v>
      </c>
      <c r="O62" s="567">
        <v>15967.601000000001</v>
      </c>
    </row>
    <row r="63" spans="1:15" x14ac:dyDescent="0.25">
      <c r="A63" s="552">
        <v>1999</v>
      </c>
      <c r="B63" s="567">
        <v>102.524</v>
      </c>
      <c r="C63" s="567">
        <v>3115.0309999999999</v>
      </c>
      <c r="D63" s="567">
        <v>706.84900000000005</v>
      </c>
      <c r="E63" s="567">
        <v>3924.404</v>
      </c>
      <c r="F63" s="567">
        <v>1.173</v>
      </c>
      <c r="G63" s="567">
        <v>6.7</v>
      </c>
      <c r="H63" s="567">
        <v>0.52800000000000002</v>
      </c>
      <c r="I63" s="567" t="s">
        <v>1424</v>
      </c>
      <c r="J63" s="567">
        <v>120.748</v>
      </c>
      <c r="K63" s="567">
        <v>129.149</v>
      </c>
      <c r="L63" s="567">
        <v>4053.5529999999999</v>
      </c>
      <c r="M63" s="567">
        <v>3766.2379999999998</v>
      </c>
      <c r="N63" s="567">
        <v>8556.6309999999994</v>
      </c>
      <c r="O63" s="567">
        <v>16376.421</v>
      </c>
    </row>
    <row r="64" spans="1:15" x14ac:dyDescent="0.25">
      <c r="A64" s="552">
        <v>2000</v>
      </c>
      <c r="B64" s="567">
        <v>91.894999999999996</v>
      </c>
      <c r="C64" s="567">
        <v>3251.5259999999998</v>
      </c>
      <c r="D64" s="567">
        <v>806.52</v>
      </c>
      <c r="E64" s="567">
        <v>4149.942</v>
      </c>
      <c r="F64" s="567">
        <v>1.018</v>
      </c>
      <c r="G64" s="567">
        <v>7.6</v>
      </c>
      <c r="H64" s="567">
        <v>0.59699999999999998</v>
      </c>
      <c r="I64" s="567" t="s">
        <v>1424</v>
      </c>
      <c r="J64" s="567">
        <v>119.101</v>
      </c>
      <c r="K64" s="567">
        <v>128.316</v>
      </c>
      <c r="L64" s="567">
        <v>4278.2579999999998</v>
      </c>
      <c r="M64" s="567">
        <v>3955.6909999999998</v>
      </c>
      <c r="N64" s="567">
        <v>8941.5409999999993</v>
      </c>
      <c r="O64" s="567">
        <v>17175.490000000002</v>
      </c>
    </row>
    <row r="65" spans="1:15" x14ac:dyDescent="0.25">
      <c r="A65" s="552">
        <v>2001</v>
      </c>
      <c r="B65" s="567">
        <v>96.858000000000004</v>
      </c>
      <c r="C65" s="567">
        <v>3097.2620000000002</v>
      </c>
      <c r="D65" s="567">
        <v>789.18499999999995</v>
      </c>
      <c r="E65" s="567">
        <v>3983.306</v>
      </c>
      <c r="F65" s="567">
        <v>0.68700000000000006</v>
      </c>
      <c r="G65" s="567">
        <v>8.27</v>
      </c>
      <c r="H65" s="567">
        <v>0.73199999999999998</v>
      </c>
      <c r="I65" s="567" t="s">
        <v>1424</v>
      </c>
      <c r="J65" s="567">
        <v>91.661000000000001</v>
      </c>
      <c r="K65" s="567">
        <v>101.35</v>
      </c>
      <c r="L65" s="567">
        <v>4084.6559999999999</v>
      </c>
      <c r="M65" s="567">
        <v>4062.047</v>
      </c>
      <c r="N65" s="567">
        <v>8990.2070000000003</v>
      </c>
      <c r="O65" s="567">
        <v>17136.91</v>
      </c>
    </row>
    <row r="66" spans="1:15" x14ac:dyDescent="0.25">
      <c r="A66" s="552">
        <v>2002</v>
      </c>
      <c r="B66" s="567">
        <v>89.82</v>
      </c>
      <c r="C66" s="567">
        <v>3212.4560000000001</v>
      </c>
      <c r="D66" s="567">
        <v>725.16300000000001</v>
      </c>
      <c r="E66" s="567">
        <v>4027.4389999999999</v>
      </c>
      <c r="F66" s="567">
        <v>0.13</v>
      </c>
      <c r="G66" s="567">
        <v>8.7530000000000001</v>
      </c>
      <c r="H66" s="567">
        <v>0.85399999999999998</v>
      </c>
      <c r="I66" s="567" t="s">
        <v>1424</v>
      </c>
      <c r="J66" s="567">
        <v>94.994</v>
      </c>
      <c r="K66" s="567">
        <v>104.73099999999999</v>
      </c>
      <c r="L66" s="567">
        <v>4132.17</v>
      </c>
      <c r="M66" s="567">
        <v>4109.8609999999999</v>
      </c>
      <c r="N66" s="567">
        <v>9103.8449999999993</v>
      </c>
      <c r="O66" s="567">
        <v>17345.876</v>
      </c>
    </row>
    <row r="67" spans="1:15" x14ac:dyDescent="0.25">
      <c r="A67" s="552">
        <v>2003</v>
      </c>
      <c r="B67" s="567">
        <v>81.962999999999994</v>
      </c>
      <c r="C67" s="567">
        <v>3260.9160000000002</v>
      </c>
      <c r="D67" s="567">
        <v>841.60400000000004</v>
      </c>
      <c r="E67" s="567">
        <v>4184.4830000000002</v>
      </c>
      <c r="F67" s="567">
        <v>0.73099999999999998</v>
      </c>
      <c r="G67" s="567">
        <v>11</v>
      </c>
      <c r="H67" s="567">
        <v>0.99199999999999999</v>
      </c>
      <c r="I67" s="567" t="s">
        <v>1424</v>
      </c>
      <c r="J67" s="567">
        <v>101.28400000000001</v>
      </c>
      <c r="K67" s="567">
        <v>114.008</v>
      </c>
      <c r="L67" s="567">
        <v>4298.49</v>
      </c>
      <c r="M67" s="567">
        <v>4090.0590000000002</v>
      </c>
      <c r="N67" s="567">
        <v>8957.7440000000006</v>
      </c>
      <c r="O67" s="567">
        <v>17346.293000000001</v>
      </c>
    </row>
    <row r="68" spans="1:15" x14ac:dyDescent="0.25">
      <c r="A68" s="552">
        <v>2004</v>
      </c>
      <c r="B68" s="567">
        <v>102.904</v>
      </c>
      <c r="C68" s="567">
        <v>3200.9720000000002</v>
      </c>
      <c r="D68" s="567">
        <v>808.93799999999999</v>
      </c>
      <c r="E68" s="567">
        <v>4112.8140000000003</v>
      </c>
      <c r="F68" s="567">
        <v>1.0509999999999999</v>
      </c>
      <c r="G68" s="567">
        <v>12</v>
      </c>
      <c r="H68" s="567">
        <v>1.216</v>
      </c>
      <c r="I68" s="567" t="s">
        <v>1424</v>
      </c>
      <c r="J68" s="567">
        <v>105.319</v>
      </c>
      <c r="K68" s="567">
        <v>119.587</v>
      </c>
      <c r="L68" s="567">
        <v>4232.4009999999998</v>
      </c>
      <c r="M68" s="567">
        <v>4198.2089999999998</v>
      </c>
      <c r="N68" s="567">
        <v>9225.0499999999993</v>
      </c>
      <c r="O68" s="567">
        <v>17655.66</v>
      </c>
    </row>
    <row r="69" spans="1:15" x14ac:dyDescent="0.25">
      <c r="A69" s="552">
        <v>2005</v>
      </c>
      <c r="B69" s="567">
        <v>96.998999999999995</v>
      </c>
      <c r="C69" s="567">
        <v>3073.2159999999999</v>
      </c>
      <c r="D69" s="567">
        <v>760.82</v>
      </c>
      <c r="E69" s="567">
        <v>3931.0349999999999</v>
      </c>
      <c r="F69" s="567">
        <v>0.86</v>
      </c>
      <c r="G69" s="567">
        <v>13.6</v>
      </c>
      <c r="H69" s="567">
        <v>1.821</v>
      </c>
      <c r="I69" s="567" t="s">
        <v>1424</v>
      </c>
      <c r="J69" s="567">
        <v>105.122</v>
      </c>
      <c r="K69" s="567">
        <v>121.404</v>
      </c>
      <c r="L69" s="567">
        <v>4052.4380000000001</v>
      </c>
      <c r="M69" s="567">
        <v>4350.57</v>
      </c>
      <c r="N69" s="567">
        <v>9450.6080000000002</v>
      </c>
      <c r="O69" s="567">
        <v>17853.616000000002</v>
      </c>
    </row>
    <row r="70" spans="1:15" x14ac:dyDescent="0.25">
      <c r="A70" s="552">
        <v>2006</v>
      </c>
      <c r="B70" s="567">
        <v>64.789000000000001</v>
      </c>
      <c r="C70" s="567">
        <v>2901.6869999999999</v>
      </c>
      <c r="D70" s="567">
        <v>660.86500000000001</v>
      </c>
      <c r="E70" s="567">
        <v>3627.3420000000001</v>
      </c>
      <c r="F70" s="567">
        <v>0.92700000000000005</v>
      </c>
      <c r="G70" s="567">
        <v>14</v>
      </c>
      <c r="H70" s="567">
        <v>2.6349999999999998</v>
      </c>
      <c r="I70" s="567" t="s">
        <v>1424</v>
      </c>
      <c r="J70" s="567">
        <v>102.666</v>
      </c>
      <c r="K70" s="567">
        <v>120.227</v>
      </c>
      <c r="L70" s="567">
        <v>3747.569</v>
      </c>
      <c r="M70" s="567">
        <v>4434.7250000000004</v>
      </c>
      <c r="N70" s="567">
        <v>9525.1010000000006</v>
      </c>
      <c r="O70" s="567">
        <v>17707.395</v>
      </c>
    </row>
    <row r="71" spans="1:15" x14ac:dyDescent="0.25">
      <c r="A71" s="552">
        <v>2007</v>
      </c>
      <c r="B71" s="567">
        <v>70.034999999999997</v>
      </c>
      <c r="C71" s="567">
        <v>3085.0520000000001</v>
      </c>
      <c r="D71" s="567">
        <v>645.95000000000005</v>
      </c>
      <c r="E71" s="567">
        <v>3801.0369999999998</v>
      </c>
      <c r="F71" s="567">
        <v>0.76400000000000001</v>
      </c>
      <c r="G71" s="567">
        <v>14.4</v>
      </c>
      <c r="H71" s="567">
        <v>3.7069999999999999</v>
      </c>
      <c r="I71" s="567" t="s">
        <v>1424</v>
      </c>
      <c r="J71" s="567">
        <v>102.723</v>
      </c>
      <c r="K71" s="567">
        <v>121.593</v>
      </c>
      <c r="L71" s="567">
        <v>3922.63</v>
      </c>
      <c r="M71" s="567">
        <v>4559.5069999999996</v>
      </c>
      <c r="N71" s="567">
        <v>9770.9380000000001</v>
      </c>
      <c r="O71" s="567">
        <v>18253.076000000001</v>
      </c>
    </row>
    <row r="72" spans="1:15" x14ac:dyDescent="0.25">
      <c r="A72" s="552">
        <v>2008</v>
      </c>
      <c r="B72" s="567">
        <v>80.757000000000005</v>
      </c>
      <c r="C72" s="567">
        <v>3228.4290000000001</v>
      </c>
      <c r="D72" s="567">
        <v>660.38800000000003</v>
      </c>
      <c r="E72" s="567">
        <v>3969.5729999999999</v>
      </c>
      <c r="F72" s="567">
        <v>0.59099999999999997</v>
      </c>
      <c r="G72" s="567">
        <v>14.8</v>
      </c>
      <c r="H72" s="567">
        <v>5.94</v>
      </c>
      <c r="I72" s="567" t="s">
        <v>1424</v>
      </c>
      <c r="J72" s="567">
        <v>109.247</v>
      </c>
      <c r="K72" s="567">
        <v>130.578</v>
      </c>
      <c r="L72" s="567">
        <v>4100.1509999999998</v>
      </c>
      <c r="M72" s="567">
        <v>4558.8869999999997</v>
      </c>
      <c r="N72" s="567">
        <v>9743.4110000000001</v>
      </c>
      <c r="O72" s="567">
        <v>18402.449000000001</v>
      </c>
    </row>
    <row r="73" spans="1:15" x14ac:dyDescent="0.25">
      <c r="A73" s="552">
        <v>2009</v>
      </c>
      <c r="B73" s="567">
        <v>73.352999999999994</v>
      </c>
      <c r="C73" s="567">
        <v>3186.5940000000001</v>
      </c>
      <c r="D73" s="567">
        <v>658.91899999999998</v>
      </c>
      <c r="E73" s="567">
        <v>3918.866</v>
      </c>
      <c r="F73" s="567">
        <v>0.69199999999999995</v>
      </c>
      <c r="G73" s="567">
        <v>16.7</v>
      </c>
      <c r="H73" s="567">
        <v>7.907</v>
      </c>
      <c r="I73" s="567">
        <v>2E-3</v>
      </c>
      <c r="J73" s="567">
        <v>111.771</v>
      </c>
      <c r="K73" s="567">
        <v>137.071</v>
      </c>
      <c r="L73" s="567">
        <v>4055.9380000000001</v>
      </c>
      <c r="M73" s="567">
        <v>4458.9809999999998</v>
      </c>
      <c r="N73" s="567">
        <v>9372.8330000000005</v>
      </c>
      <c r="O73" s="567">
        <v>17887.752</v>
      </c>
    </row>
    <row r="74" spans="1:15" x14ac:dyDescent="0.25">
      <c r="A74" s="552">
        <v>2010</v>
      </c>
      <c r="B74" s="567">
        <v>69.653999999999996</v>
      </c>
      <c r="C74" s="567">
        <v>3164.6779999999999</v>
      </c>
      <c r="D74" s="567">
        <v>646.56899999999996</v>
      </c>
      <c r="E74" s="567">
        <v>3880.9</v>
      </c>
      <c r="F74" s="567">
        <v>0.78500000000000003</v>
      </c>
      <c r="G74" s="567">
        <v>18.5</v>
      </c>
      <c r="H74" s="567">
        <v>12.116</v>
      </c>
      <c r="I74" s="567">
        <v>0.157</v>
      </c>
      <c r="J74" s="567">
        <v>110.883</v>
      </c>
      <c r="K74" s="567">
        <v>142.441</v>
      </c>
      <c r="L74" s="567">
        <v>4023.3409999999999</v>
      </c>
      <c r="M74" s="567">
        <v>4538.6400000000003</v>
      </c>
      <c r="N74" s="567">
        <v>9496.8340000000007</v>
      </c>
      <c r="O74" s="567">
        <v>18058.814999999999</v>
      </c>
    </row>
    <row r="75" spans="1:15" x14ac:dyDescent="0.25">
      <c r="A75" s="552">
        <v>2011</v>
      </c>
      <c r="B75" s="567">
        <v>61.715000000000003</v>
      </c>
      <c r="C75" s="567">
        <v>3216.1</v>
      </c>
      <c r="D75" s="567">
        <v>632.21600000000001</v>
      </c>
      <c r="E75" s="567">
        <v>3910.03</v>
      </c>
      <c r="F75" s="567">
        <v>0.249</v>
      </c>
      <c r="G75" s="567">
        <v>19.7</v>
      </c>
      <c r="H75" s="567">
        <v>20.440999999999999</v>
      </c>
      <c r="I75" s="567">
        <v>0.49399999999999999</v>
      </c>
      <c r="J75" s="567">
        <v>114.601</v>
      </c>
      <c r="K75" s="567">
        <v>155.48500000000001</v>
      </c>
      <c r="L75" s="567">
        <v>4065.5149999999999</v>
      </c>
      <c r="M75" s="567">
        <v>4531.3320000000003</v>
      </c>
      <c r="N75" s="567">
        <v>9384.7170000000006</v>
      </c>
      <c r="O75" s="567">
        <v>17981.563999999998</v>
      </c>
    </row>
    <row r="76" spans="1:15" x14ac:dyDescent="0.25">
      <c r="A76" s="552">
        <v>2012</v>
      </c>
      <c r="B76" s="567">
        <v>43.552</v>
      </c>
      <c r="C76" s="567">
        <v>2959.511</v>
      </c>
      <c r="D76" s="567">
        <v>559.69399999999996</v>
      </c>
      <c r="E76" s="567">
        <v>3562.7570000000001</v>
      </c>
      <c r="F76" s="567">
        <v>0.26200000000000001</v>
      </c>
      <c r="G76" s="567">
        <v>19.7</v>
      </c>
      <c r="H76" s="567">
        <v>33.298999999999999</v>
      </c>
      <c r="I76" s="567">
        <v>0.51300000000000001</v>
      </c>
      <c r="J76" s="567">
        <v>108.483</v>
      </c>
      <c r="K76" s="567">
        <v>162.25700000000001</v>
      </c>
      <c r="L76" s="567">
        <v>3725.0129999999999</v>
      </c>
      <c r="M76" s="567">
        <v>4528.0690000000004</v>
      </c>
      <c r="N76" s="567">
        <v>9168.4449999999997</v>
      </c>
      <c r="O76" s="567">
        <v>17421.526999999998</v>
      </c>
    </row>
    <row r="77" spans="1:15" x14ac:dyDescent="0.25">
      <c r="A77" s="552">
        <v>2013</v>
      </c>
      <c r="B77" s="567">
        <v>41.427999999999997</v>
      </c>
      <c r="C77" s="567">
        <v>3379.7930000000001</v>
      </c>
      <c r="D77" s="567">
        <v>558.14099999999996</v>
      </c>
      <c r="E77" s="567">
        <v>3979.3629999999998</v>
      </c>
      <c r="F77" s="567">
        <v>0.41899999999999998</v>
      </c>
      <c r="G77" s="567">
        <v>19.7</v>
      </c>
      <c r="H77" s="567">
        <v>41.192999999999998</v>
      </c>
      <c r="I77" s="567">
        <v>0.57999999999999996</v>
      </c>
      <c r="J77" s="567">
        <v>119.90600000000001</v>
      </c>
      <c r="K77" s="567">
        <v>181.798</v>
      </c>
      <c r="L77" s="567">
        <v>4161.1610000000001</v>
      </c>
      <c r="M77" s="567">
        <v>4562.1130000000003</v>
      </c>
      <c r="N77" s="567">
        <v>9206.3690000000006</v>
      </c>
      <c r="O77" s="567">
        <v>17929.643</v>
      </c>
    </row>
    <row r="78" spans="1:15" x14ac:dyDescent="0.25">
      <c r="A78" s="552">
        <v>2014</v>
      </c>
      <c r="B78" s="567">
        <v>40.204000000000001</v>
      </c>
      <c r="C78" s="567">
        <v>3571.9250000000002</v>
      </c>
      <c r="D78" s="567">
        <v>577.69500000000005</v>
      </c>
      <c r="E78" s="567">
        <v>4189.8230000000003</v>
      </c>
      <c r="F78" s="567">
        <v>0.36499999999999999</v>
      </c>
      <c r="G78" s="567">
        <v>19.7</v>
      </c>
      <c r="H78" s="567">
        <v>52.459000000000003</v>
      </c>
      <c r="I78" s="567">
        <v>1.0129999999999999</v>
      </c>
      <c r="J78" s="567">
        <v>126.883</v>
      </c>
      <c r="K78" s="567">
        <v>200.42</v>
      </c>
      <c r="L78" s="567">
        <v>4390.2430000000004</v>
      </c>
      <c r="M78" s="567">
        <v>4613.5640000000003</v>
      </c>
      <c r="N78" s="567">
        <v>9260.8670000000002</v>
      </c>
      <c r="O78" s="567">
        <v>18264.673999999999</v>
      </c>
    </row>
    <row r="79" spans="1:15" x14ac:dyDescent="0.25">
      <c r="A79" s="552">
        <v>2015</v>
      </c>
      <c r="B79" s="567">
        <v>31.119</v>
      </c>
      <c r="C79" s="567">
        <v>3315.5909999999999</v>
      </c>
      <c r="D79" s="567">
        <v>864.28899999999999</v>
      </c>
      <c r="E79" s="567">
        <v>4210.9989999999998</v>
      </c>
      <c r="F79" s="567">
        <v>0.32500000000000001</v>
      </c>
      <c r="G79" s="567">
        <v>19.7</v>
      </c>
      <c r="H79" s="567">
        <v>56.899000000000001</v>
      </c>
      <c r="I79" s="567">
        <v>1.103</v>
      </c>
      <c r="J79" s="567">
        <v>151.905</v>
      </c>
      <c r="K79" s="567">
        <v>229.93199999999999</v>
      </c>
      <c r="L79" s="567">
        <v>4440.9309999999996</v>
      </c>
      <c r="M79" s="567">
        <v>4642.884</v>
      </c>
      <c r="N79" s="567">
        <v>9073.1059999999998</v>
      </c>
      <c r="O79" s="567">
        <v>18156.920999999998</v>
      </c>
    </row>
    <row r="80" spans="1:15" x14ac:dyDescent="0.25">
      <c r="A80" s="552">
        <v>2016</v>
      </c>
      <c r="B80" s="567">
        <v>23.745999999999999</v>
      </c>
      <c r="C80" s="567">
        <v>3223.5169999999998</v>
      </c>
      <c r="D80" s="567">
        <v>831.87599999999998</v>
      </c>
      <c r="E80" s="567">
        <v>4079.14</v>
      </c>
      <c r="F80" s="567">
        <v>2.004</v>
      </c>
      <c r="G80" s="567">
        <v>19.7</v>
      </c>
      <c r="H80" s="567">
        <v>61.734999999999999</v>
      </c>
      <c r="I80" s="567">
        <v>1.214</v>
      </c>
      <c r="J80" s="567">
        <v>157.66999999999999</v>
      </c>
      <c r="K80" s="567">
        <v>242.322</v>
      </c>
      <c r="L80" s="567">
        <v>4321.4620000000004</v>
      </c>
      <c r="M80" s="567">
        <v>4664.857</v>
      </c>
      <c r="N80" s="567">
        <v>9044.1</v>
      </c>
      <c r="O80" s="567">
        <v>18030.418000000001</v>
      </c>
    </row>
    <row r="81" spans="1:15" x14ac:dyDescent="0.25">
      <c r="A81" s="552">
        <v>2017</v>
      </c>
      <c r="B81" s="567">
        <v>20.657</v>
      </c>
      <c r="C81" s="567">
        <v>3272.8519999999999</v>
      </c>
      <c r="D81" s="567">
        <v>819.51199999999994</v>
      </c>
      <c r="E81" s="567">
        <v>4113.0209999999997</v>
      </c>
      <c r="F81" s="567">
        <v>2.2080000000000002</v>
      </c>
      <c r="G81" s="567">
        <v>19.7</v>
      </c>
      <c r="H81" s="567">
        <v>75.599999999999994</v>
      </c>
      <c r="I81" s="567">
        <v>1.329</v>
      </c>
      <c r="J81" s="567">
        <v>156.386</v>
      </c>
      <c r="K81" s="567">
        <v>255.22300000000001</v>
      </c>
      <c r="L81" s="567">
        <v>4368.2439999999997</v>
      </c>
      <c r="M81" s="567">
        <v>4616.0529999999999</v>
      </c>
      <c r="N81" s="567">
        <v>8915.5570000000007</v>
      </c>
      <c r="O81" s="567">
        <v>17899.852999999999</v>
      </c>
    </row>
    <row r="82" spans="1:15" x14ac:dyDescent="0.25">
      <c r="A82" s="552">
        <v>2018</v>
      </c>
      <c r="B82" s="567">
        <v>18.721</v>
      </c>
      <c r="C82" s="567">
        <v>3639.51</v>
      </c>
      <c r="D82" s="567">
        <v>855.68299999999999</v>
      </c>
      <c r="E82" s="567">
        <v>4513.915</v>
      </c>
      <c r="F82" s="567">
        <v>2.073</v>
      </c>
      <c r="G82" s="567">
        <v>20.004999999999999</v>
      </c>
      <c r="H82" s="567">
        <v>94.13</v>
      </c>
      <c r="I82" s="567">
        <v>1.5880000000000001</v>
      </c>
      <c r="J82" s="567">
        <v>156.095</v>
      </c>
      <c r="K82" s="567">
        <v>273.88900000000001</v>
      </c>
      <c r="L82" s="567">
        <v>4787.8040000000001</v>
      </c>
      <c r="M82" s="567">
        <v>4714.567</v>
      </c>
      <c r="N82" s="567">
        <v>8948.7530000000006</v>
      </c>
      <c r="O82" s="567">
        <v>18451.124</v>
      </c>
    </row>
  </sheetData>
  <sheetProtection formatCells="0" formatColumns="0" formatRows="0" insertColumns="0" insertRows="0" insertHyperlinks="0" deleteColumns="0" deleteRows="0" sort="0" autoFilter="0" pivotTables="0"/>
  <hyperlinks>
    <hyperlink ref="A4" r:id="rId1" display="http://www.eia.gov/totalenergy/data/monthly/dataunits.cfm" xr:uid="{57C6A80E-ED05-4B3B-B965-5AD153EC0999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95"/>
  <sheetViews>
    <sheetView showGridLines="0" workbookViewId="0">
      <selection activeCell="AD8" sqref="AD8"/>
    </sheetView>
  </sheetViews>
  <sheetFormatPr defaultColWidth="9.140625" defaultRowHeight="12.75" x14ac:dyDescent="0.2"/>
  <cols>
    <col min="1" max="1" width="4.5703125" style="358" bestFit="1" customWidth="1"/>
    <col min="2" max="2" width="6.28515625" style="358" bestFit="1" customWidth="1"/>
    <col min="3" max="3" width="2.28515625" style="358" bestFit="1" customWidth="1"/>
    <col min="4" max="4" width="7.7109375" style="358" customWidth="1"/>
    <col min="5" max="5" width="2.5703125" style="358" customWidth="1"/>
    <col min="6" max="6" width="7.42578125" style="358" customWidth="1"/>
    <col min="7" max="7" width="2.5703125" style="358" customWidth="1"/>
    <col min="8" max="8" width="6.5703125" style="358" bestFit="1" customWidth="1"/>
    <col min="9" max="9" width="2.28515625" style="358" bestFit="1" customWidth="1"/>
    <col min="10" max="10" width="6.7109375" style="358" customWidth="1"/>
    <col min="11" max="11" width="4" style="358" customWidth="1"/>
    <col min="12" max="12" width="10.42578125" style="358" bestFit="1" customWidth="1"/>
    <col min="13" max="13" width="4.7109375" style="358" customWidth="1"/>
    <col min="14" max="14" width="3.5703125" style="358" customWidth="1"/>
    <col min="15" max="15" width="4.42578125" style="358" customWidth="1"/>
    <col min="16" max="16" width="3.28515625" style="358" customWidth="1"/>
    <col min="17" max="17" width="9" style="358" customWidth="1"/>
    <col min="18" max="18" width="3.7109375" style="358" customWidth="1"/>
    <col min="19" max="19" width="8" style="358" customWidth="1"/>
    <col min="20" max="20" width="3.28515625" style="358" customWidth="1"/>
    <col min="21" max="21" width="10.28515625" style="358" customWidth="1"/>
    <col min="22" max="22" width="3.28515625" style="358" customWidth="1"/>
    <col min="23" max="23" width="10.28515625" style="358" customWidth="1"/>
    <col min="24" max="24" width="3.28515625" style="358" customWidth="1"/>
    <col min="25" max="25" width="10.28515625" style="358" customWidth="1"/>
    <col min="26" max="26" width="3.28515625" style="358" customWidth="1"/>
    <col min="27" max="27" width="10.85546875" style="358" customWidth="1"/>
    <col min="28" max="28" width="3.28515625" style="358" customWidth="1"/>
    <col min="29" max="31" width="9.140625" style="358"/>
    <col min="32" max="32" width="15.7109375" style="358" customWidth="1"/>
    <col min="33" max="16384" width="9.140625" style="358"/>
  </cols>
  <sheetData>
    <row r="1" spans="1:28" ht="15.75" customHeight="1" x14ac:dyDescent="0.25">
      <c r="A1" s="689" t="s">
        <v>671</v>
      </c>
      <c r="B1" s="690"/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  <c r="AA1" s="690"/>
      <c r="AB1" s="691"/>
    </row>
    <row r="2" spans="1:28" ht="12.75" customHeight="1" x14ac:dyDescent="0.2">
      <c r="A2" s="692" t="s">
        <v>387</v>
      </c>
      <c r="B2" s="693"/>
      <c r="C2" s="693"/>
      <c r="D2" s="693"/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4"/>
    </row>
    <row r="3" spans="1:28" x14ac:dyDescent="0.2">
      <c r="A3" s="685" t="s">
        <v>69</v>
      </c>
      <c r="B3" s="679" t="s">
        <v>672</v>
      </c>
      <c r="C3" s="696"/>
      <c r="D3" s="696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80"/>
      <c r="W3" s="699"/>
      <c r="X3" s="700"/>
      <c r="Y3" s="699"/>
      <c r="Z3" s="700"/>
      <c r="AA3" s="679" t="s">
        <v>34</v>
      </c>
      <c r="AB3" s="680"/>
    </row>
    <row r="4" spans="1:28" x14ac:dyDescent="0.2">
      <c r="A4" s="695"/>
      <c r="B4" s="683"/>
      <c r="C4" s="697"/>
      <c r="D4" s="697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84"/>
      <c r="W4" s="687"/>
      <c r="X4" s="688"/>
      <c r="Y4" s="687"/>
      <c r="Z4" s="688"/>
      <c r="AA4" s="683"/>
      <c r="AB4" s="684"/>
    </row>
    <row r="5" spans="1:28" x14ac:dyDescent="0.2">
      <c r="A5" s="695"/>
      <c r="B5" s="683"/>
      <c r="C5" s="697"/>
      <c r="D5" s="697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84"/>
      <c r="W5" s="687"/>
      <c r="X5" s="688"/>
      <c r="Y5" s="683" t="s">
        <v>70</v>
      </c>
      <c r="Z5" s="684"/>
      <c r="AA5" s="683"/>
      <c r="AB5" s="684"/>
    </row>
    <row r="6" spans="1:28" x14ac:dyDescent="0.2">
      <c r="A6" s="695"/>
      <c r="B6" s="681"/>
      <c r="C6" s="698"/>
      <c r="D6" s="698"/>
      <c r="E6" s="698"/>
      <c r="F6" s="698"/>
      <c r="G6" s="698"/>
      <c r="H6" s="698"/>
      <c r="I6" s="698"/>
      <c r="J6" s="698"/>
      <c r="K6" s="698"/>
      <c r="L6" s="698"/>
      <c r="M6" s="698"/>
      <c r="N6" s="698"/>
      <c r="O6" s="698"/>
      <c r="P6" s="698"/>
      <c r="Q6" s="698"/>
      <c r="R6" s="698"/>
      <c r="S6" s="698"/>
      <c r="T6" s="698"/>
      <c r="U6" s="698"/>
      <c r="V6" s="682"/>
      <c r="W6" s="683" t="s">
        <v>71</v>
      </c>
      <c r="X6" s="684"/>
      <c r="Y6" s="683" t="s">
        <v>72</v>
      </c>
      <c r="Z6" s="684"/>
      <c r="AA6" s="683"/>
      <c r="AB6" s="684"/>
    </row>
    <row r="7" spans="1:28" x14ac:dyDescent="0.2">
      <c r="A7" s="695"/>
      <c r="B7" s="679" t="s">
        <v>388</v>
      </c>
      <c r="C7" s="696"/>
      <c r="D7" s="696"/>
      <c r="E7" s="696"/>
      <c r="F7" s="696"/>
      <c r="G7" s="696"/>
      <c r="H7" s="696"/>
      <c r="I7" s="680"/>
      <c r="J7" s="679" t="s">
        <v>673</v>
      </c>
      <c r="K7" s="696"/>
      <c r="L7" s="696"/>
      <c r="M7" s="696"/>
      <c r="N7" s="696"/>
      <c r="O7" s="696"/>
      <c r="P7" s="696"/>
      <c r="Q7" s="696"/>
      <c r="R7" s="696"/>
      <c r="S7" s="696"/>
      <c r="T7" s="680"/>
      <c r="U7" s="699"/>
      <c r="V7" s="700"/>
      <c r="W7" s="683" t="s">
        <v>73</v>
      </c>
      <c r="X7" s="684"/>
      <c r="Y7" s="683" t="s">
        <v>74</v>
      </c>
      <c r="Z7" s="684"/>
      <c r="AA7" s="683"/>
      <c r="AB7" s="684"/>
    </row>
    <row r="8" spans="1:28" x14ac:dyDescent="0.2">
      <c r="A8" s="695"/>
      <c r="B8" s="683"/>
      <c r="C8" s="697"/>
      <c r="D8" s="697"/>
      <c r="E8" s="697"/>
      <c r="F8" s="697"/>
      <c r="G8" s="697"/>
      <c r="H8" s="697"/>
      <c r="I8" s="684"/>
      <c r="J8" s="683"/>
      <c r="K8" s="697"/>
      <c r="L8" s="697"/>
      <c r="M8" s="697"/>
      <c r="N8" s="697"/>
      <c r="O8" s="697"/>
      <c r="P8" s="697"/>
      <c r="Q8" s="697"/>
      <c r="R8" s="697"/>
      <c r="S8" s="697"/>
      <c r="T8" s="684"/>
      <c r="U8" s="687"/>
      <c r="V8" s="688"/>
      <c r="W8" s="683" t="s">
        <v>674</v>
      </c>
      <c r="X8" s="684"/>
      <c r="Y8" s="683" t="s">
        <v>675</v>
      </c>
      <c r="Z8" s="684"/>
      <c r="AA8" s="683"/>
      <c r="AB8" s="684"/>
    </row>
    <row r="9" spans="1:28" x14ac:dyDescent="0.2">
      <c r="A9" s="695"/>
      <c r="B9" s="681"/>
      <c r="C9" s="698"/>
      <c r="D9" s="698"/>
      <c r="E9" s="698"/>
      <c r="F9" s="698"/>
      <c r="G9" s="698"/>
      <c r="H9" s="698"/>
      <c r="I9" s="682"/>
      <c r="J9" s="681"/>
      <c r="K9" s="698"/>
      <c r="L9" s="698"/>
      <c r="M9" s="698"/>
      <c r="N9" s="698"/>
      <c r="O9" s="698"/>
      <c r="P9" s="698"/>
      <c r="Q9" s="698"/>
      <c r="R9" s="698"/>
      <c r="S9" s="698"/>
      <c r="T9" s="682"/>
      <c r="U9" s="683" t="s">
        <v>34</v>
      </c>
      <c r="V9" s="684"/>
      <c r="W9" s="683"/>
      <c r="X9" s="684"/>
      <c r="Y9" s="683"/>
      <c r="Z9" s="684"/>
      <c r="AA9" s="683"/>
      <c r="AB9" s="684"/>
    </row>
    <row r="10" spans="1:28" x14ac:dyDescent="0.2">
      <c r="A10" s="695"/>
      <c r="B10" s="679" t="s">
        <v>75</v>
      </c>
      <c r="C10" s="680"/>
      <c r="D10" s="679" t="s">
        <v>676</v>
      </c>
      <c r="E10" s="680"/>
      <c r="F10" s="679" t="s">
        <v>677</v>
      </c>
      <c r="G10" s="680"/>
      <c r="H10" s="679" t="s">
        <v>34</v>
      </c>
      <c r="I10" s="680"/>
      <c r="J10" s="679" t="s">
        <v>389</v>
      </c>
      <c r="K10" s="680"/>
      <c r="L10" s="685" t="s">
        <v>678</v>
      </c>
      <c r="M10" s="679" t="s">
        <v>679</v>
      </c>
      <c r="N10" s="680"/>
      <c r="O10" s="679" t="s">
        <v>680</v>
      </c>
      <c r="P10" s="680"/>
      <c r="Q10" s="679" t="s">
        <v>681</v>
      </c>
      <c r="R10" s="680"/>
      <c r="S10" s="679" t="s">
        <v>34</v>
      </c>
      <c r="T10" s="680"/>
      <c r="U10" s="683" t="s">
        <v>76</v>
      </c>
      <c r="V10" s="684"/>
      <c r="W10" s="683"/>
      <c r="X10" s="684"/>
      <c r="Y10" s="683"/>
      <c r="Z10" s="684"/>
      <c r="AA10" s="683"/>
      <c r="AB10" s="684"/>
    </row>
    <row r="11" spans="1:28" x14ac:dyDescent="0.2">
      <c r="A11" s="686"/>
      <c r="B11" s="681"/>
      <c r="C11" s="682"/>
      <c r="D11" s="681"/>
      <c r="E11" s="682"/>
      <c r="F11" s="681"/>
      <c r="G11" s="682"/>
      <c r="H11" s="681"/>
      <c r="I11" s="682"/>
      <c r="J11" s="681" t="s">
        <v>682</v>
      </c>
      <c r="K11" s="682"/>
      <c r="L11" s="686"/>
      <c r="M11" s="681"/>
      <c r="N11" s="682"/>
      <c r="O11" s="681"/>
      <c r="P11" s="682"/>
      <c r="Q11" s="681"/>
      <c r="R11" s="682"/>
      <c r="S11" s="681"/>
      <c r="T11" s="682"/>
      <c r="U11" s="681"/>
      <c r="V11" s="682"/>
      <c r="W11" s="681"/>
      <c r="X11" s="682"/>
      <c r="Y11" s="681"/>
      <c r="Z11" s="682"/>
      <c r="AA11" s="681"/>
      <c r="AB11" s="682"/>
    </row>
    <row r="12" spans="1:28" x14ac:dyDescent="0.2">
      <c r="A12" s="359">
        <v>1949</v>
      </c>
      <c r="B12" s="360">
        <v>1554118</v>
      </c>
      <c r="C12" s="361"/>
      <c r="D12" s="360">
        <v>359992</v>
      </c>
      <c r="E12" s="361"/>
      <c r="F12" s="360">
        <v>734774</v>
      </c>
      <c r="G12" s="361"/>
      <c r="H12" s="360">
        <v>2648883</v>
      </c>
      <c r="I12" s="361"/>
      <c r="J12" s="362" t="s">
        <v>77</v>
      </c>
      <c r="K12" s="361"/>
      <c r="L12" s="362" t="s">
        <v>77</v>
      </c>
      <c r="M12" s="362" t="s">
        <v>77</v>
      </c>
      <c r="N12" s="361"/>
      <c r="O12" s="362" t="s">
        <v>77</v>
      </c>
      <c r="P12" s="361"/>
      <c r="Q12" s="360">
        <v>19986</v>
      </c>
      <c r="R12" s="361"/>
      <c r="S12" s="360">
        <v>19986</v>
      </c>
      <c r="T12" s="361"/>
      <c r="U12" s="360">
        <v>2668869</v>
      </c>
      <c r="V12" s="361"/>
      <c r="W12" s="360">
        <v>200104</v>
      </c>
      <c r="X12" s="361"/>
      <c r="Y12" s="360">
        <v>799843</v>
      </c>
      <c r="Z12" s="361"/>
      <c r="AA12" s="360">
        <v>3668816</v>
      </c>
      <c r="AB12" s="361"/>
    </row>
    <row r="13" spans="1:28" x14ac:dyDescent="0.2">
      <c r="A13" s="359">
        <v>1950</v>
      </c>
      <c r="B13" s="360">
        <v>1541548</v>
      </c>
      <c r="C13" s="361"/>
      <c r="D13" s="360">
        <v>401412</v>
      </c>
      <c r="E13" s="361"/>
      <c r="F13" s="360">
        <v>872058</v>
      </c>
      <c r="G13" s="361"/>
      <c r="H13" s="360">
        <v>2815019</v>
      </c>
      <c r="I13" s="361"/>
      <c r="J13" s="362" t="s">
        <v>77</v>
      </c>
      <c r="K13" s="361"/>
      <c r="L13" s="362" t="s">
        <v>77</v>
      </c>
      <c r="M13" s="362" t="s">
        <v>77</v>
      </c>
      <c r="N13" s="361"/>
      <c r="O13" s="362" t="s">
        <v>77</v>
      </c>
      <c r="P13" s="361"/>
      <c r="Q13" s="360">
        <v>19075</v>
      </c>
      <c r="R13" s="361"/>
      <c r="S13" s="360">
        <v>19075</v>
      </c>
      <c r="T13" s="361"/>
      <c r="U13" s="360">
        <v>2834094</v>
      </c>
      <c r="V13" s="361"/>
      <c r="W13" s="360">
        <v>225094</v>
      </c>
      <c r="X13" s="361"/>
      <c r="Y13" s="360">
        <v>834110</v>
      </c>
      <c r="Z13" s="361"/>
      <c r="AA13" s="360">
        <v>3893298</v>
      </c>
      <c r="AB13" s="361"/>
    </row>
    <row r="14" spans="1:28" x14ac:dyDescent="0.2">
      <c r="A14" s="363">
        <v>1951</v>
      </c>
      <c r="B14" s="364">
        <v>1306595</v>
      </c>
      <c r="C14" s="365"/>
      <c r="D14" s="364">
        <v>480560</v>
      </c>
      <c r="E14" s="365"/>
      <c r="F14" s="364">
        <v>932331</v>
      </c>
      <c r="G14" s="365"/>
      <c r="H14" s="364">
        <v>2719486</v>
      </c>
      <c r="I14" s="365"/>
      <c r="J14" s="366" t="s">
        <v>77</v>
      </c>
      <c r="K14" s="365"/>
      <c r="L14" s="366" t="s">
        <v>77</v>
      </c>
      <c r="M14" s="366" t="s">
        <v>77</v>
      </c>
      <c r="N14" s="365"/>
      <c r="O14" s="366" t="s">
        <v>77</v>
      </c>
      <c r="P14" s="365"/>
      <c r="Q14" s="364">
        <v>18198</v>
      </c>
      <c r="R14" s="365"/>
      <c r="S14" s="364">
        <v>18198</v>
      </c>
      <c r="T14" s="365"/>
      <c r="U14" s="364">
        <v>2737684</v>
      </c>
      <c r="V14" s="365"/>
      <c r="W14" s="364">
        <v>252360</v>
      </c>
      <c r="X14" s="365"/>
      <c r="Y14" s="364">
        <v>883181</v>
      </c>
      <c r="Z14" s="365"/>
      <c r="AA14" s="364">
        <v>3873226</v>
      </c>
      <c r="AB14" s="365"/>
    </row>
    <row r="15" spans="1:28" x14ac:dyDescent="0.2">
      <c r="A15" s="359">
        <v>1952</v>
      </c>
      <c r="B15" s="360">
        <v>1169140</v>
      </c>
      <c r="C15" s="361"/>
      <c r="D15" s="360">
        <v>533717</v>
      </c>
      <c r="E15" s="361"/>
      <c r="F15" s="360">
        <v>952939</v>
      </c>
      <c r="G15" s="361"/>
      <c r="H15" s="360">
        <v>2655797</v>
      </c>
      <c r="I15" s="361"/>
      <c r="J15" s="362" t="s">
        <v>77</v>
      </c>
      <c r="K15" s="361"/>
      <c r="L15" s="362" t="s">
        <v>77</v>
      </c>
      <c r="M15" s="362" t="s">
        <v>77</v>
      </c>
      <c r="N15" s="361"/>
      <c r="O15" s="362" t="s">
        <v>77</v>
      </c>
      <c r="P15" s="361"/>
      <c r="Q15" s="360">
        <v>17114</v>
      </c>
      <c r="R15" s="361"/>
      <c r="S15" s="360">
        <v>17114</v>
      </c>
      <c r="T15" s="361"/>
      <c r="U15" s="360">
        <v>2672911</v>
      </c>
      <c r="V15" s="361"/>
      <c r="W15" s="360">
        <v>273287</v>
      </c>
      <c r="X15" s="361"/>
      <c r="Y15" s="360">
        <v>927188</v>
      </c>
      <c r="Z15" s="361"/>
      <c r="AA15" s="360">
        <v>3873385</v>
      </c>
      <c r="AB15" s="361"/>
    </row>
    <row r="16" spans="1:28" x14ac:dyDescent="0.2">
      <c r="A16" s="359">
        <v>1953</v>
      </c>
      <c r="B16" s="360">
        <v>965664</v>
      </c>
      <c r="C16" s="361"/>
      <c r="D16" s="360">
        <v>549223</v>
      </c>
      <c r="E16" s="361"/>
      <c r="F16" s="360">
        <v>981751</v>
      </c>
      <c r="G16" s="361"/>
      <c r="H16" s="360">
        <v>2496638</v>
      </c>
      <c r="I16" s="361"/>
      <c r="J16" s="362" t="s">
        <v>77</v>
      </c>
      <c r="K16" s="361"/>
      <c r="L16" s="362" t="s">
        <v>77</v>
      </c>
      <c r="M16" s="362" t="s">
        <v>77</v>
      </c>
      <c r="N16" s="361"/>
      <c r="O16" s="362" t="s">
        <v>77</v>
      </c>
      <c r="P16" s="361"/>
      <c r="Q16" s="360">
        <v>15738</v>
      </c>
      <c r="R16" s="361"/>
      <c r="S16" s="360">
        <v>15738</v>
      </c>
      <c r="T16" s="361"/>
      <c r="U16" s="360">
        <v>2512376</v>
      </c>
      <c r="V16" s="361"/>
      <c r="W16" s="360">
        <v>296928</v>
      </c>
      <c r="X16" s="361"/>
      <c r="Y16" s="360">
        <v>961679</v>
      </c>
      <c r="Z16" s="361"/>
      <c r="AA16" s="360">
        <v>3770982</v>
      </c>
      <c r="AB16" s="361"/>
    </row>
    <row r="17" spans="1:32" x14ac:dyDescent="0.2">
      <c r="A17" s="363">
        <v>1954</v>
      </c>
      <c r="B17" s="364">
        <v>824598</v>
      </c>
      <c r="C17" s="365"/>
      <c r="D17" s="364">
        <v>605430</v>
      </c>
      <c r="E17" s="365"/>
      <c r="F17" s="364">
        <v>1012379</v>
      </c>
      <c r="G17" s="365"/>
      <c r="H17" s="364">
        <v>2442408</v>
      </c>
      <c r="I17" s="365"/>
      <c r="J17" s="366" t="s">
        <v>77</v>
      </c>
      <c r="K17" s="365"/>
      <c r="L17" s="366" t="s">
        <v>77</v>
      </c>
      <c r="M17" s="366" t="s">
        <v>77</v>
      </c>
      <c r="N17" s="365"/>
      <c r="O17" s="366" t="s">
        <v>77</v>
      </c>
      <c r="P17" s="365"/>
      <c r="Q17" s="364">
        <v>15170</v>
      </c>
      <c r="R17" s="365"/>
      <c r="S17" s="364">
        <v>15170</v>
      </c>
      <c r="T17" s="365"/>
      <c r="U17" s="364">
        <v>2457578</v>
      </c>
      <c r="V17" s="365"/>
      <c r="W17" s="364">
        <v>319346</v>
      </c>
      <c r="X17" s="365"/>
      <c r="Y17" s="364">
        <v>955998</v>
      </c>
      <c r="Z17" s="365"/>
      <c r="AA17" s="364">
        <v>3732921</v>
      </c>
      <c r="AB17" s="365"/>
    </row>
    <row r="18" spans="1:32" x14ac:dyDescent="0.2">
      <c r="A18" s="359">
        <v>1955</v>
      </c>
      <c r="B18" s="360">
        <v>800706</v>
      </c>
      <c r="C18" s="361"/>
      <c r="D18" s="360">
        <v>651242</v>
      </c>
      <c r="E18" s="361"/>
      <c r="F18" s="360">
        <v>1094598</v>
      </c>
      <c r="G18" s="361"/>
      <c r="H18" s="360">
        <v>2546546</v>
      </c>
      <c r="I18" s="361"/>
      <c r="J18" s="362" t="s">
        <v>77</v>
      </c>
      <c r="K18" s="361"/>
      <c r="L18" s="362" t="s">
        <v>77</v>
      </c>
      <c r="M18" s="362" t="s">
        <v>77</v>
      </c>
      <c r="N18" s="361"/>
      <c r="O18" s="362" t="s">
        <v>77</v>
      </c>
      <c r="P18" s="361"/>
      <c r="Q18" s="360">
        <v>14706</v>
      </c>
      <c r="R18" s="361"/>
      <c r="S18" s="360">
        <v>14706</v>
      </c>
      <c r="T18" s="361"/>
      <c r="U18" s="360">
        <v>2561252</v>
      </c>
      <c r="V18" s="361"/>
      <c r="W18" s="360">
        <v>349891</v>
      </c>
      <c r="X18" s="361"/>
      <c r="Y18" s="360">
        <v>983997</v>
      </c>
      <c r="Z18" s="361"/>
      <c r="AA18" s="360">
        <v>3895140</v>
      </c>
      <c r="AB18" s="361"/>
    </row>
    <row r="19" spans="1:32" x14ac:dyDescent="0.2">
      <c r="A19" s="359">
        <v>1956</v>
      </c>
      <c r="B19" s="360">
        <v>714627</v>
      </c>
      <c r="C19" s="361"/>
      <c r="D19" s="360">
        <v>741961</v>
      </c>
      <c r="E19" s="361"/>
      <c r="F19" s="360">
        <v>1136248</v>
      </c>
      <c r="G19" s="361"/>
      <c r="H19" s="360">
        <v>2592836</v>
      </c>
      <c r="I19" s="361"/>
      <c r="J19" s="362" t="s">
        <v>77</v>
      </c>
      <c r="K19" s="361"/>
      <c r="L19" s="362" t="s">
        <v>77</v>
      </c>
      <c r="M19" s="362" t="s">
        <v>77</v>
      </c>
      <c r="N19" s="361"/>
      <c r="O19" s="362" t="s">
        <v>77</v>
      </c>
      <c r="P19" s="361"/>
      <c r="Q19" s="360">
        <v>14018</v>
      </c>
      <c r="R19" s="361"/>
      <c r="S19" s="360">
        <v>14018</v>
      </c>
      <c r="T19" s="361"/>
      <c r="U19" s="360">
        <v>2606854</v>
      </c>
      <c r="V19" s="361"/>
      <c r="W19" s="360">
        <v>380177</v>
      </c>
      <c r="X19" s="361"/>
      <c r="Y19" s="360">
        <v>1035828</v>
      </c>
      <c r="Z19" s="361"/>
      <c r="AA19" s="360">
        <v>4022859</v>
      </c>
      <c r="AB19" s="361"/>
    </row>
    <row r="20" spans="1:32" x14ac:dyDescent="0.2">
      <c r="A20" s="363">
        <v>1957</v>
      </c>
      <c r="B20" s="364">
        <v>534873</v>
      </c>
      <c r="C20" s="365"/>
      <c r="D20" s="364">
        <v>803073</v>
      </c>
      <c r="E20" s="365"/>
      <c r="F20" s="364">
        <v>1098015</v>
      </c>
      <c r="G20" s="365"/>
      <c r="H20" s="364">
        <v>2435961</v>
      </c>
      <c r="I20" s="365"/>
      <c r="J20" s="366" t="s">
        <v>77</v>
      </c>
      <c r="K20" s="365"/>
      <c r="L20" s="366" t="s">
        <v>77</v>
      </c>
      <c r="M20" s="366" t="s">
        <v>77</v>
      </c>
      <c r="N20" s="365"/>
      <c r="O20" s="366" t="s">
        <v>77</v>
      </c>
      <c r="P20" s="365"/>
      <c r="Q20" s="364">
        <v>13330</v>
      </c>
      <c r="R20" s="365"/>
      <c r="S20" s="364">
        <v>13330</v>
      </c>
      <c r="T20" s="365"/>
      <c r="U20" s="364">
        <v>2449291</v>
      </c>
      <c r="V20" s="365"/>
      <c r="W20" s="364">
        <v>410679</v>
      </c>
      <c r="X20" s="365"/>
      <c r="Y20" s="364">
        <v>1100817</v>
      </c>
      <c r="Z20" s="365"/>
      <c r="AA20" s="364">
        <v>3960787</v>
      </c>
      <c r="AB20" s="365"/>
    </row>
    <row r="21" spans="1:32" x14ac:dyDescent="0.2">
      <c r="A21" s="359">
        <v>1958</v>
      </c>
      <c r="B21" s="360">
        <v>500532</v>
      </c>
      <c r="C21" s="361"/>
      <c r="D21" s="360">
        <v>902286</v>
      </c>
      <c r="E21" s="361"/>
      <c r="F21" s="360">
        <v>1141298</v>
      </c>
      <c r="G21" s="361"/>
      <c r="H21" s="360">
        <v>2544116</v>
      </c>
      <c r="I21" s="361"/>
      <c r="J21" s="362" t="s">
        <v>77</v>
      </c>
      <c r="K21" s="361"/>
      <c r="L21" s="362" t="s">
        <v>77</v>
      </c>
      <c r="M21" s="362" t="s">
        <v>77</v>
      </c>
      <c r="N21" s="361"/>
      <c r="O21" s="362" t="s">
        <v>77</v>
      </c>
      <c r="P21" s="361"/>
      <c r="Q21" s="360">
        <v>13089</v>
      </c>
      <c r="R21" s="361"/>
      <c r="S21" s="360">
        <v>13089</v>
      </c>
      <c r="T21" s="361"/>
      <c r="U21" s="360">
        <v>2557205</v>
      </c>
      <c r="V21" s="361"/>
      <c r="W21" s="360">
        <v>435256</v>
      </c>
      <c r="X21" s="361"/>
      <c r="Y21" s="360">
        <v>1126695</v>
      </c>
      <c r="Z21" s="361"/>
      <c r="AA21" s="360">
        <v>4119156</v>
      </c>
      <c r="AB21" s="361"/>
    </row>
    <row r="22" spans="1:32" x14ac:dyDescent="0.2">
      <c r="A22" s="359">
        <v>1959</v>
      </c>
      <c r="B22" s="360">
        <v>415164</v>
      </c>
      <c r="C22" s="361"/>
      <c r="D22" s="360">
        <v>1009236</v>
      </c>
      <c r="E22" s="361"/>
      <c r="F22" s="360">
        <v>1212693</v>
      </c>
      <c r="G22" s="361"/>
      <c r="H22" s="360">
        <v>2637092</v>
      </c>
      <c r="I22" s="361"/>
      <c r="J22" s="362" t="s">
        <v>77</v>
      </c>
      <c r="K22" s="361"/>
      <c r="L22" s="362" t="s">
        <v>77</v>
      </c>
      <c r="M22" s="362" t="s">
        <v>77</v>
      </c>
      <c r="N22" s="361"/>
      <c r="O22" s="362" t="s">
        <v>77</v>
      </c>
      <c r="P22" s="361"/>
      <c r="Q22" s="360">
        <v>12298</v>
      </c>
      <c r="R22" s="361"/>
      <c r="S22" s="360">
        <v>12298</v>
      </c>
      <c r="T22" s="361"/>
      <c r="U22" s="360">
        <v>2649390</v>
      </c>
      <c r="V22" s="361"/>
      <c r="W22" s="360">
        <v>487860</v>
      </c>
      <c r="X22" s="361"/>
      <c r="Y22" s="360">
        <v>1234936</v>
      </c>
      <c r="Z22" s="361"/>
      <c r="AA22" s="360">
        <v>4372186</v>
      </c>
      <c r="AB22" s="361"/>
    </row>
    <row r="23" spans="1:32" x14ac:dyDescent="0.2">
      <c r="A23" s="363">
        <v>1960</v>
      </c>
      <c r="B23" s="364">
        <v>406723</v>
      </c>
      <c r="C23" s="365"/>
      <c r="D23" s="364">
        <v>1055930</v>
      </c>
      <c r="E23" s="365"/>
      <c r="F23" s="364">
        <v>1248045</v>
      </c>
      <c r="G23" s="365"/>
      <c r="H23" s="364">
        <v>2710697</v>
      </c>
      <c r="I23" s="365"/>
      <c r="J23" s="366" t="s">
        <v>77</v>
      </c>
      <c r="K23" s="365"/>
      <c r="L23" s="366" t="s">
        <v>77</v>
      </c>
      <c r="M23" s="366" t="s">
        <v>77</v>
      </c>
      <c r="N23" s="365"/>
      <c r="O23" s="366" t="s">
        <v>77</v>
      </c>
      <c r="P23" s="365"/>
      <c r="Q23" s="364">
        <v>11868</v>
      </c>
      <c r="R23" s="365"/>
      <c r="S23" s="364">
        <v>11868</v>
      </c>
      <c r="T23" s="365"/>
      <c r="U23" s="364">
        <v>2722565</v>
      </c>
      <c r="V23" s="365"/>
      <c r="W23" s="364">
        <v>542999</v>
      </c>
      <c r="X23" s="365"/>
      <c r="Y23" s="364">
        <v>1343837</v>
      </c>
      <c r="Z23" s="365"/>
      <c r="AA23" s="364">
        <v>4609400</v>
      </c>
      <c r="AB23" s="365"/>
    </row>
    <row r="24" spans="1:32" x14ac:dyDescent="0.2">
      <c r="A24" s="359">
        <v>1961</v>
      </c>
      <c r="B24" s="360">
        <v>370815</v>
      </c>
      <c r="C24" s="361"/>
      <c r="D24" s="360">
        <v>1114539</v>
      </c>
      <c r="E24" s="361"/>
      <c r="F24" s="360">
        <v>1268486</v>
      </c>
      <c r="G24" s="361"/>
      <c r="H24" s="360">
        <v>2753840</v>
      </c>
      <c r="I24" s="361"/>
      <c r="J24" s="362" t="s">
        <v>77</v>
      </c>
      <c r="K24" s="361"/>
      <c r="L24" s="362" t="s">
        <v>77</v>
      </c>
      <c r="M24" s="362" t="s">
        <v>77</v>
      </c>
      <c r="N24" s="361"/>
      <c r="O24" s="362" t="s">
        <v>77</v>
      </c>
      <c r="P24" s="361"/>
      <c r="Q24" s="360">
        <v>11146</v>
      </c>
      <c r="R24" s="361"/>
      <c r="S24" s="360">
        <v>11146</v>
      </c>
      <c r="T24" s="361"/>
      <c r="U24" s="360">
        <v>2764986</v>
      </c>
      <c r="V24" s="361"/>
      <c r="W24" s="360">
        <v>572042</v>
      </c>
      <c r="X24" s="361"/>
      <c r="Y24" s="360">
        <v>1390635</v>
      </c>
      <c r="Z24" s="361"/>
      <c r="AA24" s="360">
        <v>4727663</v>
      </c>
      <c r="AB24" s="361"/>
    </row>
    <row r="25" spans="1:32" x14ac:dyDescent="0.2">
      <c r="A25" s="359">
        <v>1962</v>
      </c>
      <c r="B25" s="360">
        <v>361908</v>
      </c>
      <c r="C25" s="361"/>
      <c r="D25" s="360">
        <v>1248901</v>
      </c>
      <c r="E25" s="361"/>
      <c r="F25" s="360">
        <v>1302434</v>
      </c>
      <c r="G25" s="361"/>
      <c r="H25" s="360">
        <v>2913243</v>
      </c>
      <c r="I25" s="361"/>
      <c r="J25" s="362" t="s">
        <v>77</v>
      </c>
      <c r="K25" s="361"/>
      <c r="L25" s="362" t="s">
        <v>77</v>
      </c>
      <c r="M25" s="362" t="s">
        <v>77</v>
      </c>
      <c r="N25" s="361"/>
      <c r="O25" s="362" t="s">
        <v>77</v>
      </c>
      <c r="P25" s="361"/>
      <c r="Q25" s="360">
        <v>10630</v>
      </c>
      <c r="R25" s="361"/>
      <c r="S25" s="360">
        <v>10630</v>
      </c>
      <c r="T25" s="361"/>
      <c r="U25" s="360">
        <v>2923873</v>
      </c>
      <c r="V25" s="361"/>
      <c r="W25" s="360">
        <v>620863</v>
      </c>
      <c r="X25" s="361"/>
      <c r="Y25" s="360">
        <v>1491650</v>
      </c>
      <c r="Z25" s="361"/>
      <c r="AA25" s="360">
        <v>5036386</v>
      </c>
      <c r="AB25" s="361"/>
    </row>
    <row r="26" spans="1:32" x14ac:dyDescent="0.2">
      <c r="A26" s="363">
        <v>1963</v>
      </c>
      <c r="B26" s="364">
        <v>317492</v>
      </c>
      <c r="C26" s="365"/>
      <c r="D26" s="364">
        <v>1307084</v>
      </c>
      <c r="E26" s="365"/>
      <c r="F26" s="364">
        <v>1286438</v>
      </c>
      <c r="G26" s="365"/>
      <c r="H26" s="364">
        <v>2911015</v>
      </c>
      <c r="I26" s="365"/>
      <c r="J26" s="366" t="s">
        <v>77</v>
      </c>
      <c r="K26" s="365"/>
      <c r="L26" s="366" t="s">
        <v>77</v>
      </c>
      <c r="M26" s="366" t="s">
        <v>77</v>
      </c>
      <c r="N26" s="365"/>
      <c r="O26" s="366" t="s">
        <v>77</v>
      </c>
      <c r="P26" s="365"/>
      <c r="Q26" s="364">
        <v>10165</v>
      </c>
      <c r="R26" s="365"/>
      <c r="S26" s="364">
        <v>10165</v>
      </c>
      <c r="T26" s="365"/>
      <c r="U26" s="364">
        <v>2921180</v>
      </c>
      <c r="V26" s="365"/>
      <c r="W26" s="364">
        <v>687563</v>
      </c>
      <c r="X26" s="365"/>
      <c r="Y26" s="364">
        <v>1641903</v>
      </c>
      <c r="Z26" s="365"/>
      <c r="AA26" s="364">
        <v>5250646</v>
      </c>
      <c r="AB26" s="365"/>
    </row>
    <row r="27" spans="1:32" x14ac:dyDescent="0.2">
      <c r="A27" s="359">
        <v>1964</v>
      </c>
      <c r="B27" s="360">
        <v>274245</v>
      </c>
      <c r="C27" s="361"/>
      <c r="D27" s="360">
        <v>1418708</v>
      </c>
      <c r="E27" s="361"/>
      <c r="F27" s="360">
        <v>1274790</v>
      </c>
      <c r="G27" s="361"/>
      <c r="H27" s="360">
        <v>2967744</v>
      </c>
      <c r="I27" s="361"/>
      <c r="J27" s="362" t="s">
        <v>77</v>
      </c>
      <c r="K27" s="361"/>
      <c r="L27" s="362" t="s">
        <v>77</v>
      </c>
      <c r="M27" s="362" t="s">
        <v>77</v>
      </c>
      <c r="N27" s="361"/>
      <c r="O27" s="362" t="s">
        <v>77</v>
      </c>
      <c r="P27" s="361"/>
      <c r="Q27" s="360">
        <v>9460</v>
      </c>
      <c r="R27" s="361"/>
      <c r="S27" s="360">
        <v>9460</v>
      </c>
      <c r="T27" s="361"/>
      <c r="U27" s="360">
        <v>2977204</v>
      </c>
      <c r="V27" s="361"/>
      <c r="W27" s="360">
        <v>737790</v>
      </c>
      <c r="X27" s="361"/>
      <c r="Y27" s="360">
        <v>1750999</v>
      </c>
      <c r="Z27" s="361"/>
      <c r="AA27" s="360">
        <v>5465993</v>
      </c>
      <c r="AB27" s="361"/>
    </row>
    <row r="28" spans="1:32" x14ac:dyDescent="0.2">
      <c r="A28" s="359">
        <v>1965</v>
      </c>
      <c r="B28" s="360">
        <v>265285</v>
      </c>
      <c r="C28" s="361"/>
      <c r="D28" s="360">
        <v>1489845</v>
      </c>
      <c r="E28" s="361"/>
      <c r="F28" s="360">
        <v>1412905</v>
      </c>
      <c r="G28" s="361"/>
      <c r="H28" s="360">
        <v>3168035</v>
      </c>
      <c r="I28" s="361"/>
      <c r="J28" s="362" t="s">
        <v>77</v>
      </c>
      <c r="K28" s="361"/>
      <c r="L28" s="362" t="s">
        <v>77</v>
      </c>
      <c r="M28" s="362" t="s">
        <v>77</v>
      </c>
      <c r="N28" s="361"/>
      <c r="O28" s="362" t="s">
        <v>77</v>
      </c>
      <c r="P28" s="361"/>
      <c r="Q28" s="360">
        <v>8858</v>
      </c>
      <c r="R28" s="361"/>
      <c r="S28" s="360">
        <v>8858</v>
      </c>
      <c r="T28" s="361"/>
      <c r="U28" s="360">
        <v>3176893</v>
      </c>
      <c r="V28" s="361"/>
      <c r="W28" s="360">
        <v>788603</v>
      </c>
      <c r="X28" s="361"/>
      <c r="Y28" s="360">
        <v>1879927</v>
      </c>
      <c r="Z28" s="361"/>
      <c r="AA28" s="360">
        <v>5845423</v>
      </c>
      <c r="AB28" s="361"/>
    </row>
    <row r="29" spans="1:32" x14ac:dyDescent="0.2">
      <c r="A29" s="363">
        <v>1966</v>
      </c>
      <c r="B29" s="364">
        <v>263123</v>
      </c>
      <c r="C29" s="365"/>
      <c r="D29" s="364">
        <v>1676290</v>
      </c>
      <c r="E29" s="365"/>
      <c r="F29" s="364">
        <v>1460914</v>
      </c>
      <c r="G29" s="365"/>
      <c r="H29" s="364">
        <v>3400327</v>
      </c>
      <c r="I29" s="365"/>
      <c r="J29" s="366" t="s">
        <v>77</v>
      </c>
      <c r="K29" s="365"/>
      <c r="L29" s="366" t="s">
        <v>77</v>
      </c>
      <c r="M29" s="366" t="s">
        <v>77</v>
      </c>
      <c r="N29" s="365"/>
      <c r="O29" s="366" t="s">
        <v>77</v>
      </c>
      <c r="P29" s="365"/>
      <c r="Q29" s="364">
        <v>8617</v>
      </c>
      <c r="R29" s="365"/>
      <c r="S29" s="364">
        <v>8617</v>
      </c>
      <c r="T29" s="365"/>
      <c r="U29" s="364">
        <v>3408944</v>
      </c>
      <c r="V29" s="365"/>
      <c r="W29" s="364">
        <v>859233</v>
      </c>
      <c r="X29" s="365"/>
      <c r="Y29" s="364">
        <v>2055870</v>
      </c>
      <c r="Z29" s="365"/>
      <c r="AA29" s="364">
        <v>6324047</v>
      </c>
      <c r="AB29" s="365"/>
    </row>
    <row r="30" spans="1:32" x14ac:dyDescent="0.2">
      <c r="A30" s="359">
        <v>1967</v>
      </c>
      <c r="B30" s="360">
        <v>225425</v>
      </c>
      <c r="C30" s="361"/>
      <c r="D30" s="360">
        <v>2021657</v>
      </c>
      <c r="E30" s="361"/>
      <c r="F30" s="360">
        <v>1512286</v>
      </c>
      <c r="G30" s="361"/>
      <c r="H30" s="360">
        <v>3759368</v>
      </c>
      <c r="I30" s="361"/>
      <c r="J30" s="362" t="s">
        <v>77</v>
      </c>
      <c r="K30" s="361"/>
      <c r="L30" s="362" t="s">
        <v>77</v>
      </c>
      <c r="M30" s="362" t="s">
        <v>77</v>
      </c>
      <c r="N30" s="361"/>
      <c r="O30" s="362" t="s">
        <v>77</v>
      </c>
      <c r="P30" s="361"/>
      <c r="Q30" s="360">
        <v>8325</v>
      </c>
      <c r="R30" s="361"/>
      <c r="S30" s="360">
        <v>8325</v>
      </c>
      <c r="T30" s="361"/>
      <c r="U30" s="360">
        <v>3767693</v>
      </c>
      <c r="V30" s="361"/>
      <c r="W30" s="360">
        <v>925178</v>
      </c>
      <c r="X30" s="361"/>
      <c r="Y30" s="360">
        <v>2206334</v>
      </c>
      <c r="Z30" s="361"/>
      <c r="AA30" s="360">
        <v>6899205</v>
      </c>
      <c r="AB30" s="361"/>
    </row>
    <row r="31" spans="1:32" x14ac:dyDescent="0.2">
      <c r="A31" s="359">
        <v>1968</v>
      </c>
      <c r="B31" s="360">
        <v>207688</v>
      </c>
      <c r="C31" s="361"/>
      <c r="D31" s="360">
        <v>2140084</v>
      </c>
      <c r="E31" s="361"/>
      <c r="F31" s="360">
        <v>1543552</v>
      </c>
      <c r="G31" s="361"/>
      <c r="H31" s="360">
        <v>3891324</v>
      </c>
      <c r="I31" s="361"/>
      <c r="J31" s="362" t="s">
        <v>77</v>
      </c>
      <c r="K31" s="361"/>
      <c r="L31" s="362" t="s">
        <v>77</v>
      </c>
      <c r="M31" s="362" t="s">
        <v>77</v>
      </c>
      <c r="N31" s="361"/>
      <c r="O31" s="362" t="s">
        <v>77</v>
      </c>
      <c r="P31" s="361"/>
      <c r="Q31" s="360">
        <v>8136</v>
      </c>
      <c r="R31" s="361"/>
      <c r="S31" s="360">
        <v>8136</v>
      </c>
      <c r="T31" s="361"/>
      <c r="U31" s="360">
        <v>3899460</v>
      </c>
      <c r="V31" s="361"/>
      <c r="W31" s="360">
        <v>1013959</v>
      </c>
      <c r="X31" s="361"/>
      <c r="Y31" s="360">
        <v>2415612</v>
      </c>
      <c r="Z31" s="361"/>
      <c r="AA31" s="360">
        <v>7329032</v>
      </c>
      <c r="AB31" s="361"/>
      <c r="AF31" s="540"/>
    </row>
    <row r="32" spans="1:32" x14ac:dyDescent="0.2">
      <c r="A32" s="363">
        <v>1969</v>
      </c>
      <c r="B32" s="364">
        <v>194941</v>
      </c>
      <c r="C32" s="365"/>
      <c r="D32" s="364">
        <v>2323055</v>
      </c>
      <c r="E32" s="365"/>
      <c r="F32" s="364">
        <v>1559422</v>
      </c>
      <c r="G32" s="365"/>
      <c r="H32" s="364">
        <v>4077419</v>
      </c>
      <c r="I32" s="365"/>
      <c r="J32" s="366" t="s">
        <v>77</v>
      </c>
      <c r="K32" s="365"/>
      <c r="L32" s="366" t="s">
        <v>77</v>
      </c>
      <c r="M32" s="366" t="s">
        <v>77</v>
      </c>
      <c r="N32" s="365"/>
      <c r="O32" s="366" t="s">
        <v>77</v>
      </c>
      <c r="P32" s="365"/>
      <c r="Q32" s="364">
        <v>7860</v>
      </c>
      <c r="R32" s="365"/>
      <c r="S32" s="364">
        <v>7860</v>
      </c>
      <c r="T32" s="365"/>
      <c r="U32" s="364">
        <v>4085279</v>
      </c>
      <c r="V32" s="365"/>
      <c r="W32" s="364">
        <v>1107733</v>
      </c>
      <c r="X32" s="365"/>
      <c r="Y32" s="364">
        <v>2640207</v>
      </c>
      <c r="Z32" s="365"/>
      <c r="AA32" s="364">
        <v>7833219</v>
      </c>
      <c r="AB32" s="365"/>
      <c r="AF32" s="541"/>
    </row>
    <row r="33" spans="1:28" x14ac:dyDescent="0.2">
      <c r="A33" s="359">
        <v>1970</v>
      </c>
      <c r="B33" s="360">
        <v>164513</v>
      </c>
      <c r="C33" s="361"/>
      <c r="D33" s="360">
        <v>2472864</v>
      </c>
      <c r="E33" s="361"/>
      <c r="F33" s="360">
        <v>1591756</v>
      </c>
      <c r="G33" s="361"/>
      <c r="H33" s="360">
        <v>4229132</v>
      </c>
      <c r="I33" s="361"/>
      <c r="J33" s="362" t="s">
        <v>77</v>
      </c>
      <c r="K33" s="361"/>
      <c r="L33" s="362" t="s">
        <v>77</v>
      </c>
      <c r="M33" s="362" t="s">
        <v>77</v>
      </c>
      <c r="N33" s="361"/>
      <c r="O33" s="362" t="s">
        <v>77</v>
      </c>
      <c r="P33" s="361"/>
      <c r="Q33" s="360">
        <v>7534</v>
      </c>
      <c r="R33" s="361"/>
      <c r="S33" s="360">
        <v>7534</v>
      </c>
      <c r="T33" s="361"/>
      <c r="U33" s="360">
        <v>4236666</v>
      </c>
      <c r="V33" s="361"/>
      <c r="W33" s="360">
        <v>1201163</v>
      </c>
      <c r="X33" s="361"/>
      <c r="Y33" s="360">
        <v>2908466</v>
      </c>
      <c r="Z33" s="361"/>
      <c r="AA33" s="360">
        <v>8346295</v>
      </c>
      <c r="AB33" s="361"/>
    </row>
    <row r="34" spans="1:28" x14ac:dyDescent="0.2">
      <c r="A34" s="359">
        <v>1971</v>
      </c>
      <c r="B34" s="360">
        <v>179005</v>
      </c>
      <c r="C34" s="361"/>
      <c r="D34" s="360">
        <v>2586755</v>
      </c>
      <c r="E34" s="361"/>
      <c r="F34" s="360">
        <v>1550802</v>
      </c>
      <c r="G34" s="361"/>
      <c r="H34" s="360">
        <v>4316563</v>
      </c>
      <c r="I34" s="361"/>
      <c r="J34" s="362" t="s">
        <v>77</v>
      </c>
      <c r="K34" s="361"/>
      <c r="L34" s="362" t="s">
        <v>77</v>
      </c>
      <c r="M34" s="362" t="s">
        <v>77</v>
      </c>
      <c r="N34" s="361"/>
      <c r="O34" s="362" t="s">
        <v>77</v>
      </c>
      <c r="P34" s="361"/>
      <c r="Q34" s="360">
        <v>7190</v>
      </c>
      <c r="R34" s="361"/>
      <c r="S34" s="360">
        <v>7190</v>
      </c>
      <c r="T34" s="361"/>
      <c r="U34" s="360">
        <v>4323753</v>
      </c>
      <c r="V34" s="361"/>
      <c r="W34" s="360">
        <v>1288009</v>
      </c>
      <c r="X34" s="361"/>
      <c r="Y34" s="360">
        <v>3109191</v>
      </c>
      <c r="Z34" s="361"/>
      <c r="AA34" s="360">
        <v>8720954</v>
      </c>
      <c r="AB34" s="361"/>
    </row>
    <row r="35" spans="1:28" x14ac:dyDescent="0.2">
      <c r="A35" s="363">
        <v>1972</v>
      </c>
      <c r="B35" s="364">
        <v>153479</v>
      </c>
      <c r="C35" s="365"/>
      <c r="D35" s="364">
        <v>2678398</v>
      </c>
      <c r="E35" s="365"/>
      <c r="F35" s="364">
        <v>1572895</v>
      </c>
      <c r="G35" s="365"/>
      <c r="H35" s="364">
        <v>4404771</v>
      </c>
      <c r="I35" s="365"/>
      <c r="J35" s="366" t="s">
        <v>77</v>
      </c>
      <c r="K35" s="365"/>
      <c r="L35" s="366" t="s">
        <v>77</v>
      </c>
      <c r="M35" s="366" t="s">
        <v>77</v>
      </c>
      <c r="N35" s="365"/>
      <c r="O35" s="366" t="s">
        <v>77</v>
      </c>
      <c r="P35" s="365"/>
      <c r="Q35" s="364">
        <v>7190</v>
      </c>
      <c r="R35" s="365"/>
      <c r="S35" s="364">
        <v>7190</v>
      </c>
      <c r="T35" s="365"/>
      <c r="U35" s="364">
        <v>4411961</v>
      </c>
      <c r="V35" s="365"/>
      <c r="W35" s="364">
        <v>1407566</v>
      </c>
      <c r="X35" s="365"/>
      <c r="Y35" s="364">
        <v>3363889</v>
      </c>
      <c r="Z35" s="365"/>
      <c r="AA35" s="364">
        <v>9183416</v>
      </c>
      <c r="AB35" s="365"/>
    </row>
    <row r="36" spans="1:28" x14ac:dyDescent="0.2">
      <c r="A36" s="359">
        <v>1973</v>
      </c>
      <c r="B36" s="360">
        <v>159902</v>
      </c>
      <c r="C36" s="361"/>
      <c r="D36" s="360">
        <v>2648978</v>
      </c>
      <c r="E36" s="361"/>
      <c r="F36" s="360">
        <v>1607206</v>
      </c>
      <c r="G36" s="361"/>
      <c r="H36" s="360">
        <v>4416085</v>
      </c>
      <c r="I36" s="361"/>
      <c r="J36" s="362" t="s">
        <v>77</v>
      </c>
      <c r="K36" s="361"/>
      <c r="L36" s="362" t="s">
        <v>77</v>
      </c>
      <c r="M36" s="362" t="s">
        <v>77</v>
      </c>
      <c r="N36" s="361"/>
      <c r="O36" s="362" t="s">
        <v>77</v>
      </c>
      <c r="P36" s="361"/>
      <c r="Q36" s="360">
        <v>6708</v>
      </c>
      <c r="R36" s="361"/>
      <c r="S36" s="360">
        <v>6708</v>
      </c>
      <c r="T36" s="361"/>
      <c r="U36" s="360">
        <v>4422793</v>
      </c>
      <c r="V36" s="361"/>
      <c r="W36" s="360">
        <v>1516653</v>
      </c>
      <c r="X36" s="361"/>
      <c r="Y36" s="360">
        <v>3603511</v>
      </c>
      <c r="Z36" s="361"/>
      <c r="AA36" s="360">
        <v>9542957</v>
      </c>
      <c r="AB36" s="361"/>
    </row>
    <row r="37" spans="1:28" x14ac:dyDescent="0.2">
      <c r="A37" s="359">
        <v>1974</v>
      </c>
      <c r="B37" s="360">
        <v>174517</v>
      </c>
      <c r="C37" s="361"/>
      <c r="D37" s="360">
        <v>2616952</v>
      </c>
      <c r="E37" s="361"/>
      <c r="F37" s="360">
        <v>1460597</v>
      </c>
      <c r="G37" s="361"/>
      <c r="H37" s="360">
        <v>4252066</v>
      </c>
      <c r="I37" s="361"/>
      <c r="J37" s="362" t="s">
        <v>77</v>
      </c>
      <c r="K37" s="361"/>
      <c r="L37" s="362" t="s">
        <v>77</v>
      </c>
      <c r="M37" s="362" t="s">
        <v>77</v>
      </c>
      <c r="N37" s="361"/>
      <c r="O37" s="362" t="s">
        <v>77</v>
      </c>
      <c r="P37" s="361"/>
      <c r="Q37" s="360">
        <v>7018</v>
      </c>
      <c r="R37" s="361"/>
      <c r="S37" s="360">
        <v>7018</v>
      </c>
      <c r="T37" s="361"/>
      <c r="U37" s="360">
        <v>4259084</v>
      </c>
      <c r="V37" s="361"/>
      <c r="W37" s="360">
        <v>1501334</v>
      </c>
      <c r="X37" s="361"/>
      <c r="Y37" s="360">
        <v>3632905</v>
      </c>
      <c r="Z37" s="361"/>
      <c r="AA37" s="360">
        <v>9393323</v>
      </c>
      <c r="AB37" s="361"/>
    </row>
    <row r="38" spans="1:28" x14ac:dyDescent="0.2">
      <c r="A38" s="363">
        <v>1975</v>
      </c>
      <c r="B38" s="364">
        <v>146633</v>
      </c>
      <c r="C38" s="365"/>
      <c r="D38" s="364">
        <v>2558459</v>
      </c>
      <c r="E38" s="365"/>
      <c r="F38" s="364">
        <v>1346029</v>
      </c>
      <c r="G38" s="365"/>
      <c r="H38" s="364">
        <v>4051121</v>
      </c>
      <c r="I38" s="365"/>
      <c r="J38" s="366" t="s">
        <v>77</v>
      </c>
      <c r="K38" s="365"/>
      <c r="L38" s="366" t="s">
        <v>77</v>
      </c>
      <c r="M38" s="366" t="s">
        <v>77</v>
      </c>
      <c r="N38" s="365"/>
      <c r="O38" s="366" t="s">
        <v>77</v>
      </c>
      <c r="P38" s="365"/>
      <c r="Q38" s="364">
        <v>8067</v>
      </c>
      <c r="R38" s="365"/>
      <c r="S38" s="364">
        <v>8067</v>
      </c>
      <c r="T38" s="365"/>
      <c r="U38" s="364">
        <v>4059188</v>
      </c>
      <c r="V38" s="365"/>
      <c r="W38" s="364">
        <v>1597826</v>
      </c>
      <c r="X38" s="365"/>
      <c r="Y38" s="364">
        <v>3835477</v>
      </c>
      <c r="Z38" s="365"/>
      <c r="AA38" s="364">
        <v>9492492</v>
      </c>
      <c r="AB38" s="365"/>
    </row>
    <row r="39" spans="1:28" x14ac:dyDescent="0.2">
      <c r="A39" s="359">
        <v>1976</v>
      </c>
      <c r="B39" s="360">
        <v>144168</v>
      </c>
      <c r="C39" s="361"/>
      <c r="D39" s="360">
        <v>2718427</v>
      </c>
      <c r="E39" s="361"/>
      <c r="F39" s="360">
        <v>1499775</v>
      </c>
      <c r="G39" s="361"/>
      <c r="H39" s="360">
        <v>4362370</v>
      </c>
      <c r="I39" s="361"/>
      <c r="J39" s="362" t="s">
        <v>77</v>
      </c>
      <c r="K39" s="361"/>
      <c r="L39" s="362" t="s">
        <v>77</v>
      </c>
      <c r="M39" s="362" t="s">
        <v>77</v>
      </c>
      <c r="N39" s="361"/>
      <c r="O39" s="362" t="s">
        <v>77</v>
      </c>
      <c r="P39" s="361"/>
      <c r="Q39" s="360">
        <v>9099</v>
      </c>
      <c r="R39" s="361"/>
      <c r="S39" s="360">
        <v>9099</v>
      </c>
      <c r="T39" s="361"/>
      <c r="U39" s="360">
        <v>4371469</v>
      </c>
      <c r="V39" s="361"/>
      <c r="W39" s="360">
        <v>1677943</v>
      </c>
      <c r="X39" s="361"/>
      <c r="Y39" s="360">
        <v>4013922</v>
      </c>
      <c r="Z39" s="361"/>
      <c r="AA39" s="360">
        <v>10063334</v>
      </c>
      <c r="AB39" s="361"/>
    </row>
    <row r="40" spans="1:28" x14ac:dyDescent="0.2">
      <c r="A40" s="359">
        <v>1977</v>
      </c>
      <c r="B40" s="360">
        <v>147756</v>
      </c>
      <c r="C40" s="361"/>
      <c r="D40" s="360">
        <v>2548308</v>
      </c>
      <c r="E40" s="361"/>
      <c r="F40" s="360">
        <v>1551802</v>
      </c>
      <c r="G40" s="361"/>
      <c r="H40" s="360">
        <v>4247866</v>
      </c>
      <c r="I40" s="361"/>
      <c r="J40" s="362" t="s">
        <v>77</v>
      </c>
      <c r="K40" s="361"/>
      <c r="L40" s="362" t="s">
        <v>77</v>
      </c>
      <c r="M40" s="362" t="s">
        <v>77</v>
      </c>
      <c r="N40" s="361"/>
      <c r="O40" s="362" t="s">
        <v>77</v>
      </c>
      <c r="P40" s="361"/>
      <c r="Q40" s="360">
        <v>10286</v>
      </c>
      <c r="R40" s="361"/>
      <c r="S40" s="360">
        <v>10286</v>
      </c>
      <c r="T40" s="361"/>
      <c r="U40" s="360">
        <v>4258152</v>
      </c>
      <c r="V40" s="361"/>
      <c r="W40" s="360">
        <v>1753866</v>
      </c>
      <c r="X40" s="361"/>
      <c r="Y40" s="360">
        <v>4195580</v>
      </c>
      <c r="Z40" s="361"/>
      <c r="AA40" s="360">
        <v>10207599</v>
      </c>
      <c r="AB40" s="361"/>
    </row>
    <row r="41" spans="1:28" x14ac:dyDescent="0.2">
      <c r="A41" s="363">
        <v>1978</v>
      </c>
      <c r="B41" s="364">
        <v>164529</v>
      </c>
      <c r="C41" s="365"/>
      <c r="D41" s="364">
        <v>2642724</v>
      </c>
      <c r="E41" s="365"/>
      <c r="F41" s="364">
        <v>1489854</v>
      </c>
      <c r="G41" s="365"/>
      <c r="H41" s="364">
        <v>4297107</v>
      </c>
      <c r="I41" s="365"/>
      <c r="J41" s="366" t="s">
        <v>77</v>
      </c>
      <c r="K41" s="365"/>
      <c r="L41" s="366" t="s">
        <v>77</v>
      </c>
      <c r="M41" s="366" t="s">
        <v>77</v>
      </c>
      <c r="N41" s="365"/>
      <c r="O41" s="366" t="s">
        <v>77</v>
      </c>
      <c r="P41" s="365"/>
      <c r="Q41" s="364">
        <v>11834</v>
      </c>
      <c r="R41" s="365"/>
      <c r="S41" s="364">
        <v>11834</v>
      </c>
      <c r="T41" s="365"/>
      <c r="U41" s="364">
        <v>4308941</v>
      </c>
      <c r="V41" s="365"/>
      <c r="W41" s="364">
        <v>1813270</v>
      </c>
      <c r="X41" s="365"/>
      <c r="Y41" s="364">
        <v>4389669</v>
      </c>
      <c r="Z41" s="365"/>
      <c r="AA41" s="364">
        <v>10511880</v>
      </c>
      <c r="AB41" s="365"/>
    </row>
    <row r="42" spans="1:28" x14ac:dyDescent="0.2">
      <c r="A42" s="359">
        <v>1979</v>
      </c>
      <c r="B42" s="360">
        <v>149253</v>
      </c>
      <c r="C42" s="361"/>
      <c r="D42" s="360">
        <v>2836108</v>
      </c>
      <c r="E42" s="361"/>
      <c r="F42" s="360">
        <v>1366671</v>
      </c>
      <c r="G42" s="361"/>
      <c r="H42" s="360">
        <v>4352032</v>
      </c>
      <c r="I42" s="361"/>
      <c r="J42" s="362" t="s">
        <v>77</v>
      </c>
      <c r="K42" s="361"/>
      <c r="L42" s="362" t="s">
        <v>77</v>
      </c>
      <c r="M42" s="362" t="s">
        <v>77</v>
      </c>
      <c r="N42" s="361"/>
      <c r="O42" s="362" t="s">
        <v>77</v>
      </c>
      <c r="P42" s="361"/>
      <c r="Q42" s="360">
        <v>13812</v>
      </c>
      <c r="R42" s="361"/>
      <c r="S42" s="360">
        <v>13812</v>
      </c>
      <c r="T42" s="361"/>
      <c r="U42" s="360">
        <v>4365844</v>
      </c>
      <c r="V42" s="361"/>
      <c r="W42" s="360">
        <v>1854121</v>
      </c>
      <c r="X42" s="361"/>
      <c r="Y42" s="360">
        <v>4428059</v>
      </c>
      <c r="Z42" s="361"/>
      <c r="AA42" s="360">
        <v>10648024</v>
      </c>
      <c r="AB42" s="361"/>
    </row>
    <row r="43" spans="1:28" x14ac:dyDescent="0.2">
      <c r="A43" s="359">
        <v>1980</v>
      </c>
      <c r="B43" s="360">
        <v>114903</v>
      </c>
      <c r="C43" s="361"/>
      <c r="D43" s="360">
        <v>2650868</v>
      </c>
      <c r="E43" s="361"/>
      <c r="F43" s="360">
        <v>1318213</v>
      </c>
      <c r="G43" s="361"/>
      <c r="H43" s="360">
        <v>4083984</v>
      </c>
      <c r="I43" s="361"/>
      <c r="J43" s="362" t="s">
        <v>77</v>
      </c>
      <c r="K43" s="361"/>
      <c r="L43" s="362" t="s">
        <v>77</v>
      </c>
      <c r="M43" s="362" t="s">
        <v>77</v>
      </c>
      <c r="N43" s="361"/>
      <c r="O43" s="362" t="s">
        <v>77</v>
      </c>
      <c r="P43" s="361"/>
      <c r="Q43" s="360">
        <v>21000</v>
      </c>
      <c r="R43" s="361"/>
      <c r="S43" s="360">
        <v>21000</v>
      </c>
      <c r="T43" s="361"/>
      <c r="U43" s="360">
        <v>4104984</v>
      </c>
      <c r="V43" s="361"/>
      <c r="W43" s="360">
        <v>1906089</v>
      </c>
      <c r="X43" s="361"/>
      <c r="Y43" s="360">
        <v>4567185</v>
      </c>
      <c r="Z43" s="361"/>
      <c r="AA43" s="360">
        <v>10578258</v>
      </c>
      <c r="AB43" s="361"/>
    </row>
    <row r="44" spans="1:28" x14ac:dyDescent="0.2">
      <c r="A44" s="363">
        <v>1981</v>
      </c>
      <c r="B44" s="364">
        <v>136759</v>
      </c>
      <c r="C44" s="365"/>
      <c r="D44" s="364">
        <v>2557340</v>
      </c>
      <c r="E44" s="365"/>
      <c r="F44" s="364">
        <v>1121876</v>
      </c>
      <c r="G44" s="365"/>
      <c r="H44" s="364">
        <v>3815975</v>
      </c>
      <c r="I44" s="365"/>
      <c r="J44" s="366" t="s">
        <v>77</v>
      </c>
      <c r="K44" s="365"/>
      <c r="L44" s="366" t="s">
        <v>77</v>
      </c>
      <c r="M44" s="366" t="s">
        <v>77</v>
      </c>
      <c r="N44" s="365"/>
      <c r="O44" s="366" t="s">
        <v>77</v>
      </c>
      <c r="P44" s="365"/>
      <c r="Q44" s="364">
        <v>21050</v>
      </c>
      <c r="R44" s="365"/>
      <c r="S44" s="364">
        <v>21050</v>
      </c>
      <c r="T44" s="365"/>
      <c r="U44" s="364">
        <v>3837025</v>
      </c>
      <c r="V44" s="365"/>
      <c r="W44" s="364">
        <v>2033239</v>
      </c>
      <c r="X44" s="365"/>
      <c r="Y44" s="364">
        <v>4745627</v>
      </c>
      <c r="Z44" s="365"/>
      <c r="AA44" s="364">
        <v>10615891</v>
      </c>
      <c r="AB44" s="365"/>
    </row>
    <row r="45" spans="1:28" x14ac:dyDescent="0.2">
      <c r="A45" s="359">
        <v>1982</v>
      </c>
      <c r="B45" s="360">
        <v>155216</v>
      </c>
      <c r="C45" s="361"/>
      <c r="D45" s="360">
        <v>2649510</v>
      </c>
      <c r="E45" s="361"/>
      <c r="F45" s="360">
        <v>1037157</v>
      </c>
      <c r="G45" s="361"/>
      <c r="H45" s="360">
        <v>3841883</v>
      </c>
      <c r="I45" s="361"/>
      <c r="J45" s="362" t="s">
        <v>77</v>
      </c>
      <c r="K45" s="361"/>
      <c r="L45" s="362" t="s">
        <v>77</v>
      </c>
      <c r="M45" s="362" t="s">
        <v>77</v>
      </c>
      <c r="N45" s="361"/>
      <c r="O45" s="362" t="s">
        <v>77</v>
      </c>
      <c r="P45" s="361"/>
      <c r="Q45" s="360">
        <v>22130</v>
      </c>
      <c r="R45" s="361"/>
      <c r="S45" s="360">
        <v>22130</v>
      </c>
      <c r="T45" s="361"/>
      <c r="U45" s="360">
        <v>3864013</v>
      </c>
      <c r="V45" s="361"/>
      <c r="W45" s="360">
        <v>2077048</v>
      </c>
      <c r="X45" s="361"/>
      <c r="Y45" s="360">
        <v>4919275</v>
      </c>
      <c r="Z45" s="361"/>
      <c r="AA45" s="360">
        <v>10860337</v>
      </c>
      <c r="AB45" s="361"/>
    </row>
    <row r="46" spans="1:28" x14ac:dyDescent="0.2">
      <c r="A46" s="359">
        <v>1983</v>
      </c>
      <c r="B46" s="360">
        <v>161619</v>
      </c>
      <c r="C46" s="361"/>
      <c r="D46" s="360">
        <v>2486430</v>
      </c>
      <c r="E46" s="361"/>
      <c r="F46" s="360">
        <v>1169968</v>
      </c>
      <c r="G46" s="361"/>
      <c r="H46" s="360">
        <v>3818016</v>
      </c>
      <c r="I46" s="361"/>
      <c r="J46" s="362" t="s">
        <v>77</v>
      </c>
      <c r="K46" s="361"/>
      <c r="L46" s="362" t="s">
        <v>77</v>
      </c>
      <c r="M46" s="362" t="s">
        <v>77</v>
      </c>
      <c r="N46" s="361"/>
      <c r="O46" s="362" t="s">
        <v>77</v>
      </c>
      <c r="P46" s="361"/>
      <c r="Q46" s="360">
        <v>22276</v>
      </c>
      <c r="R46" s="361"/>
      <c r="S46" s="360">
        <v>22276</v>
      </c>
      <c r="T46" s="361"/>
      <c r="U46" s="360">
        <v>3840293</v>
      </c>
      <c r="V46" s="361"/>
      <c r="W46" s="360">
        <v>2116437</v>
      </c>
      <c r="X46" s="361"/>
      <c r="Y46" s="360">
        <v>4981646</v>
      </c>
      <c r="Z46" s="361"/>
      <c r="AA46" s="360">
        <v>10938376</v>
      </c>
      <c r="AB46" s="361"/>
    </row>
    <row r="47" spans="1:28" x14ac:dyDescent="0.2">
      <c r="A47" s="363">
        <v>1984</v>
      </c>
      <c r="B47" s="364">
        <v>168936</v>
      </c>
      <c r="C47" s="365"/>
      <c r="D47" s="364">
        <v>2582477</v>
      </c>
      <c r="E47" s="365"/>
      <c r="F47" s="364">
        <v>1227015</v>
      </c>
      <c r="G47" s="365"/>
      <c r="H47" s="364">
        <v>3978428</v>
      </c>
      <c r="I47" s="365"/>
      <c r="J47" s="366" t="s">
        <v>77</v>
      </c>
      <c r="K47" s="365"/>
      <c r="L47" s="366" t="s">
        <v>77</v>
      </c>
      <c r="M47" s="366" t="s">
        <v>77</v>
      </c>
      <c r="N47" s="365"/>
      <c r="O47" s="366" t="s">
        <v>77</v>
      </c>
      <c r="P47" s="365"/>
      <c r="Q47" s="364">
        <v>22351</v>
      </c>
      <c r="R47" s="365"/>
      <c r="S47" s="364">
        <v>22351</v>
      </c>
      <c r="T47" s="365"/>
      <c r="U47" s="364">
        <v>4000779</v>
      </c>
      <c r="V47" s="365"/>
      <c r="W47" s="364">
        <v>2264475</v>
      </c>
      <c r="X47" s="365"/>
      <c r="Y47" s="364">
        <v>5178636</v>
      </c>
      <c r="Z47" s="365"/>
      <c r="AA47" s="364">
        <v>11443890</v>
      </c>
      <c r="AB47" s="365"/>
    </row>
    <row r="48" spans="1:28" x14ac:dyDescent="0.2">
      <c r="A48" s="359">
        <v>1985</v>
      </c>
      <c r="B48" s="360">
        <v>137411</v>
      </c>
      <c r="C48" s="361"/>
      <c r="D48" s="360">
        <v>2487744</v>
      </c>
      <c r="E48" s="361"/>
      <c r="F48" s="360">
        <v>1082627</v>
      </c>
      <c r="G48" s="361"/>
      <c r="H48" s="360">
        <v>3707782</v>
      </c>
      <c r="I48" s="361"/>
      <c r="J48" s="362" t="s">
        <v>77</v>
      </c>
      <c r="K48" s="361"/>
      <c r="L48" s="362" t="s">
        <v>77</v>
      </c>
      <c r="M48" s="362" t="s">
        <v>77</v>
      </c>
      <c r="N48" s="361"/>
      <c r="O48" s="362" t="s">
        <v>77</v>
      </c>
      <c r="P48" s="361"/>
      <c r="Q48" s="360">
        <v>24374</v>
      </c>
      <c r="R48" s="361"/>
      <c r="S48" s="360">
        <v>24374</v>
      </c>
      <c r="T48" s="361"/>
      <c r="U48" s="360">
        <v>3732156</v>
      </c>
      <c r="V48" s="361"/>
      <c r="W48" s="360">
        <v>2351282</v>
      </c>
      <c r="X48" s="361"/>
      <c r="Y48" s="360">
        <v>5367794</v>
      </c>
      <c r="Z48" s="361"/>
      <c r="AA48" s="360">
        <v>11451231</v>
      </c>
      <c r="AB48" s="361"/>
    </row>
    <row r="49" spans="1:29" x14ac:dyDescent="0.2">
      <c r="A49" s="359">
        <v>1986</v>
      </c>
      <c r="B49" s="360">
        <v>135475</v>
      </c>
      <c r="C49" s="361"/>
      <c r="D49" s="360">
        <v>2367339</v>
      </c>
      <c r="E49" s="361"/>
      <c r="F49" s="360">
        <v>1162458</v>
      </c>
      <c r="G49" s="361"/>
      <c r="H49" s="360">
        <v>3665272</v>
      </c>
      <c r="I49" s="361"/>
      <c r="J49" s="362" t="s">
        <v>77</v>
      </c>
      <c r="K49" s="361"/>
      <c r="L49" s="362" t="s">
        <v>77</v>
      </c>
      <c r="M49" s="362" t="s">
        <v>77</v>
      </c>
      <c r="N49" s="361"/>
      <c r="O49" s="362" t="s">
        <v>77</v>
      </c>
      <c r="P49" s="361"/>
      <c r="Q49" s="360">
        <v>27464</v>
      </c>
      <c r="R49" s="361"/>
      <c r="S49" s="360">
        <v>27464</v>
      </c>
      <c r="T49" s="361"/>
      <c r="U49" s="360">
        <v>3692736</v>
      </c>
      <c r="V49" s="361"/>
      <c r="W49" s="360">
        <v>2438629</v>
      </c>
      <c r="X49" s="361"/>
      <c r="Y49" s="360">
        <v>5474741</v>
      </c>
      <c r="Z49" s="361"/>
      <c r="AA49" s="360">
        <v>11606106</v>
      </c>
      <c r="AB49" s="361"/>
    </row>
    <row r="50" spans="1:29" x14ac:dyDescent="0.2">
      <c r="A50" s="363">
        <v>1987</v>
      </c>
      <c r="B50" s="364">
        <v>124600</v>
      </c>
      <c r="C50" s="365"/>
      <c r="D50" s="364">
        <v>2489053</v>
      </c>
      <c r="E50" s="365"/>
      <c r="F50" s="364">
        <v>1130918</v>
      </c>
      <c r="G50" s="365"/>
      <c r="H50" s="364">
        <v>3744571</v>
      </c>
      <c r="I50" s="365"/>
      <c r="J50" s="366" t="s">
        <v>77</v>
      </c>
      <c r="K50" s="365"/>
      <c r="L50" s="366" t="s">
        <v>77</v>
      </c>
      <c r="M50" s="366" t="s">
        <v>77</v>
      </c>
      <c r="N50" s="365"/>
      <c r="O50" s="366" t="s">
        <v>77</v>
      </c>
      <c r="P50" s="365"/>
      <c r="Q50" s="364">
        <v>29542</v>
      </c>
      <c r="R50" s="365"/>
      <c r="S50" s="364">
        <v>29542</v>
      </c>
      <c r="T50" s="365"/>
      <c r="U50" s="364">
        <v>3774113</v>
      </c>
      <c r="V50" s="365"/>
      <c r="W50" s="364">
        <v>2538756</v>
      </c>
      <c r="X50" s="365"/>
      <c r="Y50" s="364">
        <v>5633140</v>
      </c>
      <c r="Z50" s="365"/>
      <c r="AA50" s="364">
        <v>11946009</v>
      </c>
      <c r="AB50" s="365"/>
    </row>
    <row r="51" spans="1:29" x14ac:dyDescent="0.2">
      <c r="A51" s="359">
        <v>1988</v>
      </c>
      <c r="B51" s="360">
        <v>131088</v>
      </c>
      <c r="C51" s="361"/>
      <c r="D51" s="360">
        <v>2730880</v>
      </c>
      <c r="E51" s="361"/>
      <c r="F51" s="360">
        <v>1099394</v>
      </c>
      <c r="G51" s="361"/>
      <c r="H51" s="360">
        <v>3961361</v>
      </c>
      <c r="I51" s="361"/>
      <c r="J51" s="362" t="s">
        <v>77</v>
      </c>
      <c r="K51" s="361"/>
      <c r="L51" s="362" t="s">
        <v>77</v>
      </c>
      <c r="M51" s="362" t="s">
        <v>77</v>
      </c>
      <c r="N51" s="361"/>
      <c r="O51" s="362" t="s">
        <v>77</v>
      </c>
      <c r="P51" s="361"/>
      <c r="Q51" s="360">
        <v>32537</v>
      </c>
      <c r="R51" s="361"/>
      <c r="S51" s="360">
        <v>32537</v>
      </c>
      <c r="T51" s="361"/>
      <c r="U51" s="360">
        <v>3993898</v>
      </c>
      <c r="V51" s="361"/>
      <c r="W51" s="360">
        <v>2675108</v>
      </c>
      <c r="X51" s="361"/>
      <c r="Y51" s="360">
        <v>5909085</v>
      </c>
      <c r="Z51" s="361"/>
      <c r="AA51" s="360">
        <v>12578091</v>
      </c>
      <c r="AB51" s="361"/>
    </row>
    <row r="52" spans="1:29" x14ac:dyDescent="0.2">
      <c r="A52" s="359">
        <v>1989</v>
      </c>
      <c r="B52" s="360">
        <v>115227</v>
      </c>
      <c r="C52" s="361"/>
      <c r="D52" s="360">
        <v>2784801</v>
      </c>
      <c r="E52" s="361"/>
      <c r="F52" s="360">
        <v>1040769</v>
      </c>
      <c r="G52" s="361"/>
      <c r="H52" s="360">
        <v>3940798</v>
      </c>
      <c r="I52" s="361"/>
      <c r="J52" s="362">
        <v>685</v>
      </c>
      <c r="K52" s="361"/>
      <c r="L52" s="360">
        <v>2500</v>
      </c>
      <c r="M52" s="362" t="s">
        <v>519</v>
      </c>
      <c r="N52" s="361"/>
      <c r="O52" s="362" t="s">
        <v>519</v>
      </c>
      <c r="P52" s="361"/>
      <c r="Q52" s="360">
        <v>98986</v>
      </c>
      <c r="R52" s="361"/>
      <c r="S52" s="360">
        <v>102172</v>
      </c>
      <c r="T52" s="361"/>
      <c r="U52" s="360">
        <v>4042969</v>
      </c>
      <c r="V52" s="361"/>
      <c r="W52" s="360">
        <v>2766640</v>
      </c>
      <c r="X52" s="361"/>
      <c r="Y52" s="360">
        <v>6383821</v>
      </c>
      <c r="Z52" s="361"/>
      <c r="AA52" s="360">
        <v>13193431</v>
      </c>
      <c r="AB52" s="361"/>
    </row>
    <row r="53" spans="1:29" x14ac:dyDescent="0.2">
      <c r="A53" s="363">
        <v>1990</v>
      </c>
      <c r="B53" s="364">
        <v>124456</v>
      </c>
      <c r="C53" s="365"/>
      <c r="D53" s="364">
        <v>2682201</v>
      </c>
      <c r="E53" s="365"/>
      <c r="F53" s="364">
        <v>990966</v>
      </c>
      <c r="G53" s="365"/>
      <c r="H53" s="364">
        <v>3797624</v>
      </c>
      <c r="I53" s="365"/>
      <c r="J53" s="364">
        <v>1432</v>
      </c>
      <c r="K53" s="365"/>
      <c r="L53" s="364">
        <v>2800</v>
      </c>
      <c r="M53" s="366" t="s">
        <v>519</v>
      </c>
      <c r="N53" s="365"/>
      <c r="O53" s="366" t="s">
        <v>519</v>
      </c>
      <c r="P53" s="365"/>
      <c r="Q53" s="364">
        <v>93997</v>
      </c>
      <c r="R53" s="365"/>
      <c r="S53" s="364">
        <v>98229</v>
      </c>
      <c r="T53" s="365"/>
      <c r="U53" s="364">
        <v>3895852</v>
      </c>
      <c r="V53" s="365"/>
      <c r="W53" s="364">
        <v>2860154</v>
      </c>
      <c r="X53" s="365"/>
      <c r="Y53" s="364">
        <v>6563759</v>
      </c>
      <c r="Z53" s="365"/>
      <c r="AA53" s="364">
        <v>13319765</v>
      </c>
      <c r="AB53" s="365"/>
    </row>
    <row r="54" spans="1:29" x14ac:dyDescent="0.2">
      <c r="A54" s="359">
        <v>1991</v>
      </c>
      <c r="B54" s="360">
        <v>115505</v>
      </c>
      <c r="C54" s="361"/>
      <c r="D54" s="360">
        <v>2795401</v>
      </c>
      <c r="E54" s="361"/>
      <c r="F54" s="360">
        <v>934681</v>
      </c>
      <c r="G54" s="361"/>
      <c r="H54" s="360">
        <v>3845587</v>
      </c>
      <c r="I54" s="361"/>
      <c r="J54" s="360">
        <v>1369</v>
      </c>
      <c r="K54" s="361"/>
      <c r="L54" s="360">
        <v>3000</v>
      </c>
      <c r="M54" s="362" t="s">
        <v>519</v>
      </c>
      <c r="N54" s="361"/>
      <c r="O54" s="362" t="s">
        <v>519</v>
      </c>
      <c r="P54" s="361"/>
      <c r="Q54" s="360">
        <v>95365</v>
      </c>
      <c r="R54" s="361"/>
      <c r="S54" s="360">
        <v>99734</v>
      </c>
      <c r="T54" s="361"/>
      <c r="U54" s="360">
        <v>3945322</v>
      </c>
      <c r="V54" s="361"/>
      <c r="W54" s="360">
        <v>2918092</v>
      </c>
      <c r="X54" s="361"/>
      <c r="Y54" s="360">
        <v>6636360</v>
      </c>
      <c r="Z54" s="361"/>
      <c r="AA54" s="360">
        <v>13499773</v>
      </c>
      <c r="AB54" s="361"/>
    </row>
    <row r="55" spans="1:29" x14ac:dyDescent="0.2">
      <c r="A55" s="359">
        <v>1992</v>
      </c>
      <c r="B55" s="360">
        <v>116570</v>
      </c>
      <c r="C55" s="361"/>
      <c r="D55" s="360">
        <v>2871185</v>
      </c>
      <c r="E55" s="361"/>
      <c r="F55" s="360">
        <v>893434</v>
      </c>
      <c r="G55" s="361"/>
      <c r="H55" s="360">
        <v>3881190</v>
      </c>
      <c r="I55" s="361"/>
      <c r="J55" s="360">
        <v>1266</v>
      </c>
      <c r="K55" s="361"/>
      <c r="L55" s="360">
        <v>3200</v>
      </c>
      <c r="M55" s="362" t="s">
        <v>519</v>
      </c>
      <c r="N55" s="361"/>
      <c r="O55" s="362" t="s">
        <v>519</v>
      </c>
      <c r="P55" s="361"/>
      <c r="Q55" s="360">
        <v>104942</v>
      </c>
      <c r="R55" s="361"/>
      <c r="S55" s="360">
        <v>109408</v>
      </c>
      <c r="T55" s="361"/>
      <c r="U55" s="360">
        <v>3990598</v>
      </c>
      <c r="V55" s="361"/>
      <c r="W55" s="360">
        <v>2900224</v>
      </c>
      <c r="X55" s="361"/>
      <c r="Y55" s="360">
        <v>6550049</v>
      </c>
      <c r="Z55" s="361"/>
      <c r="AA55" s="360">
        <v>13440870</v>
      </c>
      <c r="AB55" s="361"/>
    </row>
    <row r="56" spans="1:29" x14ac:dyDescent="0.2">
      <c r="A56" s="363">
        <v>1993</v>
      </c>
      <c r="B56" s="364">
        <v>117302</v>
      </c>
      <c r="C56" s="365"/>
      <c r="D56" s="364">
        <v>2923260</v>
      </c>
      <c r="E56" s="365"/>
      <c r="F56" s="364">
        <v>818589</v>
      </c>
      <c r="G56" s="365"/>
      <c r="H56" s="364">
        <v>3859151</v>
      </c>
      <c r="I56" s="365"/>
      <c r="J56" s="364">
        <v>1028</v>
      </c>
      <c r="K56" s="365"/>
      <c r="L56" s="364">
        <v>3400</v>
      </c>
      <c r="M56" s="366" t="s">
        <v>519</v>
      </c>
      <c r="N56" s="365"/>
      <c r="O56" s="366" t="s">
        <v>519</v>
      </c>
      <c r="P56" s="365"/>
      <c r="Q56" s="364">
        <v>109185</v>
      </c>
      <c r="R56" s="365"/>
      <c r="S56" s="364">
        <v>113613</v>
      </c>
      <c r="T56" s="365"/>
      <c r="U56" s="364">
        <v>3972764</v>
      </c>
      <c r="V56" s="365"/>
      <c r="W56" s="364">
        <v>3018755</v>
      </c>
      <c r="X56" s="365"/>
      <c r="Y56" s="364">
        <v>6828160</v>
      </c>
      <c r="Z56" s="365"/>
      <c r="AA56" s="364">
        <v>13819678</v>
      </c>
      <c r="AB56" s="365"/>
    </row>
    <row r="57" spans="1:29" x14ac:dyDescent="0.2">
      <c r="A57" s="359">
        <v>1994</v>
      </c>
      <c r="B57" s="360">
        <v>118119</v>
      </c>
      <c r="C57" s="361"/>
      <c r="D57" s="360">
        <v>2961981</v>
      </c>
      <c r="E57" s="361"/>
      <c r="F57" s="360">
        <v>824776</v>
      </c>
      <c r="G57" s="361"/>
      <c r="H57" s="360">
        <v>3904876</v>
      </c>
      <c r="I57" s="361"/>
      <c r="J57" s="362">
        <v>957</v>
      </c>
      <c r="K57" s="361"/>
      <c r="L57" s="360">
        <v>4200</v>
      </c>
      <c r="M57" s="362" t="s">
        <v>519</v>
      </c>
      <c r="N57" s="361"/>
      <c r="O57" s="362" t="s">
        <v>519</v>
      </c>
      <c r="P57" s="361"/>
      <c r="Q57" s="360">
        <v>106422</v>
      </c>
      <c r="R57" s="361"/>
      <c r="S57" s="360">
        <v>111579</v>
      </c>
      <c r="T57" s="361"/>
      <c r="U57" s="360">
        <v>4016455</v>
      </c>
      <c r="V57" s="361"/>
      <c r="W57" s="360">
        <v>3115517</v>
      </c>
      <c r="X57" s="361"/>
      <c r="Y57" s="360">
        <v>6965557</v>
      </c>
      <c r="Z57" s="361"/>
      <c r="AA57" s="360">
        <v>14097529</v>
      </c>
      <c r="AB57" s="361"/>
    </row>
    <row r="58" spans="1:29" x14ac:dyDescent="0.2">
      <c r="A58" s="359">
        <v>1995</v>
      </c>
      <c r="B58" s="360">
        <v>116788</v>
      </c>
      <c r="C58" s="361"/>
      <c r="D58" s="360">
        <v>3095988</v>
      </c>
      <c r="E58" s="361"/>
      <c r="F58" s="360">
        <v>769296</v>
      </c>
      <c r="G58" s="361"/>
      <c r="H58" s="360">
        <v>3982073</v>
      </c>
      <c r="I58" s="361"/>
      <c r="J58" s="360">
        <v>1220</v>
      </c>
      <c r="K58" s="361"/>
      <c r="L58" s="360">
        <v>4500</v>
      </c>
      <c r="M58" s="362" t="s">
        <v>519</v>
      </c>
      <c r="N58" s="361"/>
      <c r="O58" s="362" t="s">
        <v>519</v>
      </c>
      <c r="P58" s="361"/>
      <c r="Q58" s="360">
        <v>112717</v>
      </c>
      <c r="R58" s="361"/>
      <c r="S58" s="360">
        <v>118437</v>
      </c>
      <c r="T58" s="361"/>
      <c r="U58" s="360">
        <v>4100510</v>
      </c>
      <c r="V58" s="361"/>
      <c r="W58" s="360">
        <v>3252036</v>
      </c>
      <c r="X58" s="361"/>
      <c r="Y58" s="360">
        <v>7337507</v>
      </c>
      <c r="Z58" s="361"/>
      <c r="AA58" s="360">
        <v>14690052</v>
      </c>
      <c r="AB58" s="361"/>
    </row>
    <row r="59" spans="1:29" x14ac:dyDescent="0.2">
      <c r="A59" s="363">
        <v>1996</v>
      </c>
      <c r="B59" s="364">
        <v>121613</v>
      </c>
      <c r="C59" s="365"/>
      <c r="D59" s="364">
        <v>3226318</v>
      </c>
      <c r="E59" s="365"/>
      <c r="F59" s="364">
        <v>790037</v>
      </c>
      <c r="G59" s="365"/>
      <c r="H59" s="364">
        <v>4137967</v>
      </c>
      <c r="I59" s="365"/>
      <c r="J59" s="364">
        <v>1300</v>
      </c>
      <c r="K59" s="365"/>
      <c r="L59" s="364">
        <v>5300</v>
      </c>
      <c r="M59" s="366" t="s">
        <v>519</v>
      </c>
      <c r="N59" s="365"/>
      <c r="O59" s="366" t="s">
        <v>519</v>
      </c>
      <c r="P59" s="365"/>
      <c r="Q59" s="364">
        <v>128840</v>
      </c>
      <c r="R59" s="365"/>
      <c r="S59" s="364">
        <v>135440</v>
      </c>
      <c r="T59" s="365"/>
      <c r="U59" s="364">
        <v>4273407</v>
      </c>
      <c r="V59" s="365"/>
      <c r="W59" s="364">
        <v>3343969</v>
      </c>
      <c r="X59" s="365"/>
      <c r="Y59" s="364">
        <v>7554615</v>
      </c>
      <c r="Z59" s="365"/>
      <c r="AA59" s="364">
        <v>15171991</v>
      </c>
      <c r="AB59" s="365"/>
    </row>
    <row r="60" spans="1:29" x14ac:dyDescent="0.2">
      <c r="A60" s="359">
        <v>1997</v>
      </c>
      <c r="B60" s="360">
        <v>129391</v>
      </c>
      <c r="C60" s="361"/>
      <c r="D60" s="360">
        <v>3285320</v>
      </c>
      <c r="E60" s="361"/>
      <c r="F60" s="360">
        <v>742508</v>
      </c>
      <c r="G60" s="361"/>
      <c r="H60" s="360">
        <v>4157219</v>
      </c>
      <c r="I60" s="361"/>
      <c r="J60" s="360">
        <v>1228</v>
      </c>
      <c r="K60" s="361"/>
      <c r="L60" s="360">
        <v>5700</v>
      </c>
      <c r="M60" s="362" t="s">
        <v>519</v>
      </c>
      <c r="N60" s="361"/>
      <c r="O60" s="362" t="s">
        <v>519</v>
      </c>
      <c r="P60" s="361"/>
      <c r="Q60" s="360">
        <v>131283</v>
      </c>
      <c r="R60" s="361"/>
      <c r="S60" s="360">
        <v>138211</v>
      </c>
      <c r="T60" s="361"/>
      <c r="U60" s="360">
        <v>4295430</v>
      </c>
      <c r="V60" s="361"/>
      <c r="W60" s="360">
        <v>3502848</v>
      </c>
      <c r="X60" s="361"/>
      <c r="Y60" s="360">
        <v>7882946</v>
      </c>
      <c r="Z60" s="361"/>
      <c r="AA60" s="360">
        <v>15681225</v>
      </c>
      <c r="AB60" s="361"/>
    </row>
    <row r="61" spans="1:29" x14ac:dyDescent="0.2">
      <c r="A61" s="359">
        <v>1998</v>
      </c>
      <c r="B61" s="360">
        <v>93436</v>
      </c>
      <c r="C61" s="361"/>
      <c r="D61" s="360">
        <v>3082975</v>
      </c>
      <c r="E61" s="361"/>
      <c r="F61" s="360">
        <v>701574</v>
      </c>
      <c r="G61" s="361"/>
      <c r="H61" s="360">
        <v>3877984</v>
      </c>
      <c r="I61" s="361"/>
      <c r="J61" s="360">
        <v>1228</v>
      </c>
      <c r="K61" s="361"/>
      <c r="L61" s="360">
        <v>7100</v>
      </c>
      <c r="M61" s="362" t="s">
        <v>519</v>
      </c>
      <c r="N61" s="361"/>
      <c r="O61" s="362" t="s">
        <v>519</v>
      </c>
      <c r="P61" s="361"/>
      <c r="Q61" s="360">
        <v>118461</v>
      </c>
      <c r="R61" s="361"/>
      <c r="S61" s="360">
        <v>126789</v>
      </c>
      <c r="T61" s="361"/>
      <c r="U61" s="360">
        <v>4004773</v>
      </c>
      <c r="V61" s="361"/>
      <c r="W61" s="360">
        <v>3677989</v>
      </c>
      <c r="X61" s="361"/>
      <c r="Y61" s="360">
        <v>8284788</v>
      </c>
      <c r="Z61" s="361"/>
      <c r="AA61" s="360">
        <v>15967551</v>
      </c>
      <c r="AB61" s="361"/>
    </row>
    <row r="62" spans="1:29" x14ac:dyDescent="0.2">
      <c r="A62" s="363">
        <v>1999</v>
      </c>
      <c r="B62" s="364">
        <v>102524</v>
      </c>
      <c r="C62" s="365"/>
      <c r="D62" s="364">
        <v>3115031</v>
      </c>
      <c r="E62" s="365"/>
      <c r="F62" s="364">
        <v>707167</v>
      </c>
      <c r="G62" s="365"/>
      <c r="H62" s="364">
        <v>3924722</v>
      </c>
      <c r="I62" s="365"/>
      <c r="J62" s="364">
        <v>1173</v>
      </c>
      <c r="K62" s="365"/>
      <c r="L62" s="364">
        <v>6700</v>
      </c>
      <c r="M62" s="366" t="s">
        <v>519</v>
      </c>
      <c r="N62" s="365"/>
      <c r="O62" s="366" t="s">
        <v>519</v>
      </c>
      <c r="P62" s="365"/>
      <c r="Q62" s="364">
        <v>120748</v>
      </c>
      <c r="R62" s="365"/>
      <c r="S62" s="364">
        <v>128621</v>
      </c>
      <c r="T62" s="365"/>
      <c r="U62" s="364">
        <v>4053343</v>
      </c>
      <c r="V62" s="365"/>
      <c r="W62" s="364">
        <v>3766238</v>
      </c>
      <c r="X62" s="365"/>
      <c r="Y62" s="364">
        <v>8556679</v>
      </c>
      <c r="Z62" s="365"/>
      <c r="AA62" s="364">
        <v>16376260</v>
      </c>
      <c r="AB62" s="365"/>
    </row>
    <row r="63" spans="1:29" x14ac:dyDescent="0.2">
      <c r="A63" s="359">
        <v>2000</v>
      </c>
      <c r="B63" s="360">
        <v>91895</v>
      </c>
      <c r="C63" s="361"/>
      <c r="D63" s="360">
        <v>3251526</v>
      </c>
      <c r="E63" s="367" t="s">
        <v>78</v>
      </c>
      <c r="F63" s="360">
        <v>806907</v>
      </c>
      <c r="G63" s="361"/>
      <c r="H63" s="360">
        <v>4150329</v>
      </c>
      <c r="I63" s="367" t="s">
        <v>78</v>
      </c>
      <c r="J63" s="360">
        <v>1018</v>
      </c>
      <c r="K63" s="361"/>
      <c r="L63" s="360">
        <v>7600</v>
      </c>
      <c r="M63" s="362" t="s">
        <v>519</v>
      </c>
      <c r="N63" s="361"/>
      <c r="O63" s="362" t="s">
        <v>519</v>
      </c>
      <c r="P63" s="361"/>
      <c r="Q63" s="360">
        <v>119102</v>
      </c>
      <c r="R63" s="361"/>
      <c r="S63" s="360">
        <v>127719</v>
      </c>
      <c r="T63" s="361"/>
      <c r="U63" s="360">
        <v>4278048</v>
      </c>
      <c r="V63" s="367" t="s">
        <v>78</v>
      </c>
      <c r="W63" s="360">
        <v>3955691</v>
      </c>
      <c r="X63" s="361"/>
      <c r="Y63" s="360">
        <v>8941602</v>
      </c>
      <c r="Z63" s="367" t="s">
        <v>78</v>
      </c>
      <c r="AA63" s="360">
        <v>17175340</v>
      </c>
      <c r="AB63" s="367" t="s">
        <v>78</v>
      </c>
    </row>
    <row r="64" spans="1:29" x14ac:dyDescent="0.2">
      <c r="A64" s="359">
        <v>2001</v>
      </c>
      <c r="B64" s="360">
        <v>96858</v>
      </c>
      <c r="C64" s="361"/>
      <c r="D64" s="360">
        <v>3097263</v>
      </c>
      <c r="E64" s="361"/>
      <c r="F64" s="360">
        <v>789588</v>
      </c>
      <c r="G64" s="361"/>
      <c r="H64" s="360">
        <v>3983708</v>
      </c>
      <c r="I64" s="361"/>
      <c r="J64" s="362">
        <v>687</v>
      </c>
      <c r="K64" s="361"/>
      <c r="L64" s="360">
        <v>8270</v>
      </c>
      <c r="M64" s="362" t="s">
        <v>519</v>
      </c>
      <c r="N64" s="361"/>
      <c r="O64" s="362" t="s">
        <v>519</v>
      </c>
      <c r="P64" s="361"/>
      <c r="Q64" s="360">
        <v>91661</v>
      </c>
      <c r="R64" s="361"/>
      <c r="S64" s="360">
        <v>100618</v>
      </c>
      <c r="T64" s="361"/>
      <c r="U64" s="360">
        <v>4084326</v>
      </c>
      <c r="V64" s="361"/>
      <c r="W64" s="360">
        <v>4062047</v>
      </c>
      <c r="X64" s="361"/>
      <c r="Y64" s="360">
        <v>8990268</v>
      </c>
      <c r="Z64" s="361"/>
      <c r="AA64" s="360">
        <v>17136641</v>
      </c>
      <c r="AB64" s="361"/>
      <c r="AC64" s="358">
        <f>'Annual Data_MERT2.3_July14'!N65</f>
        <v>8990.2690000000002</v>
      </c>
    </row>
    <row r="65" spans="1:29" x14ac:dyDescent="0.2">
      <c r="A65" s="363">
        <v>2002</v>
      </c>
      <c r="B65" s="364">
        <v>89820</v>
      </c>
      <c r="C65" s="365"/>
      <c r="D65" s="364">
        <v>3212456</v>
      </c>
      <c r="E65" s="368" t="s">
        <v>78</v>
      </c>
      <c r="F65" s="364">
        <v>725515</v>
      </c>
      <c r="G65" s="365"/>
      <c r="H65" s="364">
        <v>4027791</v>
      </c>
      <c r="I65" s="368" t="s">
        <v>78</v>
      </c>
      <c r="J65" s="366">
        <v>130</v>
      </c>
      <c r="K65" s="365"/>
      <c r="L65" s="364">
        <v>8753</v>
      </c>
      <c r="M65" s="366" t="s">
        <v>519</v>
      </c>
      <c r="N65" s="365"/>
      <c r="O65" s="366" t="s">
        <v>519</v>
      </c>
      <c r="P65" s="365"/>
      <c r="Q65" s="364">
        <v>94996</v>
      </c>
      <c r="R65" s="365"/>
      <c r="S65" s="364">
        <v>103879</v>
      </c>
      <c r="T65" s="365"/>
      <c r="U65" s="364">
        <v>4131670</v>
      </c>
      <c r="V65" s="368" t="s">
        <v>78</v>
      </c>
      <c r="W65" s="364">
        <v>4109861</v>
      </c>
      <c r="X65" s="365"/>
      <c r="Y65" s="364">
        <v>9103889</v>
      </c>
      <c r="Z65" s="368" t="s">
        <v>78</v>
      </c>
      <c r="AA65" s="364">
        <v>17345420</v>
      </c>
      <c r="AB65" s="368" t="s">
        <v>78</v>
      </c>
      <c r="AC65" s="358">
        <f>'Annual Data_MERT2.3_July14'!N66</f>
        <v>9103.89</v>
      </c>
    </row>
    <row r="66" spans="1:29" x14ac:dyDescent="0.2">
      <c r="A66" s="359">
        <v>2003</v>
      </c>
      <c r="B66" s="360">
        <v>81963</v>
      </c>
      <c r="C66" s="361"/>
      <c r="D66" s="360">
        <v>3260916</v>
      </c>
      <c r="E66" s="361"/>
      <c r="F66" s="360">
        <v>827398</v>
      </c>
      <c r="G66" s="361"/>
      <c r="H66" s="360">
        <v>4170277</v>
      </c>
      <c r="I66" s="361"/>
      <c r="J66" s="362">
        <v>740</v>
      </c>
      <c r="K66" s="361"/>
      <c r="L66" s="360">
        <v>11000</v>
      </c>
      <c r="M66" s="362" t="s">
        <v>519</v>
      </c>
      <c r="N66" s="361"/>
      <c r="O66" s="362" t="s">
        <v>519</v>
      </c>
      <c r="P66" s="361"/>
      <c r="Q66" s="360">
        <v>101286</v>
      </c>
      <c r="R66" s="361"/>
      <c r="S66" s="360">
        <v>113026</v>
      </c>
      <c r="T66" s="361"/>
      <c r="U66" s="360">
        <v>4283303</v>
      </c>
      <c r="V66" s="361"/>
      <c r="W66" s="360">
        <v>4090059</v>
      </c>
      <c r="X66" s="361"/>
      <c r="Y66" s="409">
        <f>'mer_data2.3 May 2016'!N67*1000</f>
        <v>8957744</v>
      </c>
      <c r="Z66" s="361"/>
      <c r="AA66" s="409">
        <f>'mer_data2.3 May 2016'!O67*1000</f>
        <v>17345166</v>
      </c>
      <c r="AB66" s="361"/>
      <c r="AC66" s="358">
        <f>'Annual Data_MERT2.3_July14'!N67</f>
        <v>8957.8009999999995</v>
      </c>
    </row>
    <row r="67" spans="1:29" x14ac:dyDescent="0.2">
      <c r="A67" s="359">
        <v>2004</v>
      </c>
      <c r="B67" s="360">
        <v>102904</v>
      </c>
      <c r="C67" s="361"/>
      <c r="D67" s="360">
        <v>3200972</v>
      </c>
      <c r="E67" s="367" t="s">
        <v>78</v>
      </c>
      <c r="F67" s="360">
        <v>809482</v>
      </c>
      <c r="G67" s="361"/>
      <c r="H67" s="360">
        <v>4113358</v>
      </c>
      <c r="I67" s="367" t="s">
        <v>78</v>
      </c>
      <c r="J67" s="360">
        <v>1052</v>
      </c>
      <c r="K67" s="361"/>
      <c r="L67" s="360">
        <v>12000</v>
      </c>
      <c r="M67" s="362" t="s">
        <v>519</v>
      </c>
      <c r="N67" s="361"/>
      <c r="O67" s="362" t="s">
        <v>519</v>
      </c>
      <c r="P67" s="361"/>
      <c r="Q67" s="360">
        <v>105319</v>
      </c>
      <c r="R67" s="361"/>
      <c r="S67" s="360">
        <v>118371</v>
      </c>
      <c r="T67" s="361"/>
      <c r="U67" s="360">
        <v>4231729</v>
      </c>
      <c r="V67" s="367" t="s">
        <v>78</v>
      </c>
      <c r="W67" s="360">
        <v>4198209</v>
      </c>
      <c r="X67" s="361"/>
      <c r="Y67" s="409">
        <f>'mer_data2.3 May 2016'!N68*1000</f>
        <v>9225050</v>
      </c>
      <c r="Z67" s="367" t="s">
        <v>78</v>
      </c>
      <c r="AA67" s="409">
        <f>'mer_data2.3 May 2016'!O68*1000</f>
        <v>17654289</v>
      </c>
      <c r="AB67" s="367" t="s">
        <v>78</v>
      </c>
      <c r="AC67" s="358">
        <f>'Annual Data_MERT2.3_July14'!N68</f>
        <v>9228.9959999999992</v>
      </c>
    </row>
    <row r="68" spans="1:29" x14ac:dyDescent="0.2">
      <c r="A68" s="363">
        <v>2005</v>
      </c>
      <c r="B68" s="364">
        <v>96999</v>
      </c>
      <c r="C68" s="365"/>
      <c r="D68" s="364">
        <v>3073216</v>
      </c>
      <c r="E68" s="368" t="s">
        <v>78</v>
      </c>
      <c r="F68" s="364">
        <v>761428</v>
      </c>
      <c r="G68" s="365"/>
      <c r="H68" s="364">
        <v>3931643</v>
      </c>
      <c r="I68" s="368" t="s">
        <v>78</v>
      </c>
      <c r="J68" s="366">
        <v>860</v>
      </c>
      <c r="K68" s="365"/>
      <c r="L68" s="364">
        <v>13600</v>
      </c>
      <c r="M68" s="366" t="s">
        <v>519</v>
      </c>
      <c r="N68" s="365"/>
      <c r="O68" s="366" t="s">
        <v>519</v>
      </c>
      <c r="P68" s="365"/>
      <c r="Q68" s="364">
        <v>105134</v>
      </c>
      <c r="R68" s="368" t="s">
        <v>78</v>
      </c>
      <c r="S68" s="364">
        <v>119594</v>
      </c>
      <c r="T68" s="368" t="s">
        <v>78</v>
      </c>
      <c r="U68" s="364">
        <v>4051237</v>
      </c>
      <c r="V68" s="368" t="s">
        <v>78</v>
      </c>
      <c r="W68" s="364">
        <v>4350570</v>
      </c>
      <c r="X68" s="365"/>
      <c r="Y68" s="409">
        <f>'mer_data2.3 May 2016'!N69*1000</f>
        <v>9450608</v>
      </c>
      <c r="Z68" s="368" t="s">
        <v>78</v>
      </c>
      <c r="AA68" s="409">
        <f>'mer_data2.3 May 2016'!O69*1000</f>
        <v>17851676</v>
      </c>
      <c r="AB68" s="368" t="s">
        <v>78</v>
      </c>
      <c r="AC68" s="358">
        <f>'Annual Data_MERT2.3_July14'!N69</f>
        <v>9454.9490000000005</v>
      </c>
    </row>
    <row r="69" spans="1:29" x14ac:dyDescent="0.2">
      <c r="A69" s="359">
        <v>2006</v>
      </c>
      <c r="B69" s="360">
        <v>64789</v>
      </c>
      <c r="C69" s="361"/>
      <c r="D69" s="360">
        <v>2901687</v>
      </c>
      <c r="E69" s="367" t="s">
        <v>78</v>
      </c>
      <c r="F69" s="360">
        <v>662543</v>
      </c>
      <c r="G69" s="361"/>
      <c r="H69" s="360">
        <v>3629020</v>
      </c>
      <c r="I69" s="367" t="s">
        <v>78</v>
      </c>
      <c r="J69" s="362">
        <v>927</v>
      </c>
      <c r="K69" s="361"/>
      <c r="L69" s="360">
        <v>14000</v>
      </c>
      <c r="M69" s="362" t="s">
        <v>519</v>
      </c>
      <c r="N69" s="361"/>
      <c r="O69" s="362" t="s">
        <v>519</v>
      </c>
      <c r="P69" s="361"/>
      <c r="Q69" s="360">
        <v>102675</v>
      </c>
      <c r="R69" s="367" t="s">
        <v>78</v>
      </c>
      <c r="S69" s="360">
        <v>117601</v>
      </c>
      <c r="T69" s="367" t="s">
        <v>78</v>
      </c>
      <c r="U69" s="360">
        <v>3746621</v>
      </c>
      <c r="V69" s="367" t="s">
        <v>78</v>
      </c>
      <c r="W69" s="360">
        <v>4434725</v>
      </c>
      <c r="X69" s="361"/>
      <c r="Y69" s="409">
        <f>'mer_data2.3 May 2016'!N70*1000</f>
        <v>9525101</v>
      </c>
      <c r="Z69" s="367" t="s">
        <v>78</v>
      </c>
      <c r="AA69" s="409">
        <f>'mer_data2.3 May 2016'!O70*1000</f>
        <v>17704656</v>
      </c>
      <c r="AB69" s="367" t="s">
        <v>78</v>
      </c>
      <c r="AC69" s="358">
        <f>'Annual Data_MERT2.3_July14'!N70</f>
        <v>9529.0349999999999</v>
      </c>
    </row>
    <row r="70" spans="1:29" x14ac:dyDescent="0.2">
      <c r="A70" s="359">
        <v>2007</v>
      </c>
      <c r="B70" s="360">
        <v>70035</v>
      </c>
      <c r="C70" s="361"/>
      <c r="D70" s="360">
        <v>3085052</v>
      </c>
      <c r="E70" s="367" t="s">
        <v>78</v>
      </c>
      <c r="F70" s="360">
        <v>649416</v>
      </c>
      <c r="G70" s="361"/>
      <c r="H70" s="360">
        <v>3804503</v>
      </c>
      <c r="I70" s="367" t="s">
        <v>78</v>
      </c>
      <c r="J70" s="362">
        <v>764</v>
      </c>
      <c r="K70" s="361"/>
      <c r="L70" s="360">
        <v>14400</v>
      </c>
      <c r="M70" s="362" t="s">
        <v>519</v>
      </c>
      <c r="N70" s="361"/>
      <c r="O70" s="362" t="s">
        <v>519</v>
      </c>
      <c r="P70" s="361"/>
      <c r="Q70" s="360">
        <v>102712</v>
      </c>
      <c r="R70" s="367" t="s">
        <v>78</v>
      </c>
      <c r="S70" s="360">
        <v>117876</v>
      </c>
      <c r="T70" s="367" t="s">
        <v>78</v>
      </c>
      <c r="U70" s="360">
        <v>3922379</v>
      </c>
      <c r="V70" s="367" t="s">
        <v>78</v>
      </c>
      <c r="W70" s="360">
        <v>4559507</v>
      </c>
      <c r="X70" s="361"/>
      <c r="Y70" s="409">
        <f>'mer_data2.3 May 2016'!N71*1000</f>
        <v>9770943</v>
      </c>
      <c r="Z70" s="367" t="s">
        <v>78</v>
      </c>
      <c r="AA70" s="409">
        <f>'mer_data2.3 May 2016'!O71*1000</f>
        <v>18249435</v>
      </c>
      <c r="AB70" s="367" t="s">
        <v>78</v>
      </c>
      <c r="AC70" s="358">
        <f>'Annual Data_MERT2.3_July14'!N71</f>
        <v>9774.2379999999994</v>
      </c>
    </row>
    <row r="71" spans="1:29" x14ac:dyDescent="0.2">
      <c r="A71" s="363">
        <v>2008</v>
      </c>
      <c r="B71" s="364">
        <v>69059</v>
      </c>
      <c r="C71" s="365"/>
      <c r="D71" s="364">
        <v>3228429</v>
      </c>
      <c r="E71" s="368" t="s">
        <v>78</v>
      </c>
      <c r="F71" s="409">
        <f>'mer_data2.3 May 2016'!D72*1000</f>
        <v>660358</v>
      </c>
      <c r="G71" s="365"/>
      <c r="H71" s="364">
        <v>3948346</v>
      </c>
      <c r="I71" s="368" t="s">
        <v>78</v>
      </c>
      <c r="J71" s="366">
        <v>591</v>
      </c>
      <c r="K71" s="365"/>
      <c r="L71" s="364">
        <v>14800</v>
      </c>
      <c r="M71" s="366">
        <v>1</v>
      </c>
      <c r="N71" s="365"/>
      <c r="O71" s="366" t="s">
        <v>519</v>
      </c>
      <c r="P71" s="365"/>
      <c r="Q71" s="364">
        <v>109253</v>
      </c>
      <c r="R71" s="368" t="s">
        <v>78</v>
      </c>
      <c r="S71" s="364">
        <v>124644</v>
      </c>
      <c r="T71" s="368" t="s">
        <v>78</v>
      </c>
      <c r="U71" s="409">
        <f>'mer_data2.3 May 2016'!L72*1000</f>
        <v>4094182</v>
      </c>
      <c r="V71" s="368" t="s">
        <v>78</v>
      </c>
      <c r="W71" s="364">
        <v>4558368</v>
      </c>
      <c r="X71" s="365"/>
      <c r="Y71" s="409">
        <f>'mer_data2.3 May 2016'!N72*1000</f>
        <v>9743411</v>
      </c>
      <c r="Z71" s="368" t="s">
        <v>78</v>
      </c>
      <c r="AA71" s="409">
        <f>'mer_data2.3 May 2016'!O72*1000</f>
        <v>18396480</v>
      </c>
      <c r="AB71" s="368" t="s">
        <v>78</v>
      </c>
      <c r="AC71" s="358">
        <f>'Annual Data_MERT2.3_July14'!N72</f>
        <v>9749.1360000000004</v>
      </c>
    </row>
    <row r="72" spans="1:29" x14ac:dyDescent="0.2">
      <c r="A72" s="359">
        <v>2009</v>
      </c>
      <c r="B72" s="360">
        <v>63019</v>
      </c>
      <c r="C72" s="361"/>
      <c r="D72" s="360">
        <v>3186594</v>
      </c>
      <c r="E72" s="367" t="s">
        <v>78</v>
      </c>
      <c r="F72" s="409">
        <f>'mer_data2.3 May 2016'!D73*1000</f>
        <v>658850</v>
      </c>
      <c r="G72" s="361"/>
      <c r="H72" s="360">
        <v>3932099</v>
      </c>
      <c r="I72" s="367" t="s">
        <v>78</v>
      </c>
      <c r="J72" s="362">
        <v>692</v>
      </c>
      <c r="K72" s="361"/>
      <c r="L72" s="360">
        <v>16700</v>
      </c>
      <c r="M72" s="362" t="s">
        <v>560</v>
      </c>
      <c r="N72" s="361"/>
      <c r="O72" s="362">
        <v>2</v>
      </c>
      <c r="P72" s="361"/>
      <c r="Q72" s="360">
        <v>111666</v>
      </c>
      <c r="R72" s="367" t="s">
        <v>78</v>
      </c>
      <c r="S72" s="360">
        <v>129060</v>
      </c>
      <c r="T72" s="367" t="s">
        <v>78</v>
      </c>
      <c r="U72" s="409">
        <f>'mer_data2.3 May 2016'!L73*1000</f>
        <v>4047962</v>
      </c>
      <c r="V72" s="367" t="s">
        <v>78</v>
      </c>
      <c r="W72" s="360">
        <v>4460057</v>
      </c>
      <c r="X72" s="361"/>
      <c r="Y72" s="409">
        <f>'mer_data2.3 May 2016'!N73*1000</f>
        <v>9372833</v>
      </c>
      <c r="Z72" s="367" t="s">
        <v>78</v>
      </c>
      <c r="AA72" s="409">
        <f>'mer_data2.3 May 2016'!O73*1000</f>
        <v>17879776</v>
      </c>
      <c r="AB72" s="367" t="s">
        <v>78</v>
      </c>
      <c r="AC72" s="358">
        <f>'Annual Data_MERT2.3_July14'!N73</f>
        <v>9377.5740000000005</v>
      </c>
    </row>
    <row r="73" spans="1:29" x14ac:dyDescent="0.2">
      <c r="A73" s="359">
        <v>2010</v>
      </c>
      <c r="B73" s="360">
        <v>59840</v>
      </c>
      <c r="C73" s="367" t="s">
        <v>78</v>
      </c>
      <c r="D73" s="409">
        <f>'mer_data2.3 May 2016'!C74*1000</f>
        <v>3164678</v>
      </c>
      <c r="E73" s="367" t="s">
        <v>78</v>
      </c>
      <c r="F73" s="409">
        <f>'mer_data2.3 May 2016'!D74*1000</f>
        <v>646730</v>
      </c>
      <c r="G73" s="367" t="s">
        <v>78</v>
      </c>
      <c r="H73" s="360">
        <v>3908159</v>
      </c>
      <c r="I73" s="367" t="s">
        <v>78</v>
      </c>
      <c r="J73" s="362">
        <v>785</v>
      </c>
      <c r="K73" s="367" t="s">
        <v>78</v>
      </c>
      <c r="L73" s="360">
        <v>18500</v>
      </c>
      <c r="M73" s="362">
        <v>47</v>
      </c>
      <c r="N73" s="367" t="s">
        <v>78</v>
      </c>
      <c r="O73" s="362">
        <v>157</v>
      </c>
      <c r="P73" s="367" t="s">
        <v>78</v>
      </c>
      <c r="Q73" s="360">
        <v>110919</v>
      </c>
      <c r="R73" s="367" t="s">
        <v>78</v>
      </c>
      <c r="S73" s="360">
        <v>130407</v>
      </c>
      <c r="T73" s="367" t="s">
        <v>78</v>
      </c>
      <c r="U73" s="409">
        <f>'mer_data2.3 May 2016'!L74*1000</f>
        <v>4011433</v>
      </c>
      <c r="V73" s="367" t="s">
        <v>78</v>
      </c>
      <c r="W73" s="360">
        <v>4538640</v>
      </c>
      <c r="X73" s="367" t="s">
        <v>78</v>
      </c>
      <c r="Y73" s="409">
        <f>'mer_data2.3 May 2016'!N74*1000</f>
        <v>9496834</v>
      </c>
      <c r="Z73" s="367" t="s">
        <v>78</v>
      </c>
      <c r="AA73" s="409">
        <f>'mer_data2.3 May 2016'!O74*1000</f>
        <v>18046906</v>
      </c>
      <c r="AB73" s="367" t="s">
        <v>78</v>
      </c>
      <c r="AC73" s="358">
        <f>'Annual Data_MERT2.3_July14'!N74</f>
        <v>9500.9459999999999</v>
      </c>
    </row>
    <row r="74" spans="1:29" x14ac:dyDescent="0.2">
      <c r="A74" s="363">
        <v>2011</v>
      </c>
      <c r="B74" s="364">
        <v>51213</v>
      </c>
      <c r="C74" s="365"/>
      <c r="D74" s="409">
        <f>'mer_data2.3 May 2016'!C75*1000</f>
        <v>3216100</v>
      </c>
      <c r="E74" s="365"/>
      <c r="F74" s="409">
        <f>'mer_data2.3 May 2016'!D75*1000</f>
        <v>630273</v>
      </c>
      <c r="G74" s="365"/>
      <c r="H74" s="364">
        <v>3958960</v>
      </c>
      <c r="I74" s="365"/>
      <c r="J74" s="366">
        <v>928</v>
      </c>
      <c r="K74" s="365"/>
      <c r="L74" s="364">
        <v>19700</v>
      </c>
      <c r="M74" s="366">
        <v>88</v>
      </c>
      <c r="N74" s="365"/>
      <c r="O74" s="366">
        <v>320</v>
      </c>
      <c r="P74" s="365"/>
      <c r="Q74" s="364">
        <v>109838</v>
      </c>
      <c r="R74" s="365"/>
      <c r="S74" s="364">
        <v>130874</v>
      </c>
      <c r="T74" s="365"/>
      <c r="U74" s="409">
        <f>'mer_data2.3 May 2016'!L75*1000</f>
        <v>4043945</v>
      </c>
      <c r="V74" s="365"/>
      <c r="W74" s="409">
        <f>'mer_data2.3 May 2016'!M75*1000</f>
        <v>4531332</v>
      </c>
      <c r="X74" s="365"/>
      <c r="Y74" s="409">
        <f>'mer_data2.3 May 2016'!N75*1000</f>
        <v>9384717</v>
      </c>
      <c r="Z74" s="365"/>
      <c r="AA74" s="409">
        <f>'mer_data2.3 May 2016'!O75*1000</f>
        <v>17959994</v>
      </c>
      <c r="AB74" s="365"/>
      <c r="AC74" s="358">
        <f>'Annual Data_MERT2.3_July14'!N75</f>
        <v>9387.5210000000006</v>
      </c>
    </row>
    <row r="75" spans="1:29" x14ac:dyDescent="0.2">
      <c r="A75" s="363">
        <v>2012</v>
      </c>
      <c r="B75" s="364"/>
      <c r="C75" s="365"/>
      <c r="D75" s="409">
        <f>'mer_data2.3 May 2016'!C76*1000</f>
        <v>2959511</v>
      </c>
      <c r="E75" s="365"/>
      <c r="F75" s="409">
        <f>'mer_data2.3 May 2016'!D76*1000</f>
        <v>561760</v>
      </c>
      <c r="G75" s="365"/>
      <c r="H75" s="364"/>
      <c r="I75" s="365"/>
      <c r="J75" s="366"/>
      <c r="K75" s="365"/>
      <c r="L75" s="364"/>
      <c r="M75" s="366"/>
      <c r="N75" s="365"/>
      <c r="O75" s="366"/>
      <c r="P75" s="365"/>
      <c r="Q75" s="364"/>
      <c r="R75" s="365"/>
      <c r="S75" s="364"/>
      <c r="T75" s="365"/>
      <c r="U75" s="409">
        <f>'mer_data2.3 May 2016'!L76*1000</f>
        <v>3695193</v>
      </c>
      <c r="V75" s="365"/>
      <c r="W75" s="409">
        <f>'mer_data2.3 May 2016'!M76*1000</f>
        <v>4528069</v>
      </c>
      <c r="X75" s="365"/>
      <c r="Y75" s="409">
        <f>'mer_data2.3 May 2016'!N76*1000</f>
        <v>9168445</v>
      </c>
      <c r="Z75" s="365"/>
      <c r="AA75" s="409">
        <f>'mer_data2.3 May 2016'!O76*1000</f>
        <v>17391707</v>
      </c>
      <c r="AB75" s="365"/>
      <c r="AC75" s="358">
        <f>'Annual Data_MERT2.3_July14'!N76</f>
        <v>9170.24</v>
      </c>
    </row>
    <row r="76" spans="1:29" x14ac:dyDescent="0.2">
      <c r="A76" s="535">
        <v>2013</v>
      </c>
      <c r="B76" s="536"/>
      <c r="C76" s="537"/>
      <c r="D76" s="409">
        <f>'mer_data2.3 May 2016'!C77*1000</f>
        <v>3379793</v>
      </c>
      <c r="E76" s="537"/>
      <c r="F76" s="409">
        <f>'mer_data2.3 May 2016'!D77*1000</f>
        <v>560468</v>
      </c>
      <c r="G76" s="537"/>
      <c r="H76" s="536"/>
      <c r="I76" s="537"/>
      <c r="J76" s="538"/>
      <c r="K76" s="537"/>
      <c r="L76" s="536"/>
      <c r="M76" s="538"/>
      <c r="N76" s="537"/>
      <c r="O76" s="538"/>
      <c r="P76" s="537"/>
      <c r="Q76" s="536"/>
      <c r="R76" s="537"/>
      <c r="S76" s="536"/>
      <c r="T76" s="537"/>
      <c r="U76" s="409">
        <f>'mer_data2.3 May 2016'!L77*1000</f>
        <v>4125099</v>
      </c>
      <c r="V76" s="537"/>
      <c r="W76" s="409">
        <f>'mer_data2.3 May 2016'!M77*1000</f>
        <v>4562113</v>
      </c>
      <c r="X76" s="537"/>
      <c r="Y76" s="409">
        <f>'mer_data2.3 May 2016'!N77*1000</f>
        <v>9206369</v>
      </c>
      <c r="Z76" s="537"/>
      <c r="AA76" s="409">
        <f>'mer_data2.3 May 2016'!O77*1000</f>
        <v>17893581</v>
      </c>
      <c r="AB76" s="539"/>
    </row>
    <row r="77" spans="1:29" x14ac:dyDescent="0.2">
      <c r="A77" s="535">
        <v>2014</v>
      </c>
      <c r="B77" s="536"/>
      <c r="C77" s="537"/>
      <c r="D77" s="409">
        <f>'mer_data2.3 May 2016'!C78*1000</f>
        <v>3568776</v>
      </c>
      <c r="E77" s="537"/>
      <c r="F77" s="409">
        <f>'mer_data2.3 May 2016'!D78*1000</f>
        <v>574506</v>
      </c>
      <c r="G77" s="537"/>
      <c r="H77" s="536"/>
      <c r="I77" s="537"/>
      <c r="J77" s="538"/>
      <c r="K77" s="537"/>
      <c r="L77" s="536"/>
      <c r="M77" s="538"/>
      <c r="N77" s="537"/>
      <c r="O77" s="538"/>
      <c r="P77" s="537"/>
      <c r="Q77" s="536"/>
      <c r="R77" s="537"/>
      <c r="S77" s="536"/>
      <c r="T77" s="537"/>
      <c r="U77" s="409">
        <f>'mer_data2.3 May 2016'!L78*1000</f>
        <v>4332507</v>
      </c>
      <c r="V77" s="537"/>
      <c r="W77" s="409">
        <f>'mer_data2.3 May 2016'!M78*1000</f>
        <v>4613564</v>
      </c>
      <c r="X77" s="537"/>
      <c r="Y77" s="409">
        <f>'mer_data2.3 May 2016'!N78*1000</f>
        <v>9260874</v>
      </c>
      <c r="Z77" s="537"/>
      <c r="AA77" s="409">
        <f>'mer_data2.3 May 2016'!O78*1000</f>
        <v>18206945</v>
      </c>
      <c r="AB77" s="539"/>
    </row>
    <row r="78" spans="1:29" x14ac:dyDescent="0.2">
      <c r="A78" s="676" t="s">
        <v>683</v>
      </c>
      <c r="B78" s="677"/>
      <c r="C78" s="677"/>
      <c r="D78" s="677"/>
      <c r="E78" s="677"/>
      <c r="F78" s="677"/>
      <c r="G78" s="677"/>
      <c r="H78" s="677"/>
      <c r="I78" s="677"/>
      <c r="J78" s="677"/>
      <c r="K78" s="677"/>
      <c r="L78" s="677"/>
      <c r="M78" s="677"/>
      <c r="N78" s="677"/>
      <c r="O78" s="677" t="s">
        <v>684</v>
      </c>
      <c r="P78" s="677"/>
      <c r="Q78" s="677"/>
      <c r="R78" s="677"/>
      <c r="S78" s="677"/>
      <c r="T78" s="677"/>
      <c r="U78" s="677"/>
      <c r="V78" s="677"/>
      <c r="W78" s="677"/>
      <c r="X78" s="677"/>
      <c r="Y78" s="677"/>
      <c r="Z78" s="677"/>
      <c r="AA78" s="677"/>
      <c r="AB78" s="678"/>
    </row>
    <row r="79" spans="1:29" x14ac:dyDescent="0.2">
      <c r="A79" s="665" t="s">
        <v>685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 t="s">
        <v>686</v>
      </c>
      <c r="P79" s="666"/>
      <c r="Q79" s="666"/>
      <c r="R79" s="666"/>
      <c r="S79" s="666"/>
      <c r="T79" s="666"/>
      <c r="U79" s="666"/>
      <c r="V79" s="666"/>
      <c r="W79" s="666"/>
      <c r="X79" s="666"/>
      <c r="Y79" s="666"/>
      <c r="Z79" s="666"/>
      <c r="AA79" s="666"/>
      <c r="AB79" s="675"/>
    </row>
    <row r="80" spans="1:29" x14ac:dyDescent="0.2">
      <c r="A80" s="665"/>
      <c r="B80" s="666"/>
      <c r="C80" s="666"/>
      <c r="D80" s="666"/>
      <c r="E80" s="666"/>
      <c r="F80" s="666"/>
      <c r="G80" s="666"/>
      <c r="H80" s="666"/>
      <c r="I80" s="666"/>
      <c r="J80" s="666"/>
      <c r="K80" s="666"/>
      <c r="L80" s="666"/>
      <c r="M80" s="666"/>
      <c r="N80" s="666"/>
      <c r="O80" s="669" t="s">
        <v>687</v>
      </c>
      <c r="P80" s="669"/>
      <c r="Q80" s="669"/>
      <c r="R80" s="669"/>
      <c r="S80" s="669"/>
      <c r="T80" s="669"/>
      <c r="U80" s="669"/>
      <c r="V80" s="669"/>
      <c r="W80" s="669"/>
      <c r="X80" s="669"/>
      <c r="Y80" s="669"/>
      <c r="Z80" s="669"/>
      <c r="AA80" s="669"/>
      <c r="AB80" s="670"/>
    </row>
    <row r="81" spans="1:28" x14ac:dyDescent="0.2">
      <c r="A81" s="665"/>
      <c r="B81" s="666"/>
      <c r="C81" s="666"/>
      <c r="D81" s="666"/>
      <c r="E81" s="666"/>
      <c r="F81" s="666"/>
      <c r="G81" s="666"/>
      <c r="H81" s="666"/>
      <c r="I81" s="666"/>
      <c r="J81" s="666"/>
      <c r="K81" s="666"/>
      <c r="L81" s="666"/>
      <c r="M81" s="666"/>
      <c r="N81" s="666"/>
      <c r="O81" s="669" t="s">
        <v>688</v>
      </c>
      <c r="P81" s="669"/>
      <c r="Q81" s="669"/>
      <c r="R81" s="669"/>
      <c r="S81" s="669"/>
      <c r="T81" s="669"/>
      <c r="U81" s="669"/>
      <c r="V81" s="669"/>
      <c r="W81" s="669"/>
      <c r="X81" s="669"/>
      <c r="Y81" s="669"/>
      <c r="Z81" s="669"/>
      <c r="AA81" s="669"/>
      <c r="AB81" s="670"/>
    </row>
    <row r="82" spans="1:28" x14ac:dyDescent="0.2">
      <c r="A82" s="665" t="s">
        <v>689</v>
      </c>
      <c r="B82" s="666"/>
      <c r="C82" s="666"/>
      <c r="D82" s="666"/>
      <c r="E82" s="666"/>
      <c r="F82" s="666"/>
      <c r="G82" s="666"/>
      <c r="H82" s="666"/>
      <c r="I82" s="666"/>
      <c r="J82" s="666"/>
      <c r="K82" s="666"/>
      <c r="L82" s="666"/>
      <c r="M82" s="666"/>
      <c r="N82" s="666"/>
      <c r="O82" s="666" t="s">
        <v>690</v>
      </c>
      <c r="P82" s="666"/>
      <c r="Q82" s="666"/>
      <c r="R82" s="666"/>
      <c r="S82" s="666"/>
      <c r="T82" s="666"/>
      <c r="U82" s="666"/>
      <c r="V82" s="666"/>
      <c r="W82" s="666"/>
      <c r="X82" s="666"/>
      <c r="Y82" s="666"/>
      <c r="Z82" s="666"/>
      <c r="AA82" s="666"/>
      <c r="AB82" s="675"/>
    </row>
    <row r="83" spans="1:28" x14ac:dyDescent="0.2">
      <c r="A83" s="674" t="s">
        <v>483</v>
      </c>
      <c r="B83" s="669"/>
      <c r="C83" s="669"/>
      <c r="D83" s="669"/>
      <c r="E83" s="669"/>
      <c r="F83" s="669"/>
      <c r="G83" s="669"/>
      <c r="H83" s="669"/>
      <c r="I83" s="669"/>
      <c r="J83" s="669"/>
      <c r="K83" s="669"/>
      <c r="L83" s="669"/>
      <c r="M83" s="669"/>
      <c r="N83" s="669"/>
      <c r="O83" s="669" t="s">
        <v>392</v>
      </c>
      <c r="P83" s="669"/>
      <c r="Q83" s="669"/>
      <c r="R83" s="669"/>
      <c r="S83" s="669"/>
      <c r="T83" s="669"/>
      <c r="U83" s="669"/>
      <c r="V83" s="669"/>
      <c r="W83" s="669"/>
      <c r="X83" s="669"/>
      <c r="Y83" s="669"/>
      <c r="Z83" s="669"/>
      <c r="AA83" s="669"/>
      <c r="AB83" s="670"/>
    </row>
    <row r="84" spans="1:28" x14ac:dyDescent="0.2">
      <c r="A84" s="665" t="s">
        <v>691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 t="s">
        <v>692</v>
      </c>
      <c r="P84" s="666"/>
      <c r="Q84" s="666"/>
      <c r="R84" s="666"/>
      <c r="S84" s="666"/>
      <c r="T84" s="666"/>
      <c r="U84" s="666"/>
      <c r="V84" s="666"/>
      <c r="W84" s="666"/>
      <c r="X84" s="666"/>
      <c r="Y84" s="666"/>
      <c r="Z84" s="666"/>
      <c r="AA84" s="666"/>
      <c r="AB84" s="675"/>
    </row>
    <row r="85" spans="1:28" x14ac:dyDescent="0.2">
      <c r="A85" s="674" t="s">
        <v>572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 t="s">
        <v>393</v>
      </c>
      <c r="P85" s="669"/>
      <c r="Q85" s="669"/>
      <c r="R85" s="669"/>
      <c r="S85" s="669"/>
      <c r="T85" s="669"/>
      <c r="U85" s="669"/>
      <c r="V85" s="669"/>
      <c r="W85" s="669"/>
      <c r="X85" s="669"/>
      <c r="Y85" s="669"/>
      <c r="Z85" s="669"/>
      <c r="AA85" s="669"/>
      <c r="AB85" s="670"/>
    </row>
    <row r="86" spans="1:28" x14ac:dyDescent="0.2">
      <c r="A86" s="674" t="s">
        <v>573</v>
      </c>
      <c r="B86" s="669"/>
      <c r="C86" s="669"/>
      <c r="D86" s="669"/>
      <c r="E86" s="669"/>
      <c r="F86" s="669"/>
      <c r="G86" s="669"/>
      <c r="H86" s="669"/>
      <c r="I86" s="669"/>
      <c r="J86" s="669"/>
      <c r="K86" s="669"/>
      <c r="L86" s="669"/>
      <c r="M86" s="669"/>
      <c r="N86" s="669"/>
      <c r="O86" s="669" t="s">
        <v>394</v>
      </c>
      <c r="P86" s="669"/>
      <c r="Q86" s="669"/>
      <c r="R86" s="669"/>
      <c r="S86" s="669"/>
      <c r="T86" s="669"/>
      <c r="U86" s="669"/>
      <c r="V86" s="669"/>
      <c r="W86" s="669"/>
      <c r="X86" s="669"/>
      <c r="Y86" s="669"/>
      <c r="Z86" s="669"/>
      <c r="AA86" s="669"/>
      <c r="AB86" s="670"/>
    </row>
    <row r="87" spans="1:28" x14ac:dyDescent="0.2">
      <c r="A87" s="674"/>
      <c r="B87" s="669"/>
      <c r="C87" s="669"/>
      <c r="D87" s="669"/>
      <c r="E87" s="669"/>
      <c r="F87" s="669"/>
      <c r="G87" s="669"/>
      <c r="H87" s="669"/>
      <c r="I87" s="669"/>
      <c r="J87" s="669"/>
      <c r="K87" s="669"/>
      <c r="L87" s="669"/>
      <c r="M87" s="669"/>
      <c r="N87" s="669"/>
      <c r="O87" s="669" t="s">
        <v>395</v>
      </c>
      <c r="P87" s="669"/>
      <c r="Q87" s="669"/>
      <c r="R87" s="669"/>
      <c r="S87" s="669"/>
      <c r="T87" s="669"/>
      <c r="U87" s="669"/>
      <c r="V87" s="669"/>
      <c r="W87" s="669"/>
      <c r="X87" s="669"/>
      <c r="Y87" s="669"/>
      <c r="Z87" s="669"/>
      <c r="AA87" s="669"/>
      <c r="AB87" s="670"/>
    </row>
    <row r="88" spans="1:28" x14ac:dyDescent="0.2">
      <c r="A88" s="665" t="s">
        <v>693</v>
      </c>
      <c r="B88" s="666"/>
      <c r="C88" s="666"/>
      <c r="D88" s="666"/>
      <c r="E88" s="666"/>
      <c r="F88" s="666"/>
      <c r="G88" s="666"/>
      <c r="H88" s="666"/>
      <c r="I88" s="666"/>
      <c r="J88" s="666"/>
      <c r="K88" s="666"/>
      <c r="L88" s="666"/>
      <c r="M88" s="666"/>
      <c r="N88" s="666"/>
      <c r="O88" s="669" t="s">
        <v>694</v>
      </c>
      <c r="P88" s="669"/>
      <c r="Q88" s="669"/>
      <c r="R88" s="669"/>
      <c r="S88" s="669"/>
      <c r="T88" s="669"/>
      <c r="U88" s="669"/>
      <c r="V88" s="669"/>
      <c r="W88" s="669"/>
      <c r="X88" s="669"/>
      <c r="Y88" s="669"/>
      <c r="Z88" s="669"/>
      <c r="AA88" s="669"/>
      <c r="AB88" s="670"/>
    </row>
    <row r="89" spans="1:28" x14ac:dyDescent="0.2">
      <c r="A89" s="665" t="s">
        <v>695</v>
      </c>
      <c r="B89" s="666"/>
      <c r="C89" s="666"/>
      <c r="D89" s="666"/>
      <c r="E89" s="666"/>
      <c r="F89" s="666"/>
      <c r="G89" s="666"/>
      <c r="H89" s="666"/>
      <c r="I89" s="666"/>
      <c r="J89" s="666"/>
      <c r="K89" s="666"/>
      <c r="L89" s="666"/>
      <c r="M89" s="666"/>
      <c r="N89" s="666"/>
      <c r="O89" s="669" t="s">
        <v>696</v>
      </c>
      <c r="P89" s="669"/>
      <c r="Q89" s="669"/>
      <c r="R89" s="669"/>
      <c r="S89" s="669"/>
      <c r="T89" s="669"/>
      <c r="U89" s="669"/>
      <c r="V89" s="669"/>
      <c r="W89" s="669"/>
      <c r="X89" s="669"/>
      <c r="Y89" s="669"/>
      <c r="Z89" s="669"/>
      <c r="AA89" s="669"/>
      <c r="AB89" s="670"/>
    </row>
    <row r="90" spans="1:28" x14ac:dyDescent="0.2">
      <c r="A90" s="674" t="s">
        <v>578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 t="s">
        <v>396</v>
      </c>
      <c r="P90" s="669"/>
      <c r="Q90" s="669"/>
      <c r="R90" s="669"/>
      <c r="S90" s="669"/>
      <c r="T90" s="669"/>
      <c r="U90" s="669"/>
      <c r="V90" s="669"/>
      <c r="W90" s="669"/>
      <c r="X90" s="669"/>
      <c r="Y90" s="669"/>
      <c r="Z90" s="669"/>
      <c r="AA90" s="669"/>
      <c r="AB90" s="670"/>
    </row>
    <row r="91" spans="1:28" x14ac:dyDescent="0.2">
      <c r="A91" s="674"/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 t="s">
        <v>697</v>
      </c>
      <c r="P91" s="669"/>
      <c r="Q91" s="669"/>
      <c r="R91" s="669"/>
      <c r="S91" s="669"/>
      <c r="T91" s="669"/>
      <c r="U91" s="669"/>
      <c r="V91" s="669"/>
      <c r="W91" s="669"/>
      <c r="X91" s="669"/>
      <c r="Y91" s="669"/>
      <c r="Z91" s="669"/>
      <c r="AA91" s="669"/>
      <c r="AB91" s="670"/>
    </row>
    <row r="92" spans="1:28" ht="12.75" customHeight="1" x14ac:dyDescent="0.2">
      <c r="A92" s="665" t="s">
        <v>698</v>
      </c>
      <c r="B92" s="666"/>
      <c r="C92" s="666"/>
      <c r="D92" s="666"/>
      <c r="E92" s="666"/>
      <c r="F92" s="666"/>
      <c r="G92" s="666"/>
      <c r="H92" s="666"/>
      <c r="I92" s="666"/>
      <c r="J92" s="666"/>
      <c r="K92" s="666"/>
      <c r="L92" s="666"/>
      <c r="M92" s="666"/>
      <c r="N92" s="666"/>
      <c r="O92" s="667" t="s">
        <v>699</v>
      </c>
      <c r="P92" s="667"/>
      <c r="Q92" s="667"/>
      <c r="R92" s="667"/>
      <c r="S92" s="667"/>
      <c r="T92" s="667"/>
      <c r="U92" s="667"/>
      <c r="V92" s="667"/>
      <c r="W92" s="667"/>
      <c r="X92" s="667"/>
      <c r="Y92" s="667"/>
      <c r="Z92" s="667"/>
      <c r="AA92" s="667"/>
      <c r="AB92" s="668"/>
    </row>
    <row r="93" spans="1:28" x14ac:dyDescent="0.2">
      <c r="A93" s="665"/>
      <c r="B93" s="666"/>
      <c r="C93" s="666"/>
      <c r="D93" s="666"/>
      <c r="E93" s="666"/>
      <c r="F93" s="666"/>
      <c r="G93" s="666"/>
      <c r="H93" s="666"/>
      <c r="I93" s="666"/>
      <c r="J93" s="666"/>
      <c r="K93" s="666"/>
      <c r="L93" s="666"/>
      <c r="M93" s="666"/>
      <c r="N93" s="666"/>
      <c r="O93" s="669" t="s">
        <v>700</v>
      </c>
      <c r="P93" s="669"/>
      <c r="Q93" s="669"/>
      <c r="R93" s="669"/>
      <c r="S93" s="669"/>
      <c r="T93" s="669"/>
      <c r="U93" s="669"/>
      <c r="V93" s="669"/>
      <c r="W93" s="669"/>
      <c r="X93" s="669"/>
      <c r="Y93" s="669"/>
      <c r="Z93" s="669"/>
      <c r="AA93" s="669"/>
      <c r="AB93" s="670"/>
    </row>
    <row r="94" spans="1:28" x14ac:dyDescent="0.2">
      <c r="A94" s="665" t="s">
        <v>701</v>
      </c>
      <c r="B94" s="666"/>
      <c r="C94" s="666"/>
      <c r="D94" s="666"/>
      <c r="E94" s="666"/>
      <c r="F94" s="666"/>
      <c r="G94" s="666"/>
      <c r="H94" s="666"/>
      <c r="I94" s="666"/>
      <c r="J94" s="666"/>
      <c r="K94" s="666"/>
      <c r="L94" s="666"/>
      <c r="M94" s="666"/>
      <c r="N94" s="666"/>
      <c r="O94" s="669" t="s">
        <v>397</v>
      </c>
      <c r="P94" s="669"/>
      <c r="Q94" s="669"/>
      <c r="R94" s="669"/>
      <c r="S94" s="669"/>
      <c r="T94" s="669"/>
      <c r="U94" s="669"/>
      <c r="V94" s="669"/>
      <c r="W94" s="669"/>
      <c r="X94" s="669"/>
      <c r="Y94" s="669"/>
      <c r="Z94" s="669"/>
      <c r="AA94" s="669"/>
      <c r="AB94" s="670"/>
    </row>
    <row r="95" spans="1:28" x14ac:dyDescent="0.2">
      <c r="A95" s="673" t="s">
        <v>582</v>
      </c>
      <c r="B95" s="671"/>
      <c r="C95" s="671"/>
      <c r="D95" s="671"/>
      <c r="E95" s="671"/>
      <c r="F95" s="671"/>
      <c r="G95" s="671"/>
      <c r="H95" s="671"/>
      <c r="I95" s="671"/>
      <c r="J95" s="671"/>
      <c r="K95" s="671"/>
      <c r="L95" s="671"/>
      <c r="M95" s="671"/>
      <c r="N95" s="671"/>
      <c r="O95" s="671"/>
      <c r="P95" s="671"/>
      <c r="Q95" s="671"/>
      <c r="R95" s="671"/>
      <c r="S95" s="671"/>
      <c r="T95" s="671"/>
      <c r="U95" s="671"/>
      <c r="V95" s="671"/>
      <c r="W95" s="671"/>
      <c r="X95" s="671"/>
      <c r="Y95" s="671"/>
      <c r="Z95" s="671"/>
      <c r="AA95" s="671"/>
      <c r="AB95" s="672"/>
    </row>
  </sheetData>
  <mergeCells count="73">
    <mergeCell ref="A1:AB1"/>
    <mergeCell ref="A2:AB2"/>
    <mergeCell ref="A3:A11"/>
    <mergeCell ref="B3:V6"/>
    <mergeCell ref="W3:X3"/>
    <mergeCell ref="Y3:Z3"/>
    <mergeCell ref="AA3:AB11"/>
    <mergeCell ref="W4:X4"/>
    <mergeCell ref="Y4:Z4"/>
    <mergeCell ref="W5:X5"/>
    <mergeCell ref="Y5:Z5"/>
    <mergeCell ref="W6:X6"/>
    <mergeCell ref="Y6:Z6"/>
    <mergeCell ref="B7:I9"/>
    <mergeCell ref="J7:T9"/>
    <mergeCell ref="U7:V7"/>
    <mergeCell ref="W7:X7"/>
    <mergeCell ref="Y7:Z7"/>
    <mergeCell ref="U8:V8"/>
    <mergeCell ref="W8:X8"/>
    <mergeCell ref="Y8:Z8"/>
    <mergeCell ref="U9:V9"/>
    <mergeCell ref="W9:X9"/>
    <mergeCell ref="Y9:Z9"/>
    <mergeCell ref="B10:C11"/>
    <mergeCell ref="D10:E11"/>
    <mergeCell ref="F10:G11"/>
    <mergeCell ref="H10:I11"/>
    <mergeCell ref="J10:K10"/>
    <mergeCell ref="L10:L11"/>
    <mergeCell ref="A78:N78"/>
    <mergeCell ref="O78:AB78"/>
    <mergeCell ref="M10:N11"/>
    <mergeCell ref="O10:P11"/>
    <mergeCell ref="Q10:R11"/>
    <mergeCell ref="S10:T11"/>
    <mergeCell ref="U10:V10"/>
    <mergeCell ref="W10:X10"/>
    <mergeCell ref="Y10:Z10"/>
    <mergeCell ref="J11:K11"/>
    <mergeCell ref="U11:V11"/>
    <mergeCell ref="W11:X11"/>
    <mergeCell ref="Y11:Z11"/>
    <mergeCell ref="A79:N81"/>
    <mergeCell ref="O79:AB79"/>
    <mergeCell ref="O80:AB80"/>
    <mergeCell ref="O81:AB81"/>
    <mergeCell ref="A82:N82"/>
    <mergeCell ref="O82:AB82"/>
    <mergeCell ref="A83:N83"/>
    <mergeCell ref="O83:AB83"/>
    <mergeCell ref="A84:N84"/>
    <mergeCell ref="O84:AB84"/>
    <mergeCell ref="A85:N85"/>
    <mergeCell ref="O85:AB85"/>
    <mergeCell ref="A86:N86"/>
    <mergeCell ref="O86:AB86"/>
    <mergeCell ref="A87:N87"/>
    <mergeCell ref="O87:AB87"/>
    <mergeCell ref="A88:N88"/>
    <mergeCell ref="O88:AB88"/>
    <mergeCell ref="A89:N89"/>
    <mergeCell ref="O89:AB89"/>
    <mergeCell ref="A90:N90"/>
    <mergeCell ref="O90:AB90"/>
    <mergeCell ref="A91:N91"/>
    <mergeCell ref="O91:AB91"/>
    <mergeCell ref="A92:N93"/>
    <mergeCell ref="O92:AB92"/>
    <mergeCell ref="O93:AB93"/>
    <mergeCell ref="A94:N94"/>
    <mergeCell ref="O94:AB95"/>
    <mergeCell ref="A95:N95"/>
  </mergeCells>
  <hyperlinks>
    <hyperlink ref="O92" r:id="rId1" location="consumption" display="http://www.eia.gov/totalenergy/data/monthly/ - consumption" xr:uid="{00000000-0004-0000-0E00-000000000000}"/>
  </hyperlink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547"/>
  <sheetViews>
    <sheetView showGridLines="0" topLeftCell="H521" workbookViewId="0">
      <selection activeCell="N542" sqref="N542"/>
    </sheetView>
  </sheetViews>
  <sheetFormatPr defaultColWidth="9.140625" defaultRowHeight="12.75" x14ac:dyDescent="0.2"/>
  <cols>
    <col min="1" max="1" width="14.7109375" style="377" bestFit="1" customWidth="1"/>
    <col min="2" max="15" width="36.5703125" style="377" bestFit="1" customWidth="1"/>
    <col min="16" max="16384" width="9.140625" style="377"/>
  </cols>
  <sheetData>
    <row r="1" spans="1:15" ht="18" x14ac:dyDescent="0.25">
      <c r="A1" s="376" t="s">
        <v>727</v>
      </c>
    </row>
    <row r="2" spans="1:15" ht="18.75" x14ac:dyDescent="0.3">
      <c r="A2" s="378" t="s">
        <v>728</v>
      </c>
    </row>
    <row r="4" spans="1:15" x14ac:dyDescent="0.2">
      <c r="A4" s="379" t="s">
        <v>729</v>
      </c>
    </row>
    <row r="6" spans="1:15" x14ac:dyDescent="0.2">
      <c r="A6" s="377" t="s">
        <v>730</v>
      </c>
    </row>
    <row r="7" spans="1:15" x14ac:dyDescent="0.2">
      <c r="A7" s="377" t="s">
        <v>731</v>
      </c>
    </row>
    <row r="9" spans="1:15" ht="15" x14ac:dyDescent="0.2">
      <c r="A9" s="380" t="s">
        <v>732</v>
      </c>
    </row>
    <row r="12" spans="1:15" ht="38.25" x14ac:dyDescent="0.2">
      <c r="A12" s="701" t="s">
        <v>69</v>
      </c>
      <c r="B12" s="381" t="s">
        <v>733</v>
      </c>
      <c r="C12" s="381" t="s">
        <v>734</v>
      </c>
      <c r="D12" s="381" t="s">
        <v>735</v>
      </c>
      <c r="E12" s="381" t="s">
        <v>736</v>
      </c>
      <c r="F12" s="381" t="s">
        <v>737</v>
      </c>
      <c r="G12" s="381" t="s">
        <v>738</v>
      </c>
      <c r="H12" s="381" t="s">
        <v>739</v>
      </c>
      <c r="I12" s="381" t="s">
        <v>740</v>
      </c>
      <c r="J12" s="381" t="s">
        <v>741</v>
      </c>
      <c r="K12" s="381" t="s">
        <v>742</v>
      </c>
      <c r="L12" s="381" t="s">
        <v>743</v>
      </c>
      <c r="M12" s="381" t="s">
        <v>744</v>
      </c>
      <c r="N12" s="381" t="s">
        <v>745</v>
      </c>
      <c r="O12" s="381" t="s">
        <v>746</v>
      </c>
    </row>
    <row r="13" spans="1:15" x14ac:dyDescent="0.2">
      <c r="A13" s="702"/>
      <c r="B13" s="382" t="s">
        <v>747</v>
      </c>
      <c r="C13" s="382" t="s">
        <v>747</v>
      </c>
      <c r="D13" s="382" t="s">
        <v>747</v>
      </c>
      <c r="E13" s="382" t="s">
        <v>747</v>
      </c>
      <c r="F13" s="382" t="s">
        <v>747</v>
      </c>
      <c r="G13" s="382" t="s">
        <v>747</v>
      </c>
      <c r="H13" s="382" t="s">
        <v>747</v>
      </c>
      <c r="I13" s="382" t="s">
        <v>747</v>
      </c>
      <c r="J13" s="382" t="s">
        <v>747</v>
      </c>
      <c r="K13" s="382" t="s">
        <v>747</v>
      </c>
      <c r="L13" s="382" t="s">
        <v>747</v>
      </c>
      <c r="M13" s="382" t="s">
        <v>747</v>
      </c>
      <c r="N13" s="382" t="s">
        <v>747</v>
      </c>
      <c r="O13" s="382" t="s">
        <v>747</v>
      </c>
    </row>
    <row r="14" spans="1:15" x14ac:dyDescent="0.2">
      <c r="A14" s="383" t="s">
        <v>748</v>
      </c>
      <c r="B14" s="383">
        <v>20.251999999999999</v>
      </c>
      <c r="C14" s="383">
        <v>400.161</v>
      </c>
      <c r="D14" s="383">
        <v>235.624</v>
      </c>
      <c r="E14" s="383">
        <v>656.03700000000003</v>
      </c>
      <c r="F14" s="383" t="s">
        <v>749</v>
      </c>
      <c r="G14" s="383" t="s">
        <v>749</v>
      </c>
      <c r="H14" s="383" t="s">
        <v>749</v>
      </c>
      <c r="I14" s="383" t="s">
        <v>749</v>
      </c>
      <c r="J14" s="383">
        <v>0.56999999999999995</v>
      </c>
      <c r="K14" s="383">
        <v>0.56999999999999995</v>
      </c>
      <c r="L14" s="383">
        <v>656.60699999999997</v>
      </c>
      <c r="M14" s="383">
        <v>123.242</v>
      </c>
      <c r="N14" s="383">
        <v>299.46100000000001</v>
      </c>
      <c r="O14" s="383">
        <v>1079.31</v>
      </c>
    </row>
    <row r="15" spans="1:15" x14ac:dyDescent="0.2">
      <c r="A15" s="383" t="s">
        <v>750</v>
      </c>
      <c r="B15" s="383">
        <v>17.347000000000001</v>
      </c>
      <c r="C15" s="383">
        <v>402.16699999999997</v>
      </c>
      <c r="D15" s="383">
        <v>201.738</v>
      </c>
      <c r="E15" s="383">
        <v>621.25099999999998</v>
      </c>
      <c r="F15" s="383" t="s">
        <v>749</v>
      </c>
      <c r="G15" s="383" t="s">
        <v>749</v>
      </c>
      <c r="H15" s="383" t="s">
        <v>749</v>
      </c>
      <c r="I15" s="383" t="s">
        <v>749</v>
      </c>
      <c r="J15" s="383">
        <v>0.51500000000000001</v>
      </c>
      <c r="K15" s="383">
        <v>0.51500000000000001</v>
      </c>
      <c r="L15" s="383">
        <v>621.76599999999996</v>
      </c>
      <c r="M15" s="383">
        <v>119.754</v>
      </c>
      <c r="N15" s="383">
        <v>260.39999999999998</v>
      </c>
      <c r="O15" s="383">
        <v>1001.92</v>
      </c>
    </row>
    <row r="16" spans="1:15" x14ac:dyDescent="0.2">
      <c r="A16" s="383" t="s">
        <v>751</v>
      </c>
      <c r="B16" s="383">
        <v>13.621</v>
      </c>
      <c r="C16" s="383">
        <v>317.01499999999999</v>
      </c>
      <c r="D16" s="383">
        <v>158.94800000000001</v>
      </c>
      <c r="E16" s="383">
        <v>489.584</v>
      </c>
      <c r="F16" s="383" t="s">
        <v>749</v>
      </c>
      <c r="G16" s="383" t="s">
        <v>749</v>
      </c>
      <c r="H16" s="383" t="s">
        <v>749</v>
      </c>
      <c r="I16" s="383" t="s">
        <v>749</v>
      </c>
      <c r="J16" s="383">
        <v>0.56999999999999995</v>
      </c>
      <c r="K16" s="383">
        <v>0.56999999999999995</v>
      </c>
      <c r="L16" s="383">
        <v>490.154</v>
      </c>
      <c r="M16" s="383">
        <v>118.29600000000001</v>
      </c>
      <c r="N16" s="383">
        <v>275.98700000000002</v>
      </c>
      <c r="O16" s="383">
        <v>884.43700000000001</v>
      </c>
    </row>
    <row r="17" spans="1:15" x14ac:dyDescent="0.2">
      <c r="A17" s="383" t="s">
        <v>752</v>
      </c>
      <c r="B17" s="383">
        <v>8.9179999999999993</v>
      </c>
      <c r="C17" s="383">
        <v>236.58199999999999</v>
      </c>
      <c r="D17" s="383">
        <v>115.952</v>
      </c>
      <c r="E17" s="383">
        <v>361.452</v>
      </c>
      <c r="F17" s="383" t="s">
        <v>749</v>
      </c>
      <c r="G17" s="383" t="s">
        <v>749</v>
      </c>
      <c r="H17" s="383" t="s">
        <v>749</v>
      </c>
      <c r="I17" s="383" t="s">
        <v>749</v>
      </c>
      <c r="J17" s="383">
        <v>0.55100000000000005</v>
      </c>
      <c r="K17" s="383">
        <v>0.55100000000000005</v>
      </c>
      <c r="L17" s="383">
        <v>362.00299999999999</v>
      </c>
      <c r="M17" s="383">
        <v>113.86</v>
      </c>
      <c r="N17" s="383">
        <v>259.59800000000001</v>
      </c>
      <c r="O17" s="383">
        <v>735.46100000000001</v>
      </c>
    </row>
    <row r="18" spans="1:15" x14ac:dyDescent="0.2">
      <c r="A18" s="383" t="s">
        <v>753</v>
      </c>
      <c r="B18" s="383">
        <v>9.0470000000000006</v>
      </c>
      <c r="C18" s="383">
        <v>177.74299999999999</v>
      </c>
      <c r="D18" s="383">
        <v>101.749</v>
      </c>
      <c r="E18" s="383">
        <v>288.53899999999999</v>
      </c>
      <c r="F18" s="383" t="s">
        <v>749</v>
      </c>
      <c r="G18" s="383" t="s">
        <v>749</v>
      </c>
      <c r="H18" s="383" t="s">
        <v>749</v>
      </c>
      <c r="I18" s="383" t="s">
        <v>749</v>
      </c>
      <c r="J18" s="383">
        <v>0.56999999999999995</v>
      </c>
      <c r="K18" s="383">
        <v>0.56999999999999995</v>
      </c>
      <c r="L18" s="383">
        <v>289.10899999999998</v>
      </c>
      <c r="M18" s="383">
        <v>117.568</v>
      </c>
      <c r="N18" s="383">
        <v>289.43799999999999</v>
      </c>
      <c r="O18" s="383">
        <v>696.11400000000003</v>
      </c>
    </row>
    <row r="19" spans="1:15" x14ac:dyDescent="0.2">
      <c r="A19" s="383" t="s">
        <v>754</v>
      </c>
      <c r="B19" s="383">
        <v>9.0760000000000005</v>
      </c>
      <c r="C19" s="383">
        <v>137.86799999999999</v>
      </c>
      <c r="D19" s="383">
        <v>80.400999999999996</v>
      </c>
      <c r="E19" s="383">
        <v>227.346</v>
      </c>
      <c r="F19" s="383" t="s">
        <v>749</v>
      </c>
      <c r="G19" s="383" t="s">
        <v>749</v>
      </c>
      <c r="H19" s="383" t="s">
        <v>749</v>
      </c>
      <c r="I19" s="383" t="s">
        <v>749</v>
      </c>
      <c r="J19" s="383">
        <v>0.55100000000000005</v>
      </c>
      <c r="K19" s="383">
        <v>0.55100000000000005</v>
      </c>
      <c r="L19" s="383">
        <v>227.89699999999999</v>
      </c>
      <c r="M19" s="383">
        <v>128.66800000000001</v>
      </c>
      <c r="N19" s="383">
        <v>330.90800000000002</v>
      </c>
      <c r="O19" s="383">
        <v>687.47299999999996</v>
      </c>
    </row>
    <row r="20" spans="1:15" x14ac:dyDescent="0.2">
      <c r="A20" s="383" t="s">
        <v>755</v>
      </c>
      <c r="B20" s="383">
        <v>8.9610000000000003</v>
      </c>
      <c r="C20" s="383">
        <v>109.883</v>
      </c>
      <c r="D20" s="383">
        <v>78.113</v>
      </c>
      <c r="E20" s="383">
        <v>196.95599999999999</v>
      </c>
      <c r="F20" s="383" t="s">
        <v>749</v>
      </c>
      <c r="G20" s="383" t="s">
        <v>749</v>
      </c>
      <c r="H20" s="383" t="s">
        <v>749</v>
      </c>
      <c r="I20" s="383" t="s">
        <v>749</v>
      </c>
      <c r="J20" s="383">
        <v>0.56999999999999995</v>
      </c>
      <c r="K20" s="383">
        <v>0.56999999999999995</v>
      </c>
      <c r="L20" s="383">
        <v>197.52600000000001</v>
      </c>
      <c r="M20" s="383">
        <v>139.958</v>
      </c>
      <c r="N20" s="383">
        <v>356.46499999999997</v>
      </c>
      <c r="O20" s="383">
        <v>693.94899999999996</v>
      </c>
    </row>
    <row r="21" spans="1:15" x14ac:dyDescent="0.2">
      <c r="A21" s="383" t="s">
        <v>756</v>
      </c>
      <c r="B21" s="383">
        <v>9.68</v>
      </c>
      <c r="C21" s="383">
        <v>107.795</v>
      </c>
      <c r="D21" s="383">
        <v>88.897000000000006</v>
      </c>
      <c r="E21" s="383">
        <v>206.37200000000001</v>
      </c>
      <c r="F21" s="383" t="s">
        <v>749</v>
      </c>
      <c r="G21" s="383" t="s">
        <v>749</v>
      </c>
      <c r="H21" s="383" t="s">
        <v>749</v>
      </c>
      <c r="I21" s="383" t="s">
        <v>749</v>
      </c>
      <c r="J21" s="383">
        <v>0.56999999999999995</v>
      </c>
      <c r="K21" s="383">
        <v>0.56999999999999995</v>
      </c>
      <c r="L21" s="383">
        <v>206.94200000000001</v>
      </c>
      <c r="M21" s="383">
        <v>141.977</v>
      </c>
      <c r="N21" s="383">
        <v>357.38299999999998</v>
      </c>
      <c r="O21" s="383">
        <v>706.30100000000004</v>
      </c>
    </row>
    <row r="22" spans="1:15" x14ac:dyDescent="0.2">
      <c r="A22" s="383" t="s">
        <v>757</v>
      </c>
      <c r="B22" s="383">
        <v>13.045999999999999</v>
      </c>
      <c r="C22" s="383">
        <v>105.908</v>
      </c>
      <c r="D22" s="383">
        <v>90.74</v>
      </c>
      <c r="E22" s="383">
        <v>209.69300000000001</v>
      </c>
      <c r="F22" s="383" t="s">
        <v>749</v>
      </c>
      <c r="G22" s="383" t="s">
        <v>749</v>
      </c>
      <c r="H22" s="383" t="s">
        <v>749</v>
      </c>
      <c r="I22" s="383" t="s">
        <v>749</v>
      </c>
      <c r="J22" s="383">
        <v>0.55100000000000005</v>
      </c>
      <c r="K22" s="383">
        <v>0.55100000000000005</v>
      </c>
      <c r="L22" s="383">
        <v>210.244</v>
      </c>
      <c r="M22" s="383">
        <v>142.11199999999999</v>
      </c>
      <c r="N22" s="383">
        <v>298.685</v>
      </c>
      <c r="O22" s="383">
        <v>651.04100000000005</v>
      </c>
    </row>
    <row r="23" spans="1:15" x14ac:dyDescent="0.2">
      <c r="A23" s="383" t="s">
        <v>758</v>
      </c>
      <c r="B23" s="383">
        <v>15.202999999999999</v>
      </c>
      <c r="C23" s="383">
        <v>129.071</v>
      </c>
      <c r="D23" s="383">
        <v>121.53700000000001</v>
      </c>
      <c r="E23" s="383">
        <v>265.81200000000001</v>
      </c>
      <c r="F23" s="383" t="s">
        <v>749</v>
      </c>
      <c r="G23" s="383" t="s">
        <v>749</v>
      </c>
      <c r="H23" s="383" t="s">
        <v>749</v>
      </c>
      <c r="I23" s="383" t="s">
        <v>749</v>
      </c>
      <c r="J23" s="383">
        <v>0.56999999999999995</v>
      </c>
      <c r="K23" s="383">
        <v>0.56999999999999995</v>
      </c>
      <c r="L23" s="383">
        <v>266.38099999999997</v>
      </c>
      <c r="M23" s="383">
        <v>129.858</v>
      </c>
      <c r="N23" s="383">
        <v>297.22300000000001</v>
      </c>
      <c r="O23" s="383">
        <v>693.46199999999999</v>
      </c>
    </row>
    <row r="24" spans="1:15" x14ac:dyDescent="0.2">
      <c r="A24" s="383" t="s">
        <v>759</v>
      </c>
      <c r="B24" s="383">
        <v>16.829000000000001</v>
      </c>
      <c r="C24" s="383">
        <v>221.09700000000001</v>
      </c>
      <c r="D24" s="383">
        <v>150.892</v>
      </c>
      <c r="E24" s="383">
        <v>388.81799999999998</v>
      </c>
      <c r="F24" s="383" t="s">
        <v>749</v>
      </c>
      <c r="G24" s="383" t="s">
        <v>749</v>
      </c>
      <c r="H24" s="383" t="s">
        <v>749</v>
      </c>
      <c r="I24" s="383" t="s">
        <v>749</v>
      </c>
      <c r="J24" s="383">
        <v>0.55100000000000005</v>
      </c>
      <c r="K24" s="383">
        <v>0.55100000000000005</v>
      </c>
      <c r="L24" s="383">
        <v>389.37</v>
      </c>
      <c r="M24" s="383">
        <v>123.73099999999999</v>
      </c>
      <c r="N24" s="383">
        <v>287.86900000000003</v>
      </c>
      <c r="O24" s="383">
        <v>800.97</v>
      </c>
    </row>
    <row r="25" spans="1:15" x14ac:dyDescent="0.2">
      <c r="A25" s="383" t="s">
        <v>760</v>
      </c>
      <c r="B25" s="383">
        <v>17.922000000000001</v>
      </c>
      <c r="C25" s="383">
        <v>303.68900000000002</v>
      </c>
      <c r="D25" s="383">
        <v>182.614</v>
      </c>
      <c r="E25" s="383">
        <v>504.22500000000002</v>
      </c>
      <c r="F25" s="383" t="s">
        <v>749</v>
      </c>
      <c r="G25" s="383" t="s">
        <v>749</v>
      </c>
      <c r="H25" s="383" t="s">
        <v>749</v>
      </c>
      <c r="I25" s="383" t="s">
        <v>749</v>
      </c>
      <c r="J25" s="383">
        <v>0.56999999999999995</v>
      </c>
      <c r="K25" s="383">
        <v>0.56999999999999995</v>
      </c>
      <c r="L25" s="383">
        <v>504.79399999999998</v>
      </c>
      <c r="M25" s="383">
        <v>117.629</v>
      </c>
      <c r="N25" s="383">
        <v>291.851</v>
      </c>
      <c r="O25" s="383">
        <v>914.274</v>
      </c>
    </row>
    <row r="26" spans="1:15" x14ac:dyDescent="0.2">
      <c r="A26" s="383" t="s">
        <v>761</v>
      </c>
      <c r="B26" s="383">
        <v>159.90199999999999</v>
      </c>
      <c r="C26" s="383">
        <v>2648.9780000000001</v>
      </c>
      <c r="D26" s="383">
        <v>1607.2059999999999</v>
      </c>
      <c r="E26" s="383">
        <v>4416.085</v>
      </c>
      <c r="F26" s="383" t="s">
        <v>749</v>
      </c>
      <c r="G26" s="383" t="s">
        <v>749</v>
      </c>
      <c r="H26" s="383" t="s">
        <v>749</v>
      </c>
      <c r="I26" s="383" t="s">
        <v>749</v>
      </c>
      <c r="J26" s="383">
        <v>6.7080000000000002</v>
      </c>
      <c r="K26" s="383">
        <v>6.7080000000000002</v>
      </c>
      <c r="L26" s="383">
        <v>4422.7929999999997</v>
      </c>
      <c r="M26" s="383">
        <v>1516.653</v>
      </c>
      <c r="N26" s="383">
        <v>3603.511</v>
      </c>
      <c r="O26" s="383">
        <v>9542.9570000000003</v>
      </c>
    </row>
    <row r="27" spans="1:15" x14ac:dyDescent="0.2">
      <c r="A27" s="383" t="s">
        <v>762</v>
      </c>
      <c r="B27" s="383">
        <v>23.448</v>
      </c>
      <c r="C27" s="383">
        <v>416.19499999999999</v>
      </c>
      <c r="D27" s="383">
        <v>189.756</v>
      </c>
      <c r="E27" s="383">
        <v>629.399</v>
      </c>
      <c r="F27" s="383" t="s">
        <v>749</v>
      </c>
      <c r="G27" s="383" t="s">
        <v>749</v>
      </c>
      <c r="H27" s="383" t="s">
        <v>749</v>
      </c>
      <c r="I27" s="383" t="s">
        <v>749</v>
      </c>
      <c r="J27" s="383">
        <v>0.59599999999999997</v>
      </c>
      <c r="K27" s="383">
        <v>0.59599999999999997</v>
      </c>
      <c r="L27" s="383">
        <v>629.995</v>
      </c>
      <c r="M27" s="383">
        <v>120.804</v>
      </c>
      <c r="N27" s="383">
        <v>288.29000000000002</v>
      </c>
      <c r="O27" s="383">
        <v>1039.088</v>
      </c>
    </row>
    <row r="28" spans="1:15" x14ac:dyDescent="0.2">
      <c r="A28" s="383" t="s">
        <v>763</v>
      </c>
      <c r="B28" s="383">
        <v>20.009</v>
      </c>
      <c r="C28" s="383">
        <v>343.61500000000001</v>
      </c>
      <c r="D28" s="383">
        <v>169.68600000000001</v>
      </c>
      <c r="E28" s="383">
        <v>533.30999999999995</v>
      </c>
      <c r="F28" s="383" t="s">
        <v>749</v>
      </c>
      <c r="G28" s="383" t="s">
        <v>749</v>
      </c>
      <c r="H28" s="383" t="s">
        <v>749</v>
      </c>
      <c r="I28" s="383" t="s">
        <v>749</v>
      </c>
      <c r="J28" s="383">
        <v>0.53800000000000003</v>
      </c>
      <c r="K28" s="383">
        <v>0.53800000000000003</v>
      </c>
      <c r="L28" s="383">
        <v>533.84900000000005</v>
      </c>
      <c r="M28" s="383">
        <v>115.779</v>
      </c>
      <c r="N28" s="383">
        <v>258.19400000000002</v>
      </c>
      <c r="O28" s="383">
        <v>907.82100000000003</v>
      </c>
    </row>
    <row r="29" spans="1:15" x14ac:dyDescent="0.2">
      <c r="A29" s="383" t="s">
        <v>764</v>
      </c>
      <c r="B29" s="383">
        <v>16.035</v>
      </c>
      <c r="C29" s="383">
        <v>308.82600000000002</v>
      </c>
      <c r="D29" s="383">
        <v>142.745</v>
      </c>
      <c r="E29" s="383">
        <v>467.60599999999999</v>
      </c>
      <c r="F29" s="383" t="s">
        <v>749</v>
      </c>
      <c r="G29" s="383" t="s">
        <v>749</v>
      </c>
      <c r="H29" s="383" t="s">
        <v>749</v>
      </c>
      <c r="I29" s="383" t="s">
        <v>749</v>
      </c>
      <c r="J29" s="383">
        <v>0.59599999999999997</v>
      </c>
      <c r="K29" s="383">
        <v>0.59599999999999997</v>
      </c>
      <c r="L29" s="383">
        <v>468.202</v>
      </c>
      <c r="M29" s="383">
        <v>115.364</v>
      </c>
      <c r="N29" s="383">
        <v>279.94600000000003</v>
      </c>
      <c r="O29" s="383">
        <v>863.51199999999994</v>
      </c>
    </row>
    <row r="30" spans="1:15" x14ac:dyDescent="0.2">
      <c r="A30" s="383" t="s">
        <v>765</v>
      </c>
      <c r="B30" s="383">
        <v>11.082000000000001</v>
      </c>
      <c r="C30" s="383">
        <v>248.874</v>
      </c>
      <c r="D30" s="383">
        <v>112.89</v>
      </c>
      <c r="E30" s="383">
        <v>372.846</v>
      </c>
      <c r="F30" s="383" t="s">
        <v>749</v>
      </c>
      <c r="G30" s="383" t="s">
        <v>749</v>
      </c>
      <c r="H30" s="383" t="s">
        <v>749</v>
      </c>
      <c r="I30" s="383" t="s">
        <v>749</v>
      </c>
      <c r="J30" s="383">
        <v>0.57699999999999996</v>
      </c>
      <c r="K30" s="383">
        <v>0.57699999999999996</v>
      </c>
      <c r="L30" s="383">
        <v>373.423</v>
      </c>
      <c r="M30" s="383">
        <v>114.209</v>
      </c>
      <c r="N30" s="383">
        <v>266.54399999999998</v>
      </c>
      <c r="O30" s="383">
        <v>754.17600000000004</v>
      </c>
    </row>
    <row r="31" spans="1:15" x14ac:dyDescent="0.2">
      <c r="A31" s="383" t="s">
        <v>766</v>
      </c>
      <c r="B31" s="383">
        <v>9.5540000000000003</v>
      </c>
      <c r="C31" s="383">
        <v>169.19900000000001</v>
      </c>
      <c r="D31" s="383">
        <v>86.025000000000006</v>
      </c>
      <c r="E31" s="383">
        <v>264.77699999999999</v>
      </c>
      <c r="F31" s="383" t="s">
        <v>749</v>
      </c>
      <c r="G31" s="383" t="s">
        <v>749</v>
      </c>
      <c r="H31" s="383" t="s">
        <v>749</v>
      </c>
      <c r="I31" s="383" t="s">
        <v>749</v>
      </c>
      <c r="J31" s="383">
        <v>0.59599999999999997</v>
      </c>
      <c r="K31" s="383">
        <v>0.59599999999999997</v>
      </c>
      <c r="L31" s="383">
        <v>265.37299999999999</v>
      </c>
      <c r="M31" s="383">
        <v>117.768</v>
      </c>
      <c r="N31" s="383">
        <v>305.14499999999998</v>
      </c>
      <c r="O31" s="383">
        <v>688.28599999999994</v>
      </c>
    </row>
    <row r="32" spans="1:15" x14ac:dyDescent="0.2">
      <c r="A32" s="383" t="s">
        <v>767</v>
      </c>
      <c r="B32" s="383">
        <v>9.1259999999999994</v>
      </c>
      <c r="C32" s="383">
        <v>131.10499999999999</v>
      </c>
      <c r="D32" s="383">
        <v>75.138000000000005</v>
      </c>
      <c r="E32" s="383">
        <v>215.36799999999999</v>
      </c>
      <c r="F32" s="383" t="s">
        <v>749</v>
      </c>
      <c r="G32" s="383" t="s">
        <v>749</v>
      </c>
      <c r="H32" s="383" t="s">
        <v>749</v>
      </c>
      <c r="I32" s="383" t="s">
        <v>749</v>
      </c>
      <c r="J32" s="383">
        <v>0.57699999999999996</v>
      </c>
      <c r="K32" s="383">
        <v>0.57699999999999996</v>
      </c>
      <c r="L32" s="383">
        <v>215.94499999999999</v>
      </c>
      <c r="M32" s="383">
        <v>127.622</v>
      </c>
      <c r="N32" s="383">
        <v>311.60199999999998</v>
      </c>
      <c r="O32" s="383">
        <v>655.16899999999998</v>
      </c>
    </row>
    <row r="33" spans="1:15" x14ac:dyDescent="0.2">
      <c r="A33" s="383" t="s">
        <v>768</v>
      </c>
      <c r="B33" s="383">
        <v>8.484</v>
      </c>
      <c r="C33" s="383">
        <v>112.327</v>
      </c>
      <c r="D33" s="383">
        <v>75.292000000000002</v>
      </c>
      <c r="E33" s="383">
        <v>196.102</v>
      </c>
      <c r="F33" s="383" t="s">
        <v>749</v>
      </c>
      <c r="G33" s="383" t="s">
        <v>749</v>
      </c>
      <c r="H33" s="383" t="s">
        <v>749</v>
      </c>
      <c r="I33" s="383" t="s">
        <v>749</v>
      </c>
      <c r="J33" s="383">
        <v>0.59599999999999997</v>
      </c>
      <c r="K33" s="383">
        <v>0.59599999999999997</v>
      </c>
      <c r="L33" s="383">
        <v>196.69800000000001</v>
      </c>
      <c r="M33" s="383">
        <v>137.24299999999999</v>
      </c>
      <c r="N33" s="383">
        <v>369.29899999999998</v>
      </c>
      <c r="O33" s="383">
        <v>703.24099999999999</v>
      </c>
    </row>
    <row r="34" spans="1:15" x14ac:dyDescent="0.2">
      <c r="A34" s="383" t="s">
        <v>769</v>
      </c>
      <c r="B34" s="383">
        <v>11.984</v>
      </c>
      <c r="C34" s="383">
        <v>110.416</v>
      </c>
      <c r="D34" s="383">
        <v>75.957999999999998</v>
      </c>
      <c r="E34" s="383">
        <v>198.358</v>
      </c>
      <c r="F34" s="383" t="s">
        <v>749</v>
      </c>
      <c r="G34" s="383" t="s">
        <v>749</v>
      </c>
      <c r="H34" s="383" t="s">
        <v>749</v>
      </c>
      <c r="I34" s="383" t="s">
        <v>749</v>
      </c>
      <c r="J34" s="383">
        <v>0.59599999999999997</v>
      </c>
      <c r="K34" s="383">
        <v>0.59599999999999997</v>
      </c>
      <c r="L34" s="383">
        <v>198.95400000000001</v>
      </c>
      <c r="M34" s="383">
        <v>141.67699999999999</v>
      </c>
      <c r="N34" s="383">
        <v>348.36399999999998</v>
      </c>
      <c r="O34" s="383">
        <v>688.995</v>
      </c>
    </row>
    <row r="35" spans="1:15" x14ac:dyDescent="0.2">
      <c r="A35" s="383" t="s">
        <v>770</v>
      </c>
      <c r="B35" s="383">
        <v>14.659000000000001</v>
      </c>
      <c r="C35" s="383">
        <v>109.066</v>
      </c>
      <c r="D35" s="383">
        <v>91.802999999999997</v>
      </c>
      <c r="E35" s="383">
        <v>215.52799999999999</v>
      </c>
      <c r="F35" s="383" t="s">
        <v>749</v>
      </c>
      <c r="G35" s="383" t="s">
        <v>749</v>
      </c>
      <c r="H35" s="383" t="s">
        <v>749</v>
      </c>
      <c r="I35" s="383" t="s">
        <v>749</v>
      </c>
      <c r="J35" s="383">
        <v>0.57699999999999996</v>
      </c>
      <c r="K35" s="383">
        <v>0.57699999999999996</v>
      </c>
      <c r="L35" s="383">
        <v>216.10499999999999</v>
      </c>
      <c r="M35" s="383">
        <v>138.30099999999999</v>
      </c>
      <c r="N35" s="383">
        <v>290.79899999999998</v>
      </c>
      <c r="O35" s="383">
        <v>645.20500000000004</v>
      </c>
    </row>
    <row r="36" spans="1:15" x14ac:dyDescent="0.2">
      <c r="A36" s="383" t="s">
        <v>771</v>
      </c>
      <c r="B36" s="383">
        <v>16.111000000000001</v>
      </c>
      <c r="C36" s="383">
        <v>146.73400000000001</v>
      </c>
      <c r="D36" s="383">
        <v>119.498</v>
      </c>
      <c r="E36" s="383">
        <v>282.34300000000002</v>
      </c>
      <c r="F36" s="383" t="s">
        <v>749</v>
      </c>
      <c r="G36" s="383" t="s">
        <v>749</v>
      </c>
      <c r="H36" s="383" t="s">
        <v>749</v>
      </c>
      <c r="I36" s="383" t="s">
        <v>749</v>
      </c>
      <c r="J36" s="383">
        <v>0.59599999999999997</v>
      </c>
      <c r="K36" s="383">
        <v>0.59599999999999997</v>
      </c>
      <c r="L36" s="383">
        <v>282.93900000000002</v>
      </c>
      <c r="M36" s="383">
        <v>125.696</v>
      </c>
      <c r="N36" s="383">
        <v>297.858</v>
      </c>
      <c r="O36" s="383">
        <v>706.49400000000003</v>
      </c>
    </row>
    <row r="37" spans="1:15" x14ac:dyDescent="0.2">
      <c r="A37" s="383" t="s">
        <v>772</v>
      </c>
      <c r="B37" s="383">
        <v>15.912000000000001</v>
      </c>
      <c r="C37" s="383">
        <v>204.30199999999999</v>
      </c>
      <c r="D37" s="383">
        <v>132.31299999999999</v>
      </c>
      <c r="E37" s="383">
        <v>352.52800000000002</v>
      </c>
      <c r="F37" s="383" t="s">
        <v>749</v>
      </c>
      <c r="G37" s="383" t="s">
        <v>749</v>
      </c>
      <c r="H37" s="383" t="s">
        <v>749</v>
      </c>
      <c r="I37" s="383" t="s">
        <v>749</v>
      </c>
      <c r="J37" s="383">
        <v>0.57699999999999996</v>
      </c>
      <c r="K37" s="383">
        <v>0.57699999999999996</v>
      </c>
      <c r="L37" s="383">
        <v>353.10500000000002</v>
      </c>
      <c r="M37" s="383">
        <v>121.79</v>
      </c>
      <c r="N37" s="383">
        <v>298.82799999999997</v>
      </c>
      <c r="O37" s="383">
        <v>773.72299999999996</v>
      </c>
    </row>
    <row r="38" spans="1:15" x14ac:dyDescent="0.2">
      <c r="A38" s="383" t="s">
        <v>773</v>
      </c>
      <c r="B38" s="383">
        <v>18.114000000000001</v>
      </c>
      <c r="C38" s="383">
        <v>316.29199999999997</v>
      </c>
      <c r="D38" s="383">
        <v>189.49299999999999</v>
      </c>
      <c r="E38" s="383">
        <v>523.89800000000002</v>
      </c>
      <c r="F38" s="383" t="s">
        <v>749</v>
      </c>
      <c r="G38" s="383" t="s">
        <v>749</v>
      </c>
      <c r="H38" s="383" t="s">
        <v>749</v>
      </c>
      <c r="I38" s="383" t="s">
        <v>749</v>
      </c>
      <c r="J38" s="383">
        <v>0.59599999999999997</v>
      </c>
      <c r="K38" s="383">
        <v>0.59599999999999997</v>
      </c>
      <c r="L38" s="383">
        <v>524.49400000000003</v>
      </c>
      <c r="M38" s="383">
        <v>125.08199999999999</v>
      </c>
      <c r="N38" s="383">
        <v>319.82299999999998</v>
      </c>
      <c r="O38" s="383">
        <v>969.399</v>
      </c>
    </row>
    <row r="39" spans="1:15" x14ac:dyDescent="0.2">
      <c r="A39" s="383" t="s">
        <v>774</v>
      </c>
      <c r="B39" s="383">
        <v>174.517</v>
      </c>
      <c r="C39" s="383">
        <v>2616.9520000000002</v>
      </c>
      <c r="D39" s="383">
        <v>1460.597</v>
      </c>
      <c r="E39" s="383">
        <v>4252.0659999999998</v>
      </c>
      <c r="F39" s="383" t="s">
        <v>749</v>
      </c>
      <c r="G39" s="383" t="s">
        <v>749</v>
      </c>
      <c r="H39" s="383" t="s">
        <v>749</v>
      </c>
      <c r="I39" s="383" t="s">
        <v>749</v>
      </c>
      <c r="J39" s="383">
        <v>7.0179999999999998</v>
      </c>
      <c r="K39" s="383">
        <v>7.0179999999999998</v>
      </c>
      <c r="L39" s="383">
        <v>4259.0839999999998</v>
      </c>
      <c r="M39" s="383">
        <v>1501.3340000000001</v>
      </c>
      <c r="N39" s="383">
        <v>3632.9059999999999</v>
      </c>
      <c r="O39" s="383">
        <v>9393.3240000000005</v>
      </c>
    </row>
    <row r="40" spans="1:15" x14ac:dyDescent="0.2">
      <c r="A40" s="383" t="s">
        <v>775</v>
      </c>
      <c r="B40" s="383">
        <v>20.445</v>
      </c>
      <c r="C40" s="383">
        <v>353.93799999999999</v>
      </c>
      <c r="D40" s="383">
        <v>170.30500000000001</v>
      </c>
      <c r="E40" s="383">
        <v>544.68700000000001</v>
      </c>
      <c r="F40" s="383" t="s">
        <v>749</v>
      </c>
      <c r="G40" s="383" t="s">
        <v>749</v>
      </c>
      <c r="H40" s="383" t="s">
        <v>749</v>
      </c>
      <c r="I40" s="383" t="s">
        <v>749</v>
      </c>
      <c r="J40" s="383">
        <v>0.68500000000000005</v>
      </c>
      <c r="K40" s="383">
        <v>0.68500000000000005</v>
      </c>
      <c r="L40" s="383">
        <v>545.37199999999996</v>
      </c>
      <c r="M40" s="383">
        <v>130.38200000000001</v>
      </c>
      <c r="N40" s="383">
        <v>315.03699999999998</v>
      </c>
      <c r="O40" s="383">
        <v>990.79100000000005</v>
      </c>
    </row>
    <row r="41" spans="1:15" x14ac:dyDescent="0.2">
      <c r="A41" s="383" t="s">
        <v>776</v>
      </c>
      <c r="B41" s="383">
        <v>13.353999999999999</v>
      </c>
      <c r="C41" s="383">
        <v>352.43</v>
      </c>
      <c r="D41" s="383">
        <v>153.173</v>
      </c>
      <c r="E41" s="383">
        <v>518.95799999999997</v>
      </c>
      <c r="F41" s="383" t="s">
        <v>749</v>
      </c>
      <c r="G41" s="383" t="s">
        <v>749</v>
      </c>
      <c r="H41" s="383" t="s">
        <v>749</v>
      </c>
      <c r="I41" s="383" t="s">
        <v>749</v>
      </c>
      <c r="J41" s="383">
        <v>0.61899999999999999</v>
      </c>
      <c r="K41" s="383">
        <v>0.61899999999999999</v>
      </c>
      <c r="L41" s="383">
        <v>519.577</v>
      </c>
      <c r="M41" s="383">
        <v>125.812</v>
      </c>
      <c r="N41" s="383">
        <v>274.74799999999999</v>
      </c>
      <c r="O41" s="383">
        <v>920.13599999999997</v>
      </c>
    </row>
    <row r="42" spans="1:15" x14ac:dyDescent="0.2">
      <c r="A42" s="383" t="s">
        <v>777</v>
      </c>
      <c r="B42" s="383">
        <v>12.98</v>
      </c>
      <c r="C42" s="383">
        <v>318.60899999999998</v>
      </c>
      <c r="D42" s="383">
        <v>133.03399999999999</v>
      </c>
      <c r="E42" s="383">
        <v>464.62400000000002</v>
      </c>
      <c r="F42" s="383" t="s">
        <v>749</v>
      </c>
      <c r="G42" s="383" t="s">
        <v>749</v>
      </c>
      <c r="H42" s="383" t="s">
        <v>749</v>
      </c>
      <c r="I42" s="383" t="s">
        <v>749</v>
      </c>
      <c r="J42" s="383">
        <v>0.68500000000000005</v>
      </c>
      <c r="K42" s="383">
        <v>0.68500000000000005</v>
      </c>
      <c r="L42" s="383">
        <v>465.30900000000003</v>
      </c>
      <c r="M42" s="383">
        <v>125.211</v>
      </c>
      <c r="N42" s="383">
        <v>301.92500000000001</v>
      </c>
      <c r="O42" s="383">
        <v>892.44500000000005</v>
      </c>
    </row>
    <row r="43" spans="1:15" x14ac:dyDescent="0.2">
      <c r="A43" s="383" t="s">
        <v>778</v>
      </c>
      <c r="B43" s="383">
        <v>8.6170000000000009</v>
      </c>
      <c r="C43" s="383">
        <v>295.12799999999999</v>
      </c>
      <c r="D43" s="383">
        <v>115.051</v>
      </c>
      <c r="E43" s="383">
        <v>418.79599999999999</v>
      </c>
      <c r="F43" s="383" t="s">
        <v>749</v>
      </c>
      <c r="G43" s="383" t="s">
        <v>749</v>
      </c>
      <c r="H43" s="383" t="s">
        <v>749</v>
      </c>
      <c r="I43" s="383" t="s">
        <v>749</v>
      </c>
      <c r="J43" s="383">
        <v>0.66300000000000003</v>
      </c>
      <c r="K43" s="383">
        <v>0.66300000000000003</v>
      </c>
      <c r="L43" s="383">
        <v>419.459</v>
      </c>
      <c r="M43" s="383">
        <v>121.517</v>
      </c>
      <c r="N43" s="383">
        <v>282.43799999999999</v>
      </c>
      <c r="O43" s="383">
        <v>823.41399999999999</v>
      </c>
    </row>
    <row r="44" spans="1:15" x14ac:dyDescent="0.2">
      <c r="A44" s="383" t="s">
        <v>779</v>
      </c>
      <c r="B44" s="383">
        <v>6.9029999999999996</v>
      </c>
      <c r="C44" s="383">
        <v>167.922</v>
      </c>
      <c r="D44" s="383">
        <v>84.292000000000002</v>
      </c>
      <c r="E44" s="383">
        <v>259.11700000000002</v>
      </c>
      <c r="F44" s="383" t="s">
        <v>749</v>
      </c>
      <c r="G44" s="383" t="s">
        <v>749</v>
      </c>
      <c r="H44" s="383" t="s">
        <v>749</v>
      </c>
      <c r="I44" s="383" t="s">
        <v>749</v>
      </c>
      <c r="J44" s="383">
        <v>0.68500000000000005</v>
      </c>
      <c r="K44" s="383">
        <v>0.68500000000000005</v>
      </c>
      <c r="L44" s="383">
        <v>259.80200000000002</v>
      </c>
      <c r="M44" s="383">
        <v>123.524</v>
      </c>
      <c r="N44" s="383">
        <v>315.39100000000002</v>
      </c>
      <c r="O44" s="383">
        <v>698.71699999999998</v>
      </c>
    </row>
    <row r="45" spans="1:15" x14ac:dyDescent="0.2">
      <c r="A45" s="383" t="s">
        <v>780</v>
      </c>
      <c r="B45" s="383">
        <v>7.5579999999999998</v>
      </c>
      <c r="C45" s="383">
        <v>122.35899999999999</v>
      </c>
      <c r="D45" s="383">
        <v>75</v>
      </c>
      <c r="E45" s="383">
        <v>204.917</v>
      </c>
      <c r="F45" s="383" t="s">
        <v>749</v>
      </c>
      <c r="G45" s="383" t="s">
        <v>749</v>
      </c>
      <c r="H45" s="383" t="s">
        <v>749</v>
      </c>
      <c r="I45" s="383" t="s">
        <v>749</v>
      </c>
      <c r="J45" s="383">
        <v>0.66300000000000003</v>
      </c>
      <c r="K45" s="383">
        <v>0.66300000000000003</v>
      </c>
      <c r="L45" s="383">
        <v>205.58</v>
      </c>
      <c r="M45" s="383">
        <v>136.279</v>
      </c>
      <c r="N45" s="383">
        <v>345.072</v>
      </c>
      <c r="O45" s="383">
        <v>686.93100000000004</v>
      </c>
    </row>
    <row r="46" spans="1:15" x14ac:dyDescent="0.2">
      <c r="A46" s="383" t="s">
        <v>781</v>
      </c>
      <c r="B46" s="383">
        <v>9.2560000000000002</v>
      </c>
      <c r="C46" s="383">
        <v>109.21899999999999</v>
      </c>
      <c r="D46" s="383">
        <v>70.251000000000005</v>
      </c>
      <c r="E46" s="383">
        <v>188.726</v>
      </c>
      <c r="F46" s="383" t="s">
        <v>749</v>
      </c>
      <c r="G46" s="383" t="s">
        <v>749</v>
      </c>
      <c r="H46" s="383" t="s">
        <v>749</v>
      </c>
      <c r="I46" s="383" t="s">
        <v>749</v>
      </c>
      <c r="J46" s="383">
        <v>0.68500000000000005</v>
      </c>
      <c r="K46" s="383">
        <v>0.68500000000000005</v>
      </c>
      <c r="L46" s="383">
        <v>189.411</v>
      </c>
      <c r="M46" s="383">
        <v>147.303</v>
      </c>
      <c r="N46" s="383">
        <v>379.10300000000001</v>
      </c>
      <c r="O46" s="383">
        <v>715.81700000000001</v>
      </c>
    </row>
    <row r="47" spans="1:15" x14ac:dyDescent="0.2">
      <c r="A47" s="383" t="s">
        <v>782</v>
      </c>
      <c r="B47" s="383">
        <v>8.6329999999999991</v>
      </c>
      <c r="C47" s="383">
        <v>106.419</v>
      </c>
      <c r="D47" s="383">
        <v>75.569000000000003</v>
      </c>
      <c r="E47" s="383">
        <v>190.62</v>
      </c>
      <c r="F47" s="383" t="s">
        <v>749</v>
      </c>
      <c r="G47" s="383" t="s">
        <v>749</v>
      </c>
      <c r="H47" s="383" t="s">
        <v>749</v>
      </c>
      <c r="I47" s="383" t="s">
        <v>749</v>
      </c>
      <c r="J47" s="383">
        <v>0.68500000000000005</v>
      </c>
      <c r="K47" s="383">
        <v>0.68500000000000005</v>
      </c>
      <c r="L47" s="383">
        <v>191.30600000000001</v>
      </c>
      <c r="M47" s="383">
        <v>150.74299999999999</v>
      </c>
      <c r="N47" s="383">
        <v>374.97300000000001</v>
      </c>
      <c r="O47" s="383">
        <v>717.02200000000005</v>
      </c>
    </row>
    <row r="48" spans="1:15" x14ac:dyDescent="0.2">
      <c r="A48" s="383" t="s">
        <v>783</v>
      </c>
      <c r="B48" s="383">
        <v>11.811999999999999</v>
      </c>
      <c r="C48" s="383">
        <v>108.788</v>
      </c>
      <c r="D48" s="383">
        <v>87.088999999999999</v>
      </c>
      <c r="E48" s="383">
        <v>207.68799999999999</v>
      </c>
      <c r="F48" s="383" t="s">
        <v>749</v>
      </c>
      <c r="G48" s="383" t="s">
        <v>749</v>
      </c>
      <c r="H48" s="383" t="s">
        <v>749</v>
      </c>
      <c r="I48" s="383" t="s">
        <v>749</v>
      </c>
      <c r="J48" s="383">
        <v>0.66300000000000003</v>
      </c>
      <c r="K48" s="383">
        <v>0.66300000000000003</v>
      </c>
      <c r="L48" s="383">
        <v>208.351</v>
      </c>
      <c r="M48" s="383">
        <v>147.34899999999999</v>
      </c>
      <c r="N48" s="383">
        <v>301.30799999999999</v>
      </c>
      <c r="O48" s="383">
        <v>657.00800000000004</v>
      </c>
    </row>
    <row r="49" spans="1:15" x14ac:dyDescent="0.2">
      <c r="A49" s="383" t="s">
        <v>784</v>
      </c>
      <c r="B49" s="383">
        <v>13.478999999999999</v>
      </c>
      <c r="C49" s="383">
        <v>135.71600000000001</v>
      </c>
      <c r="D49" s="383">
        <v>99.524000000000001</v>
      </c>
      <c r="E49" s="383">
        <v>248.71899999999999</v>
      </c>
      <c r="F49" s="383" t="s">
        <v>749</v>
      </c>
      <c r="G49" s="383" t="s">
        <v>749</v>
      </c>
      <c r="H49" s="383" t="s">
        <v>749</v>
      </c>
      <c r="I49" s="383" t="s">
        <v>749</v>
      </c>
      <c r="J49" s="383">
        <v>0.68500000000000005</v>
      </c>
      <c r="K49" s="383">
        <v>0.68500000000000005</v>
      </c>
      <c r="L49" s="383">
        <v>249.405</v>
      </c>
      <c r="M49" s="383">
        <v>131.09299999999999</v>
      </c>
      <c r="N49" s="383">
        <v>311.53300000000002</v>
      </c>
      <c r="O49" s="383">
        <v>692.03099999999995</v>
      </c>
    </row>
    <row r="50" spans="1:15" x14ac:dyDescent="0.2">
      <c r="A50" s="383" t="s">
        <v>785</v>
      </c>
      <c r="B50" s="383">
        <v>14.148999999999999</v>
      </c>
      <c r="C50" s="383">
        <v>183.108</v>
      </c>
      <c r="D50" s="383">
        <v>107.87</v>
      </c>
      <c r="E50" s="383">
        <v>305.12799999999999</v>
      </c>
      <c r="F50" s="383" t="s">
        <v>749</v>
      </c>
      <c r="G50" s="383" t="s">
        <v>749</v>
      </c>
      <c r="H50" s="383" t="s">
        <v>749</v>
      </c>
      <c r="I50" s="383" t="s">
        <v>749</v>
      </c>
      <c r="J50" s="383">
        <v>0.66300000000000003</v>
      </c>
      <c r="K50" s="383">
        <v>0.66300000000000003</v>
      </c>
      <c r="L50" s="383">
        <v>305.791</v>
      </c>
      <c r="M50" s="383">
        <v>127.717</v>
      </c>
      <c r="N50" s="383">
        <v>303.86900000000003</v>
      </c>
      <c r="O50" s="383">
        <v>737.37699999999995</v>
      </c>
    </row>
    <row r="51" spans="1:15" x14ac:dyDescent="0.2">
      <c r="A51" s="383" t="s">
        <v>786</v>
      </c>
      <c r="B51" s="383">
        <v>19.446999999999999</v>
      </c>
      <c r="C51" s="383">
        <v>304.822</v>
      </c>
      <c r="D51" s="383">
        <v>174.87</v>
      </c>
      <c r="E51" s="383">
        <v>499.14</v>
      </c>
      <c r="F51" s="383" t="s">
        <v>749</v>
      </c>
      <c r="G51" s="383" t="s">
        <v>749</v>
      </c>
      <c r="H51" s="383" t="s">
        <v>749</v>
      </c>
      <c r="I51" s="383" t="s">
        <v>749</v>
      </c>
      <c r="J51" s="383">
        <v>0.68500000000000005</v>
      </c>
      <c r="K51" s="383">
        <v>0.68500000000000005</v>
      </c>
      <c r="L51" s="383">
        <v>499.82499999999999</v>
      </c>
      <c r="M51" s="383">
        <v>130.89500000000001</v>
      </c>
      <c r="N51" s="383">
        <v>331.85700000000003</v>
      </c>
      <c r="O51" s="383">
        <v>962.577</v>
      </c>
    </row>
    <row r="52" spans="1:15" x14ac:dyDescent="0.2">
      <c r="A52" s="383" t="s">
        <v>787</v>
      </c>
      <c r="B52" s="383">
        <v>146.63300000000001</v>
      </c>
      <c r="C52" s="383">
        <v>2558.4589999999998</v>
      </c>
      <c r="D52" s="383">
        <v>1346.029</v>
      </c>
      <c r="E52" s="383">
        <v>4051.1210000000001</v>
      </c>
      <c r="F52" s="383" t="s">
        <v>749</v>
      </c>
      <c r="G52" s="383" t="s">
        <v>749</v>
      </c>
      <c r="H52" s="383" t="s">
        <v>749</v>
      </c>
      <c r="I52" s="383" t="s">
        <v>749</v>
      </c>
      <c r="J52" s="383">
        <v>8.0670000000000002</v>
      </c>
      <c r="K52" s="383">
        <v>8.0670000000000002</v>
      </c>
      <c r="L52" s="383">
        <v>4059.1880000000001</v>
      </c>
      <c r="M52" s="383">
        <v>1597.826</v>
      </c>
      <c r="N52" s="383">
        <v>3835.4769999999999</v>
      </c>
      <c r="O52" s="383">
        <v>9492.4920000000002</v>
      </c>
    </row>
    <row r="53" spans="1:15" x14ac:dyDescent="0.2">
      <c r="A53" s="383" t="s">
        <v>788</v>
      </c>
      <c r="B53" s="383">
        <v>18.498000000000001</v>
      </c>
      <c r="C53" s="383">
        <v>413.18700000000001</v>
      </c>
      <c r="D53" s="383">
        <v>203.227</v>
      </c>
      <c r="E53" s="383">
        <v>634.91200000000003</v>
      </c>
      <c r="F53" s="383" t="s">
        <v>749</v>
      </c>
      <c r="G53" s="383" t="s">
        <v>749</v>
      </c>
      <c r="H53" s="383" t="s">
        <v>749</v>
      </c>
      <c r="I53" s="383" t="s">
        <v>749</v>
      </c>
      <c r="J53" s="383">
        <v>0.77100000000000002</v>
      </c>
      <c r="K53" s="383">
        <v>0.77100000000000002</v>
      </c>
      <c r="L53" s="383">
        <v>635.68200000000002</v>
      </c>
      <c r="M53" s="383">
        <v>140.49199999999999</v>
      </c>
      <c r="N53" s="383">
        <v>342.41300000000001</v>
      </c>
      <c r="O53" s="383">
        <v>1118.587</v>
      </c>
    </row>
    <row r="54" spans="1:15" x14ac:dyDescent="0.2">
      <c r="A54" s="383" t="s">
        <v>789</v>
      </c>
      <c r="B54" s="383">
        <v>11.464</v>
      </c>
      <c r="C54" s="383">
        <v>371.26100000000002</v>
      </c>
      <c r="D54" s="383">
        <v>162.51900000000001</v>
      </c>
      <c r="E54" s="383">
        <v>545.245</v>
      </c>
      <c r="F54" s="383" t="s">
        <v>749</v>
      </c>
      <c r="G54" s="383" t="s">
        <v>749</v>
      </c>
      <c r="H54" s="383" t="s">
        <v>749</v>
      </c>
      <c r="I54" s="383" t="s">
        <v>749</v>
      </c>
      <c r="J54" s="383">
        <v>0.72099999999999997</v>
      </c>
      <c r="K54" s="383">
        <v>0.72099999999999997</v>
      </c>
      <c r="L54" s="383">
        <v>545.96600000000001</v>
      </c>
      <c r="M54" s="383">
        <v>134.90100000000001</v>
      </c>
      <c r="N54" s="383">
        <v>290.16199999999998</v>
      </c>
      <c r="O54" s="383">
        <v>971.029</v>
      </c>
    </row>
    <row r="55" spans="1:15" x14ac:dyDescent="0.2">
      <c r="A55" s="383" t="s">
        <v>790</v>
      </c>
      <c r="B55" s="383">
        <v>10.494</v>
      </c>
      <c r="C55" s="383">
        <v>291.34399999999999</v>
      </c>
      <c r="D55" s="383">
        <v>139.96100000000001</v>
      </c>
      <c r="E55" s="383">
        <v>441.79899999999998</v>
      </c>
      <c r="F55" s="383" t="s">
        <v>749</v>
      </c>
      <c r="G55" s="383" t="s">
        <v>749</v>
      </c>
      <c r="H55" s="383" t="s">
        <v>749</v>
      </c>
      <c r="I55" s="383" t="s">
        <v>749</v>
      </c>
      <c r="J55" s="383">
        <v>0.77100000000000002</v>
      </c>
      <c r="K55" s="383">
        <v>0.77100000000000002</v>
      </c>
      <c r="L55" s="383">
        <v>442.57</v>
      </c>
      <c r="M55" s="383">
        <v>130.827</v>
      </c>
      <c r="N55" s="383">
        <v>316.84500000000003</v>
      </c>
      <c r="O55" s="383">
        <v>890.24199999999996</v>
      </c>
    </row>
    <row r="56" spans="1:15" x14ac:dyDescent="0.2">
      <c r="A56" s="383" t="s">
        <v>791</v>
      </c>
      <c r="B56" s="383">
        <v>12.095000000000001</v>
      </c>
      <c r="C56" s="383">
        <v>225.589</v>
      </c>
      <c r="D56" s="383">
        <v>99.295000000000002</v>
      </c>
      <c r="E56" s="383">
        <v>336.97899999999998</v>
      </c>
      <c r="F56" s="383" t="s">
        <v>749</v>
      </c>
      <c r="G56" s="383" t="s">
        <v>749</v>
      </c>
      <c r="H56" s="383" t="s">
        <v>749</v>
      </c>
      <c r="I56" s="383" t="s">
        <v>749</v>
      </c>
      <c r="J56" s="383">
        <v>0.746</v>
      </c>
      <c r="K56" s="383">
        <v>0.746</v>
      </c>
      <c r="L56" s="383">
        <v>337.72500000000002</v>
      </c>
      <c r="M56" s="383">
        <v>126.527</v>
      </c>
      <c r="N56" s="383">
        <v>288.97899999999998</v>
      </c>
      <c r="O56" s="383">
        <v>753.23</v>
      </c>
    </row>
    <row r="57" spans="1:15" x14ac:dyDescent="0.2">
      <c r="A57" s="383" t="s">
        <v>792</v>
      </c>
      <c r="B57" s="383">
        <v>9.4429999999999996</v>
      </c>
      <c r="C57" s="383">
        <v>172.42400000000001</v>
      </c>
      <c r="D57" s="383">
        <v>92.566999999999993</v>
      </c>
      <c r="E57" s="383">
        <v>274.43400000000003</v>
      </c>
      <c r="F57" s="383" t="s">
        <v>749</v>
      </c>
      <c r="G57" s="383" t="s">
        <v>749</v>
      </c>
      <c r="H57" s="383" t="s">
        <v>749</v>
      </c>
      <c r="I57" s="383" t="s">
        <v>749</v>
      </c>
      <c r="J57" s="383">
        <v>0.77100000000000002</v>
      </c>
      <c r="K57" s="383">
        <v>0.77100000000000002</v>
      </c>
      <c r="L57" s="383">
        <v>275.20499999999998</v>
      </c>
      <c r="M57" s="383">
        <v>129.29900000000001</v>
      </c>
      <c r="N57" s="383">
        <v>311.05200000000002</v>
      </c>
      <c r="O57" s="383">
        <v>715.55600000000004</v>
      </c>
    </row>
    <row r="58" spans="1:15" x14ac:dyDescent="0.2">
      <c r="A58" s="383" t="s">
        <v>793</v>
      </c>
      <c r="B58" s="383">
        <v>8.4570000000000007</v>
      </c>
      <c r="C58" s="383">
        <v>131.51</v>
      </c>
      <c r="D58" s="383">
        <v>86.037999999999997</v>
      </c>
      <c r="E58" s="383">
        <v>226.005</v>
      </c>
      <c r="F58" s="383" t="s">
        <v>749</v>
      </c>
      <c r="G58" s="383" t="s">
        <v>749</v>
      </c>
      <c r="H58" s="383" t="s">
        <v>749</v>
      </c>
      <c r="I58" s="383" t="s">
        <v>749</v>
      </c>
      <c r="J58" s="383">
        <v>0.746</v>
      </c>
      <c r="K58" s="383">
        <v>0.746</v>
      </c>
      <c r="L58" s="383">
        <v>226.751</v>
      </c>
      <c r="M58" s="383">
        <v>138.5</v>
      </c>
      <c r="N58" s="383">
        <v>359.05599999999998</v>
      </c>
      <c r="O58" s="383">
        <v>724.30700000000002</v>
      </c>
    </row>
    <row r="59" spans="1:15" x14ac:dyDescent="0.2">
      <c r="A59" s="383" t="s">
        <v>794</v>
      </c>
      <c r="B59" s="383">
        <v>6.5</v>
      </c>
      <c r="C59" s="383">
        <v>114.199</v>
      </c>
      <c r="D59" s="383">
        <v>75.492999999999995</v>
      </c>
      <c r="E59" s="383">
        <v>196.19200000000001</v>
      </c>
      <c r="F59" s="383" t="s">
        <v>749</v>
      </c>
      <c r="G59" s="383" t="s">
        <v>749</v>
      </c>
      <c r="H59" s="383" t="s">
        <v>749</v>
      </c>
      <c r="I59" s="383" t="s">
        <v>749</v>
      </c>
      <c r="J59" s="383">
        <v>0.77100000000000002</v>
      </c>
      <c r="K59" s="383">
        <v>0.77100000000000002</v>
      </c>
      <c r="L59" s="383">
        <v>196.96299999999999</v>
      </c>
      <c r="M59" s="383">
        <v>154.36600000000001</v>
      </c>
      <c r="N59" s="383">
        <v>394.11900000000003</v>
      </c>
      <c r="O59" s="383">
        <v>745.44799999999998</v>
      </c>
    </row>
    <row r="60" spans="1:15" x14ac:dyDescent="0.2">
      <c r="A60" s="383" t="s">
        <v>795</v>
      </c>
      <c r="B60" s="383">
        <v>8.6509999999999998</v>
      </c>
      <c r="C60" s="383">
        <v>115.324</v>
      </c>
      <c r="D60" s="383">
        <v>76.936000000000007</v>
      </c>
      <c r="E60" s="383">
        <v>200.911</v>
      </c>
      <c r="F60" s="383" t="s">
        <v>749</v>
      </c>
      <c r="G60" s="383" t="s">
        <v>749</v>
      </c>
      <c r="H60" s="383" t="s">
        <v>749</v>
      </c>
      <c r="I60" s="383" t="s">
        <v>749</v>
      </c>
      <c r="J60" s="383">
        <v>0.77100000000000002</v>
      </c>
      <c r="K60" s="383">
        <v>0.77100000000000002</v>
      </c>
      <c r="L60" s="383">
        <v>201.68199999999999</v>
      </c>
      <c r="M60" s="383">
        <v>155.80699999999999</v>
      </c>
      <c r="N60" s="383">
        <v>378.93599999999998</v>
      </c>
      <c r="O60" s="383">
        <v>736.42499999999995</v>
      </c>
    </row>
    <row r="61" spans="1:15" x14ac:dyDescent="0.2">
      <c r="A61" s="383" t="s">
        <v>796</v>
      </c>
      <c r="B61" s="383">
        <v>9.6690000000000005</v>
      </c>
      <c r="C61" s="383">
        <v>115.43600000000001</v>
      </c>
      <c r="D61" s="383">
        <v>84.125</v>
      </c>
      <c r="E61" s="383">
        <v>209.23</v>
      </c>
      <c r="F61" s="383" t="s">
        <v>749</v>
      </c>
      <c r="G61" s="383" t="s">
        <v>749</v>
      </c>
      <c r="H61" s="383" t="s">
        <v>749</v>
      </c>
      <c r="I61" s="383" t="s">
        <v>749</v>
      </c>
      <c r="J61" s="383">
        <v>0.746</v>
      </c>
      <c r="K61" s="383">
        <v>0.746</v>
      </c>
      <c r="L61" s="383">
        <v>209.976</v>
      </c>
      <c r="M61" s="383">
        <v>152.94499999999999</v>
      </c>
      <c r="N61" s="383">
        <v>322.351</v>
      </c>
      <c r="O61" s="383">
        <v>685.27200000000005</v>
      </c>
    </row>
    <row r="62" spans="1:15" x14ac:dyDescent="0.2">
      <c r="A62" s="383" t="s">
        <v>797</v>
      </c>
      <c r="B62" s="383">
        <v>12.467000000000001</v>
      </c>
      <c r="C62" s="383">
        <v>148.595</v>
      </c>
      <c r="D62" s="383">
        <v>106.351</v>
      </c>
      <c r="E62" s="383">
        <v>267.41300000000001</v>
      </c>
      <c r="F62" s="383" t="s">
        <v>749</v>
      </c>
      <c r="G62" s="383" t="s">
        <v>749</v>
      </c>
      <c r="H62" s="383" t="s">
        <v>749</v>
      </c>
      <c r="I62" s="383" t="s">
        <v>749</v>
      </c>
      <c r="J62" s="383">
        <v>0.77100000000000002</v>
      </c>
      <c r="K62" s="383">
        <v>0.77100000000000002</v>
      </c>
      <c r="L62" s="383">
        <v>268.18299999999999</v>
      </c>
      <c r="M62" s="383">
        <v>138.21899999999999</v>
      </c>
      <c r="N62" s="383">
        <v>326.702</v>
      </c>
      <c r="O62" s="383">
        <v>733.10400000000004</v>
      </c>
    </row>
    <row r="63" spans="1:15" x14ac:dyDescent="0.2">
      <c r="A63" s="383" t="s">
        <v>798</v>
      </c>
      <c r="B63" s="383">
        <v>14.601000000000001</v>
      </c>
      <c r="C63" s="383">
        <v>257.51100000000002</v>
      </c>
      <c r="D63" s="383">
        <v>161.02799999999999</v>
      </c>
      <c r="E63" s="383">
        <v>433.14</v>
      </c>
      <c r="F63" s="383" t="s">
        <v>749</v>
      </c>
      <c r="G63" s="383" t="s">
        <v>749</v>
      </c>
      <c r="H63" s="383" t="s">
        <v>749</v>
      </c>
      <c r="I63" s="383" t="s">
        <v>749</v>
      </c>
      <c r="J63" s="383">
        <v>0.746</v>
      </c>
      <c r="K63" s="383">
        <v>0.746</v>
      </c>
      <c r="L63" s="383">
        <v>433.88600000000002</v>
      </c>
      <c r="M63" s="383">
        <v>134.089</v>
      </c>
      <c r="N63" s="383">
        <v>329.95299999999997</v>
      </c>
      <c r="O63" s="383">
        <v>897.928</v>
      </c>
    </row>
    <row r="64" spans="1:15" x14ac:dyDescent="0.2">
      <c r="A64" s="383" t="s">
        <v>799</v>
      </c>
      <c r="B64" s="383">
        <v>21.829000000000001</v>
      </c>
      <c r="C64" s="383">
        <v>362.04500000000002</v>
      </c>
      <c r="D64" s="383">
        <v>212.23599999999999</v>
      </c>
      <c r="E64" s="383">
        <v>596.10900000000004</v>
      </c>
      <c r="F64" s="383" t="s">
        <v>749</v>
      </c>
      <c r="G64" s="383" t="s">
        <v>749</v>
      </c>
      <c r="H64" s="383" t="s">
        <v>749</v>
      </c>
      <c r="I64" s="383" t="s">
        <v>749</v>
      </c>
      <c r="J64" s="383">
        <v>0.77100000000000002</v>
      </c>
      <c r="K64" s="383">
        <v>0.77100000000000002</v>
      </c>
      <c r="L64" s="383">
        <v>596.88</v>
      </c>
      <c r="M64" s="383">
        <v>141.971</v>
      </c>
      <c r="N64" s="383">
        <v>354.31400000000002</v>
      </c>
      <c r="O64" s="383">
        <v>1093.165</v>
      </c>
    </row>
    <row r="65" spans="1:15" x14ac:dyDescent="0.2">
      <c r="A65" s="383" t="s">
        <v>800</v>
      </c>
      <c r="B65" s="383">
        <v>144.16800000000001</v>
      </c>
      <c r="C65" s="383">
        <v>2718.4270000000001</v>
      </c>
      <c r="D65" s="383">
        <v>1499.7750000000001</v>
      </c>
      <c r="E65" s="383">
        <v>4362.37</v>
      </c>
      <c r="F65" s="383" t="s">
        <v>749</v>
      </c>
      <c r="G65" s="383" t="s">
        <v>749</v>
      </c>
      <c r="H65" s="383" t="s">
        <v>749</v>
      </c>
      <c r="I65" s="383" t="s">
        <v>749</v>
      </c>
      <c r="J65" s="383">
        <v>9.0990000000000002</v>
      </c>
      <c r="K65" s="383">
        <v>9.0990000000000002</v>
      </c>
      <c r="L65" s="383">
        <v>4371.4690000000001</v>
      </c>
      <c r="M65" s="383">
        <v>1677.943</v>
      </c>
      <c r="N65" s="383">
        <v>4013.922</v>
      </c>
      <c r="O65" s="383">
        <v>10063.334000000001</v>
      </c>
    </row>
    <row r="66" spans="1:15" x14ac:dyDescent="0.2">
      <c r="A66" s="383" t="s">
        <v>801</v>
      </c>
      <c r="B66" s="383">
        <v>20.297000000000001</v>
      </c>
      <c r="C66" s="383">
        <v>421.23099999999999</v>
      </c>
      <c r="D66" s="383">
        <v>253.959</v>
      </c>
      <c r="E66" s="383">
        <v>695.48699999999997</v>
      </c>
      <c r="F66" s="383" t="s">
        <v>749</v>
      </c>
      <c r="G66" s="383" t="s">
        <v>749</v>
      </c>
      <c r="H66" s="383" t="s">
        <v>749</v>
      </c>
      <c r="I66" s="383" t="s">
        <v>749</v>
      </c>
      <c r="J66" s="383">
        <v>0.874</v>
      </c>
      <c r="K66" s="383">
        <v>0.874</v>
      </c>
      <c r="L66" s="383">
        <v>696.36099999999999</v>
      </c>
      <c r="M66" s="383">
        <v>149.26</v>
      </c>
      <c r="N66" s="383">
        <v>378.012</v>
      </c>
      <c r="O66" s="383">
        <v>1223.633</v>
      </c>
    </row>
    <row r="67" spans="1:15" x14ac:dyDescent="0.2">
      <c r="A67" s="383" t="s">
        <v>802</v>
      </c>
      <c r="B67" s="383">
        <v>13.63</v>
      </c>
      <c r="C67" s="383">
        <v>373.27100000000002</v>
      </c>
      <c r="D67" s="383">
        <v>198.75</v>
      </c>
      <c r="E67" s="383">
        <v>585.65099999999995</v>
      </c>
      <c r="F67" s="383" t="s">
        <v>749</v>
      </c>
      <c r="G67" s="383" t="s">
        <v>749</v>
      </c>
      <c r="H67" s="383" t="s">
        <v>749</v>
      </c>
      <c r="I67" s="383" t="s">
        <v>749</v>
      </c>
      <c r="J67" s="383">
        <v>0.78900000000000003</v>
      </c>
      <c r="K67" s="383">
        <v>0.78900000000000003</v>
      </c>
      <c r="L67" s="383">
        <v>586.44000000000005</v>
      </c>
      <c r="M67" s="383">
        <v>142.5</v>
      </c>
      <c r="N67" s="383">
        <v>289.89999999999998</v>
      </c>
      <c r="O67" s="383">
        <v>1018.84</v>
      </c>
    </row>
    <row r="68" spans="1:15" x14ac:dyDescent="0.2">
      <c r="A68" s="383" t="s">
        <v>803</v>
      </c>
      <c r="B68" s="383">
        <v>11.997</v>
      </c>
      <c r="C68" s="383">
        <v>268.875</v>
      </c>
      <c r="D68" s="383">
        <v>137.64500000000001</v>
      </c>
      <c r="E68" s="383">
        <v>418.517</v>
      </c>
      <c r="F68" s="383" t="s">
        <v>749</v>
      </c>
      <c r="G68" s="383" t="s">
        <v>749</v>
      </c>
      <c r="H68" s="383" t="s">
        <v>749</v>
      </c>
      <c r="I68" s="383" t="s">
        <v>749</v>
      </c>
      <c r="J68" s="383">
        <v>0.874</v>
      </c>
      <c r="K68" s="383">
        <v>0.874</v>
      </c>
      <c r="L68" s="383">
        <v>419.39</v>
      </c>
      <c r="M68" s="383">
        <v>137.38300000000001</v>
      </c>
      <c r="N68" s="383">
        <v>322.07799999999997</v>
      </c>
      <c r="O68" s="383">
        <v>878.851</v>
      </c>
    </row>
    <row r="69" spans="1:15" x14ac:dyDescent="0.2">
      <c r="A69" s="383" t="s">
        <v>804</v>
      </c>
      <c r="B69" s="383">
        <v>12.393000000000001</v>
      </c>
      <c r="C69" s="383">
        <v>206.32400000000001</v>
      </c>
      <c r="D69" s="383">
        <v>101.64100000000001</v>
      </c>
      <c r="E69" s="383">
        <v>320.358</v>
      </c>
      <c r="F69" s="383" t="s">
        <v>749</v>
      </c>
      <c r="G69" s="383" t="s">
        <v>749</v>
      </c>
      <c r="H69" s="383" t="s">
        <v>749</v>
      </c>
      <c r="I69" s="383" t="s">
        <v>749</v>
      </c>
      <c r="J69" s="383">
        <v>0.84499999999999997</v>
      </c>
      <c r="K69" s="383">
        <v>0.84499999999999997</v>
      </c>
      <c r="L69" s="383">
        <v>321.20299999999997</v>
      </c>
      <c r="M69" s="383">
        <v>131.316</v>
      </c>
      <c r="N69" s="383">
        <v>299.78800000000001</v>
      </c>
      <c r="O69" s="383">
        <v>752.30799999999999</v>
      </c>
    </row>
    <row r="70" spans="1:15" x14ac:dyDescent="0.2">
      <c r="A70" s="383" t="s">
        <v>805</v>
      </c>
      <c r="B70" s="383">
        <v>9.6530000000000005</v>
      </c>
      <c r="C70" s="383">
        <v>145.167</v>
      </c>
      <c r="D70" s="383">
        <v>98.135000000000005</v>
      </c>
      <c r="E70" s="383">
        <v>252.95500000000001</v>
      </c>
      <c r="F70" s="383" t="s">
        <v>749</v>
      </c>
      <c r="G70" s="383" t="s">
        <v>749</v>
      </c>
      <c r="H70" s="383" t="s">
        <v>749</v>
      </c>
      <c r="I70" s="383" t="s">
        <v>749</v>
      </c>
      <c r="J70" s="383">
        <v>0.874</v>
      </c>
      <c r="K70" s="383">
        <v>0.874</v>
      </c>
      <c r="L70" s="383">
        <v>253.828</v>
      </c>
      <c r="M70" s="383">
        <v>135.75299999999999</v>
      </c>
      <c r="N70" s="383">
        <v>345.04700000000003</v>
      </c>
      <c r="O70" s="383">
        <v>734.62900000000002</v>
      </c>
    </row>
    <row r="71" spans="1:15" x14ac:dyDescent="0.2">
      <c r="A71" s="383" t="s">
        <v>806</v>
      </c>
      <c r="B71" s="383">
        <v>10</v>
      </c>
      <c r="C71" s="383">
        <v>123.602</v>
      </c>
      <c r="D71" s="383">
        <v>87.587000000000003</v>
      </c>
      <c r="E71" s="383">
        <v>221.18799999999999</v>
      </c>
      <c r="F71" s="383" t="s">
        <v>749</v>
      </c>
      <c r="G71" s="383" t="s">
        <v>749</v>
      </c>
      <c r="H71" s="383" t="s">
        <v>749</v>
      </c>
      <c r="I71" s="383" t="s">
        <v>749</v>
      </c>
      <c r="J71" s="383">
        <v>0.84499999999999997</v>
      </c>
      <c r="K71" s="383">
        <v>0.84499999999999997</v>
      </c>
      <c r="L71" s="383">
        <v>222.03399999999999</v>
      </c>
      <c r="M71" s="383">
        <v>147.255</v>
      </c>
      <c r="N71" s="383">
        <v>372.63400000000001</v>
      </c>
      <c r="O71" s="383">
        <v>741.92200000000003</v>
      </c>
    </row>
    <row r="72" spans="1:15" x14ac:dyDescent="0.2">
      <c r="A72" s="383" t="s">
        <v>807</v>
      </c>
      <c r="B72" s="383">
        <v>7.5250000000000004</v>
      </c>
      <c r="C72" s="383">
        <v>115.55500000000001</v>
      </c>
      <c r="D72" s="383">
        <v>80.566000000000003</v>
      </c>
      <c r="E72" s="383">
        <v>203.64500000000001</v>
      </c>
      <c r="F72" s="383" t="s">
        <v>749</v>
      </c>
      <c r="G72" s="383" t="s">
        <v>749</v>
      </c>
      <c r="H72" s="383" t="s">
        <v>749</v>
      </c>
      <c r="I72" s="383" t="s">
        <v>749</v>
      </c>
      <c r="J72" s="383">
        <v>0.874</v>
      </c>
      <c r="K72" s="383">
        <v>0.874</v>
      </c>
      <c r="L72" s="383">
        <v>204.51900000000001</v>
      </c>
      <c r="M72" s="383">
        <v>162.74299999999999</v>
      </c>
      <c r="N72" s="383">
        <v>418.20499999999998</v>
      </c>
      <c r="O72" s="383">
        <v>785.46600000000001</v>
      </c>
    </row>
    <row r="73" spans="1:15" x14ac:dyDescent="0.2">
      <c r="A73" s="383" t="s">
        <v>808</v>
      </c>
      <c r="B73" s="383">
        <v>9.34</v>
      </c>
      <c r="C73" s="383">
        <v>111.048</v>
      </c>
      <c r="D73" s="383">
        <v>85.650999999999996</v>
      </c>
      <c r="E73" s="383">
        <v>206.03899999999999</v>
      </c>
      <c r="F73" s="383" t="s">
        <v>749</v>
      </c>
      <c r="G73" s="383" t="s">
        <v>749</v>
      </c>
      <c r="H73" s="383" t="s">
        <v>749</v>
      </c>
      <c r="I73" s="383" t="s">
        <v>749</v>
      </c>
      <c r="J73" s="383">
        <v>0.874</v>
      </c>
      <c r="K73" s="383">
        <v>0.874</v>
      </c>
      <c r="L73" s="383">
        <v>206.91200000000001</v>
      </c>
      <c r="M73" s="383">
        <v>164.523</v>
      </c>
      <c r="N73" s="383">
        <v>400.37799999999999</v>
      </c>
      <c r="O73" s="383">
        <v>771.81299999999999</v>
      </c>
    </row>
    <row r="74" spans="1:15" x14ac:dyDescent="0.2">
      <c r="A74" s="383" t="s">
        <v>809</v>
      </c>
      <c r="B74" s="383">
        <v>8.8119999999999994</v>
      </c>
      <c r="C74" s="383">
        <v>111.048</v>
      </c>
      <c r="D74" s="383">
        <v>90.247</v>
      </c>
      <c r="E74" s="383">
        <v>210.10599999999999</v>
      </c>
      <c r="F74" s="383" t="s">
        <v>749</v>
      </c>
      <c r="G74" s="383" t="s">
        <v>749</v>
      </c>
      <c r="H74" s="383" t="s">
        <v>749</v>
      </c>
      <c r="I74" s="383" t="s">
        <v>749</v>
      </c>
      <c r="J74" s="383">
        <v>0.84499999999999997</v>
      </c>
      <c r="K74" s="383">
        <v>0.84499999999999997</v>
      </c>
      <c r="L74" s="383">
        <v>210.952</v>
      </c>
      <c r="M74" s="383">
        <v>160.06100000000001</v>
      </c>
      <c r="N74" s="383">
        <v>350.79300000000001</v>
      </c>
      <c r="O74" s="383">
        <v>721.80499999999995</v>
      </c>
    </row>
    <row r="75" spans="1:15" x14ac:dyDescent="0.2">
      <c r="A75" s="383" t="s">
        <v>810</v>
      </c>
      <c r="B75" s="383">
        <v>11.32</v>
      </c>
      <c r="C75" s="383">
        <v>142.05600000000001</v>
      </c>
      <c r="D75" s="383">
        <v>112.538</v>
      </c>
      <c r="E75" s="383">
        <v>265.91399999999999</v>
      </c>
      <c r="F75" s="383" t="s">
        <v>749</v>
      </c>
      <c r="G75" s="383" t="s">
        <v>749</v>
      </c>
      <c r="H75" s="383" t="s">
        <v>749</v>
      </c>
      <c r="I75" s="383" t="s">
        <v>749</v>
      </c>
      <c r="J75" s="383">
        <v>0.874</v>
      </c>
      <c r="K75" s="383">
        <v>0.874</v>
      </c>
      <c r="L75" s="383">
        <v>266.78699999999998</v>
      </c>
      <c r="M75" s="383">
        <v>145.03700000000001</v>
      </c>
      <c r="N75" s="383">
        <v>324.99</v>
      </c>
      <c r="O75" s="383">
        <v>736.81500000000005</v>
      </c>
    </row>
    <row r="76" spans="1:15" x14ac:dyDescent="0.2">
      <c r="A76" s="383" t="s">
        <v>811</v>
      </c>
      <c r="B76" s="383">
        <v>15.132</v>
      </c>
      <c r="C76" s="383">
        <v>204.714</v>
      </c>
      <c r="D76" s="383">
        <v>121.69</v>
      </c>
      <c r="E76" s="383">
        <v>341.53699999999998</v>
      </c>
      <c r="F76" s="383" t="s">
        <v>749</v>
      </c>
      <c r="G76" s="383" t="s">
        <v>749</v>
      </c>
      <c r="H76" s="383" t="s">
        <v>749</v>
      </c>
      <c r="I76" s="383" t="s">
        <v>749</v>
      </c>
      <c r="J76" s="383">
        <v>0.84499999999999997</v>
      </c>
      <c r="K76" s="383">
        <v>0.84499999999999997</v>
      </c>
      <c r="L76" s="383">
        <v>342.38200000000001</v>
      </c>
      <c r="M76" s="383">
        <v>135.90100000000001</v>
      </c>
      <c r="N76" s="383">
        <v>331.16399999999999</v>
      </c>
      <c r="O76" s="383">
        <v>809.447</v>
      </c>
    </row>
    <row r="77" spans="1:15" x14ac:dyDescent="0.2">
      <c r="A77" s="383" t="s">
        <v>812</v>
      </c>
      <c r="B77" s="383">
        <v>17.657</v>
      </c>
      <c r="C77" s="383">
        <v>325.41899999999998</v>
      </c>
      <c r="D77" s="383">
        <v>183.39500000000001</v>
      </c>
      <c r="E77" s="383">
        <v>526.471</v>
      </c>
      <c r="F77" s="383" t="s">
        <v>749</v>
      </c>
      <c r="G77" s="383" t="s">
        <v>749</v>
      </c>
      <c r="H77" s="383" t="s">
        <v>749</v>
      </c>
      <c r="I77" s="383" t="s">
        <v>749</v>
      </c>
      <c r="J77" s="383">
        <v>0.874</v>
      </c>
      <c r="K77" s="383">
        <v>0.874</v>
      </c>
      <c r="L77" s="383">
        <v>527.34400000000005</v>
      </c>
      <c r="M77" s="383">
        <v>142.13399999999999</v>
      </c>
      <c r="N77" s="383">
        <v>364.36900000000003</v>
      </c>
      <c r="O77" s="383">
        <v>1033.847</v>
      </c>
    </row>
    <row r="78" spans="1:15" x14ac:dyDescent="0.2">
      <c r="A78" s="383" t="s">
        <v>813</v>
      </c>
      <c r="B78" s="383">
        <v>147.756</v>
      </c>
      <c r="C78" s="383">
        <v>2548.308</v>
      </c>
      <c r="D78" s="383">
        <v>1551.8019999999999</v>
      </c>
      <c r="E78" s="383">
        <v>4247.866</v>
      </c>
      <c r="F78" s="383" t="s">
        <v>749</v>
      </c>
      <c r="G78" s="383" t="s">
        <v>749</v>
      </c>
      <c r="H78" s="383" t="s">
        <v>749</v>
      </c>
      <c r="I78" s="383" t="s">
        <v>749</v>
      </c>
      <c r="J78" s="383">
        <v>10.286</v>
      </c>
      <c r="K78" s="383">
        <v>10.286</v>
      </c>
      <c r="L78" s="383">
        <v>4258.152</v>
      </c>
      <c r="M78" s="383">
        <v>1753.866</v>
      </c>
      <c r="N78" s="383">
        <v>4195.58</v>
      </c>
      <c r="O78" s="383">
        <v>10207.599</v>
      </c>
    </row>
    <row r="79" spans="1:15" x14ac:dyDescent="0.2">
      <c r="A79" s="383" t="s">
        <v>814</v>
      </c>
      <c r="B79" s="383">
        <v>17.713999999999999</v>
      </c>
      <c r="C79" s="383">
        <v>396.99299999999999</v>
      </c>
      <c r="D79" s="383">
        <v>177.11799999999999</v>
      </c>
      <c r="E79" s="383">
        <v>591.82500000000005</v>
      </c>
      <c r="F79" s="383" t="s">
        <v>749</v>
      </c>
      <c r="G79" s="383" t="s">
        <v>749</v>
      </c>
      <c r="H79" s="383" t="s">
        <v>749</v>
      </c>
      <c r="I79" s="383" t="s">
        <v>749</v>
      </c>
      <c r="J79" s="383">
        <v>1.0049999999999999</v>
      </c>
      <c r="K79" s="383">
        <v>1.0049999999999999</v>
      </c>
      <c r="L79" s="383">
        <v>592.83000000000004</v>
      </c>
      <c r="M79" s="383">
        <v>152.16</v>
      </c>
      <c r="N79" s="383">
        <v>385.78</v>
      </c>
      <c r="O79" s="383">
        <v>1130.769</v>
      </c>
    </row>
    <row r="80" spans="1:15" x14ac:dyDescent="0.2">
      <c r="A80" s="383" t="s">
        <v>815</v>
      </c>
      <c r="B80" s="383">
        <v>18.181000000000001</v>
      </c>
      <c r="C80" s="383">
        <v>407.40699999999998</v>
      </c>
      <c r="D80" s="383">
        <v>172.54400000000001</v>
      </c>
      <c r="E80" s="383">
        <v>598.13199999999995</v>
      </c>
      <c r="F80" s="383" t="s">
        <v>749</v>
      </c>
      <c r="G80" s="383" t="s">
        <v>749</v>
      </c>
      <c r="H80" s="383" t="s">
        <v>749</v>
      </c>
      <c r="I80" s="383" t="s">
        <v>749</v>
      </c>
      <c r="J80" s="383">
        <v>0.90800000000000003</v>
      </c>
      <c r="K80" s="383">
        <v>0.90800000000000003</v>
      </c>
      <c r="L80" s="383">
        <v>599.04</v>
      </c>
      <c r="M80" s="383">
        <v>148.88200000000001</v>
      </c>
      <c r="N80" s="383">
        <v>333.72699999999998</v>
      </c>
      <c r="O80" s="383">
        <v>1081.6500000000001</v>
      </c>
    </row>
    <row r="81" spans="1:15" x14ac:dyDescent="0.2">
      <c r="A81" s="383" t="s">
        <v>816</v>
      </c>
      <c r="B81" s="383">
        <v>14.15</v>
      </c>
      <c r="C81" s="383">
        <v>350.66300000000001</v>
      </c>
      <c r="D81" s="383">
        <v>157.12299999999999</v>
      </c>
      <c r="E81" s="383">
        <v>521.93700000000001</v>
      </c>
      <c r="F81" s="383" t="s">
        <v>749</v>
      </c>
      <c r="G81" s="383" t="s">
        <v>749</v>
      </c>
      <c r="H81" s="383" t="s">
        <v>749</v>
      </c>
      <c r="I81" s="383" t="s">
        <v>749</v>
      </c>
      <c r="J81" s="383">
        <v>1.0049999999999999</v>
      </c>
      <c r="K81" s="383">
        <v>1.0049999999999999</v>
      </c>
      <c r="L81" s="383">
        <v>522.94200000000001</v>
      </c>
      <c r="M81" s="383">
        <v>144.01900000000001</v>
      </c>
      <c r="N81" s="383">
        <v>340.50700000000001</v>
      </c>
      <c r="O81" s="383">
        <v>1007.467</v>
      </c>
    </row>
    <row r="82" spans="1:15" x14ac:dyDescent="0.2">
      <c r="A82" s="383" t="s">
        <v>817</v>
      </c>
      <c r="B82" s="383">
        <v>11.971</v>
      </c>
      <c r="C82" s="383">
        <v>228.56899999999999</v>
      </c>
      <c r="D82" s="383">
        <v>94.76</v>
      </c>
      <c r="E82" s="383">
        <v>335.29899999999998</v>
      </c>
      <c r="F82" s="383" t="s">
        <v>749</v>
      </c>
      <c r="G82" s="383" t="s">
        <v>749</v>
      </c>
      <c r="H82" s="383" t="s">
        <v>749</v>
      </c>
      <c r="I82" s="383" t="s">
        <v>749</v>
      </c>
      <c r="J82" s="383">
        <v>0.97299999999999998</v>
      </c>
      <c r="K82" s="383">
        <v>0.97299999999999998</v>
      </c>
      <c r="L82" s="383">
        <v>336.27199999999999</v>
      </c>
      <c r="M82" s="383">
        <v>132.66800000000001</v>
      </c>
      <c r="N82" s="383">
        <v>306.91500000000002</v>
      </c>
      <c r="O82" s="383">
        <v>775.85500000000002</v>
      </c>
    </row>
    <row r="83" spans="1:15" x14ac:dyDescent="0.2">
      <c r="A83" s="383" t="s">
        <v>818</v>
      </c>
      <c r="B83" s="383">
        <v>10.794</v>
      </c>
      <c r="C83" s="383">
        <v>168.84899999999999</v>
      </c>
      <c r="D83" s="383">
        <v>100.828</v>
      </c>
      <c r="E83" s="383">
        <v>280.471</v>
      </c>
      <c r="F83" s="383" t="s">
        <v>749</v>
      </c>
      <c r="G83" s="383" t="s">
        <v>749</v>
      </c>
      <c r="H83" s="383" t="s">
        <v>749</v>
      </c>
      <c r="I83" s="383" t="s">
        <v>749</v>
      </c>
      <c r="J83" s="383">
        <v>1.0049999999999999</v>
      </c>
      <c r="K83" s="383">
        <v>1.0049999999999999</v>
      </c>
      <c r="L83" s="383">
        <v>281.476</v>
      </c>
      <c r="M83" s="383">
        <v>134.69399999999999</v>
      </c>
      <c r="N83" s="383">
        <v>349.23599999999999</v>
      </c>
      <c r="O83" s="383">
        <v>765.40599999999995</v>
      </c>
    </row>
    <row r="84" spans="1:15" x14ac:dyDescent="0.2">
      <c r="A84" s="383" t="s">
        <v>819</v>
      </c>
      <c r="B84" s="383">
        <v>10.448</v>
      </c>
      <c r="C84" s="383">
        <v>121.88200000000001</v>
      </c>
      <c r="D84" s="383">
        <v>88.350999999999999</v>
      </c>
      <c r="E84" s="383">
        <v>220.68199999999999</v>
      </c>
      <c r="F84" s="383" t="s">
        <v>749</v>
      </c>
      <c r="G84" s="383" t="s">
        <v>749</v>
      </c>
      <c r="H84" s="383" t="s">
        <v>749</v>
      </c>
      <c r="I84" s="383" t="s">
        <v>749</v>
      </c>
      <c r="J84" s="383">
        <v>0.97299999999999998</v>
      </c>
      <c r="K84" s="383">
        <v>0.97299999999999998</v>
      </c>
      <c r="L84" s="383">
        <v>221.655</v>
      </c>
      <c r="M84" s="383">
        <v>152.91900000000001</v>
      </c>
      <c r="N84" s="383">
        <v>389.01100000000002</v>
      </c>
      <c r="O84" s="383">
        <v>763.58399999999995</v>
      </c>
    </row>
    <row r="85" spans="1:15" x14ac:dyDescent="0.2">
      <c r="A85" s="383" t="s">
        <v>820</v>
      </c>
      <c r="B85" s="383">
        <v>9.4619999999999997</v>
      </c>
      <c r="C85" s="383">
        <v>108.175</v>
      </c>
      <c r="D85" s="383">
        <v>80.491</v>
      </c>
      <c r="E85" s="383">
        <v>198.12799999999999</v>
      </c>
      <c r="F85" s="383" t="s">
        <v>749</v>
      </c>
      <c r="G85" s="383" t="s">
        <v>749</v>
      </c>
      <c r="H85" s="383" t="s">
        <v>749</v>
      </c>
      <c r="I85" s="383" t="s">
        <v>749</v>
      </c>
      <c r="J85" s="383">
        <v>1.0049999999999999</v>
      </c>
      <c r="K85" s="383">
        <v>1.0049999999999999</v>
      </c>
      <c r="L85" s="383">
        <v>199.13300000000001</v>
      </c>
      <c r="M85" s="383">
        <v>167.55500000000001</v>
      </c>
      <c r="N85" s="383">
        <v>427.12700000000001</v>
      </c>
      <c r="O85" s="383">
        <v>793.81500000000005</v>
      </c>
    </row>
    <row r="86" spans="1:15" x14ac:dyDescent="0.2">
      <c r="A86" s="383" t="s">
        <v>821</v>
      </c>
      <c r="B86" s="383">
        <v>9.6530000000000005</v>
      </c>
      <c r="C86" s="383">
        <v>102.54300000000001</v>
      </c>
      <c r="D86" s="383">
        <v>98.278000000000006</v>
      </c>
      <c r="E86" s="383">
        <v>210.47300000000001</v>
      </c>
      <c r="F86" s="383" t="s">
        <v>749</v>
      </c>
      <c r="G86" s="383" t="s">
        <v>749</v>
      </c>
      <c r="H86" s="383" t="s">
        <v>749</v>
      </c>
      <c r="I86" s="383" t="s">
        <v>749</v>
      </c>
      <c r="J86" s="383">
        <v>1.0049999999999999</v>
      </c>
      <c r="K86" s="383">
        <v>1.0049999999999999</v>
      </c>
      <c r="L86" s="383">
        <v>211.47900000000001</v>
      </c>
      <c r="M86" s="383">
        <v>169.73099999999999</v>
      </c>
      <c r="N86" s="383">
        <v>425.11500000000001</v>
      </c>
      <c r="O86" s="383">
        <v>806.32500000000005</v>
      </c>
    </row>
    <row r="87" spans="1:15" x14ac:dyDescent="0.2">
      <c r="A87" s="383" t="s">
        <v>822</v>
      </c>
      <c r="B87" s="383">
        <v>11.037000000000001</v>
      </c>
      <c r="C87" s="383">
        <v>104.562</v>
      </c>
      <c r="D87" s="383">
        <v>98.641000000000005</v>
      </c>
      <c r="E87" s="383">
        <v>214.239</v>
      </c>
      <c r="F87" s="383" t="s">
        <v>749</v>
      </c>
      <c r="G87" s="383" t="s">
        <v>749</v>
      </c>
      <c r="H87" s="383" t="s">
        <v>749</v>
      </c>
      <c r="I87" s="383" t="s">
        <v>749</v>
      </c>
      <c r="J87" s="383">
        <v>0.97299999999999998</v>
      </c>
      <c r="K87" s="383">
        <v>0.97299999999999998</v>
      </c>
      <c r="L87" s="383">
        <v>215.21199999999999</v>
      </c>
      <c r="M87" s="383">
        <v>168.11500000000001</v>
      </c>
      <c r="N87" s="383">
        <v>365.09100000000001</v>
      </c>
      <c r="O87" s="383">
        <v>748.41800000000001</v>
      </c>
    </row>
    <row r="88" spans="1:15" x14ac:dyDescent="0.2">
      <c r="A88" s="383" t="s">
        <v>823</v>
      </c>
      <c r="B88" s="383">
        <v>15.932</v>
      </c>
      <c r="C88" s="383">
        <v>136.01499999999999</v>
      </c>
      <c r="D88" s="383">
        <v>118.926</v>
      </c>
      <c r="E88" s="383">
        <v>270.87299999999999</v>
      </c>
      <c r="F88" s="383" t="s">
        <v>749</v>
      </c>
      <c r="G88" s="383" t="s">
        <v>749</v>
      </c>
      <c r="H88" s="383" t="s">
        <v>749</v>
      </c>
      <c r="I88" s="383" t="s">
        <v>749</v>
      </c>
      <c r="J88" s="383">
        <v>1.0049999999999999</v>
      </c>
      <c r="K88" s="383">
        <v>1.0049999999999999</v>
      </c>
      <c r="L88" s="383">
        <v>271.87799999999999</v>
      </c>
      <c r="M88" s="383">
        <v>150.517</v>
      </c>
      <c r="N88" s="383">
        <v>341.23399999999998</v>
      </c>
      <c r="O88" s="383">
        <v>763.62900000000002</v>
      </c>
    </row>
    <row r="89" spans="1:15" x14ac:dyDescent="0.2">
      <c r="A89" s="383" t="s">
        <v>824</v>
      </c>
      <c r="B89" s="383">
        <v>16.936</v>
      </c>
      <c r="C89" s="383">
        <v>199.346</v>
      </c>
      <c r="D89" s="383">
        <v>131.56</v>
      </c>
      <c r="E89" s="383">
        <v>347.84100000000001</v>
      </c>
      <c r="F89" s="383" t="s">
        <v>749</v>
      </c>
      <c r="G89" s="383" t="s">
        <v>749</v>
      </c>
      <c r="H89" s="383" t="s">
        <v>749</v>
      </c>
      <c r="I89" s="383" t="s">
        <v>749</v>
      </c>
      <c r="J89" s="383">
        <v>0.97299999999999998</v>
      </c>
      <c r="K89" s="383">
        <v>0.97299999999999998</v>
      </c>
      <c r="L89" s="383">
        <v>348.81400000000002</v>
      </c>
      <c r="M89" s="383">
        <v>143.13200000000001</v>
      </c>
      <c r="N89" s="383">
        <v>347.82600000000002</v>
      </c>
      <c r="O89" s="383">
        <v>839.77200000000005</v>
      </c>
    </row>
    <row r="90" spans="1:15" x14ac:dyDescent="0.2">
      <c r="A90" s="383" t="s">
        <v>825</v>
      </c>
      <c r="B90" s="383">
        <v>18.25</v>
      </c>
      <c r="C90" s="383">
        <v>317.721</v>
      </c>
      <c r="D90" s="383">
        <v>171.23599999999999</v>
      </c>
      <c r="E90" s="383">
        <v>507.20699999999999</v>
      </c>
      <c r="F90" s="383" t="s">
        <v>749</v>
      </c>
      <c r="G90" s="383" t="s">
        <v>749</v>
      </c>
      <c r="H90" s="383" t="s">
        <v>749</v>
      </c>
      <c r="I90" s="383" t="s">
        <v>749</v>
      </c>
      <c r="J90" s="383">
        <v>1.0049999999999999</v>
      </c>
      <c r="K90" s="383">
        <v>1.0049999999999999</v>
      </c>
      <c r="L90" s="383">
        <v>508.21300000000002</v>
      </c>
      <c r="M90" s="383">
        <v>148.87799999999999</v>
      </c>
      <c r="N90" s="383">
        <v>378.48700000000002</v>
      </c>
      <c r="O90" s="383">
        <v>1035.578</v>
      </c>
    </row>
    <row r="91" spans="1:15" x14ac:dyDescent="0.2">
      <c r="A91" s="383" t="s">
        <v>826</v>
      </c>
      <c r="B91" s="383">
        <v>164.529</v>
      </c>
      <c r="C91" s="383">
        <v>2642.7240000000002</v>
      </c>
      <c r="D91" s="383">
        <v>1489.854</v>
      </c>
      <c r="E91" s="383">
        <v>4297.107</v>
      </c>
      <c r="F91" s="383" t="s">
        <v>749</v>
      </c>
      <c r="G91" s="383" t="s">
        <v>749</v>
      </c>
      <c r="H91" s="383" t="s">
        <v>749</v>
      </c>
      <c r="I91" s="383" t="s">
        <v>749</v>
      </c>
      <c r="J91" s="383">
        <v>11.834</v>
      </c>
      <c r="K91" s="383">
        <v>11.834</v>
      </c>
      <c r="L91" s="383">
        <v>4308.9409999999998</v>
      </c>
      <c r="M91" s="383">
        <v>1813.27</v>
      </c>
      <c r="N91" s="383">
        <v>4389.6689999999999</v>
      </c>
      <c r="O91" s="383">
        <v>10511.88</v>
      </c>
    </row>
    <row r="92" spans="1:15" x14ac:dyDescent="0.2">
      <c r="A92" s="383" t="s">
        <v>827</v>
      </c>
      <c r="B92" s="383">
        <v>22.972000000000001</v>
      </c>
      <c r="C92" s="383">
        <v>439.71800000000002</v>
      </c>
      <c r="D92" s="383">
        <v>188.50299999999999</v>
      </c>
      <c r="E92" s="383">
        <v>651.19200000000001</v>
      </c>
      <c r="F92" s="383" t="s">
        <v>749</v>
      </c>
      <c r="G92" s="383" t="s">
        <v>749</v>
      </c>
      <c r="H92" s="383" t="s">
        <v>749</v>
      </c>
      <c r="I92" s="383" t="s">
        <v>749</v>
      </c>
      <c r="J92" s="383">
        <v>1.173</v>
      </c>
      <c r="K92" s="383">
        <v>1.173</v>
      </c>
      <c r="L92" s="383">
        <v>652.36599999999999</v>
      </c>
      <c r="M92" s="383">
        <v>159.851</v>
      </c>
      <c r="N92" s="383">
        <v>405.63099999999997</v>
      </c>
      <c r="O92" s="383">
        <v>1217.848</v>
      </c>
    </row>
    <row r="93" spans="1:15" x14ac:dyDescent="0.2">
      <c r="A93" s="383" t="s">
        <v>828</v>
      </c>
      <c r="B93" s="383">
        <v>13.914999999999999</v>
      </c>
      <c r="C93" s="383">
        <v>452.875</v>
      </c>
      <c r="D93" s="383">
        <v>177.93100000000001</v>
      </c>
      <c r="E93" s="383">
        <v>644.72</v>
      </c>
      <c r="F93" s="383" t="s">
        <v>749</v>
      </c>
      <c r="G93" s="383" t="s">
        <v>749</v>
      </c>
      <c r="H93" s="383" t="s">
        <v>749</v>
      </c>
      <c r="I93" s="383" t="s">
        <v>749</v>
      </c>
      <c r="J93" s="383">
        <v>1.06</v>
      </c>
      <c r="K93" s="383">
        <v>1.06</v>
      </c>
      <c r="L93" s="383">
        <v>645.78</v>
      </c>
      <c r="M93" s="383">
        <v>156.23699999999999</v>
      </c>
      <c r="N93" s="383">
        <v>346.97899999999998</v>
      </c>
      <c r="O93" s="383">
        <v>1148.9960000000001</v>
      </c>
    </row>
    <row r="94" spans="1:15" x14ac:dyDescent="0.2">
      <c r="A94" s="383" t="s">
        <v>829</v>
      </c>
      <c r="B94" s="383">
        <v>10.961</v>
      </c>
      <c r="C94" s="383">
        <v>355.44900000000001</v>
      </c>
      <c r="D94" s="383">
        <v>135.12700000000001</v>
      </c>
      <c r="E94" s="383">
        <v>501.53699999999998</v>
      </c>
      <c r="F94" s="383" t="s">
        <v>749</v>
      </c>
      <c r="G94" s="383" t="s">
        <v>749</v>
      </c>
      <c r="H94" s="383" t="s">
        <v>749</v>
      </c>
      <c r="I94" s="383" t="s">
        <v>749</v>
      </c>
      <c r="J94" s="383">
        <v>1.173</v>
      </c>
      <c r="K94" s="383">
        <v>1.173</v>
      </c>
      <c r="L94" s="383">
        <v>502.71</v>
      </c>
      <c r="M94" s="383">
        <v>149.81200000000001</v>
      </c>
      <c r="N94" s="383">
        <v>343.16899999999998</v>
      </c>
      <c r="O94" s="383">
        <v>995.69100000000003</v>
      </c>
    </row>
    <row r="95" spans="1:15" x14ac:dyDescent="0.2">
      <c r="A95" s="383" t="s">
        <v>830</v>
      </c>
      <c r="B95" s="383">
        <v>9.84</v>
      </c>
      <c r="C95" s="383">
        <v>260.63200000000001</v>
      </c>
      <c r="D95" s="383">
        <v>97.811999999999998</v>
      </c>
      <c r="E95" s="383">
        <v>368.28399999999999</v>
      </c>
      <c r="F95" s="383" t="s">
        <v>749</v>
      </c>
      <c r="G95" s="383" t="s">
        <v>749</v>
      </c>
      <c r="H95" s="383" t="s">
        <v>749</v>
      </c>
      <c r="I95" s="383" t="s">
        <v>749</v>
      </c>
      <c r="J95" s="383">
        <v>1.135</v>
      </c>
      <c r="K95" s="383">
        <v>1.135</v>
      </c>
      <c r="L95" s="383">
        <v>369.41899999999998</v>
      </c>
      <c r="M95" s="383">
        <v>140.93799999999999</v>
      </c>
      <c r="N95" s="383">
        <v>318.78699999999998</v>
      </c>
      <c r="O95" s="383">
        <v>829.14400000000001</v>
      </c>
    </row>
    <row r="96" spans="1:15" x14ac:dyDescent="0.2">
      <c r="A96" s="383" t="s">
        <v>831</v>
      </c>
      <c r="B96" s="383">
        <v>8.8970000000000002</v>
      </c>
      <c r="C96" s="383">
        <v>173.64099999999999</v>
      </c>
      <c r="D96" s="383">
        <v>89.241</v>
      </c>
      <c r="E96" s="383">
        <v>271.779</v>
      </c>
      <c r="F96" s="383" t="s">
        <v>749</v>
      </c>
      <c r="G96" s="383" t="s">
        <v>749</v>
      </c>
      <c r="H96" s="383" t="s">
        <v>749</v>
      </c>
      <c r="I96" s="383" t="s">
        <v>749</v>
      </c>
      <c r="J96" s="383">
        <v>1.173</v>
      </c>
      <c r="K96" s="383">
        <v>1.173</v>
      </c>
      <c r="L96" s="383">
        <v>272.952</v>
      </c>
      <c r="M96" s="383">
        <v>142.60400000000001</v>
      </c>
      <c r="N96" s="383">
        <v>350.226</v>
      </c>
      <c r="O96" s="383">
        <v>765.78200000000004</v>
      </c>
    </row>
    <row r="97" spans="1:15" x14ac:dyDescent="0.2">
      <c r="A97" s="383" t="s">
        <v>832</v>
      </c>
      <c r="B97" s="383">
        <v>9.1280000000000001</v>
      </c>
      <c r="C97" s="383">
        <v>128.84200000000001</v>
      </c>
      <c r="D97" s="383">
        <v>76.751000000000005</v>
      </c>
      <c r="E97" s="383">
        <v>214.72200000000001</v>
      </c>
      <c r="F97" s="383" t="s">
        <v>749</v>
      </c>
      <c r="G97" s="383" t="s">
        <v>749</v>
      </c>
      <c r="H97" s="383" t="s">
        <v>749</v>
      </c>
      <c r="I97" s="383" t="s">
        <v>749</v>
      </c>
      <c r="J97" s="383">
        <v>1.135</v>
      </c>
      <c r="K97" s="383">
        <v>1.135</v>
      </c>
      <c r="L97" s="383">
        <v>215.857</v>
      </c>
      <c r="M97" s="383">
        <v>154.065</v>
      </c>
      <c r="N97" s="383">
        <v>380.46499999999997</v>
      </c>
      <c r="O97" s="383">
        <v>750.38699999999994</v>
      </c>
    </row>
    <row r="98" spans="1:15" x14ac:dyDescent="0.2">
      <c r="A98" s="383" t="s">
        <v>833</v>
      </c>
      <c r="B98" s="383">
        <v>7.9180000000000001</v>
      </c>
      <c r="C98" s="383">
        <v>108.767</v>
      </c>
      <c r="D98" s="383">
        <v>74.959999999999994</v>
      </c>
      <c r="E98" s="383">
        <v>191.64500000000001</v>
      </c>
      <c r="F98" s="383" t="s">
        <v>749</v>
      </c>
      <c r="G98" s="383" t="s">
        <v>749</v>
      </c>
      <c r="H98" s="383" t="s">
        <v>749</v>
      </c>
      <c r="I98" s="383" t="s">
        <v>749</v>
      </c>
      <c r="J98" s="383">
        <v>1.173</v>
      </c>
      <c r="K98" s="383">
        <v>1.173</v>
      </c>
      <c r="L98" s="383">
        <v>192.81899999999999</v>
      </c>
      <c r="M98" s="383">
        <v>165.50399999999999</v>
      </c>
      <c r="N98" s="383">
        <v>422.61599999999999</v>
      </c>
      <c r="O98" s="383">
        <v>780.93899999999996</v>
      </c>
    </row>
    <row r="99" spans="1:15" x14ac:dyDescent="0.2">
      <c r="A99" s="383" t="s">
        <v>834</v>
      </c>
      <c r="B99" s="383">
        <v>7.4909999999999997</v>
      </c>
      <c r="C99" s="383">
        <v>105.024</v>
      </c>
      <c r="D99" s="383">
        <v>83.44</v>
      </c>
      <c r="E99" s="383">
        <v>195.95500000000001</v>
      </c>
      <c r="F99" s="383" t="s">
        <v>749</v>
      </c>
      <c r="G99" s="383" t="s">
        <v>749</v>
      </c>
      <c r="H99" s="383" t="s">
        <v>749</v>
      </c>
      <c r="I99" s="383" t="s">
        <v>749</v>
      </c>
      <c r="J99" s="383">
        <v>1.173</v>
      </c>
      <c r="K99" s="383">
        <v>1.173</v>
      </c>
      <c r="L99" s="383">
        <v>197.12799999999999</v>
      </c>
      <c r="M99" s="383">
        <v>171.58099999999999</v>
      </c>
      <c r="N99" s="383">
        <v>419.32499999999999</v>
      </c>
      <c r="O99" s="383">
        <v>788.03399999999999</v>
      </c>
    </row>
    <row r="100" spans="1:15" x14ac:dyDescent="0.2">
      <c r="A100" s="383" t="s">
        <v>835</v>
      </c>
      <c r="B100" s="383">
        <v>9.9469999999999992</v>
      </c>
      <c r="C100" s="383">
        <v>108.086</v>
      </c>
      <c r="D100" s="383">
        <v>83.61</v>
      </c>
      <c r="E100" s="383">
        <v>201.643</v>
      </c>
      <c r="F100" s="383" t="s">
        <v>749</v>
      </c>
      <c r="G100" s="383" t="s">
        <v>749</v>
      </c>
      <c r="H100" s="383" t="s">
        <v>749</v>
      </c>
      <c r="I100" s="383" t="s">
        <v>749</v>
      </c>
      <c r="J100" s="383">
        <v>1.135</v>
      </c>
      <c r="K100" s="383">
        <v>1.135</v>
      </c>
      <c r="L100" s="383">
        <v>202.77799999999999</v>
      </c>
      <c r="M100" s="383">
        <v>166.036</v>
      </c>
      <c r="N100" s="383">
        <v>358.36799999999999</v>
      </c>
      <c r="O100" s="383">
        <v>727.18100000000004</v>
      </c>
    </row>
    <row r="101" spans="1:15" x14ac:dyDescent="0.2">
      <c r="A101" s="383" t="s">
        <v>836</v>
      </c>
      <c r="B101" s="383">
        <v>13.879</v>
      </c>
      <c r="C101" s="383">
        <v>144.72</v>
      </c>
      <c r="D101" s="383">
        <v>103.575</v>
      </c>
      <c r="E101" s="383">
        <v>262.17399999999998</v>
      </c>
      <c r="F101" s="383" t="s">
        <v>749</v>
      </c>
      <c r="G101" s="383" t="s">
        <v>749</v>
      </c>
      <c r="H101" s="383" t="s">
        <v>749</v>
      </c>
      <c r="I101" s="383" t="s">
        <v>749</v>
      </c>
      <c r="J101" s="383">
        <v>1.173</v>
      </c>
      <c r="K101" s="383">
        <v>1.173</v>
      </c>
      <c r="L101" s="383">
        <v>263.34699999999998</v>
      </c>
      <c r="M101" s="383">
        <v>152.589</v>
      </c>
      <c r="N101" s="383">
        <v>363.80099999999999</v>
      </c>
      <c r="O101" s="383">
        <v>779.73800000000006</v>
      </c>
    </row>
    <row r="102" spans="1:15" x14ac:dyDescent="0.2">
      <c r="A102" s="383" t="s">
        <v>837</v>
      </c>
      <c r="B102" s="383">
        <v>16.600999999999999</v>
      </c>
      <c r="C102" s="383">
        <v>226.721</v>
      </c>
      <c r="D102" s="383">
        <v>115.262</v>
      </c>
      <c r="E102" s="383">
        <v>358.584</v>
      </c>
      <c r="F102" s="383" t="s">
        <v>749</v>
      </c>
      <c r="G102" s="383" t="s">
        <v>749</v>
      </c>
      <c r="H102" s="383" t="s">
        <v>749</v>
      </c>
      <c r="I102" s="383" t="s">
        <v>749</v>
      </c>
      <c r="J102" s="383">
        <v>1.135</v>
      </c>
      <c r="K102" s="383">
        <v>1.135</v>
      </c>
      <c r="L102" s="383">
        <v>359.71899999999999</v>
      </c>
      <c r="M102" s="383">
        <v>145.43299999999999</v>
      </c>
      <c r="N102" s="383">
        <v>350.697</v>
      </c>
      <c r="O102" s="383">
        <v>855.84900000000005</v>
      </c>
    </row>
    <row r="103" spans="1:15" x14ac:dyDescent="0.2">
      <c r="A103" s="383" t="s">
        <v>838</v>
      </c>
      <c r="B103" s="383">
        <v>17.704999999999998</v>
      </c>
      <c r="C103" s="383">
        <v>331.63200000000001</v>
      </c>
      <c r="D103" s="383">
        <v>140.458</v>
      </c>
      <c r="E103" s="383">
        <v>489.79500000000002</v>
      </c>
      <c r="F103" s="383" t="s">
        <v>749</v>
      </c>
      <c r="G103" s="383" t="s">
        <v>749</v>
      </c>
      <c r="H103" s="383" t="s">
        <v>749</v>
      </c>
      <c r="I103" s="383" t="s">
        <v>749</v>
      </c>
      <c r="J103" s="383">
        <v>1.173</v>
      </c>
      <c r="K103" s="383">
        <v>1.173</v>
      </c>
      <c r="L103" s="383">
        <v>490.96800000000002</v>
      </c>
      <c r="M103" s="383">
        <v>149.47200000000001</v>
      </c>
      <c r="N103" s="383">
        <v>369.26600000000002</v>
      </c>
      <c r="O103" s="383">
        <v>1009.706</v>
      </c>
    </row>
    <row r="104" spans="1:15" x14ac:dyDescent="0.2">
      <c r="A104" s="383" t="s">
        <v>839</v>
      </c>
      <c r="B104" s="383">
        <v>149.25299999999999</v>
      </c>
      <c r="C104" s="383">
        <v>2836.1080000000002</v>
      </c>
      <c r="D104" s="383">
        <v>1366.671</v>
      </c>
      <c r="E104" s="383">
        <v>4352.0320000000002</v>
      </c>
      <c r="F104" s="383" t="s">
        <v>749</v>
      </c>
      <c r="G104" s="383" t="s">
        <v>749</v>
      </c>
      <c r="H104" s="383" t="s">
        <v>749</v>
      </c>
      <c r="I104" s="383" t="s">
        <v>749</v>
      </c>
      <c r="J104" s="383">
        <v>13.811999999999999</v>
      </c>
      <c r="K104" s="383">
        <v>13.811999999999999</v>
      </c>
      <c r="L104" s="383">
        <v>4365.8440000000001</v>
      </c>
      <c r="M104" s="383">
        <v>1854.1210000000001</v>
      </c>
      <c r="N104" s="383">
        <v>4428.0590000000002</v>
      </c>
      <c r="O104" s="383">
        <v>10648.023999999999</v>
      </c>
    </row>
    <row r="105" spans="1:15" x14ac:dyDescent="0.2">
      <c r="A105" s="383" t="s">
        <v>840</v>
      </c>
      <c r="B105" s="383">
        <v>15.387</v>
      </c>
      <c r="C105" s="383">
        <v>361.55599999999998</v>
      </c>
      <c r="D105" s="383">
        <v>183.00899999999999</v>
      </c>
      <c r="E105" s="383">
        <v>559.952</v>
      </c>
      <c r="F105" s="383" t="s">
        <v>749</v>
      </c>
      <c r="G105" s="383" t="s">
        <v>749</v>
      </c>
      <c r="H105" s="383" t="s">
        <v>749</v>
      </c>
      <c r="I105" s="383" t="s">
        <v>749</v>
      </c>
      <c r="J105" s="383">
        <v>1.7789999999999999</v>
      </c>
      <c r="K105" s="383">
        <v>1.7789999999999999</v>
      </c>
      <c r="L105" s="383">
        <v>561.73</v>
      </c>
      <c r="M105" s="383">
        <v>156.679</v>
      </c>
      <c r="N105" s="383">
        <v>384.02</v>
      </c>
      <c r="O105" s="383">
        <v>1102.43</v>
      </c>
    </row>
    <row r="106" spans="1:15" x14ac:dyDescent="0.2">
      <c r="A106" s="383" t="s">
        <v>841</v>
      </c>
      <c r="B106" s="383">
        <v>13.464</v>
      </c>
      <c r="C106" s="383">
        <v>385.99400000000003</v>
      </c>
      <c r="D106" s="383">
        <v>154.85499999999999</v>
      </c>
      <c r="E106" s="383">
        <v>554.31299999999999</v>
      </c>
      <c r="F106" s="383" t="s">
        <v>749</v>
      </c>
      <c r="G106" s="383" t="s">
        <v>749</v>
      </c>
      <c r="H106" s="383" t="s">
        <v>749</v>
      </c>
      <c r="I106" s="383" t="s">
        <v>749</v>
      </c>
      <c r="J106" s="383">
        <v>1.6639999999999999</v>
      </c>
      <c r="K106" s="383">
        <v>1.6639999999999999</v>
      </c>
      <c r="L106" s="383">
        <v>555.97699999999998</v>
      </c>
      <c r="M106" s="383">
        <v>154.999</v>
      </c>
      <c r="N106" s="383">
        <v>350.517</v>
      </c>
      <c r="O106" s="383">
        <v>1061.492</v>
      </c>
    </row>
    <row r="107" spans="1:15" x14ac:dyDescent="0.2">
      <c r="A107" s="383" t="s">
        <v>842</v>
      </c>
      <c r="B107" s="383">
        <v>9.5990000000000002</v>
      </c>
      <c r="C107" s="383">
        <v>349.28199999999998</v>
      </c>
      <c r="D107" s="383">
        <v>119.151</v>
      </c>
      <c r="E107" s="383">
        <v>478.03100000000001</v>
      </c>
      <c r="F107" s="383" t="s">
        <v>749</v>
      </c>
      <c r="G107" s="383" t="s">
        <v>749</v>
      </c>
      <c r="H107" s="383" t="s">
        <v>749</v>
      </c>
      <c r="I107" s="383" t="s">
        <v>749</v>
      </c>
      <c r="J107" s="383">
        <v>1.7789999999999999</v>
      </c>
      <c r="K107" s="383">
        <v>1.7789999999999999</v>
      </c>
      <c r="L107" s="383">
        <v>479.81</v>
      </c>
      <c r="M107" s="383">
        <v>151.91900000000001</v>
      </c>
      <c r="N107" s="383">
        <v>354.983</v>
      </c>
      <c r="O107" s="383">
        <v>986.71100000000001</v>
      </c>
    </row>
    <row r="108" spans="1:15" x14ac:dyDescent="0.2">
      <c r="A108" s="383" t="s">
        <v>843</v>
      </c>
      <c r="B108" s="383">
        <v>10.294</v>
      </c>
      <c r="C108" s="383">
        <v>242.63900000000001</v>
      </c>
      <c r="D108" s="383">
        <v>82.923000000000002</v>
      </c>
      <c r="E108" s="383">
        <v>335.85500000000002</v>
      </c>
      <c r="F108" s="383" t="s">
        <v>749</v>
      </c>
      <c r="G108" s="383" t="s">
        <v>749</v>
      </c>
      <c r="H108" s="383" t="s">
        <v>749</v>
      </c>
      <c r="I108" s="383" t="s">
        <v>749</v>
      </c>
      <c r="J108" s="383">
        <v>1.7210000000000001</v>
      </c>
      <c r="K108" s="383">
        <v>1.7210000000000001</v>
      </c>
      <c r="L108" s="383">
        <v>337.577</v>
      </c>
      <c r="M108" s="383">
        <v>142.61500000000001</v>
      </c>
      <c r="N108" s="383">
        <v>318.83</v>
      </c>
      <c r="O108" s="383">
        <v>799.02200000000005</v>
      </c>
    </row>
    <row r="109" spans="1:15" x14ac:dyDescent="0.2">
      <c r="A109" s="383" t="s">
        <v>844</v>
      </c>
      <c r="B109" s="383">
        <v>6.2149999999999999</v>
      </c>
      <c r="C109" s="383">
        <v>157.298</v>
      </c>
      <c r="D109" s="383">
        <v>85.361000000000004</v>
      </c>
      <c r="E109" s="383">
        <v>248.874</v>
      </c>
      <c r="F109" s="383" t="s">
        <v>749</v>
      </c>
      <c r="G109" s="383" t="s">
        <v>749</v>
      </c>
      <c r="H109" s="383" t="s">
        <v>749</v>
      </c>
      <c r="I109" s="383" t="s">
        <v>749</v>
      </c>
      <c r="J109" s="383">
        <v>1.7789999999999999</v>
      </c>
      <c r="K109" s="383">
        <v>1.7789999999999999</v>
      </c>
      <c r="L109" s="383">
        <v>250.65299999999999</v>
      </c>
      <c r="M109" s="383">
        <v>142.149</v>
      </c>
      <c r="N109" s="383">
        <v>357.72899999999998</v>
      </c>
      <c r="O109" s="383">
        <v>750.53</v>
      </c>
    </row>
    <row r="110" spans="1:15" x14ac:dyDescent="0.2">
      <c r="A110" s="383" t="s">
        <v>845</v>
      </c>
      <c r="B110" s="383">
        <v>4.915</v>
      </c>
      <c r="C110" s="383">
        <v>124.84099999999999</v>
      </c>
      <c r="D110" s="383">
        <v>77.766999999999996</v>
      </c>
      <c r="E110" s="383">
        <v>207.524</v>
      </c>
      <c r="F110" s="383" t="s">
        <v>749</v>
      </c>
      <c r="G110" s="383" t="s">
        <v>749</v>
      </c>
      <c r="H110" s="383" t="s">
        <v>749</v>
      </c>
      <c r="I110" s="383" t="s">
        <v>749</v>
      </c>
      <c r="J110" s="383">
        <v>1.7210000000000001</v>
      </c>
      <c r="K110" s="383">
        <v>1.7210000000000001</v>
      </c>
      <c r="L110" s="383">
        <v>209.245</v>
      </c>
      <c r="M110" s="383">
        <v>155.63399999999999</v>
      </c>
      <c r="N110" s="383">
        <v>400.83</v>
      </c>
      <c r="O110" s="383">
        <v>765.70799999999997</v>
      </c>
    </row>
    <row r="111" spans="1:15" x14ac:dyDescent="0.2">
      <c r="A111" s="383" t="s">
        <v>846</v>
      </c>
      <c r="B111" s="383">
        <v>6.0910000000000002</v>
      </c>
      <c r="C111" s="383">
        <v>104.572</v>
      </c>
      <c r="D111" s="383">
        <v>66.557000000000002</v>
      </c>
      <c r="E111" s="383">
        <v>177.22</v>
      </c>
      <c r="F111" s="383" t="s">
        <v>749</v>
      </c>
      <c r="G111" s="383" t="s">
        <v>749</v>
      </c>
      <c r="H111" s="383" t="s">
        <v>749</v>
      </c>
      <c r="I111" s="383" t="s">
        <v>749</v>
      </c>
      <c r="J111" s="383">
        <v>1.7789999999999999</v>
      </c>
      <c r="K111" s="383">
        <v>1.7789999999999999</v>
      </c>
      <c r="L111" s="383">
        <v>178.99799999999999</v>
      </c>
      <c r="M111" s="383">
        <v>175.60400000000001</v>
      </c>
      <c r="N111" s="383">
        <v>466.46100000000001</v>
      </c>
      <c r="O111" s="383">
        <v>821.06299999999999</v>
      </c>
    </row>
    <row r="112" spans="1:15" x14ac:dyDescent="0.2">
      <c r="A112" s="383" t="s">
        <v>847</v>
      </c>
      <c r="B112" s="383">
        <v>5.7519999999999998</v>
      </c>
      <c r="C112" s="383">
        <v>102.533</v>
      </c>
      <c r="D112" s="383">
        <v>63.384999999999998</v>
      </c>
      <c r="E112" s="383">
        <v>171.67</v>
      </c>
      <c r="F112" s="383" t="s">
        <v>749</v>
      </c>
      <c r="G112" s="383" t="s">
        <v>749</v>
      </c>
      <c r="H112" s="383" t="s">
        <v>749</v>
      </c>
      <c r="I112" s="383" t="s">
        <v>749</v>
      </c>
      <c r="J112" s="383">
        <v>1.7789999999999999</v>
      </c>
      <c r="K112" s="383">
        <v>1.7789999999999999</v>
      </c>
      <c r="L112" s="383">
        <v>173.44900000000001</v>
      </c>
      <c r="M112" s="383">
        <v>183.40600000000001</v>
      </c>
      <c r="N112" s="383">
        <v>447.56599999999997</v>
      </c>
      <c r="O112" s="383">
        <v>804.42200000000003</v>
      </c>
    </row>
    <row r="113" spans="1:15" x14ac:dyDescent="0.2">
      <c r="A113" s="383" t="s">
        <v>848</v>
      </c>
      <c r="B113" s="383">
        <v>7.64</v>
      </c>
      <c r="C113" s="383">
        <v>107.623</v>
      </c>
      <c r="D113" s="383">
        <v>78.102000000000004</v>
      </c>
      <c r="E113" s="383">
        <v>193.364</v>
      </c>
      <c r="F113" s="383" t="s">
        <v>749</v>
      </c>
      <c r="G113" s="383" t="s">
        <v>749</v>
      </c>
      <c r="H113" s="383" t="s">
        <v>749</v>
      </c>
      <c r="I113" s="383" t="s">
        <v>749</v>
      </c>
      <c r="J113" s="383">
        <v>1.7210000000000001</v>
      </c>
      <c r="K113" s="383">
        <v>1.7210000000000001</v>
      </c>
      <c r="L113" s="383">
        <v>195.08600000000001</v>
      </c>
      <c r="M113" s="383">
        <v>178.48500000000001</v>
      </c>
      <c r="N113" s="383">
        <v>382.47300000000001</v>
      </c>
      <c r="O113" s="383">
        <v>756.04300000000001</v>
      </c>
    </row>
    <row r="114" spans="1:15" x14ac:dyDescent="0.2">
      <c r="A114" s="383" t="s">
        <v>849</v>
      </c>
      <c r="B114" s="383">
        <v>10.417999999999999</v>
      </c>
      <c r="C114" s="383">
        <v>142.12200000000001</v>
      </c>
      <c r="D114" s="383">
        <v>111.318</v>
      </c>
      <c r="E114" s="383">
        <v>263.85700000000003</v>
      </c>
      <c r="F114" s="383" t="s">
        <v>749</v>
      </c>
      <c r="G114" s="383" t="s">
        <v>749</v>
      </c>
      <c r="H114" s="383" t="s">
        <v>749</v>
      </c>
      <c r="I114" s="383" t="s">
        <v>749</v>
      </c>
      <c r="J114" s="383">
        <v>1.7789999999999999</v>
      </c>
      <c r="K114" s="383">
        <v>1.7789999999999999</v>
      </c>
      <c r="L114" s="383">
        <v>265.63600000000002</v>
      </c>
      <c r="M114" s="383">
        <v>158.25299999999999</v>
      </c>
      <c r="N114" s="383">
        <v>360.68299999999999</v>
      </c>
      <c r="O114" s="383">
        <v>784.572</v>
      </c>
    </row>
    <row r="115" spans="1:15" x14ac:dyDescent="0.2">
      <c r="A115" s="383" t="s">
        <v>850</v>
      </c>
      <c r="B115" s="383">
        <v>11.023999999999999</v>
      </c>
      <c r="C115" s="383">
        <v>227.39400000000001</v>
      </c>
      <c r="D115" s="383">
        <v>128.387</v>
      </c>
      <c r="E115" s="383">
        <v>366.80500000000001</v>
      </c>
      <c r="F115" s="383" t="s">
        <v>749</v>
      </c>
      <c r="G115" s="383" t="s">
        <v>749</v>
      </c>
      <c r="H115" s="383" t="s">
        <v>749</v>
      </c>
      <c r="I115" s="383" t="s">
        <v>749</v>
      </c>
      <c r="J115" s="383">
        <v>1.7210000000000001</v>
      </c>
      <c r="K115" s="383">
        <v>1.7210000000000001</v>
      </c>
      <c r="L115" s="383">
        <v>368.52600000000001</v>
      </c>
      <c r="M115" s="383">
        <v>149.292</v>
      </c>
      <c r="N115" s="383">
        <v>360.26</v>
      </c>
      <c r="O115" s="383">
        <v>878.07799999999997</v>
      </c>
    </row>
    <row r="116" spans="1:15" x14ac:dyDescent="0.2">
      <c r="A116" s="383" t="s">
        <v>851</v>
      </c>
      <c r="B116" s="383">
        <v>14.105</v>
      </c>
      <c r="C116" s="383">
        <v>345.33199999999999</v>
      </c>
      <c r="D116" s="383">
        <v>167.40100000000001</v>
      </c>
      <c r="E116" s="383">
        <v>526.83699999999999</v>
      </c>
      <c r="F116" s="383" t="s">
        <v>749</v>
      </c>
      <c r="G116" s="383" t="s">
        <v>749</v>
      </c>
      <c r="H116" s="383" t="s">
        <v>749</v>
      </c>
      <c r="I116" s="383" t="s">
        <v>749</v>
      </c>
      <c r="J116" s="383">
        <v>1.7789999999999999</v>
      </c>
      <c r="K116" s="383">
        <v>1.7789999999999999</v>
      </c>
      <c r="L116" s="383">
        <v>528.61599999999999</v>
      </c>
      <c r="M116" s="383">
        <v>157.05600000000001</v>
      </c>
      <c r="N116" s="383">
        <v>385.7</v>
      </c>
      <c r="O116" s="383">
        <v>1071.3720000000001</v>
      </c>
    </row>
    <row r="117" spans="1:15" x14ac:dyDescent="0.2">
      <c r="A117" s="383" t="s">
        <v>852</v>
      </c>
      <c r="B117" s="383">
        <v>114.90300000000001</v>
      </c>
      <c r="C117" s="383">
        <v>2650.8679999999999</v>
      </c>
      <c r="D117" s="383">
        <v>1318.213</v>
      </c>
      <c r="E117" s="383">
        <v>4083.9839999999999</v>
      </c>
      <c r="F117" s="383" t="s">
        <v>749</v>
      </c>
      <c r="G117" s="383" t="s">
        <v>749</v>
      </c>
      <c r="H117" s="383" t="s">
        <v>749</v>
      </c>
      <c r="I117" s="383" t="s">
        <v>749</v>
      </c>
      <c r="J117" s="383">
        <v>21</v>
      </c>
      <c r="K117" s="383">
        <v>21</v>
      </c>
      <c r="L117" s="383">
        <v>4104.9840000000004</v>
      </c>
      <c r="M117" s="383">
        <v>1906.0889999999999</v>
      </c>
      <c r="N117" s="383">
        <v>4567.1850000000004</v>
      </c>
      <c r="O117" s="383">
        <v>10578.258</v>
      </c>
    </row>
    <row r="118" spans="1:15" x14ac:dyDescent="0.2">
      <c r="A118" s="383" t="s">
        <v>853</v>
      </c>
      <c r="B118" s="383">
        <v>16.494</v>
      </c>
      <c r="C118" s="383">
        <v>412.22899999999998</v>
      </c>
      <c r="D118" s="383">
        <v>185.88800000000001</v>
      </c>
      <c r="E118" s="383">
        <v>614.61</v>
      </c>
      <c r="F118" s="383" t="s">
        <v>749</v>
      </c>
      <c r="G118" s="383" t="s">
        <v>749</v>
      </c>
      <c r="H118" s="383" t="s">
        <v>749</v>
      </c>
      <c r="I118" s="383" t="s">
        <v>749</v>
      </c>
      <c r="J118" s="383">
        <v>1.788</v>
      </c>
      <c r="K118" s="383">
        <v>1.788</v>
      </c>
      <c r="L118" s="383">
        <v>616.39800000000002</v>
      </c>
      <c r="M118" s="383">
        <v>172.31399999999999</v>
      </c>
      <c r="N118" s="383">
        <v>400.37700000000001</v>
      </c>
      <c r="O118" s="383">
        <v>1189.0899999999999</v>
      </c>
    </row>
    <row r="119" spans="1:15" x14ac:dyDescent="0.2">
      <c r="A119" s="383" t="s">
        <v>854</v>
      </c>
      <c r="B119" s="383">
        <v>13.121</v>
      </c>
      <c r="C119" s="383">
        <v>360.358</v>
      </c>
      <c r="D119" s="383">
        <v>124.092</v>
      </c>
      <c r="E119" s="383">
        <v>497.57100000000003</v>
      </c>
      <c r="F119" s="383" t="s">
        <v>749</v>
      </c>
      <c r="G119" s="383" t="s">
        <v>749</v>
      </c>
      <c r="H119" s="383" t="s">
        <v>749</v>
      </c>
      <c r="I119" s="383" t="s">
        <v>749</v>
      </c>
      <c r="J119" s="383">
        <v>1.615</v>
      </c>
      <c r="K119" s="383">
        <v>1.615</v>
      </c>
      <c r="L119" s="383">
        <v>499.18599999999998</v>
      </c>
      <c r="M119" s="383">
        <v>164.358</v>
      </c>
      <c r="N119" s="383">
        <v>337.99</v>
      </c>
      <c r="O119" s="383">
        <v>1001.534</v>
      </c>
    </row>
    <row r="120" spans="1:15" x14ac:dyDescent="0.2">
      <c r="A120" s="383" t="s">
        <v>855</v>
      </c>
      <c r="B120" s="383">
        <v>8.7349999999999994</v>
      </c>
      <c r="C120" s="383">
        <v>308.58199999999999</v>
      </c>
      <c r="D120" s="383">
        <v>85.4</v>
      </c>
      <c r="E120" s="383">
        <v>402.71699999999998</v>
      </c>
      <c r="F120" s="383" t="s">
        <v>749</v>
      </c>
      <c r="G120" s="383" t="s">
        <v>749</v>
      </c>
      <c r="H120" s="383" t="s">
        <v>749</v>
      </c>
      <c r="I120" s="383" t="s">
        <v>749</v>
      </c>
      <c r="J120" s="383">
        <v>1.788</v>
      </c>
      <c r="K120" s="383">
        <v>1.788</v>
      </c>
      <c r="L120" s="383">
        <v>404.505</v>
      </c>
      <c r="M120" s="383">
        <v>158.01499999999999</v>
      </c>
      <c r="N120" s="383">
        <v>366.49900000000002</v>
      </c>
      <c r="O120" s="383">
        <v>929.01900000000001</v>
      </c>
    </row>
    <row r="121" spans="1:15" x14ac:dyDescent="0.2">
      <c r="A121" s="383" t="s">
        <v>856</v>
      </c>
      <c r="B121" s="383">
        <v>10.356999999999999</v>
      </c>
      <c r="C121" s="383">
        <v>206.94900000000001</v>
      </c>
      <c r="D121" s="383">
        <v>62.936999999999998</v>
      </c>
      <c r="E121" s="383">
        <v>280.24299999999999</v>
      </c>
      <c r="F121" s="383" t="s">
        <v>749</v>
      </c>
      <c r="G121" s="383" t="s">
        <v>749</v>
      </c>
      <c r="H121" s="383" t="s">
        <v>749</v>
      </c>
      <c r="I121" s="383" t="s">
        <v>749</v>
      </c>
      <c r="J121" s="383">
        <v>1.73</v>
      </c>
      <c r="K121" s="383">
        <v>1.73</v>
      </c>
      <c r="L121" s="383">
        <v>281.97300000000001</v>
      </c>
      <c r="M121" s="383">
        <v>150.899</v>
      </c>
      <c r="N121" s="383">
        <v>345.75</v>
      </c>
      <c r="O121" s="383">
        <v>778.62099999999998</v>
      </c>
    </row>
    <row r="122" spans="1:15" x14ac:dyDescent="0.2">
      <c r="A122" s="383" t="s">
        <v>857</v>
      </c>
      <c r="B122" s="383">
        <v>8.6609999999999996</v>
      </c>
      <c r="C122" s="383">
        <v>153.22800000000001</v>
      </c>
      <c r="D122" s="383">
        <v>66.269000000000005</v>
      </c>
      <c r="E122" s="383">
        <v>228.15799999999999</v>
      </c>
      <c r="F122" s="383" t="s">
        <v>749</v>
      </c>
      <c r="G122" s="383" t="s">
        <v>749</v>
      </c>
      <c r="H122" s="383" t="s">
        <v>749</v>
      </c>
      <c r="I122" s="383" t="s">
        <v>749</v>
      </c>
      <c r="J122" s="383">
        <v>1.788</v>
      </c>
      <c r="K122" s="383">
        <v>1.788</v>
      </c>
      <c r="L122" s="383">
        <v>229.946</v>
      </c>
      <c r="M122" s="383">
        <v>156.46100000000001</v>
      </c>
      <c r="N122" s="383">
        <v>381.18700000000001</v>
      </c>
      <c r="O122" s="383">
        <v>767.59400000000005</v>
      </c>
    </row>
    <row r="123" spans="1:15" x14ac:dyDescent="0.2">
      <c r="A123" s="383" t="s">
        <v>858</v>
      </c>
      <c r="B123" s="383">
        <v>5.5289999999999999</v>
      </c>
      <c r="C123" s="383">
        <v>117.70099999999999</v>
      </c>
      <c r="D123" s="383">
        <v>63.323</v>
      </c>
      <c r="E123" s="383">
        <v>186.553</v>
      </c>
      <c r="F123" s="383" t="s">
        <v>749</v>
      </c>
      <c r="G123" s="383" t="s">
        <v>749</v>
      </c>
      <c r="H123" s="383" t="s">
        <v>749</v>
      </c>
      <c r="I123" s="383" t="s">
        <v>749</v>
      </c>
      <c r="J123" s="383">
        <v>1.73</v>
      </c>
      <c r="K123" s="383">
        <v>1.73</v>
      </c>
      <c r="L123" s="383">
        <v>188.28299999999999</v>
      </c>
      <c r="M123" s="383">
        <v>173.214</v>
      </c>
      <c r="N123" s="383">
        <v>443.46300000000002</v>
      </c>
      <c r="O123" s="383">
        <v>804.96</v>
      </c>
    </row>
    <row r="124" spans="1:15" x14ac:dyDescent="0.2">
      <c r="A124" s="383" t="s">
        <v>859</v>
      </c>
      <c r="B124" s="383">
        <v>7.9240000000000004</v>
      </c>
      <c r="C124" s="383">
        <v>100.455</v>
      </c>
      <c r="D124" s="383">
        <v>59.362000000000002</v>
      </c>
      <c r="E124" s="383">
        <v>167.74100000000001</v>
      </c>
      <c r="F124" s="383" t="s">
        <v>749</v>
      </c>
      <c r="G124" s="383" t="s">
        <v>749</v>
      </c>
      <c r="H124" s="383" t="s">
        <v>749</v>
      </c>
      <c r="I124" s="383" t="s">
        <v>749</v>
      </c>
      <c r="J124" s="383">
        <v>1.788</v>
      </c>
      <c r="K124" s="383">
        <v>1.788</v>
      </c>
      <c r="L124" s="383">
        <v>169.529</v>
      </c>
      <c r="M124" s="383">
        <v>190.542</v>
      </c>
      <c r="N124" s="383">
        <v>473.26299999999998</v>
      </c>
      <c r="O124" s="383">
        <v>833.33399999999995</v>
      </c>
    </row>
    <row r="125" spans="1:15" x14ac:dyDescent="0.2">
      <c r="A125" s="383" t="s">
        <v>860</v>
      </c>
      <c r="B125" s="383">
        <v>8.4589999999999996</v>
      </c>
      <c r="C125" s="383">
        <v>108.57</v>
      </c>
      <c r="D125" s="383">
        <v>64.284999999999997</v>
      </c>
      <c r="E125" s="383">
        <v>181.31299999999999</v>
      </c>
      <c r="F125" s="383" t="s">
        <v>749</v>
      </c>
      <c r="G125" s="383" t="s">
        <v>749</v>
      </c>
      <c r="H125" s="383" t="s">
        <v>749</v>
      </c>
      <c r="I125" s="383" t="s">
        <v>749</v>
      </c>
      <c r="J125" s="383">
        <v>1.788</v>
      </c>
      <c r="K125" s="383">
        <v>1.788</v>
      </c>
      <c r="L125" s="383">
        <v>183.101</v>
      </c>
      <c r="M125" s="383">
        <v>190.66900000000001</v>
      </c>
      <c r="N125" s="383">
        <v>444.78800000000001</v>
      </c>
      <c r="O125" s="383">
        <v>818.55700000000002</v>
      </c>
    </row>
    <row r="126" spans="1:15" x14ac:dyDescent="0.2">
      <c r="A126" s="383" t="s">
        <v>861</v>
      </c>
      <c r="B126" s="383">
        <v>10.818</v>
      </c>
      <c r="C126" s="383">
        <v>108.53</v>
      </c>
      <c r="D126" s="383">
        <v>64.97</v>
      </c>
      <c r="E126" s="383">
        <v>184.31800000000001</v>
      </c>
      <c r="F126" s="383" t="s">
        <v>749</v>
      </c>
      <c r="G126" s="383" t="s">
        <v>749</v>
      </c>
      <c r="H126" s="383" t="s">
        <v>749</v>
      </c>
      <c r="I126" s="383" t="s">
        <v>749</v>
      </c>
      <c r="J126" s="383">
        <v>1.73</v>
      </c>
      <c r="K126" s="383">
        <v>1.73</v>
      </c>
      <c r="L126" s="383">
        <v>186.048</v>
      </c>
      <c r="M126" s="383">
        <v>183.81100000000001</v>
      </c>
      <c r="N126" s="383">
        <v>391.9</v>
      </c>
      <c r="O126" s="383">
        <v>761.75900000000001</v>
      </c>
    </row>
    <row r="127" spans="1:15" x14ac:dyDescent="0.2">
      <c r="A127" s="383" t="s">
        <v>862</v>
      </c>
      <c r="B127" s="383">
        <v>11.536</v>
      </c>
      <c r="C127" s="383">
        <v>150.17500000000001</v>
      </c>
      <c r="D127" s="383">
        <v>105.744</v>
      </c>
      <c r="E127" s="383">
        <v>267.45499999999998</v>
      </c>
      <c r="F127" s="383" t="s">
        <v>749</v>
      </c>
      <c r="G127" s="383" t="s">
        <v>749</v>
      </c>
      <c r="H127" s="383" t="s">
        <v>749</v>
      </c>
      <c r="I127" s="383" t="s">
        <v>749</v>
      </c>
      <c r="J127" s="383">
        <v>1.788</v>
      </c>
      <c r="K127" s="383">
        <v>1.788</v>
      </c>
      <c r="L127" s="383">
        <v>269.24299999999999</v>
      </c>
      <c r="M127" s="383">
        <v>166.99199999999999</v>
      </c>
      <c r="N127" s="383">
        <v>381.10500000000002</v>
      </c>
      <c r="O127" s="383">
        <v>817.33900000000006</v>
      </c>
    </row>
    <row r="128" spans="1:15" x14ac:dyDescent="0.2">
      <c r="A128" s="383" t="s">
        <v>863</v>
      </c>
      <c r="B128" s="383">
        <v>15.683</v>
      </c>
      <c r="C128" s="383">
        <v>208.011</v>
      </c>
      <c r="D128" s="383">
        <v>109.405</v>
      </c>
      <c r="E128" s="383">
        <v>333.09800000000001</v>
      </c>
      <c r="F128" s="383" t="s">
        <v>749</v>
      </c>
      <c r="G128" s="383" t="s">
        <v>749</v>
      </c>
      <c r="H128" s="383" t="s">
        <v>749</v>
      </c>
      <c r="I128" s="383" t="s">
        <v>749</v>
      </c>
      <c r="J128" s="383">
        <v>1.73</v>
      </c>
      <c r="K128" s="383">
        <v>1.73</v>
      </c>
      <c r="L128" s="383">
        <v>334.82799999999997</v>
      </c>
      <c r="M128" s="383">
        <v>159.072</v>
      </c>
      <c r="N128" s="383">
        <v>368.04500000000002</v>
      </c>
      <c r="O128" s="383">
        <v>861.94600000000003</v>
      </c>
    </row>
    <row r="129" spans="1:15" x14ac:dyDescent="0.2">
      <c r="A129" s="383" t="s">
        <v>864</v>
      </c>
      <c r="B129" s="383">
        <v>19.460999999999999</v>
      </c>
      <c r="C129" s="383">
        <v>322.73700000000002</v>
      </c>
      <c r="D129" s="383">
        <v>130.202</v>
      </c>
      <c r="E129" s="383">
        <v>472.4</v>
      </c>
      <c r="F129" s="383" t="s">
        <v>749</v>
      </c>
      <c r="G129" s="383" t="s">
        <v>749</v>
      </c>
      <c r="H129" s="383" t="s">
        <v>749</v>
      </c>
      <c r="I129" s="383" t="s">
        <v>749</v>
      </c>
      <c r="J129" s="383">
        <v>1.788</v>
      </c>
      <c r="K129" s="383">
        <v>1.788</v>
      </c>
      <c r="L129" s="383">
        <v>474.18799999999999</v>
      </c>
      <c r="M129" s="383">
        <v>166.89400000000001</v>
      </c>
      <c r="N129" s="383">
        <v>413.54599999999999</v>
      </c>
      <c r="O129" s="383">
        <v>1054.6279999999999</v>
      </c>
    </row>
    <row r="130" spans="1:15" x14ac:dyDescent="0.2">
      <c r="A130" s="383" t="s">
        <v>865</v>
      </c>
      <c r="B130" s="383">
        <v>136.75899999999999</v>
      </c>
      <c r="C130" s="383">
        <v>2557.34</v>
      </c>
      <c r="D130" s="383">
        <v>1121.876</v>
      </c>
      <c r="E130" s="383">
        <v>3815.9749999999999</v>
      </c>
      <c r="F130" s="383" t="s">
        <v>749</v>
      </c>
      <c r="G130" s="383" t="s">
        <v>749</v>
      </c>
      <c r="H130" s="383" t="s">
        <v>749</v>
      </c>
      <c r="I130" s="383" t="s">
        <v>749</v>
      </c>
      <c r="J130" s="383">
        <v>21.05</v>
      </c>
      <c r="K130" s="383">
        <v>21.05</v>
      </c>
      <c r="L130" s="383">
        <v>3837.0250000000001</v>
      </c>
      <c r="M130" s="383">
        <v>2033.239</v>
      </c>
      <c r="N130" s="383">
        <v>4745.6270000000004</v>
      </c>
      <c r="O130" s="383">
        <v>10615.891</v>
      </c>
    </row>
    <row r="131" spans="1:15" x14ac:dyDescent="0.2">
      <c r="A131" s="383" t="s">
        <v>866</v>
      </c>
      <c r="B131" s="383">
        <v>18.704999999999998</v>
      </c>
      <c r="C131" s="383">
        <v>450.62200000000001</v>
      </c>
      <c r="D131" s="383">
        <v>127.011</v>
      </c>
      <c r="E131" s="383">
        <v>596.33799999999997</v>
      </c>
      <c r="F131" s="383" t="s">
        <v>749</v>
      </c>
      <c r="G131" s="383" t="s">
        <v>749</v>
      </c>
      <c r="H131" s="383" t="s">
        <v>749</v>
      </c>
      <c r="I131" s="383" t="s">
        <v>749</v>
      </c>
      <c r="J131" s="383">
        <v>1.88</v>
      </c>
      <c r="K131" s="383">
        <v>1.88</v>
      </c>
      <c r="L131" s="383">
        <v>598.21699999999998</v>
      </c>
      <c r="M131" s="383">
        <v>179.39400000000001</v>
      </c>
      <c r="N131" s="383">
        <v>436.04599999999999</v>
      </c>
      <c r="O131" s="383">
        <v>1213.6569999999999</v>
      </c>
    </row>
    <row r="132" spans="1:15" x14ac:dyDescent="0.2">
      <c r="A132" s="383" t="s">
        <v>867</v>
      </c>
      <c r="B132" s="383">
        <v>13.054</v>
      </c>
      <c r="C132" s="383">
        <v>410.86599999999999</v>
      </c>
      <c r="D132" s="383">
        <v>95.966999999999999</v>
      </c>
      <c r="E132" s="383">
        <v>519.88699999999994</v>
      </c>
      <c r="F132" s="383" t="s">
        <v>749</v>
      </c>
      <c r="G132" s="383" t="s">
        <v>749</v>
      </c>
      <c r="H132" s="383" t="s">
        <v>749</v>
      </c>
      <c r="I132" s="383" t="s">
        <v>749</v>
      </c>
      <c r="J132" s="383">
        <v>1.698</v>
      </c>
      <c r="K132" s="383">
        <v>1.698</v>
      </c>
      <c r="L132" s="383">
        <v>521.58500000000004</v>
      </c>
      <c r="M132" s="383">
        <v>172.71299999999999</v>
      </c>
      <c r="N132" s="383">
        <v>363.81099999999998</v>
      </c>
      <c r="O132" s="383">
        <v>1058.1089999999999</v>
      </c>
    </row>
    <row r="133" spans="1:15" x14ac:dyDescent="0.2">
      <c r="A133" s="383" t="s">
        <v>868</v>
      </c>
      <c r="B133" s="383">
        <v>10.605</v>
      </c>
      <c r="C133" s="383">
        <v>326.399</v>
      </c>
      <c r="D133" s="383">
        <v>107.081</v>
      </c>
      <c r="E133" s="383">
        <v>444.08499999999998</v>
      </c>
      <c r="F133" s="383" t="s">
        <v>749</v>
      </c>
      <c r="G133" s="383" t="s">
        <v>749</v>
      </c>
      <c r="H133" s="383" t="s">
        <v>749</v>
      </c>
      <c r="I133" s="383" t="s">
        <v>749</v>
      </c>
      <c r="J133" s="383">
        <v>1.88</v>
      </c>
      <c r="K133" s="383">
        <v>1.88</v>
      </c>
      <c r="L133" s="383">
        <v>445.96499999999997</v>
      </c>
      <c r="M133" s="383">
        <v>166.13499999999999</v>
      </c>
      <c r="N133" s="383">
        <v>389.767</v>
      </c>
      <c r="O133" s="383">
        <v>1001.867</v>
      </c>
    </row>
    <row r="134" spans="1:15" x14ac:dyDescent="0.2">
      <c r="A134" s="383" t="s">
        <v>869</v>
      </c>
      <c r="B134" s="383">
        <v>13.242000000000001</v>
      </c>
      <c r="C134" s="383">
        <v>239.97</v>
      </c>
      <c r="D134" s="383">
        <v>104.41200000000001</v>
      </c>
      <c r="E134" s="383">
        <v>357.62400000000002</v>
      </c>
      <c r="F134" s="383" t="s">
        <v>749</v>
      </c>
      <c r="G134" s="383" t="s">
        <v>749</v>
      </c>
      <c r="H134" s="383" t="s">
        <v>749</v>
      </c>
      <c r="I134" s="383" t="s">
        <v>749</v>
      </c>
      <c r="J134" s="383">
        <v>1.819</v>
      </c>
      <c r="K134" s="383">
        <v>1.819</v>
      </c>
      <c r="L134" s="383">
        <v>359.44299999999998</v>
      </c>
      <c r="M134" s="383">
        <v>159.04599999999999</v>
      </c>
      <c r="N134" s="383">
        <v>361.49099999999999</v>
      </c>
      <c r="O134" s="383">
        <v>879.97900000000004</v>
      </c>
    </row>
    <row r="135" spans="1:15" x14ac:dyDescent="0.2">
      <c r="A135" s="383" t="s">
        <v>870</v>
      </c>
      <c r="B135" s="383">
        <v>8.7970000000000006</v>
      </c>
      <c r="C135" s="383">
        <v>141.33699999999999</v>
      </c>
      <c r="D135" s="383">
        <v>76.959999999999994</v>
      </c>
      <c r="E135" s="383">
        <v>227.09399999999999</v>
      </c>
      <c r="F135" s="383" t="s">
        <v>749</v>
      </c>
      <c r="G135" s="383" t="s">
        <v>749</v>
      </c>
      <c r="H135" s="383" t="s">
        <v>749</v>
      </c>
      <c r="I135" s="383" t="s">
        <v>749</v>
      </c>
      <c r="J135" s="383">
        <v>1.88</v>
      </c>
      <c r="K135" s="383">
        <v>1.88</v>
      </c>
      <c r="L135" s="383">
        <v>228.97300000000001</v>
      </c>
      <c r="M135" s="383">
        <v>159.459</v>
      </c>
      <c r="N135" s="383">
        <v>395.00700000000001</v>
      </c>
      <c r="O135" s="383">
        <v>783.43899999999996</v>
      </c>
    </row>
    <row r="136" spans="1:15" x14ac:dyDescent="0.2">
      <c r="A136" s="383" t="s">
        <v>871</v>
      </c>
      <c r="B136" s="383">
        <v>6.8380000000000001</v>
      </c>
      <c r="C136" s="383">
        <v>108.782</v>
      </c>
      <c r="D136" s="383">
        <v>61.64</v>
      </c>
      <c r="E136" s="383">
        <v>177.25899999999999</v>
      </c>
      <c r="F136" s="383" t="s">
        <v>749</v>
      </c>
      <c r="G136" s="383" t="s">
        <v>749</v>
      </c>
      <c r="H136" s="383" t="s">
        <v>749</v>
      </c>
      <c r="I136" s="383" t="s">
        <v>749</v>
      </c>
      <c r="J136" s="383">
        <v>1.819</v>
      </c>
      <c r="K136" s="383">
        <v>1.819</v>
      </c>
      <c r="L136" s="383">
        <v>179.078</v>
      </c>
      <c r="M136" s="383">
        <v>173.048</v>
      </c>
      <c r="N136" s="383">
        <v>423.822</v>
      </c>
      <c r="O136" s="383">
        <v>775.94799999999998</v>
      </c>
    </row>
    <row r="137" spans="1:15" x14ac:dyDescent="0.2">
      <c r="A137" s="383" t="s">
        <v>872</v>
      </c>
      <c r="B137" s="383">
        <v>11.83</v>
      </c>
      <c r="C137" s="383">
        <v>102.708</v>
      </c>
      <c r="D137" s="383">
        <v>50.765999999999998</v>
      </c>
      <c r="E137" s="383">
        <v>165.304</v>
      </c>
      <c r="F137" s="383" t="s">
        <v>749</v>
      </c>
      <c r="G137" s="383" t="s">
        <v>749</v>
      </c>
      <c r="H137" s="383" t="s">
        <v>749</v>
      </c>
      <c r="I137" s="383" t="s">
        <v>749</v>
      </c>
      <c r="J137" s="383">
        <v>1.88</v>
      </c>
      <c r="K137" s="383">
        <v>1.88</v>
      </c>
      <c r="L137" s="383">
        <v>167.18299999999999</v>
      </c>
      <c r="M137" s="383">
        <v>187.595</v>
      </c>
      <c r="N137" s="383">
        <v>487.99099999999999</v>
      </c>
      <c r="O137" s="383">
        <v>842.77</v>
      </c>
    </row>
    <row r="138" spans="1:15" x14ac:dyDescent="0.2">
      <c r="A138" s="383" t="s">
        <v>873</v>
      </c>
      <c r="B138" s="383">
        <v>12.621</v>
      </c>
      <c r="C138" s="383">
        <v>106.783</v>
      </c>
      <c r="D138" s="383">
        <v>56.962000000000003</v>
      </c>
      <c r="E138" s="383">
        <v>176.36600000000001</v>
      </c>
      <c r="F138" s="383" t="s">
        <v>749</v>
      </c>
      <c r="G138" s="383" t="s">
        <v>749</v>
      </c>
      <c r="H138" s="383" t="s">
        <v>749</v>
      </c>
      <c r="I138" s="383" t="s">
        <v>749</v>
      </c>
      <c r="J138" s="383">
        <v>1.88</v>
      </c>
      <c r="K138" s="383">
        <v>1.88</v>
      </c>
      <c r="L138" s="383">
        <v>178.24600000000001</v>
      </c>
      <c r="M138" s="383">
        <v>192</v>
      </c>
      <c r="N138" s="383">
        <v>460.71499999999997</v>
      </c>
      <c r="O138" s="383">
        <v>830.96100000000001</v>
      </c>
    </row>
    <row r="139" spans="1:15" x14ac:dyDescent="0.2">
      <c r="A139" s="383" t="s">
        <v>874</v>
      </c>
      <c r="B139" s="383">
        <v>11.999000000000001</v>
      </c>
      <c r="C139" s="383">
        <v>106.776</v>
      </c>
      <c r="D139" s="383">
        <v>83.81</v>
      </c>
      <c r="E139" s="383">
        <v>202.58500000000001</v>
      </c>
      <c r="F139" s="383" t="s">
        <v>749</v>
      </c>
      <c r="G139" s="383" t="s">
        <v>749</v>
      </c>
      <c r="H139" s="383" t="s">
        <v>749</v>
      </c>
      <c r="I139" s="383" t="s">
        <v>749</v>
      </c>
      <c r="J139" s="383">
        <v>1.819</v>
      </c>
      <c r="K139" s="383">
        <v>1.819</v>
      </c>
      <c r="L139" s="383">
        <v>204.404</v>
      </c>
      <c r="M139" s="383">
        <v>187.63200000000001</v>
      </c>
      <c r="N139" s="383">
        <v>411.24200000000002</v>
      </c>
      <c r="O139" s="383">
        <v>803.27800000000002</v>
      </c>
    </row>
    <row r="140" spans="1:15" x14ac:dyDescent="0.2">
      <c r="A140" s="383" t="s">
        <v>875</v>
      </c>
      <c r="B140" s="383">
        <v>12.432</v>
      </c>
      <c r="C140" s="383">
        <v>132.137</v>
      </c>
      <c r="D140" s="383">
        <v>85.063999999999993</v>
      </c>
      <c r="E140" s="383">
        <v>229.63300000000001</v>
      </c>
      <c r="F140" s="383" t="s">
        <v>749</v>
      </c>
      <c r="G140" s="383" t="s">
        <v>749</v>
      </c>
      <c r="H140" s="383" t="s">
        <v>749</v>
      </c>
      <c r="I140" s="383" t="s">
        <v>749</v>
      </c>
      <c r="J140" s="383">
        <v>1.88</v>
      </c>
      <c r="K140" s="383">
        <v>1.88</v>
      </c>
      <c r="L140" s="383">
        <v>231.512</v>
      </c>
      <c r="M140" s="383">
        <v>169.512</v>
      </c>
      <c r="N140" s="383">
        <v>392.572</v>
      </c>
      <c r="O140" s="383">
        <v>793.59699999999998</v>
      </c>
    </row>
    <row r="141" spans="1:15" x14ac:dyDescent="0.2">
      <c r="A141" s="383" t="s">
        <v>876</v>
      </c>
      <c r="B141" s="383">
        <v>15.917</v>
      </c>
      <c r="C141" s="383">
        <v>220.60300000000001</v>
      </c>
      <c r="D141" s="383">
        <v>71.701999999999998</v>
      </c>
      <c r="E141" s="383">
        <v>308.22199999999998</v>
      </c>
      <c r="F141" s="383" t="s">
        <v>749</v>
      </c>
      <c r="G141" s="383" t="s">
        <v>749</v>
      </c>
      <c r="H141" s="383" t="s">
        <v>749</v>
      </c>
      <c r="I141" s="383" t="s">
        <v>749</v>
      </c>
      <c r="J141" s="383">
        <v>1.819</v>
      </c>
      <c r="K141" s="383">
        <v>1.819</v>
      </c>
      <c r="L141" s="383">
        <v>310.041</v>
      </c>
      <c r="M141" s="383">
        <v>161.81299999999999</v>
      </c>
      <c r="N141" s="383">
        <v>388.63600000000002</v>
      </c>
      <c r="O141" s="383">
        <v>860.49</v>
      </c>
    </row>
    <row r="142" spans="1:15" x14ac:dyDescent="0.2">
      <c r="A142" s="383" t="s">
        <v>877</v>
      </c>
      <c r="B142" s="383">
        <v>19.175999999999998</v>
      </c>
      <c r="C142" s="383">
        <v>303.05700000000002</v>
      </c>
      <c r="D142" s="383">
        <v>115.782</v>
      </c>
      <c r="E142" s="383">
        <v>438.01499999999999</v>
      </c>
      <c r="F142" s="383" t="s">
        <v>749</v>
      </c>
      <c r="G142" s="383" t="s">
        <v>749</v>
      </c>
      <c r="H142" s="383" t="s">
        <v>749</v>
      </c>
      <c r="I142" s="383" t="s">
        <v>749</v>
      </c>
      <c r="J142" s="383">
        <v>1.88</v>
      </c>
      <c r="K142" s="383">
        <v>1.88</v>
      </c>
      <c r="L142" s="383">
        <v>439.89499999999998</v>
      </c>
      <c r="M142" s="383">
        <v>168.702</v>
      </c>
      <c r="N142" s="383">
        <v>410.11799999999999</v>
      </c>
      <c r="O142" s="383">
        <v>1018.715</v>
      </c>
    </row>
    <row r="143" spans="1:15" x14ac:dyDescent="0.2">
      <c r="A143" s="383" t="s">
        <v>878</v>
      </c>
      <c r="B143" s="383">
        <v>155.21600000000001</v>
      </c>
      <c r="C143" s="383">
        <v>2649.51</v>
      </c>
      <c r="D143" s="383">
        <v>1037.1569999999999</v>
      </c>
      <c r="E143" s="383">
        <v>3841.8829999999998</v>
      </c>
      <c r="F143" s="383" t="s">
        <v>749</v>
      </c>
      <c r="G143" s="383" t="s">
        <v>749</v>
      </c>
      <c r="H143" s="383" t="s">
        <v>749</v>
      </c>
      <c r="I143" s="383" t="s">
        <v>749</v>
      </c>
      <c r="J143" s="383">
        <v>22.13</v>
      </c>
      <c r="K143" s="383">
        <v>22.13</v>
      </c>
      <c r="L143" s="383">
        <v>3864.0129999999999</v>
      </c>
      <c r="M143" s="383">
        <v>2077.0479999999998</v>
      </c>
      <c r="N143" s="383">
        <v>4919.2749999999996</v>
      </c>
      <c r="O143" s="383">
        <v>10860.337</v>
      </c>
    </row>
    <row r="144" spans="1:15" x14ac:dyDescent="0.2">
      <c r="A144" s="383" t="s">
        <v>879</v>
      </c>
      <c r="B144" s="383">
        <v>16.911999999999999</v>
      </c>
      <c r="C144" s="383">
        <v>428.19</v>
      </c>
      <c r="D144" s="383">
        <v>133.84800000000001</v>
      </c>
      <c r="E144" s="383">
        <v>578.94899999999996</v>
      </c>
      <c r="F144" s="383" t="s">
        <v>749</v>
      </c>
      <c r="G144" s="383" t="s">
        <v>749</v>
      </c>
      <c r="H144" s="383" t="s">
        <v>749</v>
      </c>
      <c r="I144" s="383" t="s">
        <v>749</v>
      </c>
      <c r="J144" s="383">
        <v>1.8919999999999999</v>
      </c>
      <c r="K144" s="383">
        <v>1.8919999999999999</v>
      </c>
      <c r="L144" s="383">
        <v>580.84100000000001</v>
      </c>
      <c r="M144" s="383">
        <v>173.791</v>
      </c>
      <c r="N144" s="383">
        <v>415.60500000000002</v>
      </c>
      <c r="O144" s="383">
        <v>1170.2370000000001</v>
      </c>
    </row>
    <row r="145" spans="1:15" x14ac:dyDescent="0.2">
      <c r="A145" s="383" t="s">
        <v>880</v>
      </c>
      <c r="B145" s="383">
        <v>14.788</v>
      </c>
      <c r="C145" s="383">
        <v>348.27499999999998</v>
      </c>
      <c r="D145" s="383">
        <v>109.932</v>
      </c>
      <c r="E145" s="383">
        <v>472.99599999999998</v>
      </c>
      <c r="F145" s="383" t="s">
        <v>749</v>
      </c>
      <c r="G145" s="383" t="s">
        <v>749</v>
      </c>
      <c r="H145" s="383" t="s">
        <v>749</v>
      </c>
      <c r="I145" s="383" t="s">
        <v>749</v>
      </c>
      <c r="J145" s="383">
        <v>1.7090000000000001</v>
      </c>
      <c r="K145" s="383">
        <v>1.7090000000000001</v>
      </c>
      <c r="L145" s="383">
        <v>474.70499999999998</v>
      </c>
      <c r="M145" s="383">
        <v>167.44</v>
      </c>
      <c r="N145" s="383">
        <v>350.81799999999998</v>
      </c>
      <c r="O145" s="383">
        <v>992.96299999999997</v>
      </c>
    </row>
    <row r="146" spans="1:15" x14ac:dyDescent="0.2">
      <c r="A146" s="383" t="s">
        <v>881</v>
      </c>
      <c r="B146" s="383">
        <v>10.541</v>
      </c>
      <c r="C146" s="383">
        <v>305.23099999999999</v>
      </c>
      <c r="D146" s="383">
        <v>116.336</v>
      </c>
      <c r="E146" s="383">
        <v>432.10899999999998</v>
      </c>
      <c r="F146" s="383" t="s">
        <v>749</v>
      </c>
      <c r="G146" s="383" t="s">
        <v>749</v>
      </c>
      <c r="H146" s="383" t="s">
        <v>749</v>
      </c>
      <c r="I146" s="383" t="s">
        <v>749</v>
      </c>
      <c r="J146" s="383">
        <v>1.8919999999999999</v>
      </c>
      <c r="K146" s="383">
        <v>1.8919999999999999</v>
      </c>
      <c r="L146" s="383">
        <v>434.00099999999998</v>
      </c>
      <c r="M146" s="383">
        <v>164.08699999999999</v>
      </c>
      <c r="N146" s="383">
        <v>391.03699999999998</v>
      </c>
      <c r="O146" s="383">
        <v>989.125</v>
      </c>
    </row>
    <row r="147" spans="1:15" x14ac:dyDescent="0.2">
      <c r="A147" s="383" t="s">
        <v>882</v>
      </c>
      <c r="B147" s="383">
        <v>14.673</v>
      </c>
      <c r="C147" s="383">
        <v>239.381</v>
      </c>
      <c r="D147" s="383">
        <v>101.99299999999999</v>
      </c>
      <c r="E147" s="383">
        <v>356.04700000000003</v>
      </c>
      <c r="F147" s="383" t="s">
        <v>749</v>
      </c>
      <c r="G147" s="383" t="s">
        <v>749</v>
      </c>
      <c r="H147" s="383" t="s">
        <v>749</v>
      </c>
      <c r="I147" s="383" t="s">
        <v>749</v>
      </c>
      <c r="J147" s="383">
        <v>1.831</v>
      </c>
      <c r="K147" s="383">
        <v>1.831</v>
      </c>
      <c r="L147" s="383">
        <v>357.87799999999999</v>
      </c>
      <c r="M147" s="383">
        <v>159.285</v>
      </c>
      <c r="N147" s="383">
        <v>356.87200000000001</v>
      </c>
      <c r="O147" s="383">
        <v>874.03399999999999</v>
      </c>
    </row>
    <row r="148" spans="1:15" x14ac:dyDescent="0.2">
      <c r="A148" s="383" t="s">
        <v>883</v>
      </c>
      <c r="B148" s="383">
        <v>8.8580000000000005</v>
      </c>
      <c r="C148" s="383">
        <v>157.76400000000001</v>
      </c>
      <c r="D148" s="383">
        <v>73.543000000000006</v>
      </c>
      <c r="E148" s="383">
        <v>240.16499999999999</v>
      </c>
      <c r="F148" s="383" t="s">
        <v>749</v>
      </c>
      <c r="G148" s="383" t="s">
        <v>749</v>
      </c>
      <c r="H148" s="383" t="s">
        <v>749</v>
      </c>
      <c r="I148" s="383" t="s">
        <v>749</v>
      </c>
      <c r="J148" s="383">
        <v>1.8919999999999999</v>
      </c>
      <c r="K148" s="383">
        <v>1.8919999999999999</v>
      </c>
      <c r="L148" s="383">
        <v>242.05699999999999</v>
      </c>
      <c r="M148" s="383">
        <v>157.74700000000001</v>
      </c>
      <c r="N148" s="383">
        <v>384.87</v>
      </c>
      <c r="O148" s="383">
        <v>784.67399999999998</v>
      </c>
    </row>
    <row r="149" spans="1:15" x14ac:dyDescent="0.2">
      <c r="A149" s="383" t="s">
        <v>884</v>
      </c>
      <c r="B149" s="383">
        <v>7.0209999999999999</v>
      </c>
      <c r="C149" s="383">
        <v>107.687</v>
      </c>
      <c r="D149" s="383">
        <v>76.378</v>
      </c>
      <c r="E149" s="383">
        <v>191.08600000000001</v>
      </c>
      <c r="F149" s="383" t="s">
        <v>749</v>
      </c>
      <c r="G149" s="383" t="s">
        <v>749</v>
      </c>
      <c r="H149" s="383" t="s">
        <v>749</v>
      </c>
      <c r="I149" s="383" t="s">
        <v>749</v>
      </c>
      <c r="J149" s="383">
        <v>1.831</v>
      </c>
      <c r="K149" s="383">
        <v>1.831</v>
      </c>
      <c r="L149" s="383">
        <v>192.917</v>
      </c>
      <c r="M149" s="383">
        <v>174.1</v>
      </c>
      <c r="N149" s="383">
        <v>431.30700000000002</v>
      </c>
      <c r="O149" s="383">
        <v>798.32500000000005</v>
      </c>
    </row>
    <row r="150" spans="1:15" x14ac:dyDescent="0.2">
      <c r="A150" s="383" t="s">
        <v>885</v>
      </c>
      <c r="B150" s="383">
        <v>11.459</v>
      </c>
      <c r="C150" s="383">
        <v>96.635999999999996</v>
      </c>
      <c r="D150" s="383">
        <v>72.498999999999995</v>
      </c>
      <c r="E150" s="383">
        <v>180.59399999999999</v>
      </c>
      <c r="F150" s="383" t="s">
        <v>749</v>
      </c>
      <c r="G150" s="383" t="s">
        <v>749</v>
      </c>
      <c r="H150" s="383" t="s">
        <v>749</v>
      </c>
      <c r="I150" s="383" t="s">
        <v>749</v>
      </c>
      <c r="J150" s="383">
        <v>1.8919999999999999</v>
      </c>
      <c r="K150" s="383">
        <v>1.8919999999999999</v>
      </c>
      <c r="L150" s="383">
        <v>182.48599999999999</v>
      </c>
      <c r="M150" s="383">
        <v>196.02600000000001</v>
      </c>
      <c r="N150" s="383">
        <v>497.733</v>
      </c>
      <c r="O150" s="383">
        <v>876.245</v>
      </c>
    </row>
    <row r="151" spans="1:15" x14ac:dyDescent="0.2">
      <c r="A151" s="383" t="s">
        <v>886</v>
      </c>
      <c r="B151" s="383">
        <v>10.827999999999999</v>
      </c>
      <c r="C151" s="383">
        <v>97.491</v>
      </c>
      <c r="D151" s="383">
        <v>81.623999999999995</v>
      </c>
      <c r="E151" s="383">
        <v>189.94300000000001</v>
      </c>
      <c r="F151" s="383" t="s">
        <v>749</v>
      </c>
      <c r="G151" s="383" t="s">
        <v>749</v>
      </c>
      <c r="H151" s="383" t="s">
        <v>749</v>
      </c>
      <c r="I151" s="383" t="s">
        <v>749</v>
      </c>
      <c r="J151" s="383">
        <v>1.8919999999999999</v>
      </c>
      <c r="K151" s="383">
        <v>1.8919999999999999</v>
      </c>
      <c r="L151" s="383">
        <v>191.83500000000001</v>
      </c>
      <c r="M151" s="383">
        <v>204.07300000000001</v>
      </c>
      <c r="N151" s="383">
        <v>497.51900000000001</v>
      </c>
      <c r="O151" s="383">
        <v>893.428</v>
      </c>
    </row>
    <row r="152" spans="1:15" x14ac:dyDescent="0.2">
      <c r="A152" s="383" t="s">
        <v>887</v>
      </c>
      <c r="B152" s="383">
        <v>14.387</v>
      </c>
      <c r="C152" s="383">
        <v>100.804</v>
      </c>
      <c r="D152" s="383">
        <v>75.783000000000001</v>
      </c>
      <c r="E152" s="383">
        <v>190.97300000000001</v>
      </c>
      <c r="F152" s="383" t="s">
        <v>749</v>
      </c>
      <c r="G152" s="383" t="s">
        <v>749</v>
      </c>
      <c r="H152" s="383" t="s">
        <v>749</v>
      </c>
      <c r="I152" s="383" t="s">
        <v>749</v>
      </c>
      <c r="J152" s="383">
        <v>1.831</v>
      </c>
      <c r="K152" s="383">
        <v>1.831</v>
      </c>
      <c r="L152" s="383">
        <v>192.804</v>
      </c>
      <c r="M152" s="383">
        <v>200.572</v>
      </c>
      <c r="N152" s="383">
        <v>408.81200000000001</v>
      </c>
      <c r="O152" s="383">
        <v>802.18799999999999</v>
      </c>
    </row>
    <row r="153" spans="1:15" x14ac:dyDescent="0.2">
      <c r="A153" s="383" t="s">
        <v>888</v>
      </c>
      <c r="B153" s="383">
        <v>15.286</v>
      </c>
      <c r="C153" s="383">
        <v>126.96899999999999</v>
      </c>
      <c r="D153" s="383">
        <v>83.834000000000003</v>
      </c>
      <c r="E153" s="383">
        <v>226.08799999999999</v>
      </c>
      <c r="F153" s="383" t="s">
        <v>749</v>
      </c>
      <c r="G153" s="383" t="s">
        <v>749</v>
      </c>
      <c r="H153" s="383" t="s">
        <v>749</v>
      </c>
      <c r="I153" s="383" t="s">
        <v>749</v>
      </c>
      <c r="J153" s="383">
        <v>1.8919999999999999</v>
      </c>
      <c r="K153" s="383">
        <v>1.8919999999999999</v>
      </c>
      <c r="L153" s="383">
        <v>227.98</v>
      </c>
      <c r="M153" s="383">
        <v>176.43100000000001</v>
      </c>
      <c r="N153" s="383">
        <v>396.267</v>
      </c>
      <c r="O153" s="383">
        <v>800.678</v>
      </c>
    </row>
    <row r="154" spans="1:15" x14ac:dyDescent="0.2">
      <c r="A154" s="383" t="s">
        <v>889</v>
      </c>
      <c r="B154" s="383">
        <v>16.166</v>
      </c>
      <c r="C154" s="383">
        <v>189.52699999999999</v>
      </c>
      <c r="D154" s="383">
        <v>100.84399999999999</v>
      </c>
      <c r="E154" s="383">
        <v>306.53699999999998</v>
      </c>
      <c r="F154" s="383" t="s">
        <v>749</v>
      </c>
      <c r="G154" s="383" t="s">
        <v>749</v>
      </c>
      <c r="H154" s="383" t="s">
        <v>749</v>
      </c>
      <c r="I154" s="383" t="s">
        <v>749</v>
      </c>
      <c r="J154" s="383">
        <v>1.831</v>
      </c>
      <c r="K154" s="383">
        <v>1.831</v>
      </c>
      <c r="L154" s="383">
        <v>308.36799999999999</v>
      </c>
      <c r="M154" s="383">
        <v>166.923</v>
      </c>
      <c r="N154" s="383">
        <v>392.291</v>
      </c>
      <c r="O154" s="383">
        <v>867.58199999999999</v>
      </c>
    </row>
    <row r="155" spans="1:15" x14ac:dyDescent="0.2">
      <c r="A155" s="383" t="s">
        <v>890</v>
      </c>
      <c r="B155" s="383">
        <v>20.7</v>
      </c>
      <c r="C155" s="383">
        <v>288.89499999999998</v>
      </c>
      <c r="D155" s="383">
        <v>143.35400000000001</v>
      </c>
      <c r="E155" s="383">
        <v>452.94900000000001</v>
      </c>
      <c r="F155" s="383" t="s">
        <v>749</v>
      </c>
      <c r="G155" s="383" t="s">
        <v>749</v>
      </c>
      <c r="H155" s="383" t="s">
        <v>749</v>
      </c>
      <c r="I155" s="383" t="s">
        <v>749</v>
      </c>
      <c r="J155" s="383">
        <v>1.8919999999999999</v>
      </c>
      <c r="K155" s="383">
        <v>1.8919999999999999</v>
      </c>
      <c r="L155" s="383">
        <v>454.84100000000001</v>
      </c>
      <c r="M155" s="383">
        <v>175.96199999999999</v>
      </c>
      <c r="N155" s="383">
        <v>458.22899999999998</v>
      </c>
      <c r="O155" s="383">
        <v>1089.0319999999999</v>
      </c>
    </row>
    <row r="156" spans="1:15" x14ac:dyDescent="0.2">
      <c r="A156" s="383" t="s">
        <v>891</v>
      </c>
      <c r="B156" s="383">
        <v>161.619</v>
      </c>
      <c r="C156" s="383">
        <v>2486.4299999999998</v>
      </c>
      <c r="D156" s="383">
        <v>1169.9680000000001</v>
      </c>
      <c r="E156" s="383">
        <v>3818.0160000000001</v>
      </c>
      <c r="F156" s="383" t="s">
        <v>749</v>
      </c>
      <c r="G156" s="383" t="s">
        <v>749</v>
      </c>
      <c r="H156" s="383" t="s">
        <v>749</v>
      </c>
      <c r="I156" s="383" t="s">
        <v>749</v>
      </c>
      <c r="J156" s="383">
        <v>22.276</v>
      </c>
      <c r="K156" s="383">
        <v>22.276</v>
      </c>
      <c r="L156" s="383">
        <v>3840.2930000000001</v>
      </c>
      <c r="M156" s="383">
        <v>2116.4369999999999</v>
      </c>
      <c r="N156" s="383">
        <v>4981.6459999999997</v>
      </c>
      <c r="O156" s="383">
        <v>10938.376</v>
      </c>
    </row>
    <row r="157" spans="1:15" x14ac:dyDescent="0.2">
      <c r="A157" s="383" t="s">
        <v>892</v>
      </c>
      <c r="B157" s="383">
        <v>19.346</v>
      </c>
      <c r="C157" s="383">
        <v>447.173</v>
      </c>
      <c r="D157" s="383">
        <v>160.77799999999999</v>
      </c>
      <c r="E157" s="383">
        <v>627.29600000000005</v>
      </c>
      <c r="F157" s="383" t="s">
        <v>749</v>
      </c>
      <c r="G157" s="383" t="s">
        <v>749</v>
      </c>
      <c r="H157" s="383" t="s">
        <v>749</v>
      </c>
      <c r="I157" s="383" t="s">
        <v>749</v>
      </c>
      <c r="J157" s="383">
        <v>1.893</v>
      </c>
      <c r="K157" s="383">
        <v>1.893</v>
      </c>
      <c r="L157" s="383">
        <v>629.18899999999996</v>
      </c>
      <c r="M157" s="383">
        <v>193.90899999999999</v>
      </c>
      <c r="N157" s="383">
        <v>438.32600000000002</v>
      </c>
      <c r="O157" s="383">
        <v>1261.425</v>
      </c>
    </row>
    <row r="158" spans="1:15" x14ac:dyDescent="0.2">
      <c r="A158" s="383" t="s">
        <v>893</v>
      </c>
      <c r="B158" s="383">
        <v>16.928999999999998</v>
      </c>
      <c r="C158" s="383">
        <v>363.1</v>
      </c>
      <c r="D158" s="383">
        <v>109.801</v>
      </c>
      <c r="E158" s="383">
        <v>489.82900000000001</v>
      </c>
      <c r="F158" s="383" t="s">
        <v>749</v>
      </c>
      <c r="G158" s="383" t="s">
        <v>749</v>
      </c>
      <c r="H158" s="383" t="s">
        <v>749</v>
      </c>
      <c r="I158" s="383" t="s">
        <v>749</v>
      </c>
      <c r="J158" s="383">
        <v>1.7709999999999999</v>
      </c>
      <c r="K158" s="383">
        <v>1.7709999999999999</v>
      </c>
      <c r="L158" s="383">
        <v>491.6</v>
      </c>
      <c r="M158" s="383">
        <v>181.744</v>
      </c>
      <c r="N158" s="383">
        <v>381.64100000000002</v>
      </c>
      <c r="O158" s="383">
        <v>1054.9849999999999</v>
      </c>
    </row>
    <row r="159" spans="1:15" x14ac:dyDescent="0.2">
      <c r="A159" s="383" t="s">
        <v>894</v>
      </c>
      <c r="B159" s="383">
        <v>12.066000000000001</v>
      </c>
      <c r="C159" s="383">
        <v>318.09800000000001</v>
      </c>
      <c r="D159" s="383">
        <v>130.67099999999999</v>
      </c>
      <c r="E159" s="383">
        <v>460.83499999999998</v>
      </c>
      <c r="F159" s="383" t="s">
        <v>749</v>
      </c>
      <c r="G159" s="383" t="s">
        <v>749</v>
      </c>
      <c r="H159" s="383" t="s">
        <v>749</v>
      </c>
      <c r="I159" s="383" t="s">
        <v>749</v>
      </c>
      <c r="J159" s="383">
        <v>1.893</v>
      </c>
      <c r="K159" s="383">
        <v>1.893</v>
      </c>
      <c r="L159" s="383">
        <v>462.72800000000001</v>
      </c>
      <c r="M159" s="383">
        <v>178.81399999999999</v>
      </c>
      <c r="N159" s="383">
        <v>415.267</v>
      </c>
      <c r="O159" s="383">
        <v>1056.81</v>
      </c>
    </row>
    <row r="160" spans="1:15" x14ac:dyDescent="0.2">
      <c r="A160" s="383" t="s">
        <v>895</v>
      </c>
      <c r="B160" s="383">
        <v>17.170000000000002</v>
      </c>
      <c r="C160" s="383">
        <v>249.28899999999999</v>
      </c>
      <c r="D160" s="383">
        <v>96.352000000000004</v>
      </c>
      <c r="E160" s="383">
        <v>362.81200000000001</v>
      </c>
      <c r="F160" s="383" t="s">
        <v>749</v>
      </c>
      <c r="G160" s="383" t="s">
        <v>749</v>
      </c>
      <c r="H160" s="383" t="s">
        <v>749</v>
      </c>
      <c r="I160" s="383" t="s">
        <v>749</v>
      </c>
      <c r="J160" s="383">
        <v>1.8320000000000001</v>
      </c>
      <c r="K160" s="383">
        <v>1.8320000000000001</v>
      </c>
      <c r="L160" s="383">
        <v>364.64400000000001</v>
      </c>
      <c r="M160" s="383">
        <v>169.417</v>
      </c>
      <c r="N160" s="383">
        <v>369.65600000000001</v>
      </c>
      <c r="O160" s="383">
        <v>903.71699999999998</v>
      </c>
    </row>
    <row r="161" spans="1:15" x14ac:dyDescent="0.2">
      <c r="A161" s="383" t="s">
        <v>896</v>
      </c>
      <c r="B161" s="383">
        <v>10.367000000000001</v>
      </c>
      <c r="C161" s="383">
        <v>163.34</v>
      </c>
      <c r="D161" s="383">
        <v>88.134</v>
      </c>
      <c r="E161" s="383">
        <v>261.84100000000001</v>
      </c>
      <c r="F161" s="383" t="s">
        <v>749</v>
      </c>
      <c r="G161" s="383" t="s">
        <v>749</v>
      </c>
      <c r="H161" s="383" t="s">
        <v>749</v>
      </c>
      <c r="I161" s="383" t="s">
        <v>749</v>
      </c>
      <c r="J161" s="383">
        <v>1.893</v>
      </c>
      <c r="K161" s="383">
        <v>1.893</v>
      </c>
      <c r="L161" s="383">
        <v>263.73399999999998</v>
      </c>
      <c r="M161" s="383">
        <v>173.934</v>
      </c>
      <c r="N161" s="383">
        <v>417.76400000000001</v>
      </c>
      <c r="O161" s="383">
        <v>855.43200000000002</v>
      </c>
    </row>
    <row r="162" spans="1:15" x14ac:dyDescent="0.2">
      <c r="A162" s="383" t="s">
        <v>897</v>
      </c>
      <c r="B162" s="383">
        <v>8.1969999999999992</v>
      </c>
      <c r="C162" s="383">
        <v>110.794</v>
      </c>
      <c r="D162" s="383">
        <v>74.798000000000002</v>
      </c>
      <c r="E162" s="383">
        <v>193.78899999999999</v>
      </c>
      <c r="F162" s="383" t="s">
        <v>749</v>
      </c>
      <c r="G162" s="383" t="s">
        <v>749</v>
      </c>
      <c r="H162" s="383" t="s">
        <v>749</v>
      </c>
      <c r="I162" s="383" t="s">
        <v>749</v>
      </c>
      <c r="J162" s="383">
        <v>1.8320000000000001</v>
      </c>
      <c r="K162" s="383">
        <v>1.8320000000000001</v>
      </c>
      <c r="L162" s="383">
        <v>195.62100000000001</v>
      </c>
      <c r="M162" s="383">
        <v>192.68899999999999</v>
      </c>
      <c r="N162" s="383">
        <v>468.28100000000001</v>
      </c>
      <c r="O162" s="383">
        <v>856.59100000000001</v>
      </c>
    </row>
    <row r="163" spans="1:15" x14ac:dyDescent="0.2">
      <c r="A163" s="383" t="s">
        <v>898</v>
      </c>
      <c r="B163" s="383">
        <v>12.856999999999999</v>
      </c>
      <c r="C163" s="383">
        <v>99.174000000000007</v>
      </c>
      <c r="D163" s="383">
        <v>75.001000000000005</v>
      </c>
      <c r="E163" s="383">
        <v>187.03299999999999</v>
      </c>
      <c r="F163" s="383" t="s">
        <v>749</v>
      </c>
      <c r="G163" s="383" t="s">
        <v>749</v>
      </c>
      <c r="H163" s="383" t="s">
        <v>749</v>
      </c>
      <c r="I163" s="383" t="s">
        <v>749</v>
      </c>
      <c r="J163" s="383">
        <v>1.893</v>
      </c>
      <c r="K163" s="383">
        <v>1.893</v>
      </c>
      <c r="L163" s="383">
        <v>188.92599999999999</v>
      </c>
      <c r="M163" s="383">
        <v>209.036</v>
      </c>
      <c r="N163" s="383">
        <v>497.017</v>
      </c>
      <c r="O163" s="383">
        <v>894.97900000000004</v>
      </c>
    </row>
    <row r="164" spans="1:15" x14ac:dyDescent="0.2">
      <c r="A164" s="383" t="s">
        <v>899</v>
      </c>
      <c r="B164" s="383">
        <v>12.141999999999999</v>
      </c>
      <c r="C164" s="383">
        <v>100.265</v>
      </c>
      <c r="D164" s="383">
        <v>86.247</v>
      </c>
      <c r="E164" s="383">
        <v>198.65299999999999</v>
      </c>
      <c r="F164" s="383" t="s">
        <v>749</v>
      </c>
      <c r="G164" s="383" t="s">
        <v>749</v>
      </c>
      <c r="H164" s="383" t="s">
        <v>749</v>
      </c>
      <c r="I164" s="383" t="s">
        <v>749</v>
      </c>
      <c r="J164" s="383">
        <v>1.893</v>
      </c>
      <c r="K164" s="383">
        <v>1.893</v>
      </c>
      <c r="L164" s="383">
        <v>200.54599999999999</v>
      </c>
      <c r="M164" s="383">
        <v>208.21899999999999</v>
      </c>
      <c r="N164" s="383">
        <v>504.05700000000002</v>
      </c>
      <c r="O164" s="383">
        <v>912.82299999999998</v>
      </c>
    </row>
    <row r="165" spans="1:15" x14ac:dyDescent="0.2">
      <c r="A165" s="383" t="s">
        <v>900</v>
      </c>
      <c r="B165" s="383">
        <v>16.131</v>
      </c>
      <c r="C165" s="383">
        <v>103.559</v>
      </c>
      <c r="D165" s="383">
        <v>86.061999999999998</v>
      </c>
      <c r="E165" s="383">
        <v>205.75200000000001</v>
      </c>
      <c r="F165" s="383" t="s">
        <v>749</v>
      </c>
      <c r="G165" s="383" t="s">
        <v>749</v>
      </c>
      <c r="H165" s="383" t="s">
        <v>749</v>
      </c>
      <c r="I165" s="383" t="s">
        <v>749</v>
      </c>
      <c r="J165" s="383">
        <v>1.8320000000000001</v>
      </c>
      <c r="K165" s="383">
        <v>1.8320000000000001</v>
      </c>
      <c r="L165" s="383">
        <v>207.584</v>
      </c>
      <c r="M165" s="383">
        <v>204.602</v>
      </c>
      <c r="N165" s="383">
        <v>420.98700000000002</v>
      </c>
      <c r="O165" s="383">
        <v>833.17399999999998</v>
      </c>
    </row>
    <row r="166" spans="1:15" x14ac:dyDescent="0.2">
      <c r="A166" s="383" t="s">
        <v>901</v>
      </c>
      <c r="B166" s="383">
        <v>12.818</v>
      </c>
      <c r="C166" s="383">
        <v>130.74600000000001</v>
      </c>
      <c r="D166" s="383">
        <v>89.456000000000003</v>
      </c>
      <c r="E166" s="383">
        <v>233.01900000000001</v>
      </c>
      <c r="F166" s="383" t="s">
        <v>749</v>
      </c>
      <c r="G166" s="383" t="s">
        <v>749</v>
      </c>
      <c r="H166" s="383" t="s">
        <v>749</v>
      </c>
      <c r="I166" s="383" t="s">
        <v>749</v>
      </c>
      <c r="J166" s="383">
        <v>1.893</v>
      </c>
      <c r="K166" s="383">
        <v>1.893</v>
      </c>
      <c r="L166" s="383">
        <v>234.91200000000001</v>
      </c>
      <c r="M166" s="383">
        <v>187.96100000000001</v>
      </c>
      <c r="N166" s="383">
        <v>424.15</v>
      </c>
      <c r="O166" s="383">
        <v>847.02300000000002</v>
      </c>
    </row>
    <row r="167" spans="1:15" x14ac:dyDescent="0.2">
      <c r="A167" s="383" t="s">
        <v>902</v>
      </c>
      <c r="B167" s="383">
        <v>13.561</v>
      </c>
      <c r="C167" s="383">
        <v>197.19300000000001</v>
      </c>
      <c r="D167" s="383">
        <v>105.238</v>
      </c>
      <c r="E167" s="383">
        <v>315.99200000000002</v>
      </c>
      <c r="F167" s="383" t="s">
        <v>749</v>
      </c>
      <c r="G167" s="383" t="s">
        <v>749</v>
      </c>
      <c r="H167" s="383" t="s">
        <v>749</v>
      </c>
      <c r="I167" s="383" t="s">
        <v>749</v>
      </c>
      <c r="J167" s="383">
        <v>1.8320000000000001</v>
      </c>
      <c r="K167" s="383">
        <v>1.8320000000000001</v>
      </c>
      <c r="L167" s="383">
        <v>317.82400000000001</v>
      </c>
      <c r="M167" s="383">
        <v>181.02500000000001</v>
      </c>
      <c r="N167" s="383">
        <v>417.09899999999999</v>
      </c>
      <c r="O167" s="383">
        <v>915.94899999999996</v>
      </c>
    </row>
    <row r="168" spans="1:15" x14ac:dyDescent="0.2">
      <c r="A168" s="383" t="s">
        <v>903</v>
      </c>
      <c r="B168" s="383">
        <v>17.353000000000002</v>
      </c>
      <c r="C168" s="383">
        <v>300.06900000000002</v>
      </c>
      <c r="D168" s="383">
        <v>124.477</v>
      </c>
      <c r="E168" s="383">
        <v>441.899</v>
      </c>
      <c r="F168" s="383" t="s">
        <v>749</v>
      </c>
      <c r="G168" s="383" t="s">
        <v>749</v>
      </c>
      <c r="H168" s="383" t="s">
        <v>749</v>
      </c>
      <c r="I168" s="383" t="s">
        <v>749</v>
      </c>
      <c r="J168" s="383">
        <v>1.893</v>
      </c>
      <c r="K168" s="383">
        <v>1.893</v>
      </c>
      <c r="L168" s="383">
        <v>443.79199999999997</v>
      </c>
      <c r="M168" s="383">
        <v>183.124</v>
      </c>
      <c r="N168" s="383">
        <v>425.53699999999998</v>
      </c>
      <c r="O168" s="383">
        <v>1052.454</v>
      </c>
    </row>
    <row r="169" spans="1:15" x14ac:dyDescent="0.2">
      <c r="A169" s="383" t="s">
        <v>904</v>
      </c>
      <c r="B169" s="383">
        <v>168.93600000000001</v>
      </c>
      <c r="C169" s="383">
        <v>2582.4769999999999</v>
      </c>
      <c r="D169" s="383">
        <v>1227.0150000000001</v>
      </c>
      <c r="E169" s="383">
        <v>3978.4279999999999</v>
      </c>
      <c r="F169" s="383" t="s">
        <v>749</v>
      </c>
      <c r="G169" s="383" t="s">
        <v>749</v>
      </c>
      <c r="H169" s="383" t="s">
        <v>749</v>
      </c>
      <c r="I169" s="383" t="s">
        <v>749</v>
      </c>
      <c r="J169" s="383">
        <v>22.350999999999999</v>
      </c>
      <c r="K169" s="383">
        <v>22.350999999999999</v>
      </c>
      <c r="L169" s="383">
        <v>4000.779</v>
      </c>
      <c r="M169" s="383">
        <v>2264.4749999999999</v>
      </c>
      <c r="N169" s="383">
        <v>5178.6369999999997</v>
      </c>
      <c r="O169" s="383">
        <v>11443.89</v>
      </c>
    </row>
    <row r="170" spans="1:15" x14ac:dyDescent="0.2">
      <c r="A170" s="383" t="s">
        <v>905</v>
      </c>
      <c r="B170" s="383">
        <v>14.66</v>
      </c>
      <c r="C170" s="383">
        <v>381.08300000000003</v>
      </c>
      <c r="D170" s="383">
        <v>122.959</v>
      </c>
      <c r="E170" s="383">
        <v>518.70100000000002</v>
      </c>
      <c r="F170" s="383" t="s">
        <v>749</v>
      </c>
      <c r="G170" s="383" t="s">
        <v>749</v>
      </c>
      <c r="H170" s="383" t="s">
        <v>749</v>
      </c>
      <c r="I170" s="383" t="s">
        <v>749</v>
      </c>
      <c r="J170" s="383">
        <v>2.0699999999999998</v>
      </c>
      <c r="K170" s="383">
        <v>2.0699999999999998</v>
      </c>
      <c r="L170" s="383">
        <v>520.77099999999996</v>
      </c>
      <c r="M170" s="383">
        <v>192.761</v>
      </c>
      <c r="N170" s="383">
        <v>473.81700000000001</v>
      </c>
      <c r="O170" s="383">
        <v>1187.3489999999999</v>
      </c>
    </row>
    <row r="171" spans="1:15" x14ac:dyDescent="0.2">
      <c r="A171" s="383" t="s">
        <v>906</v>
      </c>
      <c r="B171" s="383">
        <v>12.827999999999999</v>
      </c>
      <c r="C171" s="383">
        <v>422.50799999999998</v>
      </c>
      <c r="D171" s="383">
        <v>112.258</v>
      </c>
      <c r="E171" s="383">
        <v>547.59400000000005</v>
      </c>
      <c r="F171" s="383" t="s">
        <v>749</v>
      </c>
      <c r="G171" s="383" t="s">
        <v>749</v>
      </c>
      <c r="H171" s="383" t="s">
        <v>749</v>
      </c>
      <c r="I171" s="383" t="s">
        <v>749</v>
      </c>
      <c r="J171" s="383">
        <v>1.87</v>
      </c>
      <c r="K171" s="383">
        <v>1.87</v>
      </c>
      <c r="L171" s="383">
        <v>549.46299999999997</v>
      </c>
      <c r="M171" s="383">
        <v>191.239</v>
      </c>
      <c r="N171" s="383">
        <v>387.24700000000001</v>
      </c>
      <c r="O171" s="383">
        <v>1127.9490000000001</v>
      </c>
    </row>
    <row r="172" spans="1:15" x14ac:dyDescent="0.2">
      <c r="A172" s="383" t="s">
        <v>907</v>
      </c>
      <c r="B172" s="383">
        <v>9.1430000000000007</v>
      </c>
      <c r="C172" s="383">
        <v>298</v>
      </c>
      <c r="D172" s="383">
        <v>100.22499999999999</v>
      </c>
      <c r="E172" s="383">
        <v>407.36799999999999</v>
      </c>
      <c r="F172" s="383" t="s">
        <v>749</v>
      </c>
      <c r="G172" s="383" t="s">
        <v>749</v>
      </c>
      <c r="H172" s="383" t="s">
        <v>749</v>
      </c>
      <c r="I172" s="383" t="s">
        <v>749</v>
      </c>
      <c r="J172" s="383">
        <v>2.0699999999999998</v>
      </c>
      <c r="K172" s="383">
        <v>2.0699999999999998</v>
      </c>
      <c r="L172" s="383">
        <v>409.43799999999999</v>
      </c>
      <c r="M172" s="383">
        <v>181.24299999999999</v>
      </c>
      <c r="N172" s="383">
        <v>403.56900000000002</v>
      </c>
      <c r="O172" s="383">
        <v>994.25099999999998</v>
      </c>
    </row>
    <row r="173" spans="1:15" x14ac:dyDescent="0.2">
      <c r="A173" s="383" t="s">
        <v>908</v>
      </c>
      <c r="B173" s="383">
        <v>13.489000000000001</v>
      </c>
      <c r="C173" s="383">
        <v>210.399</v>
      </c>
      <c r="D173" s="383">
        <v>76.426000000000002</v>
      </c>
      <c r="E173" s="383">
        <v>300.31299999999999</v>
      </c>
      <c r="F173" s="383" t="s">
        <v>749</v>
      </c>
      <c r="G173" s="383" t="s">
        <v>749</v>
      </c>
      <c r="H173" s="383" t="s">
        <v>749</v>
      </c>
      <c r="I173" s="383" t="s">
        <v>749</v>
      </c>
      <c r="J173" s="383">
        <v>2.0030000000000001</v>
      </c>
      <c r="K173" s="383">
        <v>2.0030000000000001</v>
      </c>
      <c r="L173" s="383">
        <v>302.31599999999997</v>
      </c>
      <c r="M173" s="383">
        <v>179.096</v>
      </c>
      <c r="N173" s="383">
        <v>387.58199999999999</v>
      </c>
      <c r="O173" s="383">
        <v>868.99300000000005</v>
      </c>
    </row>
    <row r="174" spans="1:15" x14ac:dyDescent="0.2">
      <c r="A174" s="383" t="s">
        <v>909</v>
      </c>
      <c r="B174" s="383">
        <v>8.1440000000000001</v>
      </c>
      <c r="C174" s="383">
        <v>130.11699999999999</v>
      </c>
      <c r="D174" s="383">
        <v>70.269000000000005</v>
      </c>
      <c r="E174" s="383">
        <v>208.53</v>
      </c>
      <c r="F174" s="383" t="s">
        <v>749</v>
      </c>
      <c r="G174" s="383" t="s">
        <v>749</v>
      </c>
      <c r="H174" s="383" t="s">
        <v>749</v>
      </c>
      <c r="I174" s="383" t="s">
        <v>749</v>
      </c>
      <c r="J174" s="383">
        <v>2.0699999999999998</v>
      </c>
      <c r="K174" s="383">
        <v>2.0699999999999998</v>
      </c>
      <c r="L174" s="383">
        <v>210.6</v>
      </c>
      <c r="M174" s="383">
        <v>185.011</v>
      </c>
      <c r="N174" s="383">
        <v>440.64699999999999</v>
      </c>
      <c r="O174" s="383">
        <v>836.25900000000001</v>
      </c>
    </row>
    <row r="175" spans="1:15" x14ac:dyDescent="0.2">
      <c r="A175" s="383" t="s">
        <v>910</v>
      </c>
      <c r="B175" s="383">
        <v>6.44</v>
      </c>
      <c r="C175" s="383">
        <v>101.92</v>
      </c>
      <c r="D175" s="383">
        <v>65.739000000000004</v>
      </c>
      <c r="E175" s="383">
        <v>174.09800000000001</v>
      </c>
      <c r="F175" s="383" t="s">
        <v>749</v>
      </c>
      <c r="G175" s="383" t="s">
        <v>749</v>
      </c>
      <c r="H175" s="383" t="s">
        <v>749</v>
      </c>
      <c r="I175" s="383" t="s">
        <v>749</v>
      </c>
      <c r="J175" s="383">
        <v>2.0030000000000001</v>
      </c>
      <c r="K175" s="383">
        <v>2.0030000000000001</v>
      </c>
      <c r="L175" s="383">
        <v>176.102</v>
      </c>
      <c r="M175" s="383">
        <v>197.762</v>
      </c>
      <c r="N175" s="383">
        <v>465.34500000000003</v>
      </c>
      <c r="O175" s="383">
        <v>839.20799999999997</v>
      </c>
    </row>
    <row r="176" spans="1:15" x14ac:dyDescent="0.2">
      <c r="A176" s="383" t="s">
        <v>911</v>
      </c>
      <c r="B176" s="383">
        <v>9.24</v>
      </c>
      <c r="C176" s="383">
        <v>97.548000000000002</v>
      </c>
      <c r="D176" s="383">
        <v>68.027000000000001</v>
      </c>
      <c r="E176" s="383">
        <v>174.81399999999999</v>
      </c>
      <c r="F176" s="383" t="s">
        <v>749</v>
      </c>
      <c r="G176" s="383" t="s">
        <v>749</v>
      </c>
      <c r="H176" s="383" t="s">
        <v>749</v>
      </c>
      <c r="I176" s="383" t="s">
        <v>749</v>
      </c>
      <c r="J176" s="383">
        <v>2.0699999999999998</v>
      </c>
      <c r="K176" s="383">
        <v>2.0699999999999998</v>
      </c>
      <c r="L176" s="383">
        <v>176.88399999999999</v>
      </c>
      <c r="M176" s="383">
        <v>214.36099999999999</v>
      </c>
      <c r="N176" s="383">
        <v>521.07500000000005</v>
      </c>
      <c r="O176" s="383">
        <v>912.32</v>
      </c>
    </row>
    <row r="177" spans="1:15" x14ac:dyDescent="0.2">
      <c r="A177" s="383" t="s">
        <v>912</v>
      </c>
      <c r="B177" s="383">
        <v>8.7260000000000009</v>
      </c>
      <c r="C177" s="383">
        <v>95.245000000000005</v>
      </c>
      <c r="D177" s="383">
        <v>74.432000000000002</v>
      </c>
      <c r="E177" s="383">
        <v>178.40299999999999</v>
      </c>
      <c r="F177" s="383" t="s">
        <v>749</v>
      </c>
      <c r="G177" s="383" t="s">
        <v>749</v>
      </c>
      <c r="H177" s="383" t="s">
        <v>749</v>
      </c>
      <c r="I177" s="383" t="s">
        <v>749</v>
      </c>
      <c r="J177" s="383">
        <v>2.0699999999999998</v>
      </c>
      <c r="K177" s="383">
        <v>2.0699999999999998</v>
      </c>
      <c r="L177" s="383">
        <v>180.47300000000001</v>
      </c>
      <c r="M177" s="383">
        <v>217.93600000000001</v>
      </c>
      <c r="N177" s="383">
        <v>508.78500000000003</v>
      </c>
      <c r="O177" s="383">
        <v>907.19399999999996</v>
      </c>
    </row>
    <row r="178" spans="1:15" x14ac:dyDescent="0.2">
      <c r="A178" s="383" t="s">
        <v>913</v>
      </c>
      <c r="B178" s="383">
        <v>11.593</v>
      </c>
      <c r="C178" s="383">
        <v>100.221</v>
      </c>
      <c r="D178" s="383">
        <v>74.471000000000004</v>
      </c>
      <c r="E178" s="383">
        <v>186.285</v>
      </c>
      <c r="F178" s="383" t="s">
        <v>749</v>
      </c>
      <c r="G178" s="383" t="s">
        <v>749</v>
      </c>
      <c r="H178" s="383" t="s">
        <v>749</v>
      </c>
      <c r="I178" s="383" t="s">
        <v>749</v>
      </c>
      <c r="J178" s="383">
        <v>2.0030000000000001</v>
      </c>
      <c r="K178" s="383">
        <v>2.0030000000000001</v>
      </c>
      <c r="L178" s="383">
        <v>188.28800000000001</v>
      </c>
      <c r="M178" s="383">
        <v>214.21799999999999</v>
      </c>
      <c r="N178" s="383">
        <v>436.84500000000003</v>
      </c>
      <c r="O178" s="383">
        <v>839.351</v>
      </c>
    </row>
    <row r="179" spans="1:15" x14ac:dyDescent="0.2">
      <c r="A179" s="383" t="s">
        <v>914</v>
      </c>
      <c r="B179" s="383">
        <v>12.647</v>
      </c>
      <c r="C179" s="383">
        <v>127.096</v>
      </c>
      <c r="D179" s="383">
        <v>90.316000000000003</v>
      </c>
      <c r="E179" s="383">
        <v>230.059</v>
      </c>
      <c r="F179" s="383" t="s">
        <v>749</v>
      </c>
      <c r="G179" s="383" t="s">
        <v>749</v>
      </c>
      <c r="H179" s="383" t="s">
        <v>749</v>
      </c>
      <c r="I179" s="383" t="s">
        <v>749</v>
      </c>
      <c r="J179" s="383">
        <v>2.0699999999999998</v>
      </c>
      <c r="K179" s="383">
        <v>2.0699999999999998</v>
      </c>
      <c r="L179" s="383">
        <v>232.13</v>
      </c>
      <c r="M179" s="383">
        <v>192.70400000000001</v>
      </c>
      <c r="N179" s="383">
        <v>434.57900000000001</v>
      </c>
      <c r="O179" s="383">
        <v>859.41300000000001</v>
      </c>
    </row>
    <row r="180" spans="1:15" x14ac:dyDescent="0.2">
      <c r="A180" s="383" t="s">
        <v>915</v>
      </c>
      <c r="B180" s="383">
        <v>13.381</v>
      </c>
      <c r="C180" s="383">
        <v>183.99</v>
      </c>
      <c r="D180" s="383">
        <v>96.48</v>
      </c>
      <c r="E180" s="383">
        <v>293.85000000000002</v>
      </c>
      <c r="F180" s="383" t="s">
        <v>749</v>
      </c>
      <c r="G180" s="383" t="s">
        <v>749</v>
      </c>
      <c r="H180" s="383" t="s">
        <v>749</v>
      </c>
      <c r="I180" s="383" t="s">
        <v>749</v>
      </c>
      <c r="J180" s="383">
        <v>2.0030000000000001</v>
      </c>
      <c r="K180" s="383">
        <v>2.0030000000000001</v>
      </c>
      <c r="L180" s="383">
        <v>295.85399999999998</v>
      </c>
      <c r="M180" s="383">
        <v>186.661</v>
      </c>
      <c r="N180" s="383">
        <v>430.30599999999998</v>
      </c>
      <c r="O180" s="383">
        <v>912.82100000000003</v>
      </c>
    </row>
    <row r="181" spans="1:15" x14ac:dyDescent="0.2">
      <c r="A181" s="383" t="s">
        <v>916</v>
      </c>
      <c r="B181" s="383">
        <v>17.122</v>
      </c>
      <c r="C181" s="383">
        <v>341.12799999999999</v>
      </c>
      <c r="D181" s="383">
        <v>131.02600000000001</v>
      </c>
      <c r="E181" s="383">
        <v>489.27499999999998</v>
      </c>
      <c r="F181" s="383" t="s">
        <v>749</v>
      </c>
      <c r="G181" s="383" t="s">
        <v>749</v>
      </c>
      <c r="H181" s="383" t="s">
        <v>749</v>
      </c>
      <c r="I181" s="383" t="s">
        <v>749</v>
      </c>
      <c r="J181" s="383">
        <v>2.0699999999999998</v>
      </c>
      <c r="K181" s="383">
        <v>2.0699999999999998</v>
      </c>
      <c r="L181" s="383">
        <v>491.346</v>
      </c>
      <c r="M181" s="383">
        <v>198.291</v>
      </c>
      <c r="N181" s="383">
        <v>479.24700000000001</v>
      </c>
      <c r="O181" s="383">
        <v>1168.883</v>
      </c>
    </row>
    <row r="182" spans="1:15" x14ac:dyDescent="0.2">
      <c r="A182" s="383" t="s">
        <v>917</v>
      </c>
      <c r="B182" s="383">
        <v>137.411</v>
      </c>
      <c r="C182" s="383">
        <v>2487.7440000000001</v>
      </c>
      <c r="D182" s="383">
        <v>1082.627</v>
      </c>
      <c r="E182" s="383">
        <v>3707.7820000000002</v>
      </c>
      <c r="F182" s="383" t="s">
        <v>749</v>
      </c>
      <c r="G182" s="383" t="s">
        <v>749</v>
      </c>
      <c r="H182" s="383" t="s">
        <v>749</v>
      </c>
      <c r="I182" s="383" t="s">
        <v>749</v>
      </c>
      <c r="J182" s="383">
        <v>24.373999999999999</v>
      </c>
      <c r="K182" s="383">
        <v>24.373999999999999</v>
      </c>
      <c r="L182" s="383">
        <v>3732.1559999999999</v>
      </c>
      <c r="M182" s="383">
        <v>2351.2820000000002</v>
      </c>
      <c r="N182" s="383">
        <v>5367.7939999999999</v>
      </c>
      <c r="O182" s="383">
        <v>11451.231</v>
      </c>
    </row>
    <row r="183" spans="1:15" x14ac:dyDescent="0.2">
      <c r="A183" s="383" t="s">
        <v>918</v>
      </c>
      <c r="B183" s="383">
        <v>15.773</v>
      </c>
      <c r="C183" s="383">
        <v>400.976</v>
      </c>
      <c r="D183" s="383">
        <v>139.20099999999999</v>
      </c>
      <c r="E183" s="383">
        <v>555.94899999999996</v>
      </c>
      <c r="F183" s="383" t="s">
        <v>749</v>
      </c>
      <c r="G183" s="383" t="s">
        <v>749</v>
      </c>
      <c r="H183" s="383" t="s">
        <v>749</v>
      </c>
      <c r="I183" s="383" t="s">
        <v>749</v>
      </c>
      <c r="J183" s="383">
        <v>2.3330000000000002</v>
      </c>
      <c r="K183" s="383">
        <v>2.3330000000000002</v>
      </c>
      <c r="L183" s="383">
        <v>558.28200000000004</v>
      </c>
      <c r="M183" s="383">
        <v>203.97200000000001</v>
      </c>
      <c r="N183" s="383">
        <v>446.68400000000003</v>
      </c>
      <c r="O183" s="383">
        <v>1208.9380000000001</v>
      </c>
    </row>
    <row r="184" spans="1:15" x14ac:dyDescent="0.2">
      <c r="A184" s="383" t="s">
        <v>919</v>
      </c>
      <c r="B184" s="383">
        <v>13.802</v>
      </c>
      <c r="C184" s="383">
        <v>352.83800000000002</v>
      </c>
      <c r="D184" s="383">
        <v>127.42</v>
      </c>
      <c r="E184" s="383">
        <v>494.06</v>
      </c>
      <c r="F184" s="383" t="s">
        <v>749</v>
      </c>
      <c r="G184" s="383" t="s">
        <v>749</v>
      </c>
      <c r="H184" s="383" t="s">
        <v>749</v>
      </c>
      <c r="I184" s="383" t="s">
        <v>749</v>
      </c>
      <c r="J184" s="383">
        <v>2.1070000000000002</v>
      </c>
      <c r="K184" s="383">
        <v>2.1070000000000002</v>
      </c>
      <c r="L184" s="383">
        <v>496.16699999999997</v>
      </c>
      <c r="M184" s="383">
        <v>192.93799999999999</v>
      </c>
      <c r="N184" s="383">
        <v>395.577</v>
      </c>
      <c r="O184" s="383">
        <v>1084.682</v>
      </c>
    </row>
    <row r="185" spans="1:15" x14ac:dyDescent="0.2">
      <c r="A185" s="383" t="s">
        <v>920</v>
      </c>
      <c r="B185" s="383">
        <v>9.8369999999999997</v>
      </c>
      <c r="C185" s="383">
        <v>297.62099999999998</v>
      </c>
      <c r="D185" s="383">
        <v>115.881</v>
      </c>
      <c r="E185" s="383">
        <v>423.34</v>
      </c>
      <c r="F185" s="383" t="s">
        <v>749</v>
      </c>
      <c r="G185" s="383" t="s">
        <v>749</v>
      </c>
      <c r="H185" s="383" t="s">
        <v>749</v>
      </c>
      <c r="I185" s="383" t="s">
        <v>749</v>
      </c>
      <c r="J185" s="383">
        <v>2.3330000000000002</v>
      </c>
      <c r="K185" s="383">
        <v>2.3330000000000002</v>
      </c>
      <c r="L185" s="383">
        <v>425.67200000000003</v>
      </c>
      <c r="M185" s="383">
        <v>185.39</v>
      </c>
      <c r="N185" s="383">
        <v>406.64800000000002</v>
      </c>
      <c r="O185" s="383">
        <v>1017.71</v>
      </c>
    </row>
    <row r="186" spans="1:15" x14ac:dyDescent="0.2">
      <c r="A186" s="383" t="s">
        <v>921</v>
      </c>
      <c r="B186" s="383">
        <v>14.221</v>
      </c>
      <c r="C186" s="383">
        <v>193.39500000000001</v>
      </c>
      <c r="D186" s="383">
        <v>87.384</v>
      </c>
      <c r="E186" s="383">
        <v>295</v>
      </c>
      <c r="F186" s="383" t="s">
        <v>749</v>
      </c>
      <c r="G186" s="383" t="s">
        <v>749</v>
      </c>
      <c r="H186" s="383" t="s">
        <v>749</v>
      </c>
      <c r="I186" s="383" t="s">
        <v>749</v>
      </c>
      <c r="J186" s="383">
        <v>2.2570000000000001</v>
      </c>
      <c r="K186" s="383">
        <v>2.2570000000000001</v>
      </c>
      <c r="L186" s="383">
        <v>297.25799999999998</v>
      </c>
      <c r="M186" s="383">
        <v>180.05799999999999</v>
      </c>
      <c r="N186" s="383">
        <v>394.36500000000001</v>
      </c>
      <c r="O186" s="383">
        <v>871.68</v>
      </c>
    </row>
    <row r="187" spans="1:15" x14ac:dyDescent="0.2">
      <c r="A187" s="383" t="s">
        <v>922</v>
      </c>
      <c r="B187" s="383">
        <v>8.5860000000000003</v>
      </c>
      <c r="C187" s="383">
        <v>133.672</v>
      </c>
      <c r="D187" s="383">
        <v>83.507000000000005</v>
      </c>
      <c r="E187" s="383">
        <v>225.76499999999999</v>
      </c>
      <c r="F187" s="383" t="s">
        <v>749</v>
      </c>
      <c r="G187" s="383" t="s">
        <v>749</v>
      </c>
      <c r="H187" s="383" t="s">
        <v>749</v>
      </c>
      <c r="I187" s="383" t="s">
        <v>749</v>
      </c>
      <c r="J187" s="383">
        <v>2.3330000000000002</v>
      </c>
      <c r="K187" s="383">
        <v>2.3330000000000002</v>
      </c>
      <c r="L187" s="383">
        <v>228.09700000000001</v>
      </c>
      <c r="M187" s="383">
        <v>187.32300000000001</v>
      </c>
      <c r="N187" s="383">
        <v>446.48899999999998</v>
      </c>
      <c r="O187" s="383">
        <v>861.90899999999999</v>
      </c>
    </row>
    <row r="188" spans="1:15" x14ac:dyDescent="0.2">
      <c r="A188" s="383" t="s">
        <v>923</v>
      </c>
      <c r="B188" s="383">
        <v>6.79</v>
      </c>
      <c r="C188" s="383">
        <v>100.633</v>
      </c>
      <c r="D188" s="383">
        <v>70.748999999999995</v>
      </c>
      <c r="E188" s="383">
        <v>178.17099999999999</v>
      </c>
      <c r="F188" s="383" t="s">
        <v>749</v>
      </c>
      <c r="G188" s="383" t="s">
        <v>749</v>
      </c>
      <c r="H188" s="383" t="s">
        <v>749</v>
      </c>
      <c r="I188" s="383" t="s">
        <v>749</v>
      </c>
      <c r="J188" s="383">
        <v>2.2570000000000001</v>
      </c>
      <c r="K188" s="383">
        <v>2.2570000000000001</v>
      </c>
      <c r="L188" s="383">
        <v>180.429</v>
      </c>
      <c r="M188" s="383">
        <v>215.24199999999999</v>
      </c>
      <c r="N188" s="383">
        <v>505.86099999999999</v>
      </c>
      <c r="O188" s="383">
        <v>901.53200000000004</v>
      </c>
    </row>
    <row r="189" spans="1:15" x14ac:dyDescent="0.2">
      <c r="A189" s="383" t="s">
        <v>924</v>
      </c>
      <c r="B189" s="383">
        <v>8.2989999999999995</v>
      </c>
      <c r="C189" s="383">
        <v>90.623000000000005</v>
      </c>
      <c r="D189" s="383">
        <v>75.239000000000004</v>
      </c>
      <c r="E189" s="383">
        <v>174.161</v>
      </c>
      <c r="F189" s="383" t="s">
        <v>749</v>
      </c>
      <c r="G189" s="383" t="s">
        <v>749</v>
      </c>
      <c r="H189" s="383" t="s">
        <v>749</v>
      </c>
      <c r="I189" s="383" t="s">
        <v>749</v>
      </c>
      <c r="J189" s="383">
        <v>2.3330000000000002</v>
      </c>
      <c r="K189" s="383">
        <v>2.3330000000000002</v>
      </c>
      <c r="L189" s="383">
        <v>176.494</v>
      </c>
      <c r="M189" s="383">
        <v>230.86099999999999</v>
      </c>
      <c r="N189" s="383">
        <v>561.60699999999997</v>
      </c>
      <c r="O189" s="383">
        <v>968.96199999999999</v>
      </c>
    </row>
    <row r="190" spans="1:15" x14ac:dyDescent="0.2">
      <c r="A190" s="383" t="s">
        <v>925</v>
      </c>
      <c r="B190" s="383">
        <v>7.8369999999999997</v>
      </c>
      <c r="C190" s="383">
        <v>90.504999999999995</v>
      </c>
      <c r="D190" s="383">
        <v>81.186000000000007</v>
      </c>
      <c r="E190" s="383">
        <v>179.529</v>
      </c>
      <c r="F190" s="383" t="s">
        <v>749</v>
      </c>
      <c r="G190" s="383" t="s">
        <v>749</v>
      </c>
      <c r="H190" s="383" t="s">
        <v>749</v>
      </c>
      <c r="I190" s="383" t="s">
        <v>749</v>
      </c>
      <c r="J190" s="383">
        <v>2.3330000000000002</v>
      </c>
      <c r="K190" s="383">
        <v>2.3330000000000002</v>
      </c>
      <c r="L190" s="383">
        <v>181.86099999999999</v>
      </c>
      <c r="M190" s="383">
        <v>227.98</v>
      </c>
      <c r="N190" s="383">
        <v>502.774</v>
      </c>
      <c r="O190" s="383">
        <v>912.61500000000001</v>
      </c>
    </row>
    <row r="191" spans="1:15" x14ac:dyDescent="0.2">
      <c r="A191" s="383" t="s">
        <v>926</v>
      </c>
      <c r="B191" s="383">
        <v>10.413</v>
      </c>
      <c r="C191" s="383">
        <v>92.64</v>
      </c>
      <c r="D191" s="383">
        <v>77.203000000000003</v>
      </c>
      <c r="E191" s="383">
        <v>180.255</v>
      </c>
      <c r="F191" s="383" t="s">
        <v>749</v>
      </c>
      <c r="G191" s="383" t="s">
        <v>749</v>
      </c>
      <c r="H191" s="383" t="s">
        <v>749</v>
      </c>
      <c r="I191" s="383" t="s">
        <v>749</v>
      </c>
      <c r="J191" s="383">
        <v>2.2570000000000001</v>
      </c>
      <c r="K191" s="383">
        <v>2.2570000000000001</v>
      </c>
      <c r="L191" s="383">
        <v>182.512</v>
      </c>
      <c r="M191" s="383">
        <v>218.19900000000001</v>
      </c>
      <c r="N191" s="383">
        <v>466.73700000000002</v>
      </c>
      <c r="O191" s="383">
        <v>867.44799999999998</v>
      </c>
    </row>
    <row r="192" spans="1:15" x14ac:dyDescent="0.2">
      <c r="A192" s="383" t="s">
        <v>927</v>
      </c>
      <c r="B192" s="383">
        <v>11.7</v>
      </c>
      <c r="C192" s="383">
        <v>117.854</v>
      </c>
      <c r="D192" s="383">
        <v>95.543000000000006</v>
      </c>
      <c r="E192" s="383">
        <v>225.096</v>
      </c>
      <c r="F192" s="383" t="s">
        <v>749</v>
      </c>
      <c r="G192" s="383" t="s">
        <v>749</v>
      </c>
      <c r="H192" s="383" t="s">
        <v>749</v>
      </c>
      <c r="I192" s="383" t="s">
        <v>749</v>
      </c>
      <c r="J192" s="383">
        <v>2.3330000000000002</v>
      </c>
      <c r="K192" s="383">
        <v>2.3330000000000002</v>
      </c>
      <c r="L192" s="383">
        <v>227.429</v>
      </c>
      <c r="M192" s="383">
        <v>202.80199999999999</v>
      </c>
      <c r="N192" s="383">
        <v>437.79599999999999</v>
      </c>
      <c r="O192" s="383">
        <v>868.02700000000004</v>
      </c>
    </row>
    <row r="193" spans="1:15" x14ac:dyDescent="0.2">
      <c r="A193" s="383" t="s">
        <v>928</v>
      </c>
      <c r="B193" s="383">
        <v>12.378</v>
      </c>
      <c r="C193" s="383">
        <v>192.708</v>
      </c>
      <c r="D193" s="383">
        <v>92.912999999999997</v>
      </c>
      <c r="E193" s="383">
        <v>298</v>
      </c>
      <c r="F193" s="383" t="s">
        <v>749</v>
      </c>
      <c r="G193" s="383" t="s">
        <v>749</v>
      </c>
      <c r="H193" s="383" t="s">
        <v>749</v>
      </c>
      <c r="I193" s="383" t="s">
        <v>749</v>
      </c>
      <c r="J193" s="383">
        <v>2.2570000000000001</v>
      </c>
      <c r="K193" s="383">
        <v>2.2570000000000001</v>
      </c>
      <c r="L193" s="383">
        <v>300.25700000000001</v>
      </c>
      <c r="M193" s="383">
        <v>190.16499999999999</v>
      </c>
      <c r="N193" s="383">
        <v>445.863</v>
      </c>
      <c r="O193" s="383">
        <v>936.28499999999997</v>
      </c>
    </row>
    <row r="194" spans="1:15" x14ac:dyDescent="0.2">
      <c r="A194" s="383" t="s">
        <v>929</v>
      </c>
      <c r="B194" s="383">
        <v>15.839</v>
      </c>
      <c r="C194" s="383">
        <v>304.30500000000001</v>
      </c>
      <c r="D194" s="383">
        <v>116.233</v>
      </c>
      <c r="E194" s="383">
        <v>436.37700000000001</v>
      </c>
      <c r="F194" s="383" t="s">
        <v>749</v>
      </c>
      <c r="G194" s="383" t="s">
        <v>749</v>
      </c>
      <c r="H194" s="383" t="s">
        <v>749</v>
      </c>
      <c r="I194" s="383" t="s">
        <v>749</v>
      </c>
      <c r="J194" s="383">
        <v>2.3330000000000002</v>
      </c>
      <c r="K194" s="383">
        <v>2.3330000000000002</v>
      </c>
      <c r="L194" s="383">
        <v>438.709</v>
      </c>
      <c r="M194" s="383">
        <v>203.69900000000001</v>
      </c>
      <c r="N194" s="383">
        <v>468.39100000000002</v>
      </c>
      <c r="O194" s="383">
        <v>1110.799</v>
      </c>
    </row>
    <row r="195" spans="1:15" x14ac:dyDescent="0.2">
      <c r="A195" s="383" t="s">
        <v>930</v>
      </c>
      <c r="B195" s="383">
        <v>135.47499999999999</v>
      </c>
      <c r="C195" s="383">
        <v>2367.3389999999999</v>
      </c>
      <c r="D195" s="383">
        <v>1162.4580000000001</v>
      </c>
      <c r="E195" s="383">
        <v>3665.2719999999999</v>
      </c>
      <c r="F195" s="383" t="s">
        <v>749</v>
      </c>
      <c r="G195" s="383" t="s">
        <v>749</v>
      </c>
      <c r="H195" s="383" t="s">
        <v>749</v>
      </c>
      <c r="I195" s="383" t="s">
        <v>749</v>
      </c>
      <c r="J195" s="383">
        <v>27.463999999999999</v>
      </c>
      <c r="K195" s="383">
        <v>27.463999999999999</v>
      </c>
      <c r="L195" s="383">
        <v>3692.7359999999999</v>
      </c>
      <c r="M195" s="383">
        <v>2438.6289999999999</v>
      </c>
      <c r="N195" s="383">
        <v>5474.741</v>
      </c>
      <c r="O195" s="383">
        <v>11606.106</v>
      </c>
    </row>
    <row r="196" spans="1:15" x14ac:dyDescent="0.2">
      <c r="A196" s="383" t="s">
        <v>931</v>
      </c>
      <c r="B196" s="383">
        <v>13.047000000000001</v>
      </c>
      <c r="C196" s="383">
        <v>394.31099999999998</v>
      </c>
      <c r="D196" s="383">
        <v>119.517</v>
      </c>
      <c r="E196" s="383">
        <v>526.875</v>
      </c>
      <c r="F196" s="383" t="s">
        <v>749</v>
      </c>
      <c r="G196" s="383" t="s">
        <v>749</v>
      </c>
      <c r="H196" s="383" t="s">
        <v>749</v>
      </c>
      <c r="I196" s="383" t="s">
        <v>749</v>
      </c>
      <c r="J196" s="383">
        <v>2.5089999999999999</v>
      </c>
      <c r="K196" s="383">
        <v>2.5089999999999999</v>
      </c>
      <c r="L196" s="383">
        <v>529.38400000000001</v>
      </c>
      <c r="M196" s="383">
        <v>206.726</v>
      </c>
      <c r="N196" s="383">
        <v>470.24200000000002</v>
      </c>
      <c r="O196" s="383">
        <v>1206.3520000000001</v>
      </c>
    </row>
    <row r="197" spans="1:15" x14ac:dyDescent="0.2">
      <c r="A197" s="383" t="s">
        <v>932</v>
      </c>
      <c r="B197" s="383">
        <v>11.417</v>
      </c>
      <c r="C197" s="383">
        <v>372.505</v>
      </c>
      <c r="D197" s="383">
        <v>103.11199999999999</v>
      </c>
      <c r="E197" s="383">
        <v>487.03300000000002</v>
      </c>
      <c r="F197" s="383" t="s">
        <v>749</v>
      </c>
      <c r="G197" s="383" t="s">
        <v>749</v>
      </c>
      <c r="H197" s="383" t="s">
        <v>749</v>
      </c>
      <c r="I197" s="383" t="s">
        <v>749</v>
      </c>
      <c r="J197" s="383">
        <v>2.266</v>
      </c>
      <c r="K197" s="383">
        <v>2.266</v>
      </c>
      <c r="L197" s="383">
        <v>489.3</v>
      </c>
      <c r="M197" s="383">
        <v>198.16399999999999</v>
      </c>
      <c r="N197" s="383">
        <v>398.721</v>
      </c>
      <c r="O197" s="383">
        <v>1086.1849999999999</v>
      </c>
    </row>
    <row r="198" spans="1:15" x14ac:dyDescent="0.2">
      <c r="A198" s="383" t="s">
        <v>933</v>
      </c>
      <c r="B198" s="383">
        <v>8.1370000000000005</v>
      </c>
      <c r="C198" s="383">
        <v>312.65499999999997</v>
      </c>
      <c r="D198" s="383">
        <v>108.32899999999999</v>
      </c>
      <c r="E198" s="383">
        <v>429.12099999999998</v>
      </c>
      <c r="F198" s="383" t="s">
        <v>749</v>
      </c>
      <c r="G198" s="383" t="s">
        <v>749</v>
      </c>
      <c r="H198" s="383" t="s">
        <v>749</v>
      </c>
      <c r="I198" s="383" t="s">
        <v>749</v>
      </c>
      <c r="J198" s="383">
        <v>2.5089999999999999</v>
      </c>
      <c r="K198" s="383">
        <v>2.5089999999999999</v>
      </c>
      <c r="L198" s="383">
        <v>431.63</v>
      </c>
      <c r="M198" s="383">
        <v>194.517</v>
      </c>
      <c r="N198" s="383">
        <v>428.18</v>
      </c>
      <c r="O198" s="383">
        <v>1054.327</v>
      </c>
    </row>
    <row r="199" spans="1:15" x14ac:dyDescent="0.2">
      <c r="A199" s="383" t="s">
        <v>934</v>
      </c>
      <c r="B199" s="383">
        <v>10.858000000000001</v>
      </c>
      <c r="C199" s="383">
        <v>219.67099999999999</v>
      </c>
      <c r="D199" s="383">
        <v>85.222999999999999</v>
      </c>
      <c r="E199" s="383">
        <v>315.75299999999999</v>
      </c>
      <c r="F199" s="383" t="s">
        <v>749</v>
      </c>
      <c r="G199" s="383" t="s">
        <v>749</v>
      </c>
      <c r="H199" s="383" t="s">
        <v>749</v>
      </c>
      <c r="I199" s="383" t="s">
        <v>749</v>
      </c>
      <c r="J199" s="383">
        <v>2.4279999999999999</v>
      </c>
      <c r="K199" s="383">
        <v>2.4279999999999999</v>
      </c>
      <c r="L199" s="383">
        <v>318.18099999999998</v>
      </c>
      <c r="M199" s="383">
        <v>188.774</v>
      </c>
      <c r="N199" s="383">
        <v>406.50900000000001</v>
      </c>
      <c r="O199" s="383">
        <v>913.46400000000006</v>
      </c>
    </row>
    <row r="200" spans="1:15" x14ac:dyDescent="0.2">
      <c r="A200" s="383" t="s">
        <v>935</v>
      </c>
      <c r="B200" s="383">
        <v>6.556</v>
      </c>
      <c r="C200" s="383">
        <v>136.26499999999999</v>
      </c>
      <c r="D200" s="383">
        <v>78.575999999999993</v>
      </c>
      <c r="E200" s="383">
        <v>221.39699999999999</v>
      </c>
      <c r="F200" s="383" t="s">
        <v>749</v>
      </c>
      <c r="G200" s="383" t="s">
        <v>749</v>
      </c>
      <c r="H200" s="383" t="s">
        <v>749</v>
      </c>
      <c r="I200" s="383" t="s">
        <v>749</v>
      </c>
      <c r="J200" s="383">
        <v>2.5089999999999999</v>
      </c>
      <c r="K200" s="383">
        <v>2.5089999999999999</v>
      </c>
      <c r="L200" s="383">
        <v>223.90600000000001</v>
      </c>
      <c r="M200" s="383">
        <v>201.99199999999999</v>
      </c>
      <c r="N200" s="383">
        <v>474.76</v>
      </c>
      <c r="O200" s="383">
        <v>900.65899999999999</v>
      </c>
    </row>
    <row r="201" spans="1:15" x14ac:dyDescent="0.2">
      <c r="A201" s="383" t="s">
        <v>936</v>
      </c>
      <c r="B201" s="383">
        <v>5.1840000000000002</v>
      </c>
      <c r="C201" s="383">
        <v>99.728999999999999</v>
      </c>
      <c r="D201" s="383">
        <v>75.424000000000007</v>
      </c>
      <c r="E201" s="383">
        <v>180.33699999999999</v>
      </c>
      <c r="F201" s="383" t="s">
        <v>749</v>
      </c>
      <c r="G201" s="383" t="s">
        <v>749</v>
      </c>
      <c r="H201" s="383" t="s">
        <v>749</v>
      </c>
      <c r="I201" s="383" t="s">
        <v>749</v>
      </c>
      <c r="J201" s="383">
        <v>2.4279999999999999</v>
      </c>
      <c r="K201" s="383">
        <v>2.4279999999999999</v>
      </c>
      <c r="L201" s="383">
        <v>182.76499999999999</v>
      </c>
      <c r="M201" s="383">
        <v>222.24100000000001</v>
      </c>
      <c r="N201" s="383">
        <v>519.89599999999996</v>
      </c>
      <c r="O201" s="383">
        <v>924.90300000000002</v>
      </c>
    </row>
    <row r="202" spans="1:15" x14ac:dyDescent="0.2">
      <c r="A202" s="383" t="s">
        <v>937</v>
      </c>
      <c r="B202" s="383">
        <v>9.0860000000000003</v>
      </c>
      <c r="C202" s="383">
        <v>95.950999999999993</v>
      </c>
      <c r="D202" s="383">
        <v>78.688999999999993</v>
      </c>
      <c r="E202" s="383">
        <v>183.726</v>
      </c>
      <c r="F202" s="383" t="s">
        <v>749</v>
      </c>
      <c r="G202" s="383" t="s">
        <v>749</v>
      </c>
      <c r="H202" s="383" t="s">
        <v>749</v>
      </c>
      <c r="I202" s="383" t="s">
        <v>749</v>
      </c>
      <c r="J202" s="383">
        <v>2.5089999999999999</v>
      </c>
      <c r="K202" s="383">
        <v>2.5089999999999999</v>
      </c>
      <c r="L202" s="383">
        <v>186.23500000000001</v>
      </c>
      <c r="M202" s="383">
        <v>240.41800000000001</v>
      </c>
      <c r="N202" s="383">
        <v>562.08500000000004</v>
      </c>
      <c r="O202" s="383">
        <v>988.73800000000006</v>
      </c>
    </row>
    <row r="203" spans="1:15" x14ac:dyDescent="0.2">
      <c r="A203" s="383" t="s">
        <v>938</v>
      </c>
      <c r="B203" s="383">
        <v>8.58</v>
      </c>
      <c r="C203" s="383">
        <v>92.35</v>
      </c>
      <c r="D203" s="383">
        <v>73.2</v>
      </c>
      <c r="E203" s="383">
        <v>174.13</v>
      </c>
      <c r="F203" s="383" t="s">
        <v>749</v>
      </c>
      <c r="G203" s="383" t="s">
        <v>749</v>
      </c>
      <c r="H203" s="383" t="s">
        <v>749</v>
      </c>
      <c r="I203" s="383" t="s">
        <v>749</v>
      </c>
      <c r="J203" s="383">
        <v>2.5089999999999999</v>
      </c>
      <c r="K203" s="383">
        <v>2.5089999999999999</v>
      </c>
      <c r="L203" s="383">
        <v>176.63900000000001</v>
      </c>
      <c r="M203" s="383">
        <v>242.94800000000001</v>
      </c>
      <c r="N203" s="383">
        <v>542.80399999999997</v>
      </c>
      <c r="O203" s="383">
        <v>962.39099999999996</v>
      </c>
    </row>
    <row r="204" spans="1:15" x14ac:dyDescent="0.2">
      <c r="A204" s="383" t="s">
        <v>939</v>
      </c>
      <c r="B204" s="383">
        <v>11.398999999999999</v>
      </c>
      <c r="C204" s="383">
        <v>102.958</v>
      </c>
      <c r="D204" s="383">
        <v>83.016999999999996</v>
      </c>
      <c r="E204" s="383">
        <v>197.374</v>
      </c>
      <c r="F204" s="383" t="s">
        <v>749</v>
      </c>
      <c r="G204" s="383" t="s">
        <v>749</v>
      </c>
      <c r="H204" s="383" t="s">
        <v>749</v>
      </c>
      <c r="I204" s="383" t="s">
        <v>749</v>
      </c>
      <c r="J204" s="383">
        <v>2.4279999999999999</v>
      </c>
      <c r="K204" s="383">
        <v>2.4279999999999999</v>
      </c>
      <c r="L204" s="383">
        <v>199.80199999999999</v>
      </c>
      <c r="M204" s="383">
        <v>228.84800000000001</v>
      </c>
      <c r="N204" s="383">
        <v>463.26299999999998</v>
      </c>
      <c r="O204" s="383">
        <v>891.91300000000001</v>
      </c>
    </row>
    <row r="205" spans="1:15" x14ac:dyDescent="0.2">
      <c r="A205" s="383" t="s">
        <v>940</v>
      </c>
      <c r="B205" s="383">
        <v>11.821999999999999</v>
      </c>
      <c r="C205" s="383">
        <v>144.48099999999999</v>
      </c>
      <c r="D205" s="383">
        <v>102.649</v>
      </c>
      <c r="E205" s="383">
        <v>258.952</v>
      </c>
      <c r="F205" s="383" t="s">
        <v>749</v>
      </c>
      <c r="G205" s="383" t="s">
        <v>749</v>
      </c>
      <c r="H205" s="383" t="s">
        <v>749</v>
      </c>
      <c r="I205" s="383" t="s">
        <v>749</v>
      </c>
      <c r="J205" s="383">
        <v>2.5089999999999999</v>
      </c>
      <c r="K205" s="383">
        <v>2.5089999999999999</v>
      </c>
      <c r="L205" s="383">
        <v>261.46100000000001</v>
      </c>
      <c r="M205" s="383">
        <v>210.46899999999999</v>
      </c>
      <c r="N205" s="383">
        <v>450.58600000000001</v>
      </c>
      <c r="O205" s="383">
        <v>922.51599999999996</v>
      </c>
    </row>
    <row r="206" spans="1:15" x14ac:dyDescent="0.2">
      <c r="A206" s="383" t="s">
        <v>941</v>
      </c>
      <c r="B206" s="383">
        <v>12.507999999999999</v>
      </c>
      <c r="C206" s="383">
        <v>207.006</v>
      </c>
      <c r="D206" s="383">
        <v>101.215</v>
      </c>
      <c r="E206" s="383">
        <v>320.72899999999998</v>
      </c>
      <c r="F206" s="383" t="s">
        <v>749</v>
      </c>
      <c r="G206" s="383" t="s">
        <v>749</v>
      </c>
      <c r="H206" s="383" t="s">
        <v>749</v>
      </c>
      <c r="I206" s="383" t="s">
        <v>749</v>
      </c>
      <c r="J206" s="383">
        <v>2.4279999999999999</v>
      </c>
      <c r="K206" s="383">
        <v>2.4279999999999999</v>
      </c>
      <c r="L206" s="383">
        <v>323.15699999999998</v>
      </c>
      <c r="M206" s="383">
        <v>197.66399999999999</v>
      </c>
      <c r="N206" s="383">
        <v>439.84800000000001</v>
      </c>
      <c r="O206" s="383">
        <v>960.66899999999998</v>
      </c>
    </row>
    <row r="207" spans="1:15" x14ac:dyDescent="0.2">
      <c r="A207" s="383" t="s">
        <v>942</v>
      </c>
      <c r="B207" s="383">
        <v>16.004999999999999</v>
      </c>
      <c r="C207" s="383">
        <v>311.589</v>
      </c>
      <c r="D207" s="383">
        <v>121.96599999999999</v>
      </c>
      <c r="E207" s="383">
        <v>449.56</v>
      </c>
      <c r="F207" s="383" t="s">
        <v>749</v>
      </c>
      <c r="G207" s="383" t="s">
        <v>749</v>
      </c>
      <c r="H207" s="383" t="s">
        <v>749</v>
      </c>
      <c r="I207" s="383" t="s">
        <v>749</v>
      </c>
      <c r="J207" s="383">
        <v>2.5089999999999999</v>
      </c>
      <c r="K207" s="383">
        <v>2.5089999999999999</v>
      </c>
      <c r="L207" s="383">
        <v>452.06900000000002</v>
      </c>
      <c r="M207" s="383">
        <v>205.995</v>
      </c>
      <c r="N207" s="383">
        <v>477.12599999999998</v>
      </c>
      <c r="O207" s="383">
        <v>1135.19</v>
      </c>
    </row>
    <row r="208" spans="1:15" x14ac:dyDescent="0.2">
      <c r="A208" s="383" t="s">
        <v>943</v>
      </c>
      <c r="B208" s="383">
        <v>124.6</v>
      </c>
      <c r="C208" s="383">
        <v>2489.0529999999999</v>
      </c>
      <c r="D208" s="383">
        <v>1130.9179999999999</v>
      </c>
      <c r="E208" s="383">
        <v>3744.5709999999999</v>
      </c>
      <c r="F208" s="383" t="s">
        <v>749</v>
      </c>
      <c r="G208" s="383" t="s">
        <v>749</v>
      </c>
      <c r="H208" s="383" t="s">
        <v>749</v>
      </c>
      <c r="I208" s="383" t="s">
        <v>749</v>
      </c>
      <c r="J208" s="383">
        <v>29.542000000000002</v>
      </c>
      <c r="K208" s="383">
        <v>29.542000000000002</v>
      </c>
      <c r="L208" s="383">
        <v>3774.1129999999998</v>
      </c>
      <c r="M208" s="383">
        <v>2538.7559999999999</v>
      </c>
      <c r="N208" s="383">
        <v>5633.14</v>
      </c>
      <c r="O208" s="383">
        <v>11946.009</v>
      </c>
    </row>
    <row r="209" spans="1:15" x14ac:dyDescent="0.2">
      <c r="A209" s="383" t="s">
        <v>944</v>
      </c>
      <c r="B209" s="383">
        <v>15.191000000000001</v>
      </c>
      <c r="C209" s="383">
        <v>434.10199999999998</v>
      </c>
      <c r="D209" s="383">
        <v>122.824</v>
      </c>
      <c r="E209" s="383">
        <v>572.11800000000005</v>
      </c>
      <c r="F209" s="383" t="s">
        <v>749</v>
      </c>
      <c r="G209" s="383" t="s">
        <v>749</v>
      </c>
      <c r="H209" s="383" t="s">
        <v>749</v>
      </c>
      <c r="I209" s="383" t="s">
        <v>749</v>
      </c>
      <c r="J209" s="383">
        <v>2.7559999999999998</v>
      </c>
      <c r="K209" s="383">
        <v>2.7559999999999998</v>
      </c>
      <c r="L209" s="383">
        <v>574.87400000000002</v>
      </c>
      <c r="M209" s="383">
        <v>220.93700000000001</v>
      </c>
      <c r="N209" s="383">
        <v>490.85399999999998</v>
      </c>
      <c r="O209" s="383">
        <v>1286.6659999999999</v>
      </c>
    </row>
    <row r="210" spans="1:15" x14ac:dyDescent="0.2">
      <c r="A210" s="383" t="s">
        <v>945</v>
      </c>
      <c r="B210" s="383">
        <v>12.468999999999999</v>
      </c>
      <c r="C210" s="383">
        <v>400.88600000000002</v>
      </c>
      <c r="D210" s="383">
        <v>111.872</v>
      </c>
      <c r="E210" s="383">
        <v>525.22799999999995</v>
      </c>
      <c r="F210" s="383" t="s">
        <v>749</v>
      </c>
      <c r="G210" s="383" t="s">
        <v>749</v>
      </c>
      <c r="H210" s="383" t="s">
        <v>749</v>
      </c>
      <c r="I210" s="383" t="s">
        <v>749</v>
      </c>
      <c r="J210" s="383">
        <v>2.5779999999999998</v>
      </c>
      <c r="K210" s="383">
        <v>2.5779999999999998</v>
      </c>
      <c r="L210" s="383">
        <v>527.80600000000004</v>
      </c>
      <c r="M210" s="383">
        <v>213.54599999999999</v>
      </c>
      <c r="N210" s="383">
        <v>439.80099999999999</v>
      </c>
      <c r="O210" s="383">
        <v>1181.152</v>
      </c>
    </row>
    <row r="211" spans="1:15" x14ac:dyDescent="0.2">
      <c r="A211" s="383" t="s">
        <v>946</v>
      </c>
      <c r="B211" s="383">
        <v>9.19</v>
      </c>
      <c r="C211" s="383">
        <v>327.59899999999999</v>
      </c>
      <c r="D211" s="383">
        <v>108.595</v>
      </c>
      <c r="E211" s="383">
        <v>445.38400000000001</v>
      </c>
      <c r="F211" s="383" t="s">
        <v>749</v>
      </c>
      <c r="G211" s="383" t="s">
        <v>749</v>
      </c>
      <c r="H211" s="383" t="s">
        <v>749</v>
      </c>
      <c r="I211" s="383" t="s">
        <v>749</v>
      </c>
      <c r="J211" s="383">
        <v>2.7559999999999998</v>
      </c>
      <c r="K211" s="383">
        <v>2.7559999999999998</v>
      </c>
      <c r="L211" s="383">
        <v>448.14</v>
      </c>
      <c r="M211" s="383">
        <v>207.36199999999999</v>
      </c>
      <c r="N211" s="383">
        <v>452.23399999999998</v>
      </c>
      <c r="O211" s="383">
        <v>1107.7370000000001</v>
      </c>
    </row>
    <row r="212" spans="1:15" x14ac:dyDescent="0.2">
      <c r="A212" s="383" t="s">
        <v>947</v>
      </c>
      <c r="B212" s="383">
        <v>11.183</v>
      </c>
      <c r="C212" s="383">
        <v>228.16800000000001</v>
      </c>
      <c r="D212" s="383">
        <v>80.468999999999994</v>
      </c>
      <c r="E212" s="383">
        <v>319.82100000000003</v>
      </c>
      <c r="F212" s="383" t="s">
        <v>749</v>
      </c>
      <c r="G212" s="383" t="s">
        <v>749</v>
      </c>
      <c r="H212" s="383" t="s">
        <v>749</v>
      </c>
      <c r="I212" s="383" t="s">
        <v>749</v>
      </c>
      <c r="J212" s="383">
        <v>2.6669999999999998</v>
      </c>
      <c r="K212" s="383">
        <v>2.6669999999999998</v>
      </c>
      <c r="L212" s="383">
        <v>322.488</v>
      </c>
      <c r="M212" s="383">
        <v>201.17099999999999</v>
      </c>
      <c r="N212" s="383">
        <v>427.73</v>
      </c>
      <c r="O212" s="383">
        <v>951.38900000000001</v>
      </c>
    </row>
    <row r="213" spans="1:15" x14ac:dyDescent="0.2">
      <c r="A213" s="383" t="s">
        <v>948</v>
      </c>
      <c r="B213" s="383">
        <v>6.5839999999999996</v>
      </c>
      <c r="C213" s="383">
        <v>161.38</v>
      </c>
      <c r="D213" s="383">
        <v>76.766999999999996</v>
      </c>
      <c r="E213" s="383">
        <v>244.73099999999999</v>
      </c>
      <c r="F213" s="383" t="s">
        <v>749</v>
      </c>
      <c r="G213" s="383" t="s">
        <v>749</v>
      </c>
      <c r="H213" s="383" t="s">
        <v>749</v>
      </c>
      <c r="I213" s="383" t="s">
        <v>749</v>
      </c>
      <c r="J213" s="383">
        <v>2.7559999999999998</v>
      </c>
      <c r="K213" s="383">
        <v>2.7559999999999998</v>
      </c>
      <c r="L213" s="383">
        <v>247.48599999999999</v>
      </c>
      <c r="M213" s="383">
        <v>203.542</v>
      </c>
      <c r="N213" s="383">
        <v>472.483</v>
      </c>
      <c r="O213" s="383">
        <v>923.51199999999994</v>
      </c>
    </row>
    <row r="214" spans="1:15" x14ac:dyDescent="0.2">
      <c r="A214" s="383" t="s">
        <v>949</v>
      </c>
      <c r="B214" s="383">
        <v>8.0869999999999997</v>
      </c>
      <c r="C214" s="383">
        <v>120.16</v>
      </c>
      <c r="D214" s="383">
        <v>70.037999999999997</v>
      </c>
      <c r="E214" s="383">
        <v>198.285</v>
      </c>
      <c r="F214" s="383" t="s">
        <v>749</v>
      </c>
      <c r="G214" s="383" t="s">
        <v>749</v>
      </c>
      <c r="H214" s="383" t="s">
        <v>749</v>
      </c>
      <c r="I214" s="383" t="s">
        <v>749</v>
      </c>
      <c r="J214" s="383">
        <v>2.6669999999999998</v>
      </c>
      <c r="K214" s="383">
        <v>2.6669999999999998</v>
      </c>
      <c r="L214" s="383">
        <v>200.952</v>
      </c>
      <c r="M214" s="383">
        <v>230.155</v>
      </c>
      <c r="N214" s="383">
        <v>541.97500000000002</v>
      </c>
      <c r="O214" s="383">
        <v>973.08199999999999</v>
      </c>
    </row>
    <row r="215" spans="1:15" x14ac:dyDescent="0.2">
      <c r="A215" s="383" t="s">
        <v>950</v>
      </c>
      <c r="B215" s="383">
        <v>12.477</v>
      </c>
      <c r="C215" s="383">
        <v>111.732</v>
      </c>
      <c r="D215" s="383">
        <v>77.17</v>
      </c>
      <c r="E215" s="383">
        <v>201.37799999999999</v>
      </c>
      <c r="F215" s="383" t="s">
        <v>749</v>
      </c>
      <c r="G215" s="383" t="s">
        <v>749</v>
      </c>
      <c r="H215" s="383" t="s">
        <v>749</v>
      </c>
      <c r="I215" s="383" t="s">
        <v>749</v>
      </c>
      <c r="J215" s="383">
        <v>2.7559999999999998</v>
      </c>
      <c r="K215" s="383">
        <v>2.7559999999999998</v>
      </c>
      <c r="L215" s="383">
        <v>204.13399999999999</v>
      </c>
      <c r="M215" s="383">
        <v>251.36600000000001</v>
      </c>
      <c r="N215" s="383">
        <v>588.83000000000004</v>
      </c>
      <c r="O215" s="383">
        <v>1044.33</v>
      </c>
    </row>
    <row r="216" spans="1:15" x14ac:dyDescent="0.2">
      <c r="A216" s="383" t="s">
        <v>951</v>
      </c>
      <c r="B216" s="383">
        <v>12.105</v>
      </c>
      <c r="C216" s="383">
        <v>115.851</v>
      </c>
      <c r="D216" s="383">
        <v>80.432000000000002</v>
      </c>
      <c r="E216" s="383">
        <v>208.387</v>
      </c>
      <c r="F216" s="383" t="s">
        <v>749</v>
      </c>
      <c r="G216" s="383" t="s">
        <v>749</v>
      </c>
      <c r="H216" s="383" t="s">
        <v>749</v>
      </c>
      <c r="I216" s="383" t="s">
        <v>749</v>
      </c>
      <c r="J216" s="383">
        <v>2.7559999999999998</v>
      </c>
      <c r="K216" s="383">
        <v>2.7559999999999998</v>
      </c>
      <c r="L216" s="383">
        <v>211.143</v>
      </c>
      <c r="M216" s="383">
        <v>259.685</v>
      </c>
      <c r="N216" s="383">
        <v>593.82500000000005</v>
      </c>
      <c r="O216" s="383">
        <v>1064.653</v>
      </c>
    </row>
    <row r="217" spans="1:15" x14ac:dyDescent="0.2">
      <c r="A217" s="383" t="s">
        <v>952</v>
      </c>
      <c r="B217" s="383">
        <v>7.1340000000000003</v>
      </c>
      <c r="C217" s="383">
        <v>115.07599999999999</v>
      </c>
      <c r="D217" s="383">
        <v>79.378</v>
      </c>
      <c r="E217" s="383">
        <v>201.589</v>
      </c>
      <c r="F217" s="383" t="s">
        <v>749</v>
      </c>
      <c r="G217" s="383" t="s">
        <v>749</v>
      </c>
      <c r="H217" s="383" t="s">
        <v>749</v>
      </c>
      <c r="I217" s="383" t="s">
        <v>749</v>
      </c>
      <c r="J217" s="383">
        <v>2.6669999999999998</v>
      </c>
      <c r="K217" s="383">
        <v>2.6669999999999998</v>
      </c>
      <c r="L217" s="383">
        <v>204.256</v>
      </c>
      <c r="M217" s="383">
        <v>241.11500000000001</v>
      </c>
      <c r="N217" s="383">
        <v>478.923</v>
      </c>
      <c r="O217" s="383">
        <v>924.29399999999998</v>
      </c>
    </row>
    <row r="218" spans="1:15" x14ac:dyDescent="0.2">
      <c r="A218" s="383" t="s">
        <v>953</v>
      </c>
      <c r="B218" s="383">
        <v>8.1989999999999998</v>
      </c>
      <c r="C218" s="383">
        <v>159.149</v>
      </c>
      <c r="D218" s="383">
        <v>88.85</v>
      </c>
      <c r="E218" s="383">
        <v>256.19799999999998</v>
      </c>
      <c r="F218" s="383" t="s">
        <v>749</v>
      </c>
      <c r="G218" s="383" t="s">
        <v>749</v>
      </c>
      <c r="H218" s="383" t="s">
        <v>749</v>
      </c>
      <c r="I218" s="383" t="s">
        <v>749</v>
      </c>
      <c r="J218" s="383">
        <v>2.7559999999999998</v>
      </c>
      <c r="K218" s="383">
        <v>2.7559999999999998</v>
      </c>
      <c r="L218" s="383">
        <v>258.95400000000001</v>
      </c>
      <c r="M218" s="383">
        <v>220.65899999999999</v>
      </c>
      <c r="N218" s="383">
        <v>469.72199999999998</v>
      </c>
      <c r="O218" s="383">
        <v>949.33399999999995</v>
      </c>
    </row>
    <row r="219" spans="1:15" x14ac:dyDescent="0.2">
      <c r="A219" s="383" t="s">
        <v>954</v>
      </c>
      <c r="B219" s="383">
        <v>10.919</v>
      </c>
      <c r="C219" s="383">
        <v>229.619</v>
      </c>
      <c r="D219" s="383">
        <v>93.061000000000007</v>
      </c>
      <c r="E219" s="383">
        <v>333.59899999999999</v>
      </c>
      <c r="F219" s="383" t="s">
        <v>749</v>
      </c>
      <c r="G219" s="383" t="s">
        <v>749</v>
      </c>
      <c r="H219" s="383" t="s">
        <v>749</v>
      </c>
      <c r="I219" s="383" t="s">
        <v>749</v>
      </c>
      <c r="J219" s="383">
        <v>2.6669999999999998</v>
      </c>
      <c r="K219" s="383">
        <v>2.6669999999999998</v>
      </c>
      <c r="L219" s="383">
        <v>336.26600000000002</v>
      </c>
      <c r="M219" s="383">
        <v>207.649</v>
      </c>
      <c r="N219" s="383">
        <v>456.51100000000002</v>
      </c>
      <c r="O219" s="383">
        <v>1000.426</v>
      </c>
    </row>
    <row r="220" spans="1:15" x14ac:dyDescent="0.2">
      <c r="A220" s="383" t="s">
        <v>955</v>
      </c>
      <c r="B220" s="383">
        <v>17.548999999999999</v>
      </c>
      <c r="C220" s="383">
        <v>327.30099999999999</v>
      </c>
      <c r="D220" s="383">
        <v>109.938</v>
      </c>
      <c r="E220" s="383">
        <v>454.78800000000001</v>
      </c>
      <c r="F220" s="383" t="s">
        <v>749</v>
      </c>
      <c r="G220" s="383" t="s">
        <v>749</v>
      </c>
      <c r="H220" s="383" t="s">
        <v>749</v>
      </c>
      <c r="I220" s="383" t="s">
        <v>749</v>
      </c>
      <c r="J220" s="383">
        <v>2.7559999999999998</v>
      </c>
      <c r="K220" s="383">
        <v>2.7559999999999998</v>
      </c>
      <c r="L220" s="383">
        <v>457.54399999999998</v>
      </c>
      <c r="M220" s="383">
        <v>217.92</v>
      </c>
      <c r="N220" s="383">
        <v>497.49599999999998</v>
      </c>
      <c r="O220" s="383">
        <v>1172.96</v>
      </c>
    </row>
    <row r="221" spans="1:15" x14ac:dyDescent="0.2">
      <c r="A221" s="383" t="s">
        <v>956</v>
      </c>
      <c r="B221" s="383">
        <v>131.08799999999999</v>
      </c>
      <c r="C221" s="383">
        <v>2730.88</v>
      </c>
      <c r="D221" s="383">
        <v>1099.394</v>
      </c>
      <c r="E221" s="383">
        <v>3961.3609999999999</v>
      </c>
      <c r="F221" s="383" t="s">
        <v>749</v>
      </c>
      <c r="G221" s="383" t="s">
        <v>749</v>
      </c>
      <c r="H221" s="383" t="s">
        <v>749</v>
      </c>
      <c r="I221" s="383" t="s">
        <v>749</v>
      </c>
      <c r="J221" s="383">
        <v>32.536999999999999</v>
      </c>
      <c r="K221" s="383">
        <v>32.536999999999999</v>
      </c>
      <c r="L221" s="383">
        <v>3993.8980000000001</v>
      </c>
      <c r="M221" s="383">
        <v>2675.1080000000002</v>
      </c>
      <c r="N221" s="383">
        <v>5909.085</v>
      </c>
      <c r="O221" s="383">
        <v>12578.091</v>
      </c>
    </row>
    <row r="222" spans="1:15" x14ac:dyDescent="0.2">
      <c r="A222" s="383" t="s">
        <v>957</v>
      </c>
      <c r="B222" s="383">
        <v>11.815</v>
      </c>
      <c r="C222" s="383">
        <v>385.3</v>
      </c>
      <c r="D222" s="383">
        <v>109.377</v>
      </c>
      <c r="E222" s="383">
        <v>506.49200000000002</v>
      </c>
      <c r="F222" s="383">
        <v>5.3999999999999999E-2</v>
      </c>
      <c r="G222" s="383">
        <v>0.21199999999999999</v>
      </c>
      <c r="H222" s="383">
        <v>0</v>
      </c>
      <c r="I222" s="383">
        <v>0</v>
      </c>
      <c r="J222" s="383">
        <v>7.7910000000000004</v>
      </c>
      <c r="K222" s="383">
        <v>8.0570000000000004</v>
      </c>
      <c r="L222" s="383">
        <v>514.54899999999998</v>
      </c>
      <c r="M222" s="383">
        <v>223.36799999999999</v>
      </c>
      <c r="N222" s="383">
        <v>497.04300000000001</v>
      </c>
      <c r="O222" s="383">
        <v>1234.96</v>
      </c>
    </row>
    <row r="223" spans="1:15" x14ac:dyDescent="0.2">
      <c r="A223" s="383" t="s">
        <v>958</v>
      </c>
      <c r="B223" s="383">
        <v>12.948</v>
      </c>
      <c r="C223" s="383">
        <v>389.512</v>
      </c>
      <c r="D223" s="383">
        <v>92.756</v>
      </c>
      <c r="E223" s="383">
        <v>495.21600000000001</v>
      </c>
      <c r="F223" s="383">
        <v>4.8000000000000001E-2</v>
      </c>
      <c r="G223" s="383">
        <v>0.192</v>
      </c>
      <c r="H223" s="383">
        <v>0</v>
      </c>
      <c r="I223" s="383">
        <v>0</v>
      </c>
      <c r="J223" s="383">
        <v>7.1210000000000004</v>
      </c>
      <c r="K223" s="383">
        <v>7.36</v>
      </c>
      <c r="L223" s="383">
        <v>502.57600000000002</v>
      </c>
      <c r="M223" s="383">
        <v>215.613</v>
      </c>
      <c r="N223" s="383">
        <v>474.54300000000001</v>
      </c>
      <c r="O223" s="383">
        <v>1192.732</v>
      </c>
    </row>
    <row r="224" spans="1:15" x14ac:dyDescent="0.2">
      <c r="A224" s="383" t="s">
        <v>959</v>
      </c>
      <c r="B224" s="383">
        <v>9.5640000000000001</v>
      </c>
      <c r="C224" s="383">
        <v>350.178</v>
      </c>
      <c r="D224" s="383">
        <v>101.524</v>
      </c>
      <c r="E224" s="383">
        <v>461.267</v>
      </c>
      <c r="F224" s="383">
        <v>5.8999999999999997E-2</v>
      </c>
      <c r="G224" s="383">
        <v>0.21199999999999999</v>
      </c>
      <c r="H224" s="383">
        <v>0</v>
      </c>
      <c r="I224" s="383">
        <v>0</v>
      </c>
      <c r="J224" s="383">
        <v>7.3710000000000004</v>
      </c>
      <c r="K224" s="383">
        <v>7.6420000000000003</v>
      </c>
      <c r="L224" s="383">
        <v>468.90800000000002</v>
      </c>
      <c r="M224" s="383">
        <v>220.03399999999999</v>
      </c>
      <c r="N224" s="383">
        <v>498.78300000000002</v>
      </c>
      <c r="O224" s="383">
        <v>1187.7249999999999</v>
      </c>
    </row>
    <row r="225" spans="1:15" x14ac:dyDescent="0.2">
      <c r="A225" s="383" t="s">
        <v>960</v>
      </c>
      <c r="B225" s="383">
        <v>9.5399999999999991</v>
      </c>
      <c r="C225" s="383">
        <v>239.328</v>
      </c>
      <c r="D225" s="383">
        <v>76.808000000000007</v>
      </c>
      <c r="E225" s="383">
        <v>325.67700000000002</v>
      </c>
      <c r="F225" s="383">
        <v>6.2E-2</v>
      </c>
      <c r="G225" s="383">
        <v>0.20499999999999999</v>
      </c>
      <c r="H225" s="383">
        <v>0</v>
      </c>
      <c r="I225" s="383">
        <v>0</v>
      </c>
      <c r="J225" s="383">
        <v>7.4580000000000002</v>
      </c>
      <c r="K225" s="383">
        <v>7.726</v>
      </c>
      <c r="L225" s="383">
        <v>333.40300000000002</v>
      </c>
      <c r="M225" s="383">
        <v>211.13399999999999</v>
      </c>
      <c r="N225" s="383">
        <v>467.35700000000003</v>
      </c>
      <c r="O225" s="383">
        <v>1011.894</v>
      </c>
    </row>
    <row r="226" spans="1:15" x14ac:dyDescent="0.2">
      <c r="A226" s="383" t="s">
        <v>961</v>
      </c>
      <c r="B226" s="383">
        <v>6.2729999999999997</v>
      </c>
      <c r="C226" s="383">
        <v>162.65600000000001</v>
      </c>
      <c r="D226" s="383">
        <v>71.194999999999993</v>
      </c>
      <c r="E226" s="383">
        <v>240.12299999999999</v>
      </c>
      <c r="F226" s="383">
        <v>7.2999999999999995E-2</v>
      </c>
      <c r="G226" s="383">
        <v>0.21199999999999999</v>
      </c>
      <c r="H226" s="383">
        <v>0</v>
      </c>
      <c r="I226" s="383">
        <v>0</v>
      </c>
      <c r="J226" s="383">
        <v>8.33</v>
      </c>
      <c r="K226" s="383">
        <v>8.6150000000000002</v>
      </c>
      <c r="L226" s="383">
        <v>248.738</v>
      </c>
      <c r="M226" s="383">
        <v>215.87899999999999</v>
      </c>
      <c r="N226" s="383">
        <v>524.88699999999994</v>
      </c>
      <c r="O226" s="383">
        <v>989.50400000000002</v>
      </c>
    </row>
    <row r="227" spans="1:15" x14ac:dyDescent="0.2">
      <c r="A227" s="383" t="s">
        <v>962</v>
      </c>
      <c r="B227" s="383">
        <v>5.5330000000000004</v>
      </c>
      <c r="C227" s="383">
        <v>123.786</v>
      </c>
      <c r="D227" s="383">
        <v>71.81</v>
      </c>
      <c r="E227" s="383">
        <v>201.12899999999999</v>
      </c>
      <c r="F227" s="383">
        <v>6.7000000000000004E-2</v>
      </c>
      <c r="G227" s="383">
        <v>0.20499999999999999</v>
      </c>
      <c r="H227" s="383">
        <v>0</v>
      </c>
      <c r="I227" s="383">
        <v>0</v>
      </c>
      <c r="J227" s="383">
        <v>8.1809999999999992</v>
      </c>
      <c r="K227" s="383">
        <v>8.4529999999999994</v>
      </c>
      <c r="L227" s="383">
        <v>209.58199999999999</v>
      </c>
      <c r="M227" s="383">
        <v>239.74199999999999</v>
      </c>
      <c r="N227" s="383">
        <v>564.33199999999999</v>
      </c>
      <c r="O227" s="383">
        <v>1013.655</v>
      </c>
    </row>
    <row r="228" spans="1:15" x14ac:dyDescent="0.2">
      <c r="A228" s="383" t="s">
        <v>963</v>
      </c>
      <c r="B228" s="383">
        <v>9.2650000000000006</v>
      </c>
      <c r="C228" s="383">
        <v>112.777</v>
      </c>
      <c r="D228" s="383">
        <v>66.733999999999995</v>
      </c>
      <c r="E228" s="383">
        <v>188.77600000000001</v>
      </c>
      <c r="F228" s="383">
        <v>5.8999999999999997E-2</v>
      </c>
      <c r="G228" s="383">
        <v>0.21199999999999999</v>
      </c>
      <c r="H228" s="383">
        <v>0</v>
      </c>
      <c r="I228" s="383">
        <v>0</v>
      </c>
      <c r="J228" s="383">
        <v>8.7569999999999997</v>
      </c>
      <c r="K228" s="383">
        <v>9.0280000000000005</v>
      </c>
      <c r="L228" s="383">
        <v>197.804</v>
      </c>
      <c r="M228" s="383">
        <v>256.51299999999998</v>
      </c>
      <c r="N228" s="383">
        <v>619.79999999999995</v>
      </c>
      <c r="O228" s="383">
        <v>1074.116</v>
      </c>
    </row>
    <row r="229" spans="1:15" x14ac:dyDescent="0.2">
      <c r="A229" s="383" t="s">
        <v>964</v>
      </c>
      <c r="B229" s="383">
        <v>8.3960000000000008</v>
      </c>
      <c r="C229" s="383">
        <v>112.812</v>
      </c>
      <c r="D229" s="383">
        <v>79.376999999999995</v>
      </c>
      <c r="E229" s="383">
        <v>200.58500000000001</v>
      </c>
      <c r="F229" s="383">
        <v>5.1999999999999998E-2</v>
      </c>
      <c r="G229" s="383">
        <v>0.21199999999999999</v>
      </c>
      <c r="H229" s="383">
        <v>0</v>
      </c>
      <c r="I229" s="383">
        <v>0</v>
      </c>
      <c r="J229" s="383">
        <v>8.67</v>
      </c>
      <c r="K229" s="383">
        <v>8.9350000000000005</v>
      </c>
      <c r="L229" s="383">
        <v>209.51900000000001</v>
      </c>
      <c r="M229" s="383">
        <v>258.47800000000001</v>
      </c>
      <c r="N229" s="383">
        <v>609.63300000000004</v>
      </c>
      <c r="O229" s="383">
        <v>1077.6310000000001</v>
      </c>
    </row>
    <row r="230" spans="1:15" x14ac:dyDescent="0.2">
      <c r="A230" s="383" t="s">
        <v>965</v>
      </c>
      <c r="B230" s="383">
        <v>5.9459999999999997</v>
      </c>
      <c r="C230" s="383">
        <v>115.86199999999999</v>
      </c>
      <c r="D230" s="383">
        <v>77.462999999999994</v>
      </c>
      <c r="E230" s="383">
        <v>199.27199999999999</v>
      </c>
      <c r="F230" s="383">
        <v>4.9000000000000002E-2</v>
      </c>
      <c r="G230" s="383">
        <v>0.20499999999999999</v>
      </c>
      <c r="H230" s="383">
        <v>0</v>
      </c>
      <c r="I230" s="383">
        <v>0</v>
      </c>
      <c r="J230" s="383">
        <v>8.7080000000000002</v>
      </c>
      <c r="K230" s="383">
        <v>8.9619999999999997</v>
      </c>
      <c r="L230" s="383">
        <v>208.23400000000001</v>
      </c>
      <c r="M230" s="383">
        <v>248.70699999999999</v>
      </c>
      <c r="N230" s="383">
        <v>522.41600000000005</v>
      </c>
      <c r="O230" s="383">
        <v>979.35699999999997</v>
      </c>
    </row>
    <row r="231" spans="1:15" x14ac:dyDescent="0.2">
      <c r="A231" s="383" t="s">
        <v>966</v>
      </c>
      <c r="B231" s="383">
        <v>3.919</v>
      </c>
      <c r="C231" s="383">
        <v>155.59</v>
      </c>
      <c r="D231" s="383">
        <v>83.72</v>
      </c>
      <c r="E231" s="383">
        <v>243.22900000000001</v>
      </c>
      <c r="F231" s="383">
        <v>5.1999999999999998E-2</v>
      </c>
      <c r="G231" s="383">
        <v>0.21199999999999999</v>
      </c>
      <c r="H231" s="383">
        <v>0</v>
      </c>
      <c r="I231" s="383">
        <v>0</v>
      </c>
      <c r="J231" s="383">
        <v>9.0220000000000002</v>
      </c>
      <c r="K231" s="383">
        <v>9.2859999999999996</v>
      </c>
      <c r="L231" s="383">
        <v>252.51499999999999</v>
      </c>
      <c r="M231" s="383">
        <v>226.86</v>
      </c>
      <c r="N231" s="383">
        <v>516.51400000000001</v>
      </c>
      <c r="O231" s="383">
        <v>995.89</v>
      </c>
    </row>
    <row r="232" spans="1:15" x14ac:dyDescent="0.2">
      <c r="A232" s="383" t="s">
        <v>967</v>
      </c>
      <c r="B232" s="383">
        <v>9.9039999999999999</v>
      </c>
      <c r="C232" s="383">
        <v>236.96700000000001</v>
      </c>
      <c r="D232" s="383">
        <v>90.379000000000005</v>
      </c>
      <c r="E232" s="383">
        <v>337.25</v>
      </c>
      <c r="F232" s="383">
        <v>5.5E-2</v>
      </c>
      <c r="G232" s="383">
        <v>0.20499999999999999</v>
      </c>
      <c r="H232" s="383">
        <v>0</v>
      </c>
      <c r="I232" s="383">
        <v>0</v>
      </c>
      <c r="J232" s="383">
        <v>8.8309999999999995</v>
      </c>
      <c r="K232" s="383">
        <v>9.0909999999999993</v>
      </c>
      <c r="L232" s="383">
        <v>346.34100000000001</v>
      </c>
      <c r="M232" s="383">
        <v>217.23</v>
      </c>
      <c r="N232" s="383">
        <v>506.74700000000001</v>
      </c>
      <c r="O232" s="383">
        <v>1070.319</v>
      </c>
    </row>
    <row r="233" spans="1:15" x14ac:dyDescent="0.2">
      <c r="A233" s="383" t="s">
        <v>968</v>
      </c>
      <c r="B233" s="383">
        <v>22.123999999999999</v>
      </c>
      <c r="C233" s="383">
        <v>400.41800000000001</v>
      </c>
      <c r="D233" s="383">
        <v>119.627</v>
      </c>
      <c r="E233" s="383">
        <v>542.16800000000001</v>
      </c>
      <c r="F233" s="383">
        <v>5.6000000000000001E-2</v>
      </c>
      <c r="G233" s="383">
        <v>0.21199999999999999</v>
      </c>
      <c r="H233" s="383">
        <v>0</v>
      </c>
      <c r="I233" s="383">
        <v>0</v>
      </c>
      <c r="J233" s="383">
        <v>8.7449999999999992</v>
      </c>
      <c r="K233" s="383">
        <v>9.0139999999999993</v>
      </c>
      <c r="L233" s="383">
        <v>551.18200000000002</v>
      </c>
      <c r="M233" s="383">
        <v>233.08199999999999</v>
      </c>
      <c r="N233" s="383">
        <v>582.53300000000002</v>
      </c>
      <c r="O233" s="383">
        <v>1366.797</v>
      </c>
    </row>
    <row r="234" spans="1:15" x14ac:dyDescent="0.2">
      <c r="A234" s="383" t="s">
        <v>969</v>
      </c>
      <c r="B234" s="383">
        <v>115.227</v>
      </c>
      <c r="C234" s="383">
        <v>2784.806</v>
      </c>
      <c r="D234" s="383">
        <v>1040.769</v>
      </c>
      <c r="E234" s="383">
        <v>3940.8020000000001</v>
      </c>
      <c r="F234" s="383">
        <v>0.68500000000000005</v>
      </c>
      <c r="G234" s="383">
        <v>2.5</v>
      </c>
      <c r="H234" s="383">
        <v>0</v>
      </c>
      <c r="I234" s="383">
        <v>0</v>
      </c>
      <c r="J234" s="383">
        <v>98.984999999999999</v>
      </c>
      <c r="K234" s="383">
        <v>102.17</v>
      </c>
      <c r="L234" s="383">
        <v>4042.9720000000002</v>
      </c>
      <c r="M234" s="383">
        <v>2766.64</v>
      </c>
      <c r="N234" s="383">
        <v>6383.8209999999999</v>
      </c>
      <c r="O234" s="383">
        <v>13193.433000000001</v>
      </c>
    </row>
    <row r="235" spans="1:15" x14ac:dyDescent="0.2">
      <c r="A235" s="383" t="s">
        <v>970</v>
      </c>
      <c r="B235" s="383">
        <v>13.196</v>
      </c>
      <c r="C235" s="383">
        <v>409.495</v>
      </c>
      <c r="D235" s="383">
        <v>93.370999999999995</v>
      </c>
      <c r="E235" s="383">
        <v>516.06200000000001</v>
      </c>
      <c r="F235" s="383">
        <v>0.11899999999999999</v>
      </c>
      <c r="G235" s="383">
        <v>0.23799999999999999</v>
      </c>
      <c r="H235" s="383">
        <v>0</v>
      </c>
      <c r="I235" s="383">
        <v>0</v>
      </c>
      <c r="J235" s="383">
        <v>7.9059999999999997</v>
      </c>
      <c r="K235" s="383">
        <v>8.2629999999999999</v>
      </c>
      <c r="L235" s="383">
        <v>524.32600000000002</v>
      </c>
      <c r="M235" s="383">
        <v>238.267</v>
      </c>
      <c r="N235" s="383">
        <v>507.83499999999998</v>
      </c>
      <c r="O235" s="383">
        <v>1270.4280000000001</v>
      </c>
    </row>
    <row r="236" spans="1:15" x14ac:dyDescent="0.2">
      <c r="A236" s="383" t="s">
        <v>971</v>
      </c>
      <c r="B236" s="383">
        <v>12.135999999999999</v>
      </c>
      <c r="C236" s="383">
        <v>343.84500000000003</v>
      </c>
      <c r="D236" s="383">
        <v>86.361000000000004</v>
      </c>
      <c r="E236" s="383">
        <v>442.34199999999998</v>
      </c>
      <c r="F236" s="383">
        <v>0.123</v>
      </c>
      <c r="G236" s="383">
        <v>0.215</v>
      </c>
      <c r="H236" s="383">
        <v>0</v>
      </c>
      <c r="I236" s="383">
        <v>0</v>
      </c>
      <c r="J236" s="383">
        <v>7.2110000000000003</v>
      </c>
      <c r="K236" s="383">
        <v>7.5490000000000004</v>
      </c>
      <c r="L236" s="383">
        <v>449.89100000000002</v>
      </c>
      <c r="M236" s="383">
        <v>217.92099999999999</v>
      </c>
      <c r="N236" s="383">
        <v>472.73399999999998</v>
      </c>
      <c r="O236" s="383">
        <v>1140.546</v>
      </c>
    </row>
    <row r="237" spans="1:15" x14ac:dyDescent="0.2">
      <c r="A237" s="383" t="s">
        <v>972</v>
      </c>
      <c r="B237" s="383">
        <v>10.199</v>
      </c>
      <c r="C237" s="383">
        <v>308.94600000000003</v>
      </c>
      <c r="D237" s="383">
        <v>84.007000000000005</v>
      </c>
      <c r="E237" s="383">
        <v>403.15199999999999</v>
      </c>
      <c r="F237" s="383">
        <v>0.14199999999999999</v>
      </c>
      <c r="G237" s="383">
        <v>0.23799999999999999</v>
      </c>
      <c r="H237" s="383">
        <v>0</v>
      </c>
      <c r="I237" s="383">
        <v>0</v>
      </c>
      <c r="J237" s="383">
        <v>8.0690000000000008</v>
      </c>
      <c r="K237" s="383">
        <v>8.4480000000000004</v>
      </c>
      <c r="L237" s="383">
        <v>411.6</v>
      </c>
      <c r="M237" s="383">
        <v>221.59</v>
      </c>
      <c r="N237" s="383">
        <v>517.66200000000003</v>
      </c>
      <c r="O237" s="383">
        <v>1150.8520000000001</v>
      </c>
    </row>
    <row r="238" spans="1:15" x14ac:dyDescent="0.2">
      <c r="A238" s="383" t="s">
        <v>973</v>
      </c>
      <c r="B238" s="383">
        <v>9.8450000000000006</v>
      </c>
      <c r="C238" s="383">
        <v>241.59700000000001</v>
      </c>
      <c r="D238" s="383">
        <v>76.254999999999995</v>
      </c>
      <c r="E238" s="383">
        <v>327.69799999999998</v>
      </c>
      <c r="F238" s="383">
        <v>0.13</v>
      </c>
      <c r="G238" s="383">
        <v>0.23</v>
      </c>
      <c r="H238" s="383">
        <v>0</v>
      </c>
      <c r="I238" s="383">
        <v>0</v>
      </c>
      <c r="J238" s="383">
        <v>7.7210000000000001</v>
      </c>
      <c r="K238" s="383">
        <v>8.0809999999999995</v>
      </c>
      <c r="L238" s="383">
        <v>335.779</v>
      </c>
      <c r="M238" s="383">
        <v>215.99700000000001</v>
      </c>
      <c r="N238" s="383">
        <v>489.64400000000001</v>
      </c>
      <c r="O238" s="383">
        <v>1041.4190000000001</v>
      </c>
    </row>
    <row r="239" spans="1:15" x14ac:dyDescent="0.2">
      <c r="A239" s="383" t="s">
        <v>974</v>
      </c>
      <c r="B239" s="383">
        <v>6.6680000000000001</v>
      </c>
      <c r="C239" s="383">
        <v>161.203</v>
      </c>
      <c r="D239" s="383">
        <v>73.84</v>
      </c>
      <c r="E239" s="383">
        <v>241.71100000000001</v>
      </c>
      <c r="F239" s="383">
        <v>0.13700000000000001</v>
      </c>
      <c r="G239" s="383">
        <v>0.23799999999999999</v>
      </c>
      <c r="H239" s="383">
        <v>0</v>
      </c>
      <c r="I239" s="383">
        <v>0</v>
      </c>
      <c r="J239" s="383">
        <v>7.8630000000000004</v>
      </c>
      <c r="K239" s="383">
        <v>8.2379999999999995</v>
      </c>
      <c r="L239" s="383">
        <v>249.95</v>
      </c>
      <c r="M239" s="383">
        <v>225.69399999999999</v>
      </c>
      <c r="N239" s="383">
        <v>543.92600000000004</v>
      </c>
      <c r="O239" s="383">
        <v>1019.57</v>
      </c>
    </row>
    <row r="240" spans="1:15" x14ac:dyDescent="0.2">
      <c r="A240" s="383" t="s">
        <v>975</v>
      </c>
      <c r="B240" s="383">
        <v>6.9050000000000002</v>
      </c>
      <c r="C240" s="383">
        <v>126.839</v>
      </c>
      <c r="D240" s="383">
        <v>74.435000000000002</v>
      </c>
      <c r="E240" s="383">
        <v>208.179</v>
      </c>
      <c r="F240" s="383">
        <v>0.14099999999999999</v>
      </c>
      <c r="G240" s="383">
        <v>0.23</v>
      </c>
      <c r="H240" s="383">
        <v>0</v>
      </c>
      <c r="I240" s="383">
        <v>0</v>
      </c>
      <c r="J240" s="383">
        <v>7.7480000000000002</v>
      </c>
      <c r="K240" s="383">
        <v>8.1189999999999998</v>
      </c>
      <c r="L240" s="383">
        <v>216.298</v>
      </c>
      <c r="M240" s="383">
        <v>245.798</v>
      </c>
      <c r="N240" s="383">
        <v>610.31500000000005</v>
      </c>
      <c r="O240" s="383">
        <v>1072.412</v>
      </c>
    </row>
    <row r="241" spans="1:15" x14ac:dyDescent="0.2">
      <c r="A241" s="383" t="s">
        <v>976</v>
      </c>
      <c r="B241" s="383">
        <v>9.8989999999999991</v>
      </c>
      <c r="C241" s="383">
        <v>125.833</v>
      </c>
      <c r="D241" s="383">
        <v>74.599999999999994</v>
      </c>
      <c r="E241" s="383">
        <v>210.33199999999999</v>
      </c>
      <c r="F241" s="383">
        <v>0.121</v>
      </c>
      <c r="G241" s="383">
        <v>0.23799999999999999</v>
      </c>
      <c r="H241" s="383">
        <v>0</v>
      </c>
      <c r="I241" s="383">
        <v>0</v>
      </c>
      <c r="J241" s="383">
        <v>7.8579999999999997</v>
      </c>
      <c r="K241" s="383">
        <v>8.2170000000000005</v>
      </c>
      <c r="L241" s="383">
        <v>218.54900000000001</v>
      </c>
      <c r="M241" s="383">
        <v>269.96499999999997</v>
      </c>
      <c r="N241" s="383">
        <v>641.92100000000005</v>
      </c>
      <c r="O241" s="383">
        <v>1130.4349999999999</v>
      </c>
    </row>
    <row r="242" spans="1:15" x14ac:dyDescent="0.2">
      <c r="A242" s="383" t="s">
        <v>977</v>
      </c>
      <c r="B242" s="383">
        <v>9.2270000000000003</v>
      </c>
      <c r="C242" s="383">
        <v>117.895</v>
      </c>
      <c r="D242" s="383">
        <v>82.488</v>
      </c>
      <c r="E242" s="383">
        <v>209.61</v>
      </c>
      <c r="F242" s="383">
        <v>0.108</v>
      </c>
      <c r="G242" s="383">
        <v>0.23799999999999999</v>
      </c>
      <c r="H242" s="383">
        <v>0</v>
      </c>
      <c r="I242" s="383">
        <v>0</v>
      </c>
      <c r="J242" s="383">
        <v>8.0180000000000007</v>
      </c>
      <c r="K242" s="383">
        <v>8.3640000000000008</v>
      </c>
      <c r="L242" s="383">
        <v>217.97399999999999</v>
      </c>
      <c r="M242" s="383">
        <v>269.85700000000003</v>
      </c>
      <c r="N242" s="383">
        <v>648.89499999999998</v>
      </c>
      <c r="O242" s="383">
        <v>1136.7260000000001</v>
      </c>
    </row>
    <row r="243" spans="1:15" x14ac:dyDescent="0.2">
      <c r="A243" s="383" t="s">
        <v>978</v>
      </c>
      <c r="B243" s="383">
        <v>7.577</v>
      </c>
      <c r="C243" s="383">
        <v>124.03100000000001</v>
      </c>
      <c r="D243" s="383">
        <v>79.584999999999994</v>
      </c>
      <c r="E243" s="383">
        <v>211.19300000000001</v>
      </c>
      <c r="F243" s="383">
        <v>8.7999999999999995E-2</v>
      </c>
      <c r="G243" s="383">
        <v>0.23</v>
      </c>
      <c r="H243" s="383">
        <v>0</v>
      </c>
      <c r="I243" s="383">
        <v>0</v>
      </c>
      <c r="J243" s="383">
        <v>7.8769999999999998</v>
      </c>
      <c r="K243" s="383">
        <v>8.1950000000000003</v>
      </c>
      <c r="L243" s="383">
        <v>219.38800000000001</v>
      </c>
      <c r="M243" s="383">
        <v>262.38799999999998</v>
      </c>
      <c r="N243" s="383">
        <v>552.50099999999998</v>
      </c>
      <c r="O243" s="383">
        <v>1034.277</v>
      </c>
    </row>
    <row r="244" spans="1:15" x14ac:dyDescent="0.2">
      <c r="A244" s="383" t="s">
        <v>979</v>
      </c>
      <c r="B244" s="383">
        <v>7.6529999999999996</v>
      </c>
      <c r="C244" s="383">
        <v>154.404</v>
      </c>
      <c r="D244" s="383">
        <v>85.296000000000006</v>
      </c>
      <c r="E244" s="383">
        <v>247.352</v>
      </c>
      <c r="F244" s="383">
        <v>9.5000000000000001E-2</v>
      </c>
      <c r="G244" s="383">
        <v>0.23799999999999999</v>
      </c>
      <c r="H244" s="383">
        <v>0</v>
      </c>
      <c r="I244" s="383">
        <v>0</v>
      </c>
      <c r="J244" s="383">
        <v>8.09</v>
      </c>
      <c r="K244" s="383">
        <v>8.423</v>
      </c>
      <c r="L244" s="383">
        <v>255.77500000000001</v>
      </c>
      <c r="M244" s="383">
        <v>240.07900000000001</v>
      </c>
      <c r="N244" s="383">
        <v>534.50099999999998</v>
      </c>
      <c r="O244" s="383">
        <v>1030.355</v>
      </c>
    </row>
    <row r="245" spans="1:15" x14ac:dyDescent="0.2">
      <c r="A245" s="383" t="s">
        <v>980</v>
      </c>
      <c r="B245" s="383">
        <v>11.553000000000001</v>
      </c>
      <c r="C245" s="383">
        <v>228.7</v>
      </c>
      <c r="D245" s="383">
        <v>87.031000000000006</v>
      </c>
      <c r="E245" s="383">
        <v>327.28399999999999</v>
      </c>
      <c r="F245" s="383">
        <v>0.10299999999999999</v>
      </c>
      <c r="G245" s="383">
        <v>0.23</v>
      </c>
      <c r="H245" s="383">
        <v>0</v>
      </c>
      <c r="I245" s="383">
        <v>0</v>
      </c>
      <c r="J245" s="383">
        <v>7.7149999999999999</v>
      </c>
      <c r="K245" s="383">
        <v>8.048</v>
      </c>
      <c r="L245" s="383">
        <v>335.33199999999999</v>
      </c>
      <c r="M245" s="383">
        <v>223.23599999999999</v>
      </c>
      <c r="N245" s="383">
        <v>496.48399999999998</v>
      </c>
      <c r="O245" s="383">
        <v>1055.0519999999999</v>
      </c>
    </row>
    <row r="246" spans="1:15" x14ac:dyDescent="0.2">
      <c r="A246" s="383" t="s">
        <v>981</v>
      </c>
      <c r="B246" s="383">
        <v>19.597999999999999</v>
      </c>
      <c r="C246" s="383">
        <v>339.81099999999998</v>
      </c>
      <c r="D246" s="383">
        <v>93.697000000000003</v>
      </c>
      <c r="E246" s="383">
        <v>453.10599999999999</v>
      </c>
      <c r="F246" s="383">
        <v>0.124</v>
      </c>
      <c r="G246" s="383">
        <v>0.23799999999999999</v>
      </c>
      <c r="H246" s="383">
        <v>0</v>
      </c>
      <c r="I246" s="383">
        <v>0</v>
      </c>
      <c r="J246" s="383">
        <v>7.9219999999999997</v>
      </c>
      <c r="K246" s="383">
        <v>8.2829999999999995</v>
      </c>
      <c r="L246" s="383">
        <v>461.38900000000001</v>
      </c>
      <c r="M246" s="383">
        <v>229.36099999999999</v>
      </c>
      <c r="N246" s="383">
        <v>551.23599999999999</v>
      </c>
      <c r="O246" s="383">
        <v>1241.9860000000001</v>
      </c>
    </row>
    <row r="247" spans="1:15" x14ac:dyDescent="0.2">
      <c r="A247" s="383" t="s">
        <v>982</v>
      </c>
      <c r="B247" s="383">
        <v>124.456</v>
      </c>
      <c r="C247" s="383">
        <v>2682.201</v>
      </c>
      <c r="D247" s="383">
        <v>990.96600000000001</v>
      </c>
      <c r="E247" s="383">
        <v>3797.6239999999998</v>
      </c>
      <c r="F247" s="383">
        <v>1.4319999999999999</v>
      </c>
      <c r="G247" s="383">
        <v>2.8</v>
      </c>
      <c r="H247" s="383">
        <v>0</v>
      </c>
      <c r="I247" s="383">
        <v>0</v>
      </c>
      <c r="J247" s="383">
        <v>93.998000000000005</v>
      </c>
      <c r="K247" s="383">
        <v>98.228999999999999</v>
      </c>
      <c r="L247" s="383">
        <v>3895.8530000000001</v>
      </c>
      <c r="M247" s="383">
        <v>2860.154</v>
      </c>
      <c r="N247" s="383">
        <v>6563.759</v>
      </c>
      <c r="O247" s="383">
        <v>13319.766</v>
      </c>
    </row>
    <row r="248" spans="1:15" x14ac:dyDescent="0.2">
      <c r="A248" s="383" t="s">
        <v>983</v>
      </c>
      <c r="B248" s="383">
        <v>16.347000000000001</v>
      </c>
      <c r="C248" s="383">
        <v>444.762</v>
      </c>
      <c r="D248" s="383">
        <v>102.348</v>
      </c>
      <c r="E248" s="383">
        <v>563.45600000000002</v>
      </c>
      <c r="F248" s="383">
        <v>0.127</v>
      </c>
      <c r="G248" s="383">
        <v>0.255</v>
      </c>
      <c r="H248" s="383">
        <v>0</v>
      </c>
      <c r="I248" s="383">
        <v>0</v>
      </c>
      <c r="J248" s="383">
        <v>8.1159999999999997</v>
      </c>
      <c r="K248" s="383">
        <v>8.4979999999999993</v>
      </c>
      <c r="L248" s="383">
        <v>571.95399999999995</v>
      </c>
      <c r="M248" s="383">
        <v>241.19300000000001</v>
      </c>
      <c r="N248" s="383">
        <v>553.60699999999997</v>
      </c>
      <c r="O248" s="383">
        <v>1366.7539999999999</v>
      </c>
    </row>
    <row r="249" spans="1:15" x14ac:dyDescent="0.2">
      <c r="A249" s="383" t="s">
        <v>984</v>
      </c>
      <c r="B249" s="383">
        <v>11.471</v>
      </c>
      <c r="C249" s="383">
        <v>367.959</v>
      </c>
      <c r="D249" s="383">
        <v>82.135000000000005</v>
      </c>
      <c r="E249" s="383">
        <v>461.565</v>
      </c>
      <c r="F249" s="383">
        <v>0.109</v>
      </c>
      <c r="G249" s="383">
        <v>0.23</v>
      </c>
      <c r="H249" s="383">
        <v>0</v>
      </c>
      <c r="I249" s="383">
        <v>0</v>
      </c>
      <c r="J249" s="383">
        <v>7.2469999999999999</v>
      </c>
      <c r="K249" s="383">
        <v>7.5860000000000003</v>
      </c>
      <c r="L249" s="383">
        <v>469.15199999999999</v>
      </c>
      <c r="M249" s="383">
        <v>223.441</v>
      </c>
      <c r="N249" s="383">
        <v>460.12099999999998</v>
      </c>
      <c r="O249" s="383">
        <v>1152.7139999999999</v>
      </c>
    </row>
    <row r="250" spans="1:15" x14ac:dyDescent="0.2">
      <c r="A250" s="383" t="s">
        <v>985</v>
      </c>
      <c r="B250" s="383">
        <v>10.247999999999999</v>
      </c>
      <c r="C250" s="383">
        <v>318.11200000000002</v>
      </c>
      <c r="D250" s="383">
        <v>81.963999999999999</v>
      </c>
      <c r="E250" s="383">
        <v>410.32400000000001</v>
      </c>
      <c r="F250" s="383">
        <v>0.128</v>
      </c>
      <c r="G250" s="383">
        <v>0.255</v>
      </c>
      <c r="H250" s="383">
        <v>0</v>
      </c>
      <c r="I250" s="383">
        <v>0</v>
      </c>
      <c r="J250" s="383">
        <v>8.093</v>
      </c>
      <c r="K250" s="383">
        <v>8.4760000000000009</v>
      </c>
      <c r="L250" s="383">
        <v>418.8</v>
      </c>
      <c r="M250" s="383">
        <v>222.10300000000001</v>
      </c>
      <c r="N250" s="383">
        <v>512.57100000000003</v>
      </c>
      <c r="O250" s="383">
        <v>1153.473</v>
      </c>
    </row>
    <row r="251" spans="1:15" x14ac:dyDescent="0.2">
      <c r="A251" s="383" t="s">
        <v>986</v>
      </c>
      <c r="B251" s="383">
        <v>7.6390000000000002</v>
      </c>
      <c r="C251" s="383">
        <v>230.93600000000001</v>
      </c>
      <c r="D251" s="383">
        <v>72.040999999999997</v>
      </c>
      <c r="E251" s="383">
        <v>310.61500000000001</v>
      </c>
      <c r="F251" s="383">
        <v>0.128</v>
      </c>
      <c r="G251" s="383">
        <v>0.247</v>
      </c>
      <c r="H251" s="383">
        <v>0</v>
      </c>
      <c r="I251" s="383">
        <v>0</v>
      </c>
      <c r="J251" s="383">
        <v>7.9009999999999998</v>
      </c>
      <c r="K251" s="383">
        <v>8.2759999999999998</v>
      </c>
      <c r="L251" s="383">
        <v>318.89100000000002</v>
      </c>
      <c r="M251" s="383">
        <v>219.131</v>
      </c>
      <c r="N251" s="383">
        <v>488.721</v>
      </c>
      <c r="O251" s="383">
        <v>1026.7429999999999</v>
      </c>
    </row>
    <row r="252" spans="1:15" x14ac:dyDescent="0.2">
      <c r="A252" s="383" t="s">
        <v>987</v>
      </c>
      <c r="B252" s="383">
        <v>6.258</v>
      </c>
      <c r="C252" s="383">
        <v>157.185</v>
      </c>
      <c r="D252" s="383">
        <v>69.146000000000001</v>
      </c>
      <c r="E252" s="383">
        <v>232.589</v>
      </c>
      <c r="F252" s="383">
        <v>0.14099999999999999</v>
      </c>
      <c r="G252" s="383">
        <v>0.255</v>
      </c>
      <c r="H252" s="383">
        <v>0</v>
      </c>
      <c r="I252" s="383">
        <v>0</v>
      </c>
      <c r="J252" s="383">
        <v>8.2319999999999993</v>
      </c>
      <c r="K252" s="383">
        <v>8.6280000000000001</v>
      </c>
      <c r="L252" s="383">
        <v>241.21700000000001</v>
      </c>
      <c r="M252" s="383">
        <v>236.197</v>
      </c>
      <c r="N252" s="383">
        <v>577.91800000000001</v>
      </c>
      <c r="O252" s="383">
        <v>1055.3320000000001</v>
      </c>
    </row>
    <row r="253" spans="1:15" x14ac:dyDescent="0.2">
      <c r="A253" s="383" t="s">
        <v>988</v>
      </c>
      <c r="B253" s="383">
        <v>6.0970000000000004</v>
      </c>
      <c r="C253" s="383">
        <v>121.49</v>
      </c>
      <c r="D253" s="383">
        <v>68.951999999999998</v>
      </c>
      <c r="E253" s="383">
        <v>196.53899999999999</v>
      </c>
      <c r="F253" s="383">
        <v>0.128</v>
      </c>
      <c r="G253" s="383">
        <v>0.247</v>
      </c>
      <c r="H253" s="383">
        <v>0</v>
      </c>
      <c r="I253" s="383">
        <v>0</v>
      </c>
      <c r="J253" s="383">
        <v>7.915</v>
      </c>
      <c r="K253" s="383">
        <v>8.2889999999999997</v>
      </c>
      <c r="L253" s="383">
        <v>204.828</v>
      </c>
      <c r="M253" s="383">
        <v>258.96600000000001</v>
      </c>
      <c r="N253" s="383">
        <v>606.33500000000004</v>
      </c>
      <c r="O253" s="383">
        <v>1070.1279999999999</v>
      </c>
    </row>
    <row r="254" spans="1:15" x14ac:dyDescent="0.2">
      <c r="A254" s="383" t="s">
        <v>989</v>
      </c>
      <c r="B254" s="383">
        <v>8.0869999999999997</v>
      </c>
      <c r="C254" s="383">
        <v>128.10499999999999</v>
      </c>
      <c r="D254" s="383">
        <v>72.869</v>
      </c>
      <c r="E254" s="383">
        <v>209.06</v>
      </c>
      <c r="F254" s="383">
        <v>0.121</v>
      </c>
      <c r="G254" s="383">
        <v>0.255</v>
      </c>
      <c r="H254" s="383">
        <v>0</v>
      </c>
      <c r="I254" s="383">
        <v>0</v>
      </c>
      <c r="J254" s="383">
        <v>7.9329999999999998</v>
      </c>
      <c r="K254" s="383">
        <v>8.3089999999999993</v>
      </c>
      <c r="L254" s="383">
        <v>217.369</v>
      </c>
      <c r="M254" s="383">
        <v>273.39999999999998</v>
      </c>
      <c r="N254" s="383">
        <v>656.197</v>
      </c>
      <c r="O254" s="383">
        <v>1146.9649999999999</v>
      </c>
    </row>
    <row r="255" spans="1:15" x14ac:dyDescent="0.2">
      <c r="A255" s="383" t="s">
        <v>990</v>
      </c>
      <c r="B255" s="383">
        <v>7.3150000000000004</v>
      </c>
      <c r="C255" s="383">
        <v>115.19799999999999</v>
      </c>
      <c r="D255" s="383">
        <v>72.150000000000006</v>
      </c>
      <c r="E255" s="383">
        <v>194.66399999999999</v>
      </c>
      <c r="F255" s="383">
        <v>0.108</v>
      </c>
      <c r="G255" s="383">
        <v>0.255</v>
      </c>
      <c r="H255" s="383">
        <v>0</v>
      </c>
      <c r="I255" s="383">
        <v>0</v>
      </c>
      <c r="J255" s="383">
        <v>8.1890000000000001</v>
      </c>
      <c r="K255" s="383">
        <v>8.5519999999999996</v>
      </c>
      <c r="L255" s="383">
        <v>203.21600000000001</v>
      </c>
      <c r="M255" s="383">
        <v>275.411</v>
      </c>
      <c r="N255" s="383">
        <v>643.63300000000004</v>
      </c>
      <c r="O255" s="383">
        <v>1122.26</v>
      </c>
    </row>
    <row r="256" spans="1:15" x14ac:dyDescent="0.2">
      <c r="A256" s="383" t="s">
        <v>991</v>
      </c>
      <c r="B256" s="383">
        <v>6.0529999999999999</v>
      </c>
      <c r="C256" s="383">
        <v>123.928</v>
      </c>
      <c r="D256" s="383">
        <v>68.105999999999995</v>
      </c>
      <c r="E256" s="383">
        <v>198.08699999999999</v>
      </c>
      <c r="F256" s="383">
        <v>9.1999999999999998E-2</v>
      </c>
      <c r="G256" s="383">
        <v>0.247</v>
      </c>
      <c r="H256" s="383">
        <v>0</v>
      </c>
      <c r="I256" s="383">
        <v>0</v>
      </c>
      <c r="J256" s="383">
        <v>7.9249999999999998</v>
      </c>
      <c r="K256" s="383">
        <v>8.2639999999999993</v>
      </c>
      <c r="L256" s="383">
        <v>206.351</v>
      </c>
      <c r="M256" s="383">
        <v>264.03500000000003</v>
      </c>
      <c r="N256" s="383">
        <v>548.49599999999998</v>
      </c>
      <c r="O256" s="383">
        <v>1018.8819999999999</v>
      </c>
    </row>
    <row r="257" spans="1:15" x14ac:dyDescent="0.2">
      <c r="A257" s="383" t="s">
        <v>992</v>
      </c>
      <c r="B257" s="383">
        <v>6.6980000000000004</v>
      </c>
      <c r="C257" s="383">
        <v>167.01400000000001</v>
      </c>
      <c r="D257" s="383">
        <v>78.242999999999995</v>
      </c>
      <c r="E257" s="383">
        <v>251.95500000000001</v>
      </c>
      <c r="F257" s="383">
        <v>8.7999999999999995E-2</v>
      </c>
      <c r="G257" s="383">
        <v>0.255</v>
      </c>
      <c r="H257" s="383">
        <v>0</v>
      </c>
      <c r="I257" s="383">
        <v>0</v>
      </c>
      <c r="J257" s="383">
        <v>7.8570000000000002</v>
      </c>
      <c r="K257" s="383">
        <v>8.1999999999999993</v>
      </c>
      <c r="L257" s="383">
        <v>260.15499999999997</v>
      </c>
      <c r="M257" s="383">
        <v>240.744</v>
      </c>
      <c r="N257" s="383">
        <v>535.53700000000003</v>
      </c>
      <c r="O257" s="383">
        <v>1036.4349999999999</v>
      </c>
    </row>
    <row r="258" spans="1:15" x14ac:dyDescent="0.2">
      <c r="A258" s="383" t="s">
        <v>993</v>
      </c>
      <c r="B258" s="383">
        <v>12.837</v>
      </c>
      <c r="C258" s="383">
        <v>262.04000000000002</v>
      </c>
      <c r="D258" s="383">
        <v>74.753</v>
      </c>
      <c r="E258" s="383">
        <v>349.63</v>
      </c>
      <c r="F258" s="383">
        <v>9.1999999999999998E-2</v>
      </c>
      <c r="G258" s="383">
        <v>0.247</v>
      </c>
      <c r="H258" s="383">
        <v>0</v>
      </c>
      <c r="I258" s="383">
        <v>0</v>
      </c>
      <c r="J258" s="383">
        <v>7.93</v>
      </c>
      <c r="K258" s="383">
        <v>8.2690000000000001</v>
      </c>
      <c r="L258" s="383">
        <v>357.89800000000002</v>
      </c>
      <c r="M258" s="383">
        <v>228.85599999999999</v>
      </c>
      <c r="N258" s="383">
        <v>516.95299999999997</v>
      </c>
      <c r="O258" s="383">
        <v>1103.7080000000001</v>
      </c>
    </row>
    <row r="259" spans="1:15" x14ac:dyDescent="0.2">
      <c r="A259" s="383" t="s">
        <v>994</v>
      </c>
      <c r="B259" s="383">
        <v>16.454999999999998</v>
      </c>
      <c r="C259" s="383">
        <v>359.14800000000002</v>
      </c>
      <c r="D259" s="383">
        <v>91.974999999999994</v>
      </c>
      <c r="E259" s="383">
        <v>467.57799999999997</v>
      </c>
      <c r="F259" s="383">
        <v>0.109</v>
      </c>
      <c r="G259" s="383">
        <v>0.255</v>
      </c>
      <c r="H259" s="383">
        <v>0</v>
      </c>
      <c r="I259" s="383">
        <v>0</v>
      </c>
      <c r="J259" s="383">
        <v>8.0269999999999992</v>
      </c>
      <c r="K259" s="383">
        <v>8.391</v>
      </c>
      <c r="L259" s="383">
        <v>475.96899999999999</v>
      </c>
      <c r="M259" s="383">
        <v>234.61600000000001</v>
      </c>
      <c r="N259" s="383">
        <v>537.70899999999995</v>
      </c>
      <c r="O259" s="383">
        <v>1248.2940000000001</v>
      </c>
    </row>
    <row r="260" spans="1:15" x14ac:dyDescent="0.2">
      <c r="A260" s="383" t="s">
        <v>995</v>
      </c>
      <c r="B260" s="383">
        <v>115.505</v>
      </c>
      <c r="C260" s="383">
        <v>2795.4009999999998</v>
      </c>
      <c r="D260" s="383">
        <v>934.68100000000004</v>
      </c>
      <c r="E260" s="383">
        <v>3845.587</v>
      </c>
      <c r="F260" s="383">
        <v>1.369</v>
      </c>
      <c r="G260" s="383">
        <v>3</v>
      </c>
      <c r="H260" s="383">
        <v>0</v>
      </c>
      <c r="I260" s="383">
        <v>0</v>
      </c>
      <c r="J260" s="383">
        <v>95.367000000000004</v>
      </c>
      <c r="K260" s="383">
        <v>99.736000000000004</v>
      </c>
      <c r="L260" s="383">
        <v>3945.3229999999999</v>
      </c>
      <c r="M260" s="383">
        <v>2918.0920000000001</v>
      </c>
      <c r="N260" s="383">
        <v>6636.3590000000004</v>
      </c>
      <c r="O260" s="383">
        <v>13499.772999999999</v>
      </c>
    </row>
    <row r="261" spans="1:15" x14ac:dyDescent="0.2">
      <c r="A261" s="383" t="s">
        <v>996</v>
      </c>
      <c r="B261" s="383">
        <v>13.923999999999999</v>
      </c>
      <c r="C261" s="383">
        <v>420.71100000000001</v>
      </c>
      <c r="D261" s="383">
        <v>93.632000000000005</v>
      </c>
      <c r="E261" s="383">
        <v>528.26700000000005</v>
      </c>
      <c r="F261" s="383">
        <v>0.114</v>
      </c>
      <c r="G261" s="383">
        <v>0.27100000000000002</v>
      </c>
      <c r="H261" s="383">
        <v>0</v>
      </c>
      <c r="I261" s="383">
        <v>0</v>
      </c>
      <c r="J261" s="383">
        <v>9.0909999999999993</v>
      </c>
      <c r="K261" s="383">
        <v>9.4760000000000009</v>
      </c>
      <c r="L261" s="383">
        <v>537.74300000000005</v>
      </c>
      <c r="M261" s="383">
        <v>237.261</v>
      </c>
      <c r="N261" s="383">
        <v>539.76700000000005</v>
      </c>
      <c r="O261" s="383">
        <v>1314.771</v>
      </c>
    </row>
    <row r="262" spans="1:15" x14ac:dyDescent="0.2">
      <c r="A262" s="383" t="s">
        <v>997</v>
      </c>
      <c r="B262" s="383">
        <v>11.03</v>
      </c>
      <c r="C262" s="383">
        <v>375.04500000000002</v>
      </c>
      <c r="D262" s="383">
        <v>80.951999999999998</v>
      </c>
      <c r="E262" s="383">
        <v>467.02699999999999</v>
      </c>
      <c r="F262" s="383">
        <v>9.5000000000000001E-2</v>
      </c>
      <c r="G262" s="383">
        <v>0.254</v>
      </c>
      <c r="H262" s="383">
        <v>0</v>
      </c>
      <c r="I262" s="383">
        <v>0</v>
      </c>
      <c r="J262" s="383">
        <v>8.5399999999999991</v>
      </c>
      <c r="K262" s="383">
        <v>8.8879999999999999</v>
      </c>
      <c r="L262" s="383">
        <v>475.91500000000002</v>
      </c>
      <c r="M262" s="383">
        <v>227.83699999999999</v>
      </c>
      <c r="N262" s="383">
        <v>475.28</v>
      </c>
      <c r="O262" s="383">
        <v>1179.0319999999999</v>
      </c>
    </row>
    <row r="263" spans="1:15" x14ac:dyDescent="0.2">
      <c r="A263" s="383" t="s">
        <v>998</v>
      </c>
      <c r="B263" s="383">
        <v>9.9619999999999997</v>
      </c>
      <c r="C263" s="383">
        <v>322.40899999999999</v>
      </c>
      <c r="D263" s="383">
        <v>78.097999999999999</v>
      </c>
      <c r="E263" s="383">
        <v>410.46899999999999</v>
      </c>
      <c r="F263" s="383">
        <v>0.115</v>
      </c>
      <c r="G263" s="383">
        <v>0.27100000000000002</v>
      </c>
      <c r="H263" s="383">
        <v>0</v>
      </c>
      <c r="I263" s="383">
        <v>0</v>
      </c>
      <c r="J263" s="383">
        <v>8.7729999999999997</v>
      </c>
      <c r="K263" s="383">
        <v>9.1590000000000007</v>
      </c>
      <c r="L263" s="383">
        <v>419.62900000000002</v>
      </c>
      <c r="M263" s="383">
        <v>226.92</v>
      </c>
      <c r="N263" s="383">
        <v>514.11400000000003</v>
      </c>
      <c r="O263" s="383">
        <v>1160.663</v>
      </c>
    </row>
    <row r="264" spans="1:15" x14ac:dyDescent="0.2">
      <c r="A264" s="383" t="s">
        <v>999</v>
      </c>
      <c r="B264" s="383">
        <v>10.082000000000001</v>
      </c>
      <c r="C264" s="383">
        <v>256.34800000000001</v>
      </c>
      <c r="D264" s="383">
        <v>70.504999999999995</v>
      </c>
      <c r="E264" s="383">
        <v>336.935</v>
      </c>
      <c r="F264" s="383">
        <v>0.10299999999999999</v>
      </c>
      <c r="G264" s="383">
        <v>0.26200000000000001</v>
      </c>
      <c r="H264" s="383">
        <v>0</v>
      </c>
      <c r="I264" s="383">
        <v>0</v>
      </c>
      <c r="J264" s="383">
        <v>8.2680000000000007</v>
      </c>
      <c r="K264" s="383">
        <v>8.6329999999999991</v>
      </c>
      <c r="L264" s="383">
        <v>345.56799999999998</v>
      </c>
      <c r="M264" s="383">
        <v>221.54</v>
      </c>
      <c r="N264" s="383">
        <v>485.08499999999998</v>
      </c>
      <c r="O264" s="383">
        <v>1052.192</v>
      </c>
    </row>
    <row r="265" spans="1:15" x14ac:dyDescent="0.2">
      <c r="A265" s="383" t="s">
        <v>1000</v>
      </c>
      <c r="B265" s="383">
        <v>6.0810000000000004</v>
      </c>
      <c r="C265" s="383">
        <v>173.86699999999999</v>
      </c>
      <c r="D265" s="383">
        <v>62.600999999999999</v>
      </c>
      <c r="E265" s="383">
        <v>242.54900000000001</v>
      </c>
      <c r="F265" s="383">
        <v>0.11700000000000001</v>
      </c>
      <c r="G265" s="383">
        <v>0.27100000000000002</v>
      </c>
      <c r="H265" s="383">
        <v>0</v>
      </c>
      <c r="I265" s="383">
        <v>0</v>
      </c>
      <c r="J265" s="383">
        <v>8.9589999999999996</v>
      </c>
      <c r="K265" s="383">
        <v>9.3469999999999995</v>
      </c>
      <c r="L265" s="383">
        <v>251.89699999999999</v>
      </c>
      <c r="M265" s="383">
        <v>230.99700000000001</v>
      </c>
      <c r="N265" s="383">
        <v>531.20899999999995</v>
      </c>
      <c r="O265" s="383">
        <v>1014.103</v>
      </c>
    </row>
    <row r="266" spans="1:15" x14ac:dyDescent="0.2">
      <c r="A266" s="383" t="s">
        <v>1001</v>
      </c>
      <c r="B266" s="383">
        <v>5.601</v>
      </c>
      <c r="C266" s="383">
        <v>127.907</v>
      </c>
      <c r="D266" s="383">
        <v>63.856000000000002</v>
      </c>
      <c r="E266" s="383">
        <v>197.364</v>
      </c>
      <c r="F266" s="383">
        <v>0.11899999999999999</v>
      </c>
      <c r="G266" s="383">
        <v>0.26200000000000001</v>
      </c>
      <c r="H266" s="383">
        <v>0</v>
      </c>
      <c r="I266" s="383">
        <v>0</v>
      </c>
      <c r="J266" s="383">
        <v>8.7189999999999994</v>
      </c>
      <c r="K266" s="383">
        <v>9.1</v>
      </c>
      <c r="L266" s="383">
        <v>206.464</v>
      </c>
      <c r="M266" s="383">
        <v>247.244</v>
      </c>
      <c r="N266" s="383">
        <v>583.65300000000002</v>
      </c>
      <c r="O266" s="383">
        <v>1037.3599999999999</v>
      </c>
    </row>
    <row r="267" spans="1:15" x14ac:dyDescent="0.2">
      <c r="A267" s="383" t="s">
        <v>1002</v>
      </c>
      <c r="B267" s="383">
        <v>8.9890000000000008</v>
      </c>
      <c r="C267" s="383">
        <v>125.318</v>
      </c>
      <c r="D267" s="383">
        <v>62.128999999999998</v>
      </c>
      <c r="E267" s="383">
        <v>196.43600000000001</v>
      </c>
      <c r="F267" s="383">
        <v>0.104</v>
      </c>
      <c r="G267" s="383">
        <v>0.27100000000000002</v>
      </c>
      <c r="H267" s="383">
        <v>0</v>
      </c>
      <c r="I267" s="383">
        <v>0</v>
      </c>
      <c r="J267" s="383">
        <v>9.0419999999999998</v>
      </c>
      <c r="K267" s="383">
        <v>9.4169999999999998</v>
      </c>
      <c r="L267" s="383">
        <v>205.852</v>
      </c>
      <c r="M267" s="383">
        <v>270.03300000000002</v>
      </c>
      <c r="N267" s="383">
        <v>648.21100000000001</v>
      </c>
      <c r="O267" s="383">
        <v>1124.097</v>
      </c>
    </row>
    <row r="268" spans="1:15" x14ac:dyDescent="0.2">
      <c r="A268" s="383" t="s">
        <v>1003</v>
      </c>
      <c r="B268" s="383">
        <v>7.4509999999999996</v>
      </c>
      <c r="C268" s="383">
        <v>124.062</v>
      </c>
      <c r="D268" s="383">
        <v>61.664000000000001</v>
      </c>
      <c r="E268" s="383">
        <v>193.178</v>
      </c>
      <c r="F268" s="383">
        <v>9.6000000000000002E-2</v>
      </c>
      <c r="G268" s="383">
        <v>0.27100000000000002</v>
      </c>
      <c r="H268" s="383">
        <v>0</v>
      </c>
      <c r="I268" s="383">
        <v>0</v>
      </c>
      <c r="J268" s="383">
        <v>9.0220000000000002</v>
      </c>
      <c r="K268" s="383">
        <v>9.3889999999999993</v>
      </c>
      <c r="L268" s="383">
        <v>202.56700000000001</v>
      </c>
      <c r="M268" s="383">
        <v>267.78199999999998</v>
      </c>
      <c r="N268" s="383">
        <v>609.10900000000004</v>
      </c>
      <c r="O268" s="383">
        <v>1079.4570000000001</v>
      </c>
    </row>
    <row r="269" spans="1:15" x14ac:dyDescent="0.2">
      <c r="A269" s="383" t="s">
        <v>1004</v>
      </c>
      <c r="B269" s="383">
        <v>6.9779999999999998</v>
      </c>
      <c r="C269" s="383">
        <v>123.755</v>
      </c>
      <c r="D269" s="383">
        <v>76.031999999999996</v>
      </c>
      <c r="E269" s="383">
        <v>206.76499999999999</v>
      </c>
      <c r="F269" s="383">
        <v>8.8999999999999996E-2</v>
      </c>
      <c r="G269" s="383">
        <v>0.26200000000000001</v>
      </c>
      <c r="H269" s="383">
        <v>0</v>
      </c>
      <c r="I269" s="383">
        <v>0</v>
      </c>
      <c r="J269" s="383">
        <v>8.7469999999999999</v>
      </c>
      <c r="K269" s="383">
        <v>9.0980000000000008</v>
      </c>
      <c r="L269" s="383">
        <v>215.864</v>
      </c>
      <c r="M269" s="383">
        <v>259.96300000000002</v>
      </c>
      <c r="N269" s="383">
        <v>562.72699999999998</v>
      </c>
      <c r="O269" s="383">
        <v>1038.5540000000001</v>
      </c>
    </row>
    <row r="270" spans="1:15" x14ac:dyDescent="0.2">
      <c r="A270" s="383" t="s">
        <v>1005</v>
      </c>
      <c r="B270" s="383">
        <v>6.96</v>
      </c>
      <c r="C270" s="383">
        <v>170.02500000000001</v>
      </c>
      <c r="D270" s="383">
        <v>72.363</v>
      </c>
      <c r="E270" s="383">
        <v>249.34800000000001</v>
      </c>
      <c r="F270" s="383">
        <v>8.6999999999999994E-2</v>
      </c>
      <c r="G270" s="383">
        <v>0.27100000000000002</v>
      </c>
      <c r="H270" s="383">
        <v>0</v>
      </c>
      <c r="I270" s="383">
        <v>0</v>
      </c>
      <c r="J270" s="383">
        <v>8.7420000000000009</v>
      </c>
      <c r="K270" s="383">
        <v>9.1</v>
      </c>
      <c r="L270" s="383">
        <v>258.44799999999998</v>
      </c>
      <c r="M270" s="383">
        <v>242.64599999999999</v>
      </c>
      <c r="N270" s="383">
        <v>523.79600000000005</v>
      </c>
      <c r="O270" s="383">
        <v>1024.8900000000001</v>
      </c>
    </row>
    <row r="271" spans="1:15" x14ac:dyDescent="0.2">
      <c r="A271" s="383" t="s">
        <v>1006</v>
      </c>
      <c r="B271" s="383">
        <v>12.164</v>
      </c>
      <c r="C271" s="383">
        <v>261.86</v>
      </c>
      <c r="D271" s="383">
        <v>76.409000000000006</v>
      </c>
      <c r="E271" s="383">
        <v>350.43400000000003</v>
      </c>
      <c r="F271" s="383">
        <v>0.10299999999999999</v>
      </c>
      <c r="G271" s="383">
        <v>0.26200000000000001</v>
      </c>
      <c r="H271" s="383">
        <v>0</v>
      </c>
      <c r="I271" s="383">
        <v>0</v>
      </c>
      <c r="J271" s="383">
        <v>7.9790000000000001</v>
      </c>
      <c r="K271" s="383">
        <v>8.3439999999999994</v>
      </c>
      <c r="L271" s="383">
        <v>358.77800000000002</v>
      </c>
      <c r="M271" s="383">
        <v>228.559</v>
      </c>
      <c r="N271" s="383">
        <v>518.28800000000001</v>
      </c>
      <c r="O271" s="383">
        <v>1105.625</v>
      </c>
    </row>
    <row r="272" spans="1:15" x14ac:dyDescent="0.2">
      <c r="A272" s="383" t="s">
        <v>1007</v>
      </c>
      <c r="B272" s="383">
        <v>17.347000000000001</v>
      </c>
      <c r="C272" s="383">
        <v>390.16500000000002</v>
      </c>
      <c r="D272" s="383">
        <v>95.192999999999998</v>
      </c>
      <c r="E272" s="383">
        <v>502.70499999999998</v>
      </c>
      <c r="F272" s="383">
        <v>0.125</v>
      </c>
      <c r="G272" s="383">
        <v>0.27100000000000002</v>
      </c>
      <c r="H272" s="383">
        <v>0</v>
      </c>
      <c r="I272" s="383">
        <v>0</v>
      </c>
      <c r="J272" s="383">
        <v>9.06</v>
      </c>
      <c r="K272" s="383">
        <v>9.4559999999999995</v>
      </c>
      <c r="L272" s="383">
        <v>512.16200000000003</v>
      </c>
      <c r="M272" s="383">
        <v>239.44200000000001</v>
      </c>
      <c r="N272" s="383">
        <v>559.84400000000005</v>
      </c>
      <c r="O272" s="383">
        <v>1311.4480000000001</v>
      </c>
    </row>
    <row r="273" spans="1:15" x14ac:dyDescent="0.2">
      <c r="A273" s="383" t="s">
        <v>1008</v>
      </c>
      <c r="B273" s="383">
        <v>116.57</v>
      </c>
      <c r="C273" s="383">
        <v>2871.1860000000001</v>
      </c>
      <c r="D273" s="383">
        <v>893.43399999999997</v>
      </c>
      <c r="E273" s="383">
        <v>3881.19</v>
      </c>
      <c r="F273" s="383">
        <v>1.266</v>
      </c>
      <c r="G273" s="383">
        <v>3.2</v>
      </c>
      <c r="H273" s="383">
        <v>0</v>
      </c>
      <c r="I273" s="383">
        <v>0</v>
      </c>
      <c r="J273" s="383">
        <v>104.94199999999999</v>
      </c>
      <c r="K273" s="383">
        <v>109.40900000000001</v>
      </c>
      <c r="L273" s="383">
        <v>3990.5990000000002</v>
      </c>
      <c r="M273" s="383">
        <v>2900.2240000000002</v>
      </c>
      <c r="N273" s="383">
        <v>6550.049</v>
      </c>
      <c r="O273" s="383">
        <v>13440.870999999999</v>
      </c>
    </row>
    <row r="274" spans="1:15" x14ac:dyDescent="0.2">
      <c r="A274" s="383" t="s">
        <v>1009</v>
      </c>
      <c r="B274" s="383">
        <v>12.473000000000001</v>
      </c>
      <c r="C274" s="383">
        <v>424.56599999999997</v>
      </c>
      <c r="D274" s="383">
        <v>83.884</v>
      </c>
      <c r="E274" s="383">
        <v>520.923</v>
      </c>
      <c r="F274" s="383">
        <v>9.5000000000000001E-2</v>
      </c>
      <c r="G274" s="383">
        <v>0.28899999999999998</v>
      </c>
      <c r="H274" s="383">
        <v>0</v>
      </c>
      <c r="I274" s="383">
        <v>0</v>
      </c>
      <c r="J274" s="383">
        <v>9.8770000000000007</v>
      </c>
      <c r="K274" s="383">
        <v>10.262</v>
      </c>
      <c r="L274" s="383">
        <v>531.18499999999995</v>
      </c>
      <c r="M274" s="383">
        <v>244.958</v>
      </c>
      <c r="N274" s="383">
        <v>557.61199999999997</v>
      </c>
      <c r="O274" s="383">
        <v>1333.7550000000001</v>
      </c>
    </row>
    <row r="275" spans="1:15" x14ac:dyDescent="0.2">
      <c r="A275" s="383" t="s">
        <v>1010</v>
      </c>
      <c r="B275" s="383">
        <v>12.095000000000001</v>
      </c>
      <c r="C275" s="383">
        <v>412.02199999999999</v>
      </c>
      <c r="D275" s="383">
        <v>79.241</v>
      </c>
      <c r="E275" s="383">
        <v>503.35899999999998</v>
      </c>
      <c r="F275" s="383">
        <v>7.6999999999999999E-2</v>
      </c>
      <c r="G275" s="383">
        <v>0.26100000000000001</v>
      </c>
      <c r="H275" s="383">
        <v>0</v>
      </c>
      <c r="I275" s="383">
        <v>0</v>
      </c>
      <c r="J275" s="383">
        <v>8.4789999999999992</v>
      </c>
      <c r="K275" s="383">
        <v>8.8170000000000002</v>
      </c>
      <c r="L275" s="383">
        <v>512.17600000000004</v>
      </c>
      <c r="M275" s="383">
        <v>232.76499999999999</v>
      </c>
      <c r="N275" s="383">
        <v>499.327</v>
      </c>
      <c r="O275" s="383">
        <v>1244.268</v>
      </c>
    </row>
    <row r="276" spans="1:15" x14ac:dyDescent="0.2">
      <c r="A276" s="383" t="s">
        <v>1011</v>
      </c>
      <c r="B276" s="383">
        <v>9.6850000000000005</v>
      </c>
      <c r="C276" s="383">
        <v>378.96699999999998</v>
      </c>
      <c r="D276" s="383">
        <v>85.659000000000006</v>
      </c>
      <c r="E276" s="383">
        <v>474.31099999999998</v>
      </c>
      <c r="F276" s="383">
        <v>0.09</v>
      </c>
      <c r="G276" s="383">
        <v>0.28899999999999998</v>
      </c>
      <c r="H276" s="383">
        <v>0</v>
      </c>
      <c r="I276" s="383">
        <v>0</v>
      </c>
      <c r="J276" s="383">
        <v>9.7940000000000005</v>
      </c>
      <c r="K276" s="383">
        <v>10.173</v>
      </c>
      <c r="L276" s="383">
        <v>484.48399999999998</v>
      </c>
      <c r="M276" s="383">
        <v>238.05799999999999</v>
      </c>
      <c r="N276" s="383">
        <v>534.97900000000004</v>
      </c>
      <c r="O276" s="383">
        <v>1257.5219999999999</v>
      </c>
    </row>
    <row r="277" spans="1:15" x14ac:dyDescent="0.2">
      <c r="A277" s="383" t="s">
        <v>1012</v>
      </c>
      <c r="B277" s="383">
        <v>11.567</v>
      </c>
      <c r="C277" s="383">
        <v>259.91800000000001</v>
      </c>
      <c r="D277" s="383">
        <v>68.882000000000005</v>
      </c>
      <c r="E277" s="383">
        <v>340.36700000000002</v>
      </c>
      <c r="F277" s="383">
        <v>9.8000000000000004E-2</v>
      </c>
      <c r="G277" s="383">
        <v>0.27900000000000003</v>
      </c>
      <c r="H277" s="383">
        <v>0</v>
      </c>
      <c r="I277" s="383">
        <v>0</v>
      </c>
      <c r="J277" s="383">
        <v>8.65</v>
      </c>
      <c r="K277" s="383">
        <v>9.0269999999999992</v>
      </c>
      <c r="L277" s="383">
        <v>349.39400000000001</v>
      </c>
      <c r="M277" s="383">
        <v>228.113</v>
      </c>
      <c r="N277" s="383">
        <v>493.41800000000001</v>
      </c>
      <c r="O277" s="383">
        <v>1070.925</v>
      </c>
    </row>
    <row r="278" spans="1:15" x14ac:dyDescent="0.2">
      <c r="A278" s="383" t="s">
        <v>1013</v>
      </c>
      <c r="B278" s="383">
        <v>6.0880000000000001</v>
      </c>
      <c r="C278" s="383">
        <v>155.68799999999999</v>
      </c>
      <c r="D278" s="383">
        <v>61.704999999999998</v>
      </c>
      <c r="E278" s="383">
        <v>223.48099999999999</v>
      </c>
      <c r="F278" s="383">
        <v>0.113</v>
      </c>
      <c r="G278" s="383">
        <v>0.28899999999999998</v>
      </c>
      <c r="H278" s="383">
        <v>0</v>
      </c>
      <c r="I278" s="383">
        <v>0</v>
      </c>
      <c r="J278" s="383">
        <v>9.1790000000000003</v>
      </c>
      <c r="K278" s="383">
        <v>9.5809999999999995</v>
      </c>
      <c r="L278" s="383">
        <v>233.06200000000001</v>
      </c>
      <c r="M278" s="383">
        <v>234.762</v>
      </c>
      <c r="N278" s="383">
        <v>548.44899999999996</v>
      </c>
      <c r="O278" s="383">
        <v>1016.273</v>
      </c>
    </row>
    <row r="279" spans="1:15" x14ac:dyDescent="0.2">
      <c r="A279" s="383" t="s">
        <v>1014</v>
      </c>
      <c r="B279" s="383">
        <v>7.8840000000000003</v>
      </c>
      <c r="C279" s="383">
        <v>125.672</v>
      </c>
      <c r="D279" s="383">
        <v>62.866999999999997</v>
      </c>
      <c r="E279" s="383">
        <v>196.423</v>
      </c>
      <c r="F279" s="383">
        <v>0.10199999999999999</v>
      </c>
      <c r="G279" s="383">
        <v>0.27900000000000003</v>
      </c>
      <c r="H279" s="383">
        <v>0</v>
      </c>
      <c r="I279" s="383">
        <v>0</v>
      </c>
      <c r="J279" s="383">
        <v>9.0269999999999992</v>
      </c>
      <c r="K279" s="383">
        <v>9.4090000000000007</v>
      </c>
      <c r="L279" s="383">
        <v>205.83199999999999</v>
      </c>
      <c r="M279" s="383">
        <v>259.56400000000002</v>
      </c>
      <c r="N279" s="383">
        <v>621.79999999999995</v>
      </c>
      <c r="O279" s="383">
        <v>1087.1949999999999</v>
      </c>
    </row>
    <row r="280" spans="1:15" x14ac:dyDescent="0.2">
      <c r="A280" s="383" t="s">
        <v>1015</v>
      </c>
      <c r="B280" s="383">
        <v>8.0020000000000007</v>
      </c>
      <c r="C280" s="383">
        <v>121.58499999999999</v>
      </c>
      <c r="D280" s="383">
        <v>62.51</v>
      </c>
      <c r="E280" s="383">
        <v>192.09700000000001</v>
      </c>
      <c r="F280" s="383">
        <v>9.0999999999999998E-2</v>
      </c>
      <c r="G280" s="383">
        <v>0.28899999999999998</v>
      </c>
      <c r="H280" s="383">
        <v>0</v>
      </c>
      <c r="I280" s="383">
        <v>0</v>
      </c>
      <c r="J280" s="383">
        <v>9.1329999999999991</v>
      </c>
      <c r="K280" s="383">
        <v>9.5129999999999999</v>
      </c>
      <c r="L280" s="383">
        <v>201.60900000000001</v>
      </c>
      <c r="M280" s="383">
        <v>286.47699999999998</v>
      </c>
      <c r="N280" s="383">
        <v>687.53300000000002</v>
      </c>
      <c r="O280" s="383">
        <v>1175.6189999999999</v>
      </c>
    </row>
    <row r="281" spans="1:15" x14ac:dyDescent="0.2">
      <c r="A281" s="383" t="s">
        <v>1016</v>
      </c>
      <c r="B281" s="383">
        <v>7.1970000000000001</v>
      </c>
      <c r="C281" s="383">
        <v>113.735</v>
      </c>
      <c r="D281" s="383">
        <v>67.036000000000001</v>
      </c>
      <c r="E281" s="383">
        <v>187.96799999999999</v>
      </c>
      <c r="F281" s="383">
        <v>7.6999999999999999E-2</v>
      </c>
      <c r="G281" s="383">
        <v>0.28899999999999998</v>
      </c>
      <c r="H281" s="383">
        <v>0</v>
      </c>
      <c r="I281" s="383">
        <v>0</v>
      </c>
      <c r="J281" s="383">
        <v>8.7460000000000004</v>
      </c>
      <c r="K281" s="383">
        <v>9.1110000000000007</v>
      </c>
      <c r="L281" s="383">
        <v>197.08</v>
      </c>
      <c r="M281" s="383">
        <v>289.95600000000002</v>
      </c>
      <c r="N281" s="383">
        <v>677.30499999999995</v>
      </c>
      <c r="O281" s="383">
        <v>1164.3409999999999</v>
      </c>
    </row>
    <row r="282" spans="1:15" x14ac:dyDescent="0.2">
      <c r="A282" s="383" t="s">
        <v>1017</v>
      </c>
      <c r="B282" s="383">
        <v>5.4359999999999999</v>
      </c>
      <c r="C282" s="383">
        <v>122.161</v>
      </c>
      <c r="D282" s="383">
        <v>61.642000000000003</v>
      </c>
      <c r="E282" s="383">
        <v>189.239</v>
      </c>
      <c r="F282" s="383">
        <v>6.7000000000000004E-2</v>
      </c>
      <c r="G282" s="383">
        <v>0.27900000000000003</v>
      </c>
      <c r="H282" s="383">
        <v>0</v>
      </c>
      <c r="I282" s="383">
        <v>0</v>
      </c>
      <c r="J282" s="383">
        <v>9.0350000000000001</v>
      </c>
      <c r="K282" s="383">
        <v>9.3810000000000002</v>
      </c>
      <c r="L282" s="383">
        <v>198.62</v>
      </c>
      <c r="M282" s="383">
        <v>273.40699999999998</v>
      </c>
      <c r="N282" s="383">
        <v>560.25099999999998</v>
      </c>
      <c r="O282" s="383">
        <v>1032.279</v>
      </c>
    </row>
    <row r="283" spans="1:15" x14ac:dyDescent="0.2">
      <c r="A283" s="383" t="s">
        <v>1018</v>
      </c>
      <c r="B283" s="383">
        <v>7.2839999999999998</v>
      </c>
      <c r="C283" s="383">
        <v>172.40899999999999</v>
      </c>
      <c r="D283" s="383">
        <v>51.904000000000003</v>
      </c>
      <c r="E283" s="383">
        <v>231.59700000000001</v>
      </c>
      <c r="F283" s="383">
        <v>6.7000000000000004E-2</v>
      </c>
      <c r="G283" s="383">
        <v>0.28899999999999998</v>
      </c>
      <c r="H283" s="383">
        <v>0</v>
      </c>
      <c r="I283" s="383">
        <v>0</v>
      </c>
      <c r="J283" s="383">
        <v>9.2100000000000009</v>
      </c>
      <c r="K283" s="383">
        <v>9.5649999999999995</v>
      </c>
      <c r="L283" s="383">
        <v>241.16300000000001</v>
      </c>
      <c r="M283" s="383">
        <v>250.10900000000001</v>
      </c>
      <c r="N283" s="383">
        <v>547.45699999999999</v>
      </c>
      <c r="O283" s="383">
        <v>1038.7280000000001</v>
      </c>
    </row>
    <row r="284" spans="1:15" x14ac:dyDescent="0.2">
      <c r="A284" s="383" t="s">
        <v>1019</v>
      </c>
      <c r="B284" s="383">
        <v>12.234</v>
      </c>
      <c r="C284" s="383">
        <v>265.654</v>
      </c>
      <c r="D284" s="383">
        <v>57.576999999999998</v>
      </c>
      <c r="E284" s="383">
        <v>335.46600000000001</v>
      </c>
      <c r="F284" s="383">
        <v>7.0000000000000007E-2</v>
      </c>
      <c r="G284" s="383">
        <v>0.27900000000000003</v>
      </c>
      <c r="H284" s="383">
        <v>0</v>
      </c>
      <c r="I284" s="383">
        <v>0</v>
      </c>
      <c r="J284" s="383">
        <v>8.8409999999999993</v>
      </c>
      <c r="K284" s="383">
        <v>9.19</v>
      </c>
      <c r="L284" s="383">
        <v>344.65499999999997</v>
      </c>
      <c r="M284" s="383">
        <v>234.322</v>
      </c>
      <c r="N284" s="383">
        <v>535.36900000000003</v>
      </c>
      <c r="O284" s="383">
        <v>1114.346</v>
      </c>
    </row>
    <row r="285" spans="1:15" x14ac:dyDescent="0.2">
      <c r="A285" s="383" t="s">
        <v>1020</v>
      </c>
      <c r="B285" s="383">
        <v>17.356999999999999</v>
      </c>
      <c r="C285" s="383">
        <v>371.16500000000002</v>
      </c>
      <c r="D285" s="383">
        <v>75.682000000000002</v>
      </c>
      <c r="E285" s="383">
        <v>464.20299999999997</v>
      </c>
      <c r="F285" s="383">
        <v>8.2000000000000003E-2</v>
      </c>
      <c r="G285" s="383">
        <v>0.28899999999999998</v>
      </c>
      <c r="H285" s="383">
        <v>0</v>
      </c>
      <c r="I285" s="383">
        <v>0</v>
      </c>
      <c r="J285" s="383">
        <v>9.2140000000000004</v>
      </c>
      <c r="K285" s="383">
        <v>9.5850000000000009</v>
      </c>
      <c r="L285" s="383">
        <v>473.78899999999999</v>
      </c>
      <c r="M285" s="383">
        <v>246.262</v>
      </c>
      <c r="N285" s="383">
        <v>565.07100000000003</v>
      </c>
      <c r="O285" s="383">
        <v>1285.1220000000001</v>
      </c>
    </row>
    <row r="286" spans="1:15" x14ac:dyDescent="0.2">
      <c r="A286" s="383" t="s">
        <v>1021</v>
      </c>
      <c r="B286" s="383">
        <v>117.30200000000001</v>
      </c>
      <c r="C286" s="383">
        <v>2923.26</v>
      </c>
      <c r="D286" s="383">
        <v>818.58900000000006</v>
      </c>
      <c r="E286" s="383">
        <v>3859.1509999999998</v>
      </c>
      <c r="F286" s="383">
        <v>1.028</v>
      </c>
      <c r="G286" s="383">
        <v>3.4</v>
      </c>
      <c r="H286" s="383">
        <v>0</v>
      </c>
      <c r="I286" s="383">
        <v>0</v>
      </c>
      <c r="J286" s="383">
        <v>109.185</v>
      </c>
      <c r="K286" s="383">
        <v>113.613</v>
      </c>
      <c r="L286" s="383">
        <v>3972.7640000000001</v>
      </c>
      <c r="M286" s="383">
        <v>3018.7550000000001</v>
      </c>
      <c r="N286" s="383">
        <v>6828.16</v>
      </c>
      <c r="O286" s="383">
        <v>13819.679</v>
      </c>
    </row>
    <row r="287" spans="1:15" x14ac:dyDescent="0.2">
      <c r="A287" s="383" t="s">
        <v>1022</v>
      </c>
      <c r="B287" s="383">
        <v>16.776</v>
      </c>
      <c r="C287" s="383">
        <v>487.11200000000002</v>
      </c>
      <c r="D287" s="383">
        <v>96.427000000000007</v>
      </c>
      <c r="E287" s="383">
        <v>600.31600000000003</v>
      </c>
      <c r="F287" s="383">
        <v>7.8E-2</v>
      </c>
      <c r="G287" s="383">
        <v>0.35699999999999998</v>
      </c>
      <c r="H287" s="383">
        <v>0</v>
      </c>
      <c r="I287" s="383">
        <v>0</v>
      </c>
      <c r="J287" s="383">
        <v>8.4510000000000005</v>
      </c>
      <c r="K287" s="383">
        <v>8.8859999999999992</v>
      </c>
      <c r="L287" s="383">
        <v>609.202</v>
      </c>
      <c r="M287" s="383">
        <v>256.53300000000002</v>
      </c>
      <c r="N287" s="383">
        <v>577.39700000000005</v>
      </c>
      <c r="O287" s="383">
        <v>1443.1310000000001</v>
      </c>
    </row>
    <row r="288" spans="1:15" x14ac:dyDescent="0.2">
      <c r="A288" s="383" t="s">
        <v>1023</v>
      </c>
      <c r="B288" s="383">
        <v>13.146000000000001</v>
      </c>
      <c r="C288" s="383">
        <v>446.45400000000001</v>
      </c>
      <c r="D288" s="383">
        <v>85.606999999999999</v>
      </c>
      <c r="E288" s="383">
        <v>545.20699999999999</v>
      </c>
      <c r="F288" s="383">
        <v>7.4999999999999997E-2</v>
      </c>
      <c r="G288" s="383">
        <v>0.32200000000000001</v>
      </c>
      <c r="H288" s="383">
        <v>0</v>
      </c>
      <c r="I288" s="383">
        <v>0</v>
      </c>
      <c r="J288" s="383">
        <v>7.9560000000000004</v>
      </c>
      <c r="K288" s="383">
        <v>8.3539999999999992</v>
      </c>
      <c r="L288" s="383">
        <v>553.56100000000004</v>
      </c>
      <c r="M288" s="383">
        <v>241.62</v>
      </c>
      <c r="N288" s="383">
        <v>493.85500000000002</v>
      </c>
      <c r="O288" s="383">
        <v>1289.0360000000001</v>
      </c>
    </row>
    <row r="289" spans="1:15" x14ac:dyDescent="0.2">
      <c r="A289" s="383" t="s">
        <v>1024</v>
      </c>
      <c r="B289" s="383">
        <v>9.6809999999999992</v>
      </c>
      <c r="C289" s="383">
        <v>357.07600000000002</v>
      </c>
      <c r="D289" s="383">
        <v>77.787999999999997</v>
      </c>
      <c r="E289" s="383">
        <v>444.54500000000002</v>
      </c>
      <c r="F289" s="383">
        <v>8.6999999999999994E-2</v>
      </c>
      <c r="G289" s="383">
        <v>0.35699999999999998</v>
      </c>
      <c r="H289" s="383">
        <v>0</v>
      </c>
      <c r="I289" s="383">
        <v>0</v>
      </c>
      <c r="J289" s="383">
        <v>8.9760000000000009</v>
      </c>
      <c r="K289" s="383">
        <v>9.4190000000000005</v>
      </c>
      <c r="L289" s="383">
        <v>453.964</v>
      </c>
      <c r="M289" s="383">
        <v>241.292</v>
      </c>
      <c r="N289" s="383">
        <v>539.02700000000004</v>
      </c>
      <c r="O289" s="383">
        <v>1234.2829999999999</v>
      </c>
    </row>
    <row r="290" spans="1:15" x14ac:dyDescent="0.2">
      <c r="A290" s="383" t="s">
        <v>1025</v>
      </c>
      <c r="B290" s="383">
        <v>8.9359999999999999</v>
      </c>
      <c r="C290" s="383">
        <v>242.25800000000001</v>
      </c>
      <c r="D290" s="383">
        <v>60.009</v>
      </c>
      <c r="E290" s="383">
        <v>311.20400000000001</v>
      </c>
      <c r="F290" s="383">
        <v>9.0999999999999998E-2</v>
      </c>
      <c r="G290" s="383">
        <v>0.34499999999999997</v>
      </c>
      <c r="H290" s="383">
        <v>0</v>
      </c>
      <c r="I290" s="383">
        <v>0</v>
      </c>
      <c r="J290" s="383">
        <v>8.4689999999999994</v>
      </c>
      <c r="K290" s="383">
        <v>8.9049999999999994</v>
      </c>
      <c r="L290" s="383">
        <v>320.10899999999998</v>
      </c>
      <c r="M290" s="383">
        <v>236.71</v>
      </c>
      <c r="N290" s="383">
        <v>516.71600000000001</v>
      </c>
      <c r="O290" s="383">
        <v>1073.5360000000001</v>
      </c>
    </row>
    <row r="291" spans="1:15" x14ac:dyDescent="0.2">
      <c r="A291" s="383" t="s">
        <v>1026</v>
      </c>
      <c r="B291" s="383">
        <v>6.569</v>
      </c>
      <c r="C291" s="383">
        <v>166.703</v>
      </c>
      <c r="D291" s="383">
        <v>59.841000000000001</v>
      </c>
      <c r="E291" s="383">
        <v>233.114</v>
      </c>
      <c r="F291" s="383">
        <v>9.5000000000000001E-2</v>
      </c>
      <c r="G291" s="383">
        <v>0.35699999999999998</v>
      </c>
      <c r="H291" s="383">
        <v>0</v>
      </c>
      <c r="I291" s="383">
        <v>0</v>
      </c>
      <c r="J291" s="383">
        <v>9.2200000000000006</v>
      </c>
      <c r="K291" s="383">
        <v>9.6720000000000006</v>
      </c>
      <c r="L291" s="383">
        <v>242.786</v>
      </c>
      <c r="M291" s="383">
        <v>241.7</v>
      </c>
      <c r="N291" s="383">
        <v>565.423</v>
      </c>
      <c r="O291" s="383">
        <v>1049.9090000000001</v>
      </c>
    </row>
    <row r="292" spans="1:15" x14ac:dyDescent="0.2">
      <c r="A292" s="383" t="s">
        <v>1027</v>
      </c>
      <c r="B292" s="383">
        <v>7.819</v>
      </c>
      <c r="C292" s="383">
        <v>135.12899999999999</v>
      </c>
      <c r="D292" s="383">
        <v>57.210999999999999</v>
      </c>
      <c r="E292" s="383">
        <v>200.15899999999999</v>
      </c>
      <c r="F292" s="383">
        <v>9.1999999999999998E-2</v>
      </c>
      <c r="G292" s="383">
        <v>0.34499999999999997</v>
      </c>
      <c r="H292" s="383">
        <v>0</v>
      </c>
      <c r="I292" s="383">
        <v>0</v>
      </c>
      <c r="J292" s="383">
        <v>8.968</v>
      </c>
      <c r="K292" s="383">
        <v>9.4060000000000006</v>
      </c>
      <c r="L292" s="383">
        <v>209.565</v>
      </c>
      <c r="M292" s="383">
        <v>277.41500000000002</v>
      </c>
      <c r="N292" s="383">
        <v>668.14200000000005</v>
      </c>
      <c r="O292" s="383">
        <v>1155.1220000000001</v>
      </c>
    </row>
    <row r="293" spans="1:15" x14ac:dyDescent="0.2">
      <c r="A293" s="383" t="s">
        <v>1028</v>
      </c>
      <c r="B293" s="383">
        <v>8.9540000000000006</v>
      </c>
      <c r="C293" s="383">
        <v>132.202</v>
      </c>
      <c r="D293" s="383">
        <v>53.856999999999999</v>
      </c>
      <c r="E293" s="383">
        <v>195.012</v>
      </c>
      <c r="F293" s="383">
        <v>8.5999999999999993E-2</v>
      </c>
      <c r="G293" s="383">
        <v>0.35699999999999998</v>
      </c>
      <c r="H293" s="383">
        <v>0</v>
      </c>
      <c r="I293" s="383">
        <v>0</v>
      </c>
      <c r="J293" s="383">
        <v>9.0250000000000004</v>
      </c>
      <c r="K293" s="383">
        <v>9.4670000000000005</v>
      </c>
      <c r="L293" s="383">
        <v>204.47900000000001</v>
      </c>
      <c r="M293" s="383">
        <v>297.18900000000002</v>
      </c>
      <c r="N293" s="383">
        <v>682.572</v>
      </c>
      <c r="O293" s="383">
        <v>1184.24</v>
      </c>
    </row>
    <row r="294" spans="1:15" x14ac:dyDescent="0.2">
      <c r="A294" s="383" t="s">
        <v>1029</v>
      </c>
      <c r="B294" s="383">
        <v>7.6970000000000001</v>
      </c>
      <c r="C294" s="383">
        <v>123.56699999999999</v>
      </c>
      <c r="D294" s="383">
        <v>59.503</v>
      </c>
      <c r="E294" s="383">
        <v>190.767</v>
      </c>
      <c r="F294" s="383">
        <v>7.4999999999999997E-2</v>
      </c>
      <c r="G294" s="383">
        <v>0.35699999999999998</v>
      </c>
      <c r="H294" s="383">
        <v>0</v>
      </c>
      <c r="I294" s="383">
        <v>0</v>
      </c>
      <c r="J294" s="383">
        <v>8.9619999999999997</v>
      </c>
      <c r="K294" s="383">
        <v>9.3940000000000001</v>
      </c>
      <c r="L294" s="383">
        <v>200.161</v>
      </c>
      <c r="M294" s="383">
        <v>293.05799999999999</v>
      </c>
      <c r="N294" s="383">
        <v>675.572</v>
      </c>
      <c r="O294" s="383">
        <v>1168.7909999999999</v>
      </c>
    </row>
    <row r="295" spans="1:15" x14ac:dyDescent="0.2">
      <c r="A295" s="383" t="s">
        <v>1030</v>
      </c>
      <c r="B295" s="383">
        <v>5.6550000000000002</v>
      </c>
      <c r="C295" s="383">
        <v>120.087</v>
      </c>
      <c r="D295" s="383">
        <v>60.168999999999997</v>
      </c>
      <c r="E295" s="383">
        <v>185.911</v>
      </c>
      <c r="F295" s="383">
        <v>6.0999999999999999E-2</v>
      </c>
      <c r="G295" s="383">
        <v>0.34499999999999997</v>
      </c>
      <c r="H295" s="383">
        <v>0</v>
      </c>
      <c r="I295" s="383">
        <v>0</v>
      </c>
      <c r="J295" s="383">
        <v>8.5350000000000001</v>
      </c>
      <c r="K295" s="383">
        <v>8.9410000000000007</v>
      </c>
      <c r="L295" s="383">
        <v>194.85300000000001</v>
      </c>
      <c r="M295" s="383">
        <v>278.06099999999998</v>
      </c>
      <c r="N295" s="383">
        <v>574.375</v>
      </c>
      <c r="O295" s="383">
        <v>1047.288</v>
      </c>
    </row>
    <row r="296" spans="1:15" x14ac:dyDescent="0.2">
      <c r="A296" s="383" t="s">
        <v>1031</v>
      </c>
      <c r="B296" s="383">
        <v>6.6289999999999996</v>
      </c>
      <c r="C296" s="383">
        <v>163.10300000000001</v>
      </c>
      <c r="D296" s="383">
        <v>64.040000000000006</v>
      </c>
      <c r="E296" s="383">
        <v>233.773</v>
      </c>
      <c r="F296" s="383">
        <v>6.4000000000000001E-2</v>
      </c>
      <c r="G296" s="383">
        <v>0.35699999999999998</v>
      </c>
      <c r="H296" s="383">
        <v>0</v>
      </c>
      <c r="I296" s="383">
        <v>0</v>
      </c>
      <c r="J296" s="383">
        <v>9.266</v>
      </c>
      <c r="K296" s="383">
        <v>9.6869999999999994</v>
      </c>
      <c r="L296" s="383">
        <v>243.46</v>
      </c>
      <c r="M296" s="383">
        <v>257</v>
      </c>
      <c r="N296" s="383">
        <v>562.16</v>
      </c>
      <c r="O296" s="383">
        <v>1062.6199999999999</v>
      </c>
    </row>
    <row r="297" spans="1:15" x14ac:dyDescent="0.2">
      <c r="A297" s="383" t="s">
        <v>1032</v>
      </c>
      <c r="B297" s="383">
        <v>10.62</v>
      </c>
      <c r="C297" s="383">
        <v>240.86600000000001</v>
      </c>
      <c r="D297" s="383">
        <v>66.682000000000002</v>
      </c>
      <c r="E297" s="383">
        <v>318.16800000000001</v>
      </c>
      <c r="F297" s="383">
        <v>7.0000000000000007E-2</v>
      </c>
      <c r="G297" s="383">
        <v>0.34499999999999997</v>
      </c>
      <c r="H297" s="383">
        <v>0</v>
      </c>
      <c r="I297" s="383">
        <v>0</v>
      </c>
      <c r="J297" s="383">
        <v>9.0069999999999997</v>
      </c>
      <c r="K297" s="383">
        <v>9.423</v>
      </c>
      <c r="L297" s="383">
        <v>327.59100000000001</v>
      </c>
      <c r="M297" s="383">
        <v>242.952</v>
      </c>
      <c r="N297" s="383">
        <v>545.17499999999995</v>
      </c>
      <c r="O297" s="383">
        <v>1115.7170000000001</v>
      </c>
    </row>
    <row r="298" spans="1:15" x14ac:dyDescent="0.2">
      <c r="A298" s="383" t="s">
        <v>1033</v>
      </c>
      <c r="B298" s="383">
        <v>15.635999999999999</v>
      </c>
      <c r="C298" s="383">
        <v>347.73899999999998</v>
      </c>
      <c r="D298" s="383">
        <v>83.641000000000005</v>
      </c>
      <c r="E298" s="383">
        <v>447.01600000000002</v>
      </c>
      <c r="F298" s="383">
        <v>8.2000000000000003E-2</v>
      </c>
      <c r="G298" s="383">
        <v>0.35699999999999998</v>
      </c>
      <c r="H298" s="383">
        <v>0</v>
      </c>
      <c r="I298" s="383">
        <v>0</v>
      </c>
      <c r="J298" s="383">
        <v>9.5869999999999997</v>
      </c>
      <c r="K298" s="383">
        <v>10.026</v>
      </c>
      <c r="L298" s="383">
        <v>457.04199999999997</v>
      </c>
      <c r="M298" s="383">
        <v>251.98699999999999</v>
      </c>
      <c r="N298" s="383">
        <v>567.56600000000003</v>
      </c>
      <c r="O298" s="383">
        <v>1276.5940000000001</v>
      </c>
    </row>
    <row r="299" spans="1:15" x14ac:dyDescent="0.2">
      <c r="A299" s="383" t="s">
        <v>1034</v>
      </c>
      <c r="B299" s="383">
        <v>118.119</v>
      </c>
      <c r="C299" s="383">
        <v>2961.9810000000002</v>
      </c>
      <c r="D299" s="383">
        <v>824.77599999999995</v>
      </c>
      <c r="E299" s="383">
        <v>3904.8760000000002</v>
      </c>
      <c r="F299" s="383">
        <v>0.95699999999999996</v>
      </c>
      <c r="G299" s="383">
        <v>4.2</v>
      </c>
      <c r="H299" s="383">
        <v>0</v>
      </c>
      <c r="I299" s="383">
        <v>0</v>
      </c>
      <c r="J299" s="383">
        <v>106.422</v>
      </c>
      <c r="K299" s="383">
        <v>111.57899999999999</v>
      </c>
      <c r="L299" s="383">
        <v>4016.4549999999999</v>
      </c>
      <c r="M299" s="383">
        <v>3115.5169999999998</v>
      </c>
      <c r="N299" s="383">
        <v>6965.5569999999998</v>
      </c>
      <c r="O299" s="383">
        <v>14097.529</v>
      </c>
    </row>
    <row r="300" spans="1:15" x14ac:dyDescent="0.2">
      <c r="A300" s="383" t="s">
        <v>1035</v>
      </c>
      <c r="B300" s="383">
        <v>12.816000000000001</v>
      </c>
      <c r="C300" s="383">
        <v>436.387</v>
      </c>
      <c r="D300" s="383">
        <v>81.096999999999994</v>
      </c>
      <c r="E300" s="383">
        <v>530.29999999999995</v>
      </c>
      <c r="F300" s="383">
        <v>9.8000000000000004E-2</v>
      </c>
      <c r="G300" s="383">
        <v>0.38200000000000001</v>
      </c>
      <c r="H300" s="383">
        <v>0</v>
      </c>
      <c r="I300" s="383">
        <v>0</v>
      </c>
      <c r="J300" s="383">
        <v>9.3650000000000002</v>
      </c>
      <c r="K300" s="383">
        <v>9.8439999999999994</v>
      </c>
      <c r="L300" s="383">
        <v>540.14400000000001</v>
      </c>
      <c r="M300" s="383">
        <v>261.048</v>
      </c>
      <c r="N300" s="383">
        <v>577.79200000000003</v>
      </c>
      <c r="O300" s="383">
        <v>1378.9829999999999</v>
      </c>
    </row>
    <row r="301" spans="1:15" x14ac:dyDescent="0.2">
      <c r="A301" s="383" t="s">
        <v>1036</v>
      </c>
      <c r="B301" s="383">
        <v>11.516</v>
      </c>
      <c r="C301" s="383">
        <v>419.87799999999999</v>
      </c>
      <c r="D301" s="383">
        <v>81.58</v>
      </c>
      <c r="E301" s="383">
        <v>512.97400000000005</v>
      </c>
      <c r="F301" s="383">
        <v>9.8000000000000004E-2</v>
      </c>
      <c r="G301" s="383">
        <v>0.34499999999999997</v>
      </c>
      <c r="H301" s="383">
        <v>0</v>
      </c>
      <c r="I301" s="383">
        <v>0</v>
      </c>
      <c r="J301" s="383">
        <v>8.33</v>
      </c>
      <c r="K301" s="383">
        <v>8.7729999999999997</v>
      </c>
      <c r="L301" s="383">
        <v>521.74699999999996</v>
      </c>
      <c r="M301" s="383">
        <v>248.13399999999999</v>
      </c>
      <c r="N301" s="383">
        <v>512.41</v>
      </c>
      <c r="O301" s="383">
        <v>1282.2919999999999</v>
      </c>
    </row>
    <row r="302" spans="1:15" x14ac:dyDescent="0.2">
      <c r="A302" s="383" t="s">
        <v>1037</v>
      </c>
      <c r="B302" s="383">
        <v>8.6210000000000004</v>
      </c>
      <c r="C302" s="383">
        <v>349.90600000000001</v>
      </c>
      <c r="D302" s="383">
        <v>70.625</v>
      </c>
      <c r="E302" s="383">
        <v>429.15199999999999</v>
      </c>
      <c r="F302" s="383">
        <v>0.112</v>
      </c>
      <c r="G302" s="383">
        <v>0.38200000000000001</v>
      </c>
      <c r="H302" s="383">
        <v>0</v>
      </c>
      <c r="I302" s="383">
        <v>0</v>
      </c>
      <c r="J302" s="383">
        <v>8.9740000000000002</v>
      </c>
      <c r="K302" s="383">
        <v>9.468</v>
      </c>
      <c r="L302" s="383">
        <v>438.62099999999998</v>
      </c>
      <c r="M302" s="383">
        <v>251.286</v>
      </c>
      <c r="N302" s="383">
        <v>557.02700000000004</v>
      </c>
      <c r="O302" s="383">
        <v>1246.933</v>
      </c>
    </row>
    <row r="303" spans="1:15" x14ac:dyDescent="0.2">
      <c r="A303" s="383" t="s">
        <v>1038</v>
      </c>
      <c r="B303" s="383">
        <v>9.0280000000000005</v>
      </c>
      <c r="C303" s="383">
        <v>259.44600000000003</v>
      </c>
      <c r="D303" s="383">
        <v>63.03</v>
      </c>
      <c r="E303" s="383">
        <v>331.50400000000002</v>
      </c>
      <c r="F303" s="383">
        <v>9.6000000000000002E-2</v>
      </c>
      <c r="G303" s="383">
        <v>0.37</v>
      </c>
      <c r="H303" s="383">
        <v>0</v>
      </c>
      <c r="I303" s="383">
        <v>0</v>
      </c>
      <c r="J303" s="383">
        <v>9.7159999999999993</v>
      </c>
      <c r="K303" s="383">
        <v>10.182</v>
      </c>
      <c r="L303" s="383">
        <v>341.68599999999998</v>
      </c>
      <c r="M303" s="383">
        <v>242.374</v>
      </c>
      <c r="N303" s="383">
        <v>532.721</v>
      </c>
      <c r="O303" s="383">
        <v>1116.7819999999999</v>
      </c>
    </row>
    <row r="304" spans="1:15" x14ac:dyDescent="0.2">
      <c r="A304" s="383" t="s">
        <v>1039</v>
      </c>
      <c r="B304" s="383">
        <v>5.851</v>
      </c>
      <c r="C304" s="383">
        <v>188.286</v>
      </c>
      <c r="D304" s="383">
        <v>54.219000000000001</v>
      </c>
      <c r="E304" s="383">
        <v>248.35599999999999</v>
      </c>
      <c r="F304" s="383">
        <v>0.109</v>
      </c>
      <c r="G304" s="383">
        <v>0.38200000000000001</v>
      </c>
      <c r="H304" s="383">
        <v>0</v>
      </c>
      <c r="I304" s="383">
        <v>0</v>
      </c>
      <c r="J304" s="383">
        <v>8.5210000000000008</v>
      </c>
      <c r="K304" s="383">
        <v>9.0120000000000005</v>
      </c>
      <c r="L304" s="383">
        <v>257.36799999999999</v>
      </c>
      <c r="M304" s="383">
        <v>252.59399999999999</v>
      </c>
      <c r="N304" s="383">
        <v>593.51099999999997</v>
      </c>
      <c r="O304" s="383">
        <v>1103.473</v>
      </c>
    </row>
    <row r="305" spans="1:15" x14ac:dyDescent="0.2">
      <c r="A305" s="383" t="s">
        <v>1040</v>
      </c>
      <c r="B305" s="383">
        <v>5.8739999999999997</v>
      </c>
      <c r="C305" s="383">
        <v>135.523</v>
      </c>
      <c r="D305" s="383">
        <v>53.121000000000002</v>
      </c>
      <c r="E305" s="383">
        <v>194.518</v>
      </c>
      <c r="F305" s="383">
        <v>0.11899999999999999</v>
      </c>
      <c r="G305" s="383">
        <v>0.37</v>
      </c>
      <c r="H305" s="383">
        <v>0</v>
      </c>
      <c r="I305" s="383">
        <v>0</v>
      </c>
      <c r="J305" s="383">
        <v>9.4450000000000003</v>
      </c>
      <c r="K305" s="383">
        <v>9.9339999999999993</v>
      </c>
      <c r="L305" s="383">
        <v>204.452</v>
      </c>
      <c r="M305" s="383">
        <v>282.41699999999997</v>
      </c>
      <c r="N305" s="383">
        <v>650.87699999999995</v>
      </c>
      <c r="O305" s="383">
        <v>1137.7460000000001</v>
      </c>
    </row>
    <row r="306" spans="1:15" x14ac:dyDescent="0.2">
      <c r="A306" s="383" t="s">
        <v>1041</v>
      </c>
      <c r="B306" s="383">
        <v>3.4580000000000002</v>
      </c>
      <c r="C306" s="383">
        <v>135.291</v>
      </c>
      <c r="D306" s="383">
        <v>48.243000000000002</v>
      </c>
      <c r="E306" s="383">
        <v>186.99199999999999</v>
      </c>
      <c r="F306" s="383">
        <v>0.108</v>
      </c>
      <c r="G306" s="383">
        <v>0.38200000000000001</v>
      </c>
      <c r="H306" s="383">
        <v>0</v>
      </c>
      <c r="I306" s="383">
        <v>0</v>
      </c>
      <c r="J306" s="383">
        <v>9.5670000000000002</v>
      </c>
      <c r="K306" s="383">
        <v>10.057</v>
      </c>
      <c r="L306" s="383">
        <v>197.048</v>
      </c>
      <c r="M306" s="383">
        <v>308.50099999999998</v>
      </c>
      <c r="N306" s="383">
        <v>754.75599999999997</v>
      </c>
      <c r="O306" s="383">
        <v>1260.306</v>
      </c>
    </row>
    <row r="307" spans="1:15" x14ac:dyDescent="0.2">
      <c r="A307" s="383" t="s">
        <v>1042</v>
      </c>
      <c r="B307" s="383">
        <v>7.423</v>
      </c>
      <c r="C307" s="383">
        <v>133.30199999999999</v>
      </c>
      <c r="D307" s="383">
        <v>50.44</v>
      </c>
      <c r="E307" s="383">
        <v>191.16499999999999</v>
      </c>
      <c r="F307" s="383">
        <v>9.6000000000000002E-2</v>
      </c>
      <c r="G307" s="383">
        <v>0.38200000000000001</v>
      </c>
      <c r="H307" s="383">
        <v>0</v>
      </c>
      <c r="I307" s="383">
        <v>0</v>
      </c>
      <c r="J307" s="383">
        <v>9.7710000000000008</v>
      </c>
      <c r="K307" s="383">
        <v>10.249000000000001</v>
      </c>
      <c r="L307" s="383">
        <v>201.41300000000001</v>
      </c>
      <c r="M307" s="383">
        <v>318.44</v>
      </c>
      <c r="N307" s="383">
        <v>764.31899999999996</v>
      </c>
      <c r="O307" s="383">
        <v>1284.173</v>
      </c>
    </row>
    <row r="308" spans="1:15" x14ac:dyDescent="0.2">
      <c r="A308" s="383" t="s">
        <v>1043</v>
      </c>
      <c r="B308" s="383">
        <v>10.494</v>
      </c>
      <c r="C308" s="383">
        <v>132.27799999999999</v>
      </c>
      <c r="D308" s="383">
        <v>51.874000000000002</v>
      </c>
      <c r="E308" s="383">
        <v>194.64500000000001</v>
      </c>
      <c r="F308" s="383">
        <v>7.9000000000000001E-2</v>
      </c>
      <c r="G308" s="383">
        <v>0.37</v>
      </c>
      <c r="H308" s="383">
        <v>0</v>
      </c>
      <c r="I308" s="383">
        <v>0</v>
      </c>
      <c r="J308" s="383">
        <v>9.4689999999999994</v>
      </c>
      <c r="K308" s="383">
        <v>9.9179999999999993</v>
      </c>
      <c r="L308" s="383">
        <v>204.56299999999999</v>
      </c>
      <c r="M308" s="383">
        <v>292.09300000000002</v>
      </c>
      <c r="N308" s="383">
        <v>603.58900000000006</v>
      </c>
      <c r="O308" s="383">
        <v>1100.2449999999999</v>
      </c>
    </row>
    <row r="309" spans="1:15" x14ac:dyDescent="0.2">
      <c r="A309" s="383" t="s">
        <v>1044</v>
      </c>
      <c r="B309" s="383">
        <v>6.7779999999999996</v>
      </c>
      <c r="C309" s="383">
        <v>174.369</v>
      </c>
      <c r="D309" s="383">
        <v>56.530999999999999</v>
      </c>
      <c r="E309" s="383">
        <v>237.678</v>
      </c>
      <c r="F309" s="383">
        <v>9.0999999999999998E-2</v>
      </c>
      <c r="G309" s="383">
        <v>0.38200000000000001</v>
      </c>
      <c r="H309" s="383">
        <v>0</v>
      </c>
      <c r="I309" s="383">
        <v>0</v>
      </c>
      <c r="J309" s="383">
        <v>9.9930000000000003</v>
      </c>
      <c r="K309" s="383">
        <v>10.465999999999999</v>
      </c>
      <c r="L309" s="383">
        <v>248.14400000000001</v>
      </c>
      <c r="M309" s="383">
        <v>273.05</v>
      </c>
      <c r="N309" s="383">
        <v>603.98400000000004</v>
      </c>
      <c r="O309" s="383">
        <v>1125.1769999999999</v>
      </c>
    </row>
    <row r="310" spans="1:15" x14ac:dyDescent="0.2">
      <c r="A310" s="383" t="s">
        <v>1045</v>
      </c>
      <c r="B310" s="383">
        <v>14.361000000000001</v>
      </c>
      <c r="C310" s="383">
        <v>302.89800000000002</v>
      </c>
      <c r="D310" s="383">
        <v>68.929000000000002</v>
      </c>
      <c r="E310" s="383">
        <v>386.18799999999999</v>
      </c>
      <c r="F310" s="383">
        <v>0.1</v>
      </c>
      <c r="G310" s="383">
        <v>0.37</v>
      </c>
      <c r="H310" s="383">
        <v>0</v>
      </c>
      <c r="I310" s="383">
        <v>0</v>
      </c>
      <c r="J310" s="383">
        <v>9.8539999999999992</v>
      </c>
      <c r="K310" s="383">
        <v>10.324</v>
      </c>
      <c r="L310" s="383">
        <v>396.512</v>
      </c>
      <c r="M310" s="383">
        <v>257.41199999999998</v>
      </c>
      <c r="N310" s="383">
        <v>577.87800000000004</v>
      </c>
      <c r="O310" s="383">
        <v>1231.8030000000001</v>
      </c>
    </row>
    <row r="311" spans="1:15" x14ac:dyDescent="0.2">
      <c r="A311" s="383" t="s">
        <v>1046</v>
      </c>
      <c r="B311" s="383">
        <v>20.568999999999999</v>
      </c>
      <c r="C311" s="383">
        <v>428.56099999999998</v>
      </c>
      <c r="D311" s="383">
        <v>89.608999999999995</v>
      </c>
      <c r="E311" s="383">
        <v>538.73900000000003</v>
      </c>
      <c r="F311" s="383">
        <v>0.115</v>
      </c>
      <c r="G311" s="383">
        <v>0.38200000000000001</v>
      </c>
      <c r="H311" s="383">
        <v>0</v>
      </c>
      <c r="I311" s="383">
        <v>0</v>
      </c>
      <c r="J311" s="383">
        <v>9.7119999999999997</v>
      </c>
      <c r="K311" s="383">
        <v>10.209</v>
      </c>
      <c r="L311" s="383">
        <v>548.94799999999998</v>
      </c>
      <c r="M311" s="383">
        <v>264.68700000000001</v>
      </c>
      <c r="N311" s="383">
        <v>610.16899999999998</v>
      </c>
      <c r="O311" s="383">
        <v>1423.8040000000001</v>
      </c>
    </row>
    <row r="312" spans="1:15" x14ac:dyDescent="0.2">
      <c r="A312" s="383" t="s">
        <v>1047</v>
      </c>
      <c r="B312" s="383">
        <v>116.788</v>
      </c>
      <c r="C312" s="383">
        <v>3095.989</v>
      </c>
      <c r="D312" s="383">
        <v>769.29600000000005</v>
      </c>
      <c r="E312" s="383">
        <v>3982.0729999999999</v>
      </c>
      <c r="F312" s="383">
        <v>1.22</v>
      </c>
      <c r="G312" s="383">
        <v>4.5</v>
      </c>
      <c r="H312" s="383">
        <v>0</v>
      </c>
      <c r="I312" s="383">
        <v>0</v>
      </c>
      <c r="J312" s="383">
        <v>112.717</v>
      </c>
      <c r="K312" s="383">
        <v>118.43600000000001</v>
      </c>
      <c r="L312" s="383">
        <v>4100.51</v>
      </c>
      <c r="M312" s="383">
        <v>3252.0360000000001</v>
      </c>
      <c r="N312" s="383">
        <v>7337.5069999999996</v>
      </c>
      <c r="O312" s="383">
        <v>14690.053</v>
      </c>
    </row>
    <row r="313" spans="1:15" x14ac:dyDescent="0.2">
      <c r="A313" s="383" t="s">
        <v>1048</v>
      </c>
      <c r="B313" s="383">
        <v>14.122999999999999</v>
      </c>
      <c r="C313" s="383">
        <v>490.65100000000001</v>
      </c>
      <c r="D313" s="383">
        <v>90.287999999999997</v>
      </c>
      <c r="E313" s="383">
        <v>595.06100000000004</v>
      </c>
      <c r="F313" s="383">
        <v>0.115</v>
      </c>
      <c r="G313" s="383">
        <v>0.44900000000000001</v>
      </c>
      <c r="H313" s="383">
        <v>0</v>
      </c>
      <c r="I313" s="383">
        <v>0</v>
      </c>
      <c r="J313" s="383">
        <v>9.8859999999999992</v>
      </c>
      <c r="K313" s="383">
        <v>10.45</v>
      </c>
      <c r="L313" s="383">
        <v>605.51099999999997</v>
      </c>
      <c r="M313" s="383">
        <v>273.851</v>
      </c>
      <c r="N313" s="383">
        <v>603.73400000000004</v>
      </c>
      <c r="O313" s="383">
        <v>1483.096</v>
      </c>
    </row>
    <row r="314" spans="1:15" x14ac:dyDescent="0.2">
      <c r="A314" s="383" t="s">
        <v>1049</v>
      </c>
      <c r="B314" s="383">
        <v>11.709</v>
      </c>
      <c r="C314" s="383">
        <v>452.70800000000003</v>
      </c>
      <c r="D314" s="383">
        <v>84.665000000000006</v>
      </c>
      <c r="E314" s="383">
        <v>549.08100000000002</v>
      </c>
      <c r="F314" s="383">
        <v>0.11899999999999999</v>
      </c>
      <c r="G314" s="383">
        <v>0.42</v>
      </c>
      <c r="H314" s="383">
        <v>0</v>
      </c>
      <c r="I314" s="383">
        <v>0</v>
      </c>
      <c r="J314" s="383">
        <v>9.9160000000000004</v>
      </c>
      <c r="K314" s="383">
        <v>10.455</v>
      </c>
      <c r="L314" s="383">
        <v>559.53700000000003</v>
      </c>
      <c r="M314" s="383">
        <v>262.99799999999999</v>
      </c>
      <c r="N314" s="383">
        <v>552.85799999999995</v>
      </c>
      <c r="O314" s="383">
        <v>1375.393</v>
      </c>
    </row>
    <row r="315" spans="1:15" x14ac:dyDescent="0.2">
      <c r="A315" s="383" t="s">
        <v>1050</v>
      </c>
      <c r="B315" s="383">
        <v>10.651999999999999</v>
      </c>
      <c r="C315" s="383">
        <v>395.65600000000001</v>
      </c>
      <c r="D315" s="383">
        <v>73.822999999999993</v>
      </c>
      <c r="E315" s="383">
        <v>480.13099999999997</v>
      </c>
      <c r="F315" s="383">
        <v>0.127</v>
      </c>
      <c r="G315" s="383">
        <v>0.44900000000000001</v>
      </c>
      <c r="H315" s="383">
        <v>0</v>
      </c>
      <c r="I315" s="383">
        <v>0</v>
      </c>
      <c r="J315" s="383">
        <v>10.834</v>
      </c>
      <c r="K315" s="383">
        <v>11.41</v>
      </c>
      <c r="L315" s="383">
        <v>491.541</v>
      </c>
      <c r="M315" s="383">
        <v>261.745</v>
      </c>
      <c r="N315" s="383">
        <v>580.28</v>
      </c>
      <c r="O315" s="383">
        <v>1333.566</v>
      </c>
    </row>
    <row r="316" spans="1:15" x14ac:dyDescent="0.2">
      <c r="A316" s="383" t="s">
        <v>1051</v>
      </c>
      <c r="B316" s="383">
        <v>10.051</v>
      </c>
      <c r="C316" s="383">
        <v>289.72899999999998</v>
      </c>
      <c r="D316" s="383">
        <v>60.704000000000001</v>
      </c>
      <c r="E316" s="383">
        <v>360.483</v>
      </c>
      <c r="F316" s="383">
        <v>0.11899999999999999</v>
      </c>
      <c r="G316" s="383">
        <v>0.434</v>
      </c>
      <c r="H316" s="383">
        <v>0</v>
      </c>
      <c r="I316" s="383">
        <v>0</v>
      </c>
      <c r="J316" s="383">
        <v>10.058</v>
      </c>
      <c r="K316" s="383">
        <v>10.612</v>
      </c>
      <c r="L316" s="383">
        <v>371.09500000000003</v>
      </c>
      <c r="M316" s="383">
        <v>249.65299999999999</v>
      </c>
      <c r="N316" s="383">
        <v>543.92899999999997</v>
      </c>
      <c r="O316" s="383">
        <v>1164.6759999999999</v>
      </c>
    </row>
    <row r="317" spans="1:15" x14ac:dyDescent="0.2">
      <c r="A317" s="383" t="s">
        <v>1052</v>
      </c>
      <c r="B317" s="383">
        <v>7.7140000000000004</v>
      </c>
      <c r="C317" s="383">
        <v>186.98599999999999</v>
      </c>
      <c r="D317" s="383">
        <v>52.765999999999998</v>
      </c>
      <c r="E317" s="383">
        <v>247.46600000000001</v>
      </c>
      <c r="F317" s="383">
        <v>0.125</v>
      </c>
      <c r="G317" s="383">
        <v>0.44900000000000001</v>
      </c>
      <c r="H317" s="383">
        <v>0</v>
      </c>
      <c r="I317" s="383">
        <v>0</v>
      </c>
      <c r="J317" s="383">
        <v>10.409000000000001</v>
      </c>
      <c r="K317" s="383">
        <v>10.983000000000001</v>
      </c>
      <c r="L317" s="383">
        <v>258.44900000000001</v>
      </c>
      <c r="M317" s="383">
        <v>266.404</v>
      </c>
      <c r="N317" s="383">
        <v>651.92100000000005</v>
      </c>
      <c r="O317" s="383">
        <v>1176.7739999999999</v>
      </c>
    </row>
    <row r="318" spans="1:15" x14ac:dyDescent="0.2">
      <c r="A318" s="383" t="s">
        <v>1053</v>
      </c>
      <c r="B318" s="383">
        <v>6.5579999999999998</v>
      </c>
      <c r="C318" s="383">
        <v>136.18100000000001</v>
      </c>
      <c r="D318" s="383">
        <v>52.01</v>
      </c>
      <c r="E318" s="383">
        <v>194.74799999999999</v>
      </c>
      <c r="F318" s="383">
        <v>0.12</v>
      </c>
      <c r="G318" s="383">
        <v>0.434</v>
      </c>
      <c r="H318" s="383">
        <v>0</v>
      </c>
      <c r="I318" s="383">
        <v>0</v>
      </c>
      <c r="J318" s="383">
        <v>10.944000000000001</v>
      </c>
      <c r="K318" s="383">
        <v>11.497999999999999</v>
      </c>
      <c r="L318" s="383">
        <v>206.24700000000001</v>
      </c>
      <c r="M318" s="383">
        <v>293.52300000000002</v>
      </c>
      <c r="N318" s="383">
        <v>687.84900000000005</v>
      </c>
      <c r="O318" s="383">
        <v>1187.6189999999999</v>
      </c>
    </row>
    <row r="319" spans="1:15" x14ac:dyDescent="0.2">
      <c r="A319" s="383" t="s">
        <v>1054</v>
      </c>
      <c r="B319" s="383">
        <v>8.9640000000000004</v>
      </c>
      <c r="C319" s="383">
        <v>128.15899999999999</v>
      </c>
      <c r="D319" s="383">
        <v>48.593000000000004</v>
      </c>
      <c r="E319" s="383">
        <v>185.71600000000001</v>
      </c>
      <c r="F319" s="383">
        <v>0.108</v>
      </c>
      <c r="G319" s="383">
        <v>0.44900000000000001</v>
      </c>
      <c r="H319" s="383">
        <v>0</v>
      </c>
      <c r="I319" s="383">
        <v>0</v>
      </c>
      <c r="J319" s="383">
        <v>11.496</v>
      </c>
      <c r="K319" s="383">
        <v>12.053000000000001</v>
      </c>
      <c r="L319" s="383">
        <v>197.76900000000001</v>
      </c>
      <c r="M319" s="383">
        <v>309.90499999999997</v>
      </c>
      <c r="N319" s="383">
        <v>738.88699999999994</v>
      </c>
      <c r="O319" s="383">
        <v>1246.5609999999999</v>
      </c>
    </row>
    <row r="320" spans="1:15" x14ac:dyDescent="0.2">
      <c r="A320" s="383" t="s">
        <v>1055</v>
      </c>
      <c r="B320" s="383">
        <v>8.5839999999999996</v>
      </c>
      <c r="C320" s="383">
        <v>125.60599999999999</v>
      </c>
      <c r="D320" s="383">
        <v>51.09</v>
      </c>
      <c r="E320" s="383">
        <v>185.28</v>
      </c>
      <c r="F320" s="383">
        <v>9.8000000000000004E-2</v>
      </c>
      <c r="G320" s="383">
        <v>0.44900000000000001</v>
      </c>
      <c r="H320" s="383">
        <v>0</v>
      </c>
      <c r="I320" s="383">
        <v>0</v>
      </c>
      <c r="J320" s="383">
        <v>10.289</v>
      </c>
      <c r="K320" s="383">
        <v>10.836</v>
      </c>
      <c r="L320" s="383">
        <v>196.11600000000001</v>
      </c>
      <c r="M320" s="383">
        <v>317.62900000000002</v>
      </c>
      <c r="N320" s="383">
        <v>741.101</v>
      </c>
      <c r="O320" s="383">
        <v>1254.845</v>
      </c>
    </row>
    <row r="321" spans="1:15" x14ac:dyDescent="0.2">
      <c r="A321" s="383" t="s">
        <v>1056</v>
      </c>
      <c r="B321" s="383">
        <v>6.774</v>
      </c>
      <c r="C321" s="383">
        <v>127.124</v>
      </c>
      <c r="D321" s="383">
        <v>53.780999999999999</v>
      </c>
      <c r="E321" s="383">
        <v>187.679</v>
      </c>
      <c r="F321" s="383">
        <v>8.3000000000000004E-2</v>
      </c>
      <c r="G321" s="383">
        <v>0.434</v>
      </c>
      <c r="H321" s="383">
        <v>0</v>
      </c>
      <c r="I321" s="383">
        <v>0</v>
      </c>
      <c r="J321" s="383">
        <v>10.715</v>
      </c>
      <c r="K321" s="383">
        <v>11.231999999999999</v>
      </c>
      <c r="L321" s="383">
        <v>198.911</v>
      </c>
      <c r="M321" s="383">
        <v>298.88299999999998</v>
      </c>
      <c r="N321" s="383">
        <v>630.62800000000004</v>
      </c>
      <c r="O321" s="383">
        <v>1128.422</v>
      </c>
    </row>
    <row r="322" spans="1:15" x14ac:dyDescent="0.2">
      <c r="A322" s="383" t="s">
        <v>1057</v>
      </c>
      <c r="B322" s="383">
        <v>6.9189999999999996</v>
      </c>
      <c r="C322" s="383">
        <v>174.84299999999999</v>
      </c>
      <c r="D322" s="383">
        <v>64.983000000000004</v>
      </c>
      <c r="E322" s="383">
        <v>246.745</v>
      </c>
      <c r="F322" s="383">
        <v>8.5000000000000006E-2</v>
      </c>
      <c r="G322" s="383">
        <v>0.44900000000000001</v>
      </c>
      <c r="H322" s="383">
        <v>0</v>
      </c>
      <c r="I322" s="383">
        <v>0</v>
      </c>
      <c r="J322" s="383">
        <v>11.709</v>
      </c>
      <c r="K322" s="383">
        <v>12.242000000000001</v>
      </c>
      <c r="L322" s="383">
        <v>258.988</v>
      </c>
      <c r="M322" s="383">
        <v>275.71100000000001</v>
      </c>
      <c r="N322" s="383">
        <v>615.87300000000005</v>
      </c>
      <c r="O322" s="383">
        <v>1150.5709999999999</v>
      </c>
    </row>
    <row r="323" spans="1:15" x14ac:dyDescent="0.2">
      <c r="A323" s="383" t="s">
        <v>1058</v>
      </c>
      <c r="B323" s="383">
        <v>13.435</v>
      </c>
      <c r="C323" s="383">
        <v>300.77</v>
      </c>
      <c r="D323" s="383">
        <v>74.986000000000004</v>
      </c>
      <c r="E323" s="383">
        <v>389.19099999999997</v>
      </c>
      <c r="F323" s="383">
        <v>8.7999999999999995E-2</v>
      </c>
      <c r="G323" s="383">
        <v>0.434</v>
      </c>
      <c r="H323" s="383">
        <v>0</v>
      </c>
      <c r="I323" s="383">
        <v>0</v>
      </c>
      <c r="J323" s="383">
        <v>11.112</v>
      </c>
      <c r="K323" s="383">
        <v>11.635</v>
      </c>
      <c r="L323" s="383">
        <v>400.82600000000002</v>
      </c>
      <c r="M323" s="383">
        <v>262.755</v>
      </c>
      <c r="N323" s="383">
        <v>599.93100000000004</v>
      </c>
      <c r="O323" s="383">
        <v>1263.5119999999999</v>
      </c>
    </row>
    <row r="324" spans="1:15" x14ac:dyDescent="0.2">
      <c r="A324" s="383" t="s">
        <v>1059</v>
      </c>
      <c r="B324" s="383">
        <v>16.13</v>
      </c>
      <c r="C324" s="383">
        <v>418.125</v>
      </c>
      <c r="D324" s="383">
        <v>82.349000000000004</v>
      </c>
      <c r="E324" s="383">
        <v>516.60400000000004</v>
      </c>
      <c r="F324" s="383">
        <v>0.113</v>
      </c>
      <c r="G324" s="383">
        <v>0.44900000000000001</v>
      </c>
      <c r="H324" s="383">
        <v>0</v>
      </c>
      <c r="I324" s="383">
        <v>0</v>
      </c>
      <c r="J324" s="383">
        <v>11.472</v>
      </c>
      <c r="K324" s="383">
        <v>12.034000000000001</v>
      </c>
      <c r="L324" s="383">
        <v>528.63800000000003</v>
      </c>
      <c r="M324" s="383">
        <v>270.911</v>
      </c>
      <c r="N324" s="383">
        <v>611.76700000000005</v>
      </c>
      <c r="O324" s="383">
        <v>1411.316</v>
      </c>
    </row>
    <row r="325" spans="1:15" x14ac:dyDescent="0.2">
      <c r="A325" s="383" t="s">
        <v>1060</v>
      </c>
      <c r="B325" s="383">
        <v>121.613</v>
      </c>
      <c r="C325" s="383">
        <v>3226.317</v>
      </c>
      <c r="D325" s="383">
        <v>790.03700000000003</v>
      </c>
      <c r="E325" s="383">
        <v>4137.9669999999996</v>
      </c>
      <c r="F325" s="383">
        <v>1.3</v>
      </c>
      <c r="G325" s="383">
        <v>5.3</v>
      </c>
      <c r="H325" s="383">
        <v>0</v>
      </c>
      <c r="I325" s="383">
        <v>0</v>
      </c>
      <c r="J325" s="383">
        <v>128.84</v>
      </c>
      <c r="K325" s="383">
        <v>135.44</v>
      </c>
      <c r="L325" s="383">
        <v>4273.4070000000002</v>
      </c>
      <c r="M325" s="383">
        <v>3343.9690000000001</v>
      </c>
      <c r="N325" s="383">
        <v>7554.6149999999998</v>
      </c>
      <c r="O325" s="383">
        <v>15171.991</v>
      </c>
    </row>
    <row r="326" spans="1:15" x14ac:dyDescent="0.2">
      <c r="A326" s="383" t="s">
        <v>1061</v>
      </c>
      <c r="B326" s="383">
        <v>16.567</v>
      </c>
      <c r="C326" s="383">
        <v>484.45100000000002</v>
      </c>
      <c r="D326" s="383">
        <v>91.147000000000006</v>
      </c>
      <c r="E326" s="383">
        <v>592.16499999999996</v>
      </c>
      <c r="F326" s="383">
        <v>0.114</v>
      </c>
      <c r="G326" s="383">
        <v>0.48399999999999999</v>
      </c>
      <c r="H326" s="383">
        <v>0</v>
      </c>
      <c r="I326" s="383">
        <v>0</v>
      </c>
      <c r="J326" s="383">
        <v>10.436</v>
      </c>
      <c r="K326" s="383">
        <v>11.032999999999999</v>
      </c>
      <c r="L326" s="383">
        <v>603.19799999999998</v>
      </c>
      <c r="M326" s="383">
        <v>289.11</v>
      </c>
      <c r="N326" s="383">
        <v>634.55200000000002</v>
      </c>
      <c r="O326" s="383">
        <v>1526.8610000000001</v>
      </c>
    </row>
    <row r="327" spans="1:15" x14ac:dyDescent="0.2">
      <c r="A327" s="383" t="s">
        <v>1062</v>
      </c>
      <c r="B327" s="383">
        <v>12.045999999999999</v>
      </c>
      <c r="C327" s="383">
        <v>429.11099999999999</v>
      </c>
      <c r="D327" s="383">
        <v>72.716999999999999</v>
      </c>
      <c r="E327" s="383">
        <v>513.87400000000002</v>
      </c>
      <c r="F327" s="383">
        <v>0.109</v>
      </c>
      <c r="G327" s="383">
        <v>0.437</v>
      </c>
      <c r="H327" s="383">
        <v>0</v>
      </c>
      <c r="I327" s="383">
        <v>0</v>
      </c>
      <c r="J327" s="383">
        <v>10.135999999999999</v>
      </c>
      <c r="K327" s="383">
        <v>10.682</v>
      </c>
      <c r="L327" s="383">
        <v>524.55600000000004</v>
      </c>
      <c r="M327" s="383">
        <v>267.48200000000003</v>
      </c>
      <c r="N327" s="383">
        <v>538.47500000000002</v>
      </c>
      <c r="O327" s="383">
        <v>1330.5129999999999</v>
      </c>
    </row>
    <row r="328" spans="1:15" x14ac:dyDescent="0.2">
      <c r="A328" s="383" t="s">
        <v>1063</v>
      </c>
      <c r="B328" s="383">
        <v>10.205</v>
      </c>
      <c r="C328" s="383">
        <v>367.58699999999999</v>
      </c>
      <c r="D328" s="383">
        <v>67.590999999999994</v>
      </c>
      <c r="E328" s="383">
        <v>445.38200000000001</v>
      </c>
      <c r="F328" s="383">
        <v>0.121</v>
      </c>
      <c r="G328" s="383">
        <v>0.48399999999999999</v>
      </c>
      <c r="H328" s="383">
        <v>0</v>
      </c>
      <c r="I328" s="383">
        <v>0</v>
      </c>
      <c r="J328" s="383">
        <v>10.742000000000001</v>
      </c>
      <c r="K328" s="383">
        <v>11.346</v>
      </c>
      <c r="L328" s="383">
        <v>456.72899999999998</v>
      </c>
      <c r="M328" s="383">
        <v>267.83999999999997</v>
      </c>
      <c r="N328" s="383">
        <v>604.48599999999999</v>
      </c>
      <c r="O328" s="383">
        <v>1329.0550000000001</v>
      </c>
    </row>
    <row r="329" spans="1:15" x14ac:dyDescent="0.2">
      <c r="A329" s="383" t="s">
        <v>1064</v>
      </c>
      <c r="B329" s="383">
        <v>11.513999999999999</v>
      </c>
      <c r="C329" s="383">
        <v>274.78399999999999</v>
      </c>
      <c r="D329" s="383">
        <v>59.112000000000002</v>
      </c>
      <c r="E329" s="383">
        <v>345.40899999999999</v>
      </c>
      <c r="F329" s="383">
        <v>0.11</v>
      </c>
      <c r="G329" s="383">
        <v>0.46800000000000003</v>
      </c>
      <c r="H329" s="383">
        <v>0</v>
      </c>
      <c r="I329" s="383">
        <v>0</v>
      </c>
      <c r="J329" s="383">
        <v>11.163</v>
      </c>
      <c r="K329" s="383">
        <v>11.742000000000001</v>
      </c>
      <c r="L329" s="383">
        <v>357.15100000000001</v>
      </c>
      <c r="M329" s="383">
        <v>263.84899999999999</v>
      </c>
      <c r="N329" s="383">
        <v>575.16300000000001</v>
      </c>
      <c r="O329" s="383">
        <v>1196.163</v>
      </c>
    </row>
    <row r="330" spans="1:15" x14ac:dyDescent="0.2">
      <c r="A330" s="383" t="s">
        <v>1065</v>
      </c>
      <c r="B330" s="383">
        <v>7.593</v>
      </c>
      <c r="C330" s="383">
        <v>207.91300000000001</v>
      </c>
      <c r="D330" s="383">
        <v>52.451000000000001</v>
      </c>
      <c r="E330" s="383">
        <v>267.95699999999999</v>
      </c>
      <c r="F330" s="383">
        <v>0.11799999999999999</v>
      </c>
      <c r="G330" s="383">
        <v>0.48399999999999999</v>
      </c>
      <c r="H330" s="383">
        <v>0</v>
      </c>
      <c r="I330" s="383">
        <v>0</v>
      </c>
      <c r="J330" s="383">
        <v>11.554</v>
      </c>
      <c r="K330" s="383">
        <v>12.156000000000001</v>
      </c>
      <c r="L330" s="383">
        <v>280.113</v>
      </c>
      <c r="M330" s="383">
        <v>269.82600000000002</v>
      </c>
      <c r="N330" s="383">
        <v>637.37300000000005</v>
      </c>
      <c r="O330" s="383">
        <v>1187.3130000000001</v>
      </c>
    </row>
    <row r="331" spans="1:15" x14ac:dyDescent="0.2">
      <c r="A331" s="383" t="s">
        <v>1066</v>
      </c>
      <c r="B331" s="383">
        <v>6.7709999999999999</v>
      </c>
      <c r="C331" s="383">
        <v>157.54499999999999</v>
      </c>
      <c r="D331" s="383">
        <v>52.686</v>
      </c>
      <c r="E331" s="383">
        <v>217.00200000000001</v>
      </c>
      <c r="F331" s="383">
        <v>0.11899999999999999</v>
      </c>
      <c r="G331" s="383">
        <v>0.46800000000000003</v>
      </c>
      <c r="H331" s="383">
        <v>0</v>
      </c>
      <c r="I331" s="383">
        <v>0</v>
      </c>
      <c r="J331" s="383">
        <v>10.797000000000001</v>
      </c>
      <c r="K331" s="383">
        <v>11.385</v>
      </c>
      <c r="L331" s="383">
        <v>228.387</v>
      </c>
      <c r="M331" s="383">
        <v>300.83800000000002</v>
      </c>
      <c r="N331" s="383">
        <v>712.56899999999996</v>
      </c>
      <c r="O331" s="383">
        <v>1241.7929999999999</v>
      </c>
    </row>
    <row r="332" spans="1:15" x14ac:dyDescent="0.2">
      <c r="A332" s="383" t="s">
        <v>1067</v>
      </c>
      <c r="B332" s="383">
        <v>10.036</v>
      </c>
      <c r="C332" s="383">
        <v>147.19999999999999</v>
      </c>
      <c r="D332" s="383">
        <v>52.33</v>
      </c>
      <c r="E332" s="383">
        <v>209.566</v>
      </c>
      <c r="F332" s="383">
        <v>0.109</v>
      </c>
      <c r="G332" s="383">
        <v>0.48399999999999999</v>
      </c>
      <c r="H332" s="383">
        <v>0</v>
      </c>
      <c r="I332" s="383">
        <v>0</v>
      </c>
      <c r="J332" s="383">
        <v>11.226000000000001</v>
      </c>
      <c r="K332" s="383">
        <v>11.819000000000001</v>
      </c>
      <c r="L332" s="383">
        <v>221.38499999999999</v>
      </c>
      <c r="M332" s="383">
        <v>333.822</v>
      </c>
      <c r="N332" s="383">
        <v>814.69100000000003</v>
      </c>
      <c r="O332" s="383">
        <v>1369.8979999999999</v>
      </c>
    </row>
    <row r="333" spans="1:15" x14ac:dyDescent="0.2">
      <c r="A333" s="383" t="s">
        <v>1068</v>
      </c>
      <c r="B333" s="383">
        <v>8.6159999999999997</v>
      </c>
      <c r="C333" s="383">
        <v>142.67400000000001</v>
      </c>
      <c r="D333" s="383">
        <v>53.027999999999999</v>
      </c>
      <c r="E333" s="383">
        <v>204.31800000000001</v>
      </c>
      <c r="F333" s="383">
        <v>9.2999999999999999E-2</v>
      </c>
      <c r="G333" s="383">
        <v>0.48399999999999999</v>
      </c>
      <c r="H333" s="383">
        <v>0</v>
      </c>
      <c r="I333" s="383">
        <v>0</v>
      </c>
      <c r="J333" s="383">
        <v>11.284000000000001</v>
      </c>
      <c r="K333" s="383">
        <v>11.86</v>
      </c>
      <c r="L333" s="383">
        <v>216.178</v>
      </c>
      <c r="M333" s="383">
        <v>325.83499999999998</v>
      </c>
      <c r="N333" s="383">
        <v>762.19799999999998</v>
      </c>
      <c r="O333" s="383">
        <v>1304.212</v>
      </c>
    </row>
    <row r="334" spans="1:15" x14ac:dyDescent="0.2">
      <c r="A334" s="383" t="s">
        <v>1069</v>
      </c>
      <c r="B334" s="383">
        <v>7.226</v>
      </c>
      <c r="C334" s="383">
        <v>144.86500000000001</v>
      </c>
      <c r="D334" s="383">
        <v>54.093000000000004</v>
      </c>
      <c r="E334" s="383">
        <v>206.185</v>
      </c>
      <c r="F334" s="383">
        <v>8.1000000000000003E-2</v>
      </c>
      <c r="G334" s="383">
        <v>0.46800000000000003</v>
      </c>
      <c r="H334" s="383">
        <v>0</v>
      </c>
      <c r="I334" s="383">
        <v>0</v>
      </c>
      <c r="J334" s="383">
        <v>10.345000000000001</v>
      </c>
      <c r="K334" s="383">
        <v>10.894</v>
      </c>
      <c r="L334" s="383">
        <v>217.07900000000001</v>
      </c>
      <c r="M334" s="383">
        <v>318.303</v>
      </c>
      <c r="N334" s="383">
        <v>687.00900000000001</v>
      </c>
      <c r="O334" s="383">
        <v>1222.3900000000001</v>
      </c>
    </row>
    <row r="335" spans="1:15" x14ac:dyDescent="0.2">
      <c r="A335" s="383" t="s">
        <v>1070</v>
      </c>
      <c r="B335" s="383">
        <v>7.7190000000000003</v>
      </c>
      <c r="C335" s="383">
        <v>193.673</v>
      </c>
      <c r="D335" s="383">
        <v>55.661000000000001</v>
      </c>
      <c r="E335" s="383">
        <v>257.05399999999997</v>
      </c>
      <c r="F335" s="383">
        <v>8.5000000000000006E-2</v>
      </c>
      <c r="G335" s="383">
        <v>0.48399999999999999</v>
      </c>
      <c r="H335" s="383">
        <v>0</v>
      </c>
      <c r="I335" s="383">
        <v>0</v>
      </c>
      <c r="J335" s="383">
        <v>11.417999999999999</v>
      </c>
      <c r="K335" s="383">
        <v>11.987</v>
      </c>
      <c r="L335" s="383">
        <v>269.041</v>
      </c>
      <c r="M335" s="383">
        <v>304.36200000000002</v>
      </c>
      <c r="N335" s="383">
        <v>657.04300000000001</v>
      </c>
      <c r="O335" s="383">
        <v>1230.4459999999999</v>
      </c>
    </row>
    <row r="336" spans="1:15" x14ac:dyDescent="0.2">
      <c r="A336" s="383" t="s">
        <v>1071</v>
      </c>
      <c r="B336" s="383">
        <v>13.167</v>
      </c>
      <c r="C336" s="383">
        <v>312.08999999999997</v>
      </c>
      <c r="D336" s="383">
        <v>57.914000000000001</v>
      </c>
      <c r="E336" s="383">
        <v>383.17099999999999</v>
      </c>
      <c r="F336" s="383">
        <v>8.2000000000000003E-2</v>
      </c>
      <c r="G336" s="383">
        <v>0.46800000000000003</v>
      </c>
      <c r="H336" s="383">
        <v>0</v>
      </c>
      <c r="I336" s="383">
        <v>0</v>
      </c>
      <c r="J336" s="383">
        <v>10.895</v>
      </c>
      <c r="K336" s="383">
        <v>11.445</v>
      </c>
      <c r="L336" s="383">
        <v>394.61599999999999</v>
      </c>
      <c r="M336" s="383">
        <v>275.73700000000002</v>
      </c>
      <c r="N336" s="383">
        <v>611.38300000000004</v>
      </c>
      <c r="O336" s="383">
        <v>1281.7360000000001</v>
      </c>
    </row>
    <row r="337" spans="1:15" x14ac:dyDescent="0.2">
      <c r="A337" s="383" t="s">
        <v>1072</v>
      </c>
      <c r="B337" s="383">
        <v>17.931000000000001</v>
      </c>
      <c r="C337" s="383">
        <v>423.58499999999998</v>
      </c>
      <c r="D337" s="383">
        <v>73.78</v>
      </c>
      <c r="E337" s="383">
        <v>515.29600000000005</v>
      </c>
      <c r="F337" s="383">
        <v>8.8999999999999996E-2</v>
      </c>
      <c r="G337" s="383">
        <v>0.48399999999999999</v>
      </c>
      <c r="H337" s="383">
        <v>0</v>
      </c>
      <c r="I337" s="383">
        <v>0</v>
      </c>
      <c r="J337" s="383">
        <v>11.289</v>
      </c>
      <c r="K337" s="383">
        <v>11.862</v>
      </c>
      <c r="L337" s="383">
        <v>527.15800000000002</v>
      </c>
      <c r="M337" s="383">
        <v>285.84199999999998</v>
      </c>
      <c r="N337" s="383">
        <v>651.79300000000001</v>
      </c>
      <c r="O337" s="383">
        <v>1464.7929999999999</v>
      </c>
    </row>
    <row r="338" spans="1:15" x14ac:dyDescent="0.2">
      <c r="A338" s="383" t="s">
        <v>1073</v>
      </c>
      <c r="B338" s="383">
        <v>129.39099999999999</v>
      </c>
      <c r="C338" s="383">
        <v>3285.32</v>
      </c>
      <c r="D338" s="383">
        <v>742.50800000000004</v>
      </c>
      <c r="E338" s="383">
        <v>4157.2190000000001</v>
      </c>
      <c r="F338" s="383">
        <v>1.228</v>
      </c>
      <c r="G338" s="383">
        <v>5.7</v>
      </c>
      <c r="H338" s="383">
        <v>0</v>
      </c>
      <c r="I338" s="383">
        <v>0</v>
      </c>
      <c r="J338" s="383">
        <v>131.28299999999999</v>
      </c>
      <c r="K338" s="383">
        <v>138.21100000000001</v>
      </c>
      <c r="L338" s="383">
        <v>4295.43</v>
      </c>
      <c r="M338" s="383">
        <v>3502.848</v>
      </c>
      <c r="N338" s="383">
        <v>7882.9459999999999</v>
      </c>
      <c r="O338" s="383">
        <v>15681.225</v>
      </c>
    </row>
    <row r="339" spans="1:15" x14ac:dyDescent="0.2">
      <c r="A339" s="383" t="s">
        <v>1074</v>
      </c>
      <c r="B339" s="383">
        <v>10.643000000000001</v>
      </c>
      <c r="C339" s="383">
        <v>463.55500000000001</v>
      </c>
      <c r="D339" s="383">
        <v>73.981999999999999</v>
      </c>
      <c r="E339" s="383">
        <v>548.18100000000004</v>
      </c>
      <c r="F339" s="383">
        <v>0.109</v>
      </c>
      <c r="G339" s="383">
        <v>0.60299999999999998</v>
      </c>
      <c r="H339" s="383">
        <v>0</v>
      </c>
      <c r="I339" s="383">
        <v>0</v>
      </c>
      <c r="J339" s="383">
        <v>9.3759999999999994</v>
      </c>
      <c r="K339" s="383">
        <v>10.087999999999999</v>
      </c>
      <c r="L339" s="383">
        <v>558.26900000000001</v>
      </c>
      <c r="M339" s="383">
        <v>290.779</v>
      </c>
      <c r="N339" s="383">
        <v>637.84500000000003</v>
      </c>
      <c r="O339" s="383">
        <v>1486.893</v>
      </c>
    </row>
    <row r="340" spans="1:15" x14ac:dyDescent="0.2">
      <c r="A340" s="383" t="s">
        <v>1075</v>
      </c>
      <c r="B340" s="383">
        <v>8.6940000000000008</v>
      </c>
      <c r="C340" s="383">
        <v>403.85700000000003</v>
      </c>
      <c r="D340" s="383">
        <v>65.524000000000001</v>
      </c>
      <c r="E340" s="383">
        <v>478.07499999999999</v>
      </c>
      <c r="F340" s="383">
        <v>0.114</v>
      </c>
      <c r="G340" s="383">
        <v>0.54500000000000004</v>
      </c>
      <c r="H340" s="383">
        <v>0</v>
      </c>
      <c r="I340" s="383">
        <v>0</v>
      </c>
      <c r="J340" s="383">
        <v>8.8360000000000003</v>
      </c>
      <c r="K340" s="383">
        <v>9.4949999999999992</v>
      </c>
      <c r="L340" s="383">
        <v>487.57</v>
      </c>
      <c r="M340" s="383">
        <v>270.82600000000002</v>
      </c>
      <c r="N340" s="383">
        <v>557.77700000000004</v>
      </c>
      <c r="O340" s="383">
        <v>1316.172</v>
      </c>
    </row>
    <row r="341" spans="1:15" x14ac:dyDescent="0.2">
      <c r="A341" s="383" t="s">
        <v>1076</v>
      </c>
      <c r="B341" s="383">
        <v>8.6940000000000008</v>
      </c>
      <c r="C341" s="383">
        <v>377.26299999999998</v>
      </c>
      <c r="D341" s="383">
        <v>67.822999999999993</v>
      </c>
      <c r="E341" s="383">
        <v>453.78</v>
      </c>
      <c r="F341" s="383">
        <v>0.12</v>
      </c>
      <c r="G341" s="383">
        <v>0.60299999999999998</v>
      </c>
      <c r="H341" s="383">
        <v>0</v>
      </c>
      <c r="I341" s="383">
        <v>0</v>
      </c>
      <c r="J341" s="383">
        <v>10.068</v>
      </c>
      <c r="K341" s="383">
        <v>10.792</v>
      </c>
      <c r="L341" s="383">
        <v>464.57100000000003</v>
      </c>
      <c r="M341" s="383">
        <v>281.20400000000001</v>
      </c>
      <c r="N341" s="383">
        <v>639.73500000000001</v>
      </c>
      <c r="O341" s="383">
        <v>1385.51</v>
      </c>
    </row>
    <row r="342" spans="1:15" x14ac:dyDescent="0.2">
      <c r="A342" s="383" t="s">
        <v>1077</v>
      </c>
      <c r="B342" s="383">
        <v>7.4450000000000003</v>
      </c>
      <c r="C342" s="383">
        <v>262.93200000000002</v>
      </c>
      <c r="D342" s="383">
        <v>55.237000000000002</v>
      </c>
      <c r="E342" s="383">
        <v>325.61500000000001</v>
      </c>
      <c r="F342" s="383">
        <v>0.109</v>
      </c>
      <c r="G342" s="383">
        <v>0.58399999999999996</v>
      </c>
      <c r="H342" s="383">
        <v>0</v>
      </c>
      <c r="I342" s="383">
        <v>0</v>
      </c>
      <c r="J342" s="383">
        <v>9.8010000000000002</v>
      </c>
      <c r="K342" s="383">
        <v>10.494</v>
      </c>
      <c r="L342" s="383">
        <v>336.10899999999998</v>
      </c>
      <c r="M342" s="383">
        <v>273.99900000000002</v>
      </c>
      <c r="N342" s="383">
        <v>596.75699999999995</v>
      </c>
      <c r="O342" s="383">
        <v>1206.865</v>
      </c>
    </row>
    <row r="343" spans="1:15" x14ac:dyDescent="0.2">
      <c r="A343" s="383" t="s">
        <v>1078</v>
      </c>
      <c r="B343" s="383">
        <v>5.1589999999999998</v>
      </c>
      <c r="C343" s="383">
        <v>174.34</v>
      </c>
      <c r="D343" s="383">
        <v>58.453000000000003</v>
      </c>
      <c r="E343" s="383">
        <v>237.952</v>
      </c>
      <c r="F343" s="383">
        <v>0.126</v>
      </c>
      <c r="G343" s="383">
        <v>0.60299999999999998</v>
      </c>
      <c r="H343" s="383">
        <v>0</v>
      </c>
      <c r="I343" s="383">
        <v>0</v>
      </c>
      <c r="J343" s="383">
        <v>10.433999999999999</v>
      </c>
      <c r="K343" s="383">
        <v>11.163</v>
      </c>
      <c r="L343" s="383">
        <v>249.11500000000001</v>
      </c>
      <c r="M343" s="383">
        <v>293.67599999999999</v>
      </c>
      <c r="N343" s="383">
        <v>722.96799999999996</v>
      </c>
      <c r="O343" s="383">
        <v>1265.759</v>
      </c>
    </row>
    <row r="344" spans="1:15" x14ac:dyDescent="0.2">
      <c r="A344" s="383" t="s">
        <v>1079</v>
      </c>
      <c r="B344" s="383">
        <v>6.0819999999999999</v>
      </c>
      <c r="C344" s="383">
        <v>141.62100000000001</v>
      </c>
      <c r="D344" s="383">
        <v>52.015999999999998</v>
      </c>
      <c r="E344" s="383">
        <v>199.71899999999999</v>
      </c>
      <c r="F344" s="383">
        <v>0.123</v>
      </c>
      <c r="G344" s="383">
        <v>0.58399999999999996</v>
      </c>
      <c r="H344" s="383">
        <v>0</v>
      </c>
      <c r="I344" s="383">
        <v>0</v>
      </c>
      <c r="J344" s="383">
        <v>9.2420000000000009</v>
      </c>
      <c r="K344" s="383">
        <v>9.9480000000000004</v>
      </c>
      <c r="L344" s="383">
        <v>209.667</v>
      </c>
      <c r="M344" s="383">
        <v>324.05700000000002</v>
      </c>
      <c r="N344" s="383">
        <v>784.327</v>
      </c>
      <c r="O344" s="383">
        <v>1318.0519999999999</v>
      </c>
    </row>
    <row r="345" spans="1:15" x14ac:dyDescent="0.2">
      <c r="A345" s="383" t="s">
        <v>1080</v>
      </c>
      <c r="B345" s="383">
        <v>6.91</v>
      </c>
      <c r="C345" s="383">
        <v>146.25299999999999</v>
      </c>
      <c r="D345" s="383">
        <v>49.764000000000003</v>
      </c>
      <c r="E345" s="383">
        <v>202.92699999999999</v>
      </c>
      <c r="F345" s="383">
        <v>0.109</v>
      </c>
      <c r="G345" s="383">
        <v>0.60299999999999998</v>
      </c>
      <c r="H345" s="383">
        <v>0</v>
      </c>
      <c r="I345" s="383">
        <v>0</v>
      </c>
      <c r="J345" s="383">
        <v>10.068</v>
      </c>
      <c r="K345" s="383">
        <v>10.78</v>
      </c>
      <c r="L345" s="383">
        <v>213.70699999999999</v>
      </c>
      <c r="M345" s="383">
        <v>349.65</v>
      </c>
      <c r="N345" s="383">
        <v>842.64</v>
      </c>
      <c r="O345" s="383">
        <v>1405.9960000000001</v>
      </c>
    </row>
    <row r="346" spans="1:15" x14ac:dyDescent="0.2">
      <c r="A346" s="383" t="s">
        <v>1081</v>
      </c>
      <c r="B346" s="383">
        <v>6.61</v>
      </c>
      <c r="C346" s="383">
        <v>148.517</v>
      </c>
      <c r="D346" s="383">
        <v>50.485999999999997</v>
      </c>
      <c r="E346" s="383">
        <v>205.613</v>
      </c>
      <c r="F346" s="383">
        <v>9.5000000000000001E-2</v>
      </c>
      <c r="G346" s="383">
        <v>0.60299999999999998</v>
      </c>
      <c r="H346" s="383">
        <v>0</v>
      </c>
      <c r="I346" s="383">
        <v>0</v>
      </c>
      <c r="J346" s="383">
        <v>10.087999999999999</v>
      </c>
      <c r="K346" s="383">
        <v>10.786</v>
      </c>
      <c r="L346" s="383">
        <v>216.399</v>
      </c>
      <c r="M346" s="383">
        <v>356.00799999999998</v>
      </c>
      <c r="N346" s="383">
        <v>824.83299999999997</v>
      </c>
      <c r="O346" s="383">
        <v>1397.24</v>
      </c>
    </row>
    <row r="347" spans="1:15" x14ac:dyDescent="0.2">
      <c r="A347" s="383" t="s">
        <v>1082</v>
      </c>
      <c r="B347" s="383">
        <v>5.1680000000000001</v>
      </c>
      <c r="C347" s="383">
        <v>143.57400000000001</v>
      </c>
      <c r="D347" s="383">
        <v>46.1</v>
      </c>
      <c r="E347" s="383">
        <v>194.84200000000001</v>
      </c>
      <c r="F347" s="383">
        <v>7.9000000000000001E-2</v>
      </c>
      <c r="G347" s="383">
        <v>0.58399999999999996</v>
      </c>
      <c r="H347" s="383">
        <v>0</v>
      </c>
      <c r="I347" s="383">
        <v>0</v>
      </c>
      <c r="J347" s="383">
        <v>9.7390000000000008</v>
      </c>
      <c r="K347" s="383">
        <v>10.401999999999999</v>
      </c>
      <c r="L347" s="383">
        <v>205.244</v>
      </c>
      <c r="M347" s="383">
        <v>341.81099999999998</v>
      </c>
      <c r="N347" s="383">
        <v>734.86099999999999</v>
      </c>
      <c r="O347" s="383">
        <v>1281.9159999999999</v>
      </c>
    </row>
    <row r="348" spans="1:15" x14ac:dyDescent="0.2">
      <c r="A348" s="383" t="s">
        <v>1083</v>
      </c>
      <c r="B348" s="383">
        <v>5.4160000000000004</v>
      </c>
      <c r="C348" s="383">
        <v>177.98099999999999</v>
      </c>
      <c r="D348" s="383">
        <v>57.481000000000002</v>
      </c>
      <c r="E348" s="383">
        <v>240.87899999999999</v>
      </c>
      <c r="F348" s="383">
        <v>7.1999999999999995E-2</v>
      </c>
      <c r="G348" s="383">
        <v>0.60299999999999998</v>
      </c>
      <c r="H348" s="383">
        <v>0</v>
      </c>
      <c r="I348" s="383">
        <v>0</v>
      </c>
      <c r="J348" s="383">
        <v>10.379</v>
      </c>
      <c r="K348" s="383">
        <v>11.054</v>
      </c>
      <c r="L348" s="383">
        <v>251.93299999999999</v>
      </c>
      <c r="M348" s="383">
        <v>309.60300000000001</v>
      </c>
      <c r="N348" s="383">
        <v>659.89</v>
      </c>
      <c r="O348" s="383">
        <v>1221.4259999999999</v>
      </c>
    </row>
    <row r="349" spans="1:15" x14ac:dyDescent="0.2">
      <c r="A349" s="383" t="s">
        <v>1084</v>
      </c>
      <c r="B349" s="383">
        <v>9.0459999999999994</v>
      </c>
      <c r="C349" s="383">
        <v>271.18</v>
      </c>
      <c r="D349" s="383">
        <v>55.27</v>
      </c>
      <c r="E349" s="383">
        <v>335.495</v>
      </c>
      <c r="F349" s="383">
        <v>7.5999999999999998E-2</v>
      </c>
      <c r="G349" s="383">
        <v>0.58399999999999996</v>
      </c>
      <c r="H349" s="383">
        <v>0</v>
      </c>
      <c r="I349" s="383">
        <v>0</v>
      </c>
      <c r="J349" s="383">
        <v>9.3000000000000007</v>
      </c>
      <c r="K349" s="383">
        <v>9.9600000000000009</v>
      </c>
      <c r="L349" s="383">
        <v>345.45499999999998</v>
      </c>
      <c r="M349" s="383">
        <v>290.12400000000002</v>
      </c>
      <c r="N349" s="383">
        <v>615.07600000000002</v>
      </c>
      <c r="O349" s="383">
        <v>1250.654</v>
      </c>
    </row>
    <row r="350" spans="1:15" x14ac:dyDescent="0.2">
      <c r="A350" s="383" t="s">
        <v>1085</v>
      </c>
      <c r="B350" s="383">
        <v>13.569000000000001</v>
      </c>
      <c r="C350" s="383">
        <v>372.101</v>
      </c>
      <c r="D350" s="383">
        <v>69.436999999999998</v>
      </c>
      <c r="E350" s="383">
        <v>455.10700000000003</v>
      </c>
      <c r="F350" s="383">
        <v>9.6000000000000002E-2</v>
      </c>
      <c r="G350" s="383">
        <v>0.60299999999999998</v>
      </c>
      <c r="H350" s="383">
        <v>0</v>
      </c>
      <c r="I350" s="383">
        <v>0</v>
      </c>
      <c r="J350" s="383">
        <v>11.128</v>
      </c>
      <c r="K350" s="383">
        <v>11.827</v>
      </c>
      <c r="L350" s="383">
        <v>466.93400000000003</v>
      </c>
      <c r="M350" s="383">
        <v>296.25200000000001</v>
      </c>
      <c r="N350" s="383">
        <v>668.89599999999996</v>
      </c>
      <c r="O350" s="383">
        <v>1432.0830000000001</v>
      </c>
    </row>
    <row r="351" spans="1:15" x14ac:dyDescent="0.2">
      <c r="A351" s="383" t="s">
        <v>1086</v>
      </c>
      <c r="B351" s="383">
        <v>93.436000000000007</v>
      </c>
      <c r="C351" s="383">
        <v>3082.9749999999999</v>
      </c>
      <c r="D351" s="383">
        <v>701.57399999999996</v>
      </c>
      <c r="E351" s="383">
        <v>3877.9839999999999</v>
      </c>
      <c r="F351" s="383">
        <v>1.228</v>
      </c>
      <c r="G351" s="383">
        <v>7.1</v>
      </c>
      <c r="H351" s="383">
        <v>0</v>
      </c>
      <c r="I351" s="383">
        <v>0</v>
      </c>
      <c r="J351" s="383">
        <v>118.46</v>
      </c>
      <c r="K351" s="383">
        <v>126.789</v>
      </c>
      <c r="L351" s="383">
        <v>4004.7730000000001</v>
      </c>
      <c r="M351" s="383">
        <v>3677.989</v>
      </c>
      <c r="N351" s="383">
        <v>8284.7890000000007</v>
      </c>
      <c r="O351" s="383">
        <v>15967.550999999999</v>
      </c>
    </row>
    <row r="352" spans="1:15" x14ac:dyDescent="0.2">
      <c r="A352" s="383" t="s">
        <v>1087</v>
      </c>
      <c r="B352" s="383">
        <v>14.077999999999999</v>
      </c>
      <c r="C352" s="383">
        <v>487.20699999999999</v>
      </c>
      <c r="D352" s="383">
        <v>79.338999999999999</v>
      </c>
      <c r="E352" s="383">
        <v>580.62400000000002</v>
      </c>
      <c r="F352" s="383">
        <v>0.108</v>
      </c>
      <c r="G352" s="383">
        <v>0.56899999999999995</v>
      </c>
      <c r="H352" s="383">
        <v>0</v>
      </c>
      <c r="I352" s="383">
        <v>0</v>
      </c>
      <c r="J352" s="383">
        <v>9.7650000000000006</v>
      </c>
      <c r="K352" s="383">
        <v>10.442</v>
      </c>
      <c r="L352" s="383">
        <v>591.06600000000003</v>
      </c>
      <c r="M352" s="383">
        <v>302.79899999999998</v>
      </c>
      <c r="N352" s="383">
        <v>682.09799999999996</v>
      </c>
      <c r="O352" s="383">
        <v>1575.9639999999999</v>
      </c>
    </row>
    <row r="353" spans="1:15" x14ac:dyDescent="0.2">
      <c r="A353" s="383" t="s">
        <v>1088</v>
      </c>
      <c r="B353" s="383">
        <v>10.55</v>
      </c>
      <c r="C353" s="383">
        <v>409.71</v>
      </c>
      <c r="D353" s="383">
        <v>73.414000000000001</v>
      </c>
      <c r="E353" s="383">
        <v>493.67399999999998</v>
      </c>
      <c r="F353" s="383">
        <v>0.105</v>
      </c>
      <c r="G353" s="383">
        <v>0.51400000000000001</v>
      </c>
      <c r="H353" s="383">
        <v>0</v>
      </c>
      <c r="I353" s="383">
        <v>0</v>
      </c>
      <c r="J353" s="383">
        <v>9.4359999999999999</v>
      </c>
      <c r="K353" s="383">
        <v>10.055</v>
      </c>
      <c r="L353" s="383">
        <v>503.73</v>
      </c>
      <c r="M353" s="383">
        <v>281.83</v>
      </c>
      <c r="N353" s="383">
        <v>617.14300000000003</v>
      </c>
      <c r="O353" s="383">
        <v>1402.704</v>
      </c>
    </row>
    <row r="354" spans="1:15" x14ac:dyDescent="0.2">
      <c r="A354" s="383" t="s">
        <v>1089</v>
      </c>
      <c r="B354" s="383">
        <v>6.1289999999999996</v>
      </c>
      <c r="C354" s="383">
        <v>398.161</v>
      </c>
      <c r="D354" s="383">
        <v>70.962999999999994</v>
      </c>
      <c r="E354" s="383">
        <v>475.25400000000002</v>
      </c>
      <c r="F354" s="383">
        <v>0.11799999999999999</v>
      </c>
      <c r="G354" s="383">
        <v>0.56899999999999995</v>
      </c>
      <c r="H354" s="383">
        <v>0</v>
      </c>
      <c r="I354" s="383">
        <v>0</v>
      </c>
      <c r="J354" s="383">
        <v>10.050000000000001</v>
      </c>
      <c r="K354" s="383">
        <v>10.736000000000001</v>
      </c>
      <c r="L354" s="383">
        <v>485.99</v>
      </c>
      <c r="M354" s="383">
        <v>290.40100000000001</v>
      </c>
      <c r="N354" s="383">
        <v>672.78800000000001</v>
      </c>
      <c r="O354" s="383">
        <v>1449.1790000000001</v>
      </c>
    </row>
    <row r="355" spans="1:15" x14ac:dyDescent="0.2">
      <c r="A355" s="383" t="s">
        <v>1090</v>
      </c>
      <c r="B355" s="383">
        <v>8.8149999999999995</v>
      </c>
      <c r="C355" s="383">
        <v>265.41300000000001</v>
      </c>
      <c r="D355" s="383">
        <v>53.003</v>
      </c>
      <c r="E355" s="383">
        <v>327.23099999999999</v>
      </c>
      <c r="F355" s="383">
        <v>0.1</v>
      </c>
      <c r="G355" s="383">
        <v>0.55100000000000005</v>
      </c>
      <c r="H355" s="383">
        <v>0</v>
      </c>
      <c r="I355" s="383">
        <v>0</v>
      </c>
      <c r="J355" s="383">
        <v>10.305999999999999</v>
      </c>
      <c r="K355" s="383">
        <v>10.957000000000001</v>
      </c>
      <c r="L355" s="383">
        <v>338.18700000000001</v>
      </c>
      <c r="M355" s="383">
        <v>284.19799999999998</v>
      </c>
      <c r="N355" s="383">
        <v>656.43499999999995</v>
      </c>
      <c r="O355" s="383">
        <v>1278.82</v>
      </c>
    </row>
    <row r="356" spans="1:15" x14ac:dyDescent="0.2">
      <c r="A356" s="383" t="s">
        <v>1091</v>
      </c>
      <c r="B356" s="383">
        <v>5.4009999999999998</v>
      </c>
      <c r="C356" s="383">
        <v>180.15899999999999</v>
      </c>
      <c r="D356" s="383">
        <v>48.308999999999997</v>
      </c>
      <c r="E356" s="383">
        <v>233.869</v>
      </c>
      <c r="F356" s="383">
        <v>0.106</v>
      </c>
      <c r="G356" s="383">
        <v>0.56899999999999995</v>
      </c>
      <c r="H356" s="383">
        <v>0</v>
      </c>
      <c r="I356" s="383">
        <v>0</v>
      </c>
      <c r="J356" s="383">
        <v>10.795</v>
      </c>
      <c r="K356" s="383">
        <v>11.47</v>
      </c>
      <c r="L356" s="383">
        <v>245.339</v>
      </c>
      <c r="M356" s="383">
        <v>297.85199999999998</v>
      </c>
      <c r="N356" s="383">
        <v>730.45</v>
      </c>
      <c r="O356" s="383">
        <v>1273.6410000000001</v>
      </c>
    </row>
    <row r="357" spans="1:15" x14ac:dyDescent="0.2">
      <c r="A357" s="383" t="s">
        <v>1092</v>
      </c>
      <c r="B357" s="383">
        <v>6.2889999999999997</v>
      </c>
      <c r="C357" s="383">
        <v>147.05799999999999</v>
      </c>
      <c r="D357" s="383">
        <v>47.600999999999999</v>
      </c>
      <c r="E357" s="383">
        <v>200.94800000000001</v>
      </c>
      <c r="F357" s="383">
        <v>0.112</v>
      </c>
      <c r="G357" s="383">
        <v>0.55100000000000005</v>
      </c>
      <c r="H357" s="383">
        <v>0</v>
      </c>
      <c r="I357" s="383">
        <v>0</v>
      </c>
      <c r="J357" s="383">
        <v>10.382999999999999</v>
      </c>
      <c r="K357" s="383">
        <v>11.045999999999999</v>
      </c>
      <c r="L357" s="383">
        <v>211.994</v>
      </c>
      <c r="M357" s="383">
        <v>331.50099999999998</v>
      </c>
      <c r="N357" s="383">
        <v>793.24699999999996</v>
      </c>
      <c r="O357" s="383">
        <v>1336.742</v>
      </c>
    </row>
    <row r="358" spans="1:15" x14ac:dyDescent="0.2">
      <c r="A358" s="383" t="s">
        <v>1093</v>
      </c>
      <c r="B358" s="383">
        <v>8.5530000000000008</v>
      </c>
      <c r="C358" s="383">
        <v>135.226</v>
      </c>
      <c r="D358" s="383">
        <v>47.021999999999998</v>
      </c>
      <c r="E358" s="383">
        <v>190.80199999999999</v>
      </c>
      <c r="F358" s="383">
        <v>0.109</v>
      </c>
      <c r="G358" s="383">
        <v>0.56899999999999995</v>
      </c>
      <c r="H358" s="383">
        <v>0</v>
      </c>
      <c r="I358" s="383">
        <v>0</v>
      </c>
      <c r="J358" s="383">
        <v>10.289</v>
      </c>
      <c r="K358" s="383">
        <v>10.967000000000001</v>
      </c>
      <c r="L358" s="383">
        <v>201.76900000000001</v>
      </c>
      <c r="M358" s="383">
        <v>367.67700000000002</v>
      </c>
      <c r="N358" s="383">
        <v>894.13300000000004</v>
      </c>
      <c r="O358" s="383">
        <v>1463.579</v>
      </c>
    </row>
    <row r="359" spans="1:15" x14ac:dyDescent="0.2">
      <c r="A359" s="383" t="s">
        <v>1094</v>
      </c>
      <c r="B359" s="383">
        <v>6.9119999999999999</v>
      </c>
      <c r="C359" s="383">
        <v>140.13900000000001</v>
      </c>
      <c r="D359" s="383">
        <v>49.395000000000003</v>
      </c>
      <c r="E359" s="383">
        <v>196.446</v>
      </c>
      <c r="F359" s="383">
        <v>9.4E-2</v>
      </c>
      <c r="G359" s="383">
        <v>0.56899999999999995</v>
      </c>
      <c r="H359" s="383">
        <v>0</v>
      </c>
      <c r="I359" s="383">
        <v>0</v>
      </c>
      <c r="J359" s="383">
        <v>10.006</v>
      </c>
      <c r="K359" s="383">
        <v>10.669</v>
      </c>
      <c r="L359" s="383">
        <v>207.11500000000001</v>
      </c>
      <c r="M359" s="383">
        <v>360.416</v>
      </c>
      <c r="N359" s="383">
        <v>842.37699999999995</v>
      </c>
      <c r="O359" s="383">
        <v>1409.9090000000001</v>
      </c>
    </row>
    <row r="360" spans="1:15" x14ac:dyDescent="0.2">
      <c r="A360" s="383" t="s">
        <v>1095</v>
      </c>
      <c r="B360" s="383">
        <v>5.04</v>
      </c>
      <c r="C360" s="383">
        <v>140.47399999999999</v>
      </c>
      <c r="D360" s="383">
        <v>48.713999999999999</v>
      </c>
      <c r="E360" s="383">
        <v>194.227</v>
      </c>
      <c r="F360" s="383">
        <v>7.6999999999999999E-2</v>
      </c>
      <c r="G360" s="383">
        <v>0.55100000000000005</v>
      </c>
      <c r="H360" s="383">
        <v>0</v>
      </c>
      <c r="I360" s="383">
        <v>0</v>
      </c>
      <c r="J360" s="383">
        <v>9.9190000000000005</v>
      </c>
      <c r="K360" s="383">
        <v>10.547000000000001</v>
      </c>
      <c r="L360" s="383">
        <v>204.774</v>
      </c>
      <c r="M360" s="383">
        <v>339.61099999999999</v>
      </c>
      <c r="N360" s="383">
        <v>695.70299999999997</v>
      </c>
      <c r="O360" s="383">
        <v>1240.088</v>
      </c>
    </row>
    <row r="361" spans="1:15" x14ac:dyDescent="0.2">
      <c r="A361" s="383" t="s">
        <v>1096</v>
      </c>
      <c r="B361" s="383">
        <v>6.399</v>
      </c>
      <c r="C361" s="383">
        <v>184.57300000000001</v>
      </c>
      <c r="D361" s="383">
        <v>57.161999999999999</v>
      </c>
      <c r="E361" s="383">
        <v>248.13399999999999</v>
      </c>
      <c r="F361" s="383">
        <v>7.2999999999999995E-2</v>
      </c>
      <c r="G361" s="383">
        <v>0.56899999999999995</v>
      </c>
      <c r="H361" s="383">
        <v>0</v>
      </c>
      <c r="I361" s="383">
        <v>0</v>
      </c>
      <c r="J361" s="383">
        <v>10.06</v>
      </c>
      <c r="K361" s="383">
        <v>10.702</v>
      </c>
      <c r="L361" s="383">
        <v>258.83499999999998</v>
      </c>
      <c r="M361" s="383">
        <v>315.66300000000001</v>
      </c>
      <c r="N361" s="383">
        <v>673.73199999999997</v>
      </c>
      <c r="O361" s="383">
        <v>1248.23</v>
      </c>
    </row>
    <row r="362" spans="1:15" x14ac:dyDescent="0.2">
      <c r="A362" s="383" t="s">
        <v>1097</v>
      </c>
      <c r="B362" s="383">
        <v>8.9179999999999993</v>
      </c>
      <c r="C362" s="383">
        <v>250.68</v>
      </c>
      <c r="D362" s="383">
        <v>59.758000000000003</v>
      </c>
      <c r="E362" s="383">
        <v>319.35599999999999</v>
      </c>
      <c r="F362" s="383">
        <v>7.8E-2</v>
      </c>
      <c r="G362" s="383">
        <v>0.55100000000000005</v>
      </c>
      <c r="H362" s="383">
        <v>0</v>
      </c>
      <c r="I362" s="383">
        <v>0</v>
      </c>
      <c r="J362" s="383">
        <v>9.8559999999999999</v>
      </c>
      <c r="K362" s="383">
        <v>10.484999999999999</v>
      </c>
      <c r="L362" s="383">
        <v>329.84100000000001</v>
      </c>
      <c r="M362" s="383">
        <v>291.28100000000001</v>
      </c>
      <c r="N362" s="383">
        <v>629.03099999999995</v>
      </c>
      <c r="O362" s="383">
        <v>1250.152</v>
      </c>
    </row>
    <row r="363" spans="1:15" x14ac:dyDescent="0.2">
      <c r="A363" s="383" t="s">
        <v>1098</v>
      </c>
      <c r="B363" s="383">
        <v>15.44</v>
      </c>
      <c r="C363" s="383">
        <v>376.54899999999998</v>
      </c>
      <c r="D363" s="383">
        <v>72.486999999999995</v>
      </c>
      <c r="E363" s="383">
        <v>464.476</v>
      </c>
      <c r="F363" s="383">
        <v>9.1999999999999998E-2</v>
      </c>
      <c r="G363" s="383">
        <v>0.56899999999999995</v>
      </c>
      <c r="H363" s="383">
        <v>0</v>
      </c>
      <c r="I363" s="383">
        <v>0</v>
      </c>
      <c r="J363" s="383">
        <v>9.8840000000000003</v>
      </c>
      <c r="K363" s="383">
        <v>10.545</v>
      </c>
      <c r="L363" s="383">
        <v>475.02100000000002</v>
      </c>
      <c r="M363" s="383">
        <v>303.00799999999998</v>
      </c>
      <c r="N363" s="383">
        <v>668.70799999999997</v>
      </c>
      <c r="O363" s="383">
        <v>1446.7370000000001</v>
      </c>
    </row>
    <row r="364" spans="1:15" x14ac:dyDescent="0.2">
      <c r="A364" s="383" t="s">
        <v>1099</v>
      </c>
      <c r="B364" s="383">
        <v>102.524</v>
      </c>
      <c r="C364" s="383">
        <v>3115.0309999999999</v>
      </c>
      <c r="D364" s="383">
        <v>707.16700000000003</v>
      </c>
      <c r="E364" s="383">
        <v>3924.7220000000002</v>
      </c>
      <c r="F364" s="383">
        <v>1.173</v>
      </c>
      <c r="G364" s="383">
        <v>6.7</v>
      </c>
      <c r="H364" s="383">
        <v>0</v>
      </c>
      <c r="I364" s="383">
        <v>0</v>
      </c>
      <c r="J364" s="383">
        <v>120.748</v>
      </c>
      <c r="K364" s="383">
        <v>128.62100000000001</v>
      </c>
      <c r="L364" s="383">
        <v>4053.3429999999998</v>
      </c>
      <c r="M364" s="383">
        <v>3766.2379999999998</v>
      </c>
      <c r="N364" s="383">
        <v>8556.6790000000001</v>
      </c>
      <c r="O364" s="383">
        <v>16376.26</v>
      </c>
    </row>
    <row r="365" spans="1:15" x14ac:dyDescent="0.2">
      <c r="A365" s="383" t="s">
        <v>1100</v>
      </c>
      <c r="B365" s="383">
        <v>11.865</v>
      </c>
      <c r="C365" s="383">
        <v>461.85399999999998</v>
      </c>
      <c r="D365" s="383">
        <v>88.602999999999994</v>
      </c>
      <c r="E365" s="383">
        <v>562.322</v>
      </c>
      <c r="F365" s="383">
        <v>9.4E-2</v>
      </c>
      <c r="G365" s="383">
        <v>0.64400000000000002</v>
      </c>
      <c r="H365" s="383">
        <v>0</v>
      </c>
      <c r="I365" s="383">
        <v>0</v>
      </c>
      <c r="J365" s="383">
        <v>9.9130000000000003</v>
      </c>
      <c r="K365" s="383">
        <v>10.65</v>
      </c>
      <c r="L365" s="383">
        <v>572.97199999999998</v>
      </c>
      <c r="M365" s="383">
        <v>313.38200000000001</v>
      </c>
      <c r="N365" s="383">
        <v>735</v>
      </c>
      <c r="O365" s="383">
        <v>1621.354</v>
      </c>
    </row>
    <row r="366" spans="1:15" x14ac:dyDescent="0.2">
      <c r="A366" s="383" t="s">
        <v>1101</v>
      </c>
      <c r="B366" s="383">
        <v>8.8420000000000005</v>
      </c>
      <c r="C366" s="383">
        <v>430.07499999999999</v>
      </c>
      <c r="D366" s="383">
        <v>80.712000000000003</v>
      </c>
      <c r="E366" s="383">
        <v>519.62900000000002</v>
      </c>
      <c r="F366" s="383">
        <v>8.3000000000000004E-2</v>
      </c>
      <c r="G366" s="383">
        <v>0.60199999999999998</v>
      </c>
      <c r="H366" s="383">
        <v>0</v>
      </c>
      <c r="I366" s="383">
        <v>0</v>
      </c>
      <c r="J366" s="383">
        <v>9.6959999999999997</v>
      </c>
      <c r="K366" s="383">
        <v>10.381</v>
      </c>
      <c r="L366" s="383">
        <v>530.01</v>
      </c>
      <c r="M366" s="383">
        <v>302.35500000000002</v>
      </c>
      <c r="N366" s="383">
        <v>656.67499999999995</v>
      </c>
      <c r="O366" s="383">
        <v>1489.04</v>
      </c>
    </row>
    <row r="367" spans="1:15" x14ac:dyDescent="0.2">
      <c r="A367" s="383" t="s">
        <v>1102</v>
      </c>
      <c r="B367" s="383">
        <v>6.8620000000000001</v>
      </c>
      <c r="C367" s="383">
        <v>355.27800000000002</v>
      </c>
      <c r="D367" s="383">
        <v>71.477999999999994</v>
      </c>
      <c r="E367" s="383">
        <v>433.61799999999999</v>
      </c>
      <c r="F367" s="383">
        <v>9.9000000000000005E-2</v>
      </c>
      <c r="G367" s="383">
        <v>0.64400000000000002</v>
      </c>
      <c r="H367" s="383">
        <v>0</v>
      </c>
      <c r="I367" s="383">
        <v>0</v>
      </c>
      <c r="J367" s="383">
        <v>10.65</v>
      </c>
      <c r="K367" s="383">
        <v>11.391999999999999</v>
      </c>
      <c r="L367" s="383">
        <v>445.01</v>
      </c>
      <c r="M367" s="383">
        <v>303.86700000000002</v>
      </c>
      <c r="N367" s="383">
        <v>713.76300000000003</v>
      </c>
      <c r="O367" s="383">
        <v>1462.6389999999999</v>
      </c>
    </row>
    <row r="368" spans="1:15" x14ac:dyDescent="0.2">
      <c r="A368" s="383" t="s">
        <v>1103</v>
      </c>
      <c r="B368" s="383">
        <v>7.8259999999999996</v>
      </c>
      <c r="C368" s="383">
        <v>260.97500000000002</v>
      </c>
      <c r="D368" s="383">
        <v>58.661000000000001</v>
      </c>
      <c r="E368" s="383">
        <v>327.46199999999999</v>
      </c>
      <c r="F368" s="383">
        <v>0.105</v>
      </c>
      <c r="G368" s="383">
        <v>0.623</v>
      </c>
      <c r="H368" s="383">
        <v>0</v>
      </c>
      <c r="I368" s="383">
        <v>0</v>
      </c>
      <c r="J368" s="383">
        <v>10.430999999999999</v>
      </c>
      <c r="K368" s="383">
        <v>11.16</v>
      </c>
      <c r="L368" s="383">
        <v>338.62200000000001</v>
      </c>
      <c r="M368" s="383">
        <v>293.80099999999999</v>
      </c>
      <c r="N368" s="383">
        <v>682.822</v>
      </c>
      <c r="O368" s="383">
        <v>1315.2449999999999</v>
      </c>
    </row>
    <row r="369" spans="1:15" x14ac:dyDescent="0.2">
      <c r="A369" s="383" t="s">
        <v>1104</v>
      </c>
      <c r="B369" s="383">
        <v>5.2450000000000001</v>
      </c>
      <c r="C369" s="383">
        <v>184.60400000000001</v>
      </c>
      <c r="D369" s="383">
        <v>55.914999999999999</v>
      </c>
      <c r="E369" s="383">
        <v>245.76400000000001</v>
      </c>
      <c r="F369" s="383">
        <v>0.10100000000000001</v>
      </c>
      <c r="G369" s="383">
        <v>0.64400000000000002</v>
      </c>
      <c r="H369" s="383">
        <v>0</v>
      </c>
      <c r="I369" s="383">
        <v>0</v>
      </c>
      <c r="J369" s="383">
        <v>10.957000000000001</v>
      </c>
      <c r="K369" s="383">
        <v>11.702</v>
      </c>
      <c r="L369" s="383">
        <v>257.46600000000001</v>
      </c>
      <c r="M369" s="383">
        <v>323.77600000000001</v>
      </c>
      <c r="N369" s="383">
        <v>813.93700000000001</v>
      </c>
      <c r="O369" s="383">
        <v>1395.1790000000001</v>
      </c>
    </row>
    <row r="370" spans="1:15" x14ac:dyDescent="0.2">
      <c r="A370" s="383" t="s">
        <v>1105</v>
      </c>
      <c r="B370" s="383">
        <v>5.3079999999999998</v>
      </c>
      <c r="C370" s="383">
        <v>150.36500000000001</v>
      </c>
      <c r="D370" s="383">
        <v>51.317</v>
      </c>
      <c r="E370" s="383">
        <v>206.99</v>
      </c>
      <c r="F370" s="383">
        <v>9.2999999999999999E-2</v>
      </c>
      <c r="G370" s="383">
        <v>0.623</v>
      </c>
      <c r="H370" s="383">
        <v>0</v>
      </c>
      <c r="I370" s="383">
        <v>0</v>
      </c>
      <c r="J370" s="383">
        <v>9.7919999999999998</v>
      </c>
      <c r="K370" s="383">
        <v>10.507999999999999</v>
      </c>
      <c r="L370" s="383">
        <v>217.49799999999999</v>
      </c>
      <c r="M370" s="383">
        <v>351.92500000000001</v>
      </c>
      <c r="N370" s="383">
        <v>820.303</v>
      </c>
      <c r="O370" s="383">
        <v>1389.7270000000001</v>
      </c>
    </row>
    <row r="371" spans="1:15" x14ac:dyDescent="0.2">
      <c r="A371" s="383" t="s">
        <v>1106</v>
      </c>
      <c r="B371" s="383">
        <v>6.4059999999999997</v>
      </c>
      <c r="C371" s="383">
        <v>139.77600000000001</v>
      </c>
      <c r="D371" s="383">
        <v>50.497999999999998</v>
      </c>
      <c r="E371" s="383">
        <v>196.68</v>
      </c>
      <c r="F371" s="383">
        <v>8.8999999999999996E-2</v>
      </c>
      <c r="G371" s="383">
        <v>0.64400000000000002</v>
      </c>
      <c r="H371" s="383">
        <v>0</v>
      </c>
      <c r="I371" s="383">
        <v>0</v>
      </c>
      <c r="J371" s="383">
        <v>10.188000000000001</v>
      </c>
      <c r="K371" s="383">
        <v>10.92</v>
      </c>
      <c r="L371" s="383">
        <v>207.601</v>
      </c>
      <c r="M371" s="383">
        <v>367.53100000000001</v>
      </c>
      <c r="N371" s="383">
        <v>854.3</v>
      </c>
      <c r="O371" s="383">
        <v>1429.432</v>
      </c>
    </row>
    <row r="372" spans="1:15" x14ac:dyDescent="0.2">
      <c r="A372" s="383" t="s">
        <v>1107</v>
      </c>
      <c r="B372" s="383">
        <v>6.556</v>
      </c>
      <c r="C372" s="383">
        <v>153.499</v>
      </c>
      <c r="D372" s="383">
        <v>62.567</v>
      </c>
      <c r="E372" s="383">
        <v>222.62200000000001</v>
      </c>
      <c r="F372" s="383">
        <v>8.1000000000000003E-2</v>
      </c>
      <c r="G372" s="383">
        <v>0.64400000000000002</v>
      </c>
      <c r="H372" s="383">
        <v>0</v>
      </c>
      <c r="I372" s="383">
        <v>0</v>
      </c>
      <c r="J372" s="383">
        <v>10.019</v>
      </c>
      <c r="K372" s="383">
        <v>10.744</v>
      </c>
      <c r="L372" s="383">
        <v>233.36600000000001</v>
      </c>
      <c r="M372" s="383">
        <v>382.60199999999998</v>
      </c>
      <c r="N372" s="383">
        <v>880.06500000000005</v>
      </c>
      <c r="O372" s="383">
        <v>1496.0329999999999</v>
      </c>
    </row>
    <row r="373" spans="1:15" x14ac:dyDescent="0.2">
      <c r="A373" s="383" t="s">
        <v>1108</v>
      </c>
      <c r="B373" s="383">
        <v>5.4169999999999998</v>
      </c>
      <c r="C373" s="383">
        <v>151.786</v>
      </c>
      <c r="D373" s="383">
        <v>57.792999999999999</v>
      </c>
      <c r="E373" s="383">
        <v>214.99600000000001</v>
      </c>
      <c r="F373" s="383">
        <v>6.6000000000000003E-2</v>
      </c>
      <c r="G373" s="383">
        <v>0.623</v>
      </c>
      <c r="H373" s="383">
        <v>0</v>
      </c>
      <c r="I373" s="383">
        <v>0</v>
      </c>
      <c r="J373" s="383">
        <v>9.6359999999999992</v>
      </c>
      <c r="K373" s="383">
        <v>10.324999999999999</v>
      </c>
      <c r="L373" s="383">
        <v>225.321</v>
      </c>
      <c r="M373" s="383">
        <v>355.024</v>
      </c>
      <c r="N373" s="383">
        <v>714.28200000000004</v>
      </c>
      <c r="O373" s="383">
        <v>1294.627</v>
      </c>
    </row>
    <row r="374" spans="1:15" x14ac:dyDescent="0.2">
      <c r="A374" s="383" t="s">
        <v>1109</v>
      </c>
      <c r="B374" s="383">
        <v>4.2960000000000003</v>
      </c>
      <c r="C374" s="383">
        <v>184.81399999999999</v>
      </c>
      <c r="D374" s="383">
        <v>65.509</v>
      </c>
      <c r="E374" s="383">
        <v>254.619</v>
      </c>
      <c r="F374" s="383">
        <v>6.3E-2</v>
      </c>
      <c r="G374" s="383">
        <v>0.64400000000000002</v>
      </c>
      <c r="H374" s="383">
        <v>0</v>
      </c>
      <c r="I374" s="383">
        <v>0</v>
      </c>
      <c r="J374" s="383">
        <v>10.148999999999999</v>
      </c>
      <c r="K374" s="383">
        <v>10.856</v>
      </c>
      <c r="L374" s="383">
        <v>265.47500000000002</v>
      </c>
      <c r="M374" s="383">
        <v>327.99900000000002</v>
      </c>
      <c r="N374" s="383">
        <v>687.72299999999996</v>
      </c>
      <c r="O374" s="383">
        <v>1281.1959999999999</v>
      </c>
    </row>
    <row r="375" spans="1:15" x14ac:dyDescent="0.2">
      <c r="A375" s="383" t="s">
        <v>1110</v>
      </c>
      <c r="B375" s="383">
        <v>8.9079999999999995</v>
      </c>
      <c r="C375" s="383">
        <v>296.21100000000001</v>
      </c>
      <c r="D375" s="383">
        <v>69.385999999999996</v>
      </c>
      <c r="E375" s="383">
        <v>374.505</v>
      </c>
      <c r="F375" s="383">
        <v>7.0999999999999994E-2</v>
      </c>
      <c r="G375" s="383">
        <v>0.623</v>
      </c>
      <c r="H375" s="383">
        <v>0</v>
      </c>
      <c r="I375" s="383">
        <v>0</v>
      </c>
      <c r="J375" s="383">
        <v>9.6349999999999998</v>
      </c>
      <c r="K375" s="383">
        <v>10.329000000000001</v>
      </c>
      <c r="L375" s="383">
        <v>384.83499999999998</v>
      </c>
      <c r="M375" s="383">
        <v>312.13299999999998</v>
      </c>
      <c r="N375" s="383">
        <v>679.93799999999999</v>
      </c>
      <c r="O375" s="383">
        <v>1376.905</v>
      </c>
    </row>
    <row r="376" spans="1:15" x14ac:dyDescent="0.2">
      <c r="A376" s="383" t="s">
        <v>1111</v>
      </c>
      <c r="B376" s="383">
        <v>14.364000000000001</v>
      </c>
      <c r="C376" s="383">
        <v>482.54</v>
      </c>
      <c r="D376" s="383">
        <v>94.468000000000004</v>
      </c>
      <c r="E376" s="383">
        <v>591.37199999999996</v>
      </c>
      <c r="F376" s="383">
        <v>7.2999999999999995E-2</v>
      </c>
      <c r="G376" s="383">
        <v>0.64400000000000002</v>
      </c>
      <c r="H376" s="383">
        <v>0</v>
      </c>
      <c r="I376" s="383">
        <v>0</v>
      </c>
      <c r="J376" s="383">
        <v>8.0350000000000001</v>
      </c>
      <c r="K376" s="383">
        <v>8.7520000000000007</v>
      </c>
      <c r="L376" s="383">
        <v>600.12400000000002</v>
      </c>
      <c r="M376" s="383">
        <v>321.29599999999999</v>
      </c>
      <c r="N376" s="383">
        <v>703.58299999999997</v>
      </c>
      <c r="O376" s="383">
        <v>1625.0029999999999</v>
      </c>
    </row>
    <row r="377" spans="1:15" x14ac:dyDescent="0.2">
      <c r="A377" s="383" t="s">
        <v>1112</v>
      </c>
      <c r="B377" s="383">
        <v>91.894999999999996</v>
      </c>
      <c r="C377" s="383">
        <v>3251.5259999999998</v>
      </c>
      <c r="D377" s="383">
        <v>806.90700000000004</v>
      </c>
      <c r="E377" s="383">
        <v>4150.3280000000004</v>
      </c>
      <c r="F377" s="383">
        <v>1.018</v>
      </c>
      <c r="G377" s="383">
        <v>7.6</v>
      </c>
      <c r="H377" s="383">
        <v>0</v>
      </c>
      <c r="I377" s="383">
        <v>0</v>
      </c>
      <c r="J377" s="383">
        <v>119.101</v>
      </c>
      <c r="K377" s="383">
        <v>127.71899999999999</v>
      </c>
      <c r="L377" s="383">
        <v>4278.0469999999996</v>
      </c>
      <c r="M377" s="383">
        <v>3955.6909999999998</v>
      </c>
      <c r="N377" s="383">
        <v>8941.6020000000008</v>
      </c>
      <c r="O377" s="383">
        <v>17175.34</v>
      </c>
    </row>
    <row r="378" spans="1:15" x14ac:dyDescent="0.2">
      <c r="A378" s="383" t="s">
        <v>1113</v>
      </c>
      <c r="B378" s="383">
        <v>11.53</v>
      </c>
      <c r="C378" s="383">
        <v>512.97500000000002</v>
      </c>
      <c r="D378" s="383">
        <v>95.9</v>
      </c>
      <c r="E378" s="383">
        <v>620.40499999999997</v>
      </c>
      <c r="F378" s="383">
        <v>6.3E-2</v>
      </c>
      <c r="G378" s="383">
        <v>0.70199999999999996</v>
      </c>
      <c r="H378" s="383">
        <v>0</v>
      </c>
      <c r="I378" s="383">
        <v>0</v>
      </c>
      <c r="J378" s="383">
        <v>7.7220000000000004</v>
      </c>
      <c r="K378" s="383">
        <v>8.4879999999999995</v>
      </c>
      <c r="L378" s="383">
        <v>628.89300000000003</v>
      </c>
      <c r="M378" s="383">
        <v>340.25299999999999</v>
      </c>
      <c r="N378" s="383">
        <v>717.79</v>
      </c>
      <c r="O378" s="383">
        <v>1686.9359999999999</v>
      </c>
    </row>
    <row r="379" spans="1:15" x14ac:dyDescent="0.2">
      <c r="A379" s="383" t="s">
        <v>1114</v>
      </c>
      <c r="B379" s="383">
        <v>9.1519999999999992</v>
      </c>
      <c r="C379" s="383">
        <v>433.178</v>
      </c>
      <c r="D379" s="383">
        <v>78.691000000000003</v>
      </c>
      <c r="E379" s="383">
        <v>521.02200000000005</v>
      </c>
      <c r="F379" s="383">
        <v>6.2E-2</v>
      </c>
      <c r="G379" s="383">
        <v>0.63400000000000001</v>
      </c>
      <c r="H379" s="383">
        <v>0</v>
      </c>
      <c r="I379" s="383">
        <v>0</v>
      </c>
      <c r="J379" s="383">
        <v>7.024</v>
      </c>
      <c r="K379" s="383">
        <v>7.72</v>
      </c>
      <c r="L379" s="383">
        <v>528.74199999999996</v>
      </c>
      <c r="M379" s="383">
        <v>306.04599999999999</v>
      </c>
      <c r="N379" s="383">
        <v>622.63199999999995</v>
      </c>
      <c r="O379" s="383">
        <v>1457.42</v>
      </c>
    </row>
    <row r="380" spans="1:15" x14ac:dyDescent="0.2">
      <c r="A380" s="383" t="s">
        <v>1115</v>
      </c>
      <c r="B380" s="383">
        <v>8.375</v>
      </c>
      <c r="C380" s="383">
        <v>385.101</v>
      </c>
      <c r="D380" s="383">
        <v>78.096999999999994</v>
      </c>
      <c r="E380" s="383">
        <v>471.57299999999998</v>
      </c>
      <c r="F380" s="383">
        <v>6.7000000000000004E-2</v>
      </c>
      <c r="G380" s="383">
        <v>0.70199999999999996</v>
      </c>
      <c r="H380" s="383">
        <v>0</v>
      </c>
      <c r="I380" s="383">
        <v>0</v>
      </c>
      <c r="J380" s="383">
        <v>7.6470000000000002</v>
      </c>
      <c r="K380" s="383">
        <v>8.4160000000000004</v>
      </c>
      <c r="L380" s="383">
        <v>479.99</v>
      </c>
      <c r="M380" s="383">
        <v>315.459</v>
      </c>
      <c r="N380" s="383">
        <v>708.99199999999996</v>
      </c>
      <c r="O380" s="383">
        <v>1504.441</v>
      </c>
    </row>
    <row r="381" spans="1:15" x14ac:dyDescent="0.2">
      <c r="A381" s="383" t="s">
        <v>1116</v>
      </c>
      <c r="B381" s="383">
        <v>8.3019999999999996</v>
      </c>
      <c r="C381" s="383">
        <v>261.74599999999998</v>
      </c>
      <c r="D381" s="383">
        <v>64.256</v>
      </c>
      <c r="E381" s="383">
        <v>334.30500000000001</v>
      </c>
      <c r="F381" s="383">
        <v>7.4999999999999997E-2</v>
      </c>
      <c r="G381" s="383">
        <v>0.68</v>
      </c>
      <c r="H381" s="383">
        <v>0</v>
      </c>
      <c r="I381" s="383">
        <v>0</v>
      </c>
      <c r="J381" s="383">
        <v>7.4409999999999998</v>
      </c>
      <c r="K381" s="383">
        <v>8.1959999999999997</v>
      </c>
      <c r="L381" s="383">
        <v>342.50099999999998</v>
      </c>
      <c r="M381" s="383">
        <v>304.33699999999999</v>
      </c>
      <c r="N381" s="383">
        <v>663.11400000000003</v>
      </c>
      <c r="O381" s="383">
        <v>1309.951</v>
      </c>
    </row>
    <row r="382" spans="1:15" x14ac:dyDescent="0.2">
      <c r="A382" s="383" t="s">
        <v>1117</v>
      </c>
      <c r="B382" s="383">
        <v>5.2119999999999997</v>
      </c>
      <c r="C382" s="383">
        <v>168.15100000000001</v>
      </c>
      <c r="D382" s="383">
        <v>52.749000000000002</v>
      </c>
      <c r="E382" s="383">
        <v>226.11199999999999</v>
      </c>
      <c r="F382" s="383">
        <v>7.1999999999999995E-2</v>
      </c>
      <c r="G382" s="383">
        <v>0.70199999999999996</v>
      </c>
      <c r="H382" s="383">
        <v>0</v>
      </c>
      <c r="I382" s="383">
        <v>0</v>
      </c>
      <c r="J382" s="383">
        <v>7.7130000000000001</v>
      </c>
      <c r="K382" s="383">
        <v>8.4879999999999995</v>
      </c>
      <c r="L382" s="383">
        <v>234.6</v>
      </c>
      <c r="M382" s="383">
        <v>328.04500000000002</v>
      </c>
      <c r="N382" s="383">
        <v>763.79600000000005</v>
      </c>
      <c r="O382" s="383">
        <v>1326.441</v>
      </c>
    </row>
    <row r="383" spans="1:15" x14ac:dyDescent="0.2">
      <c r="A383" s="383" t="s">
        <v>1118</v>
      </c>
      <c r="B383" s="383">
        <v>5.8579999999999997</v>
      </c>
      <c r="C383" s="383">
        <v>138.779</v>
      </c>
      <c r="D383" s="383">
        <v>52.276000000000003</v>
      </c>
      <c r="E383" s="383">
        <v>196.91200000000001</v>
      </c>
      <c r="F383" s="383">
        <v>7.1999999999999995E-2</v>
      </c>
      <c r="G383" s="383">
        <v>0.68</v>
      </c>
      <c r="H383" s="383">
        <v>0</v>
      </c>
      <c r="I383" s="383">
        <v>0</v>
      </c>
      <c r="J383" s="383">
        <v>7.6580000000000004</v>
      </c>
      <c r="K383" s="383">
        <v>8.41</v>
      </c>
      <c r="L383" s="383">
        <v>205.322</v>
      </c>
      <c r="M383" s="383">
        <v>357.53899999999999</v>
      </c>
      <c r="N383" s="383">
        <v>826.822</v>
      </c>
      <c r="O383" s="383">
        <v>1389.683</v>
      </c>
    </row>
    <row r="384" spans="1:15" x14ac:dyDescent="0.2">
      <c r="A384" s="383" t="s">
        <v>1119</v>
      </c>
      <c r="B384" s="383">
        <v>7.1779999999999999</v>
      </c>
      <c r="C384" s="383">
        <v>133.50700000000001</v>
      </c>
      <c r="D384" s="383">
        <v>56.317999999999998</v>
      </c>
      <c r="E384" s="383">
        <v>197.00299999999999</v>
      </c>
      <c r="F384" s="383">
        <v>5.5E-2</v>
      </c>
      <c r="G384" s="383">
        <v>0.70199999999999996</v>
      </c>
      <c r="H384" s="383">
        <v>0</v>
      </c>
      <c r="I384" s="383">
        <v>0</v>
      </c>
      <c r="J384" s="383">
        <v>7.9820000000000002</v>
      </c>
      <c r="K384" s="383">
        <v>8.74</v>
      </c>
      <c r="L384" s="383">
        <v>205.74299999999999</v>
      </c>
      <c r="M384" s="383">
        <v>380.44</v>
      </c>
      <c r="N384" s="383">
        <v>883.11500000000001</v>
      </c>
      <c r="O384" s="383">
        <v>1469.299</v>
      </c>
    </row>
    <row r="385" spans="1:15" x14ac:dyDescent="0.2">
      <c r="A385" s="383" t="s">
        <v>1120</v>
      </c>
      <c r="B385" s="383">
        <v>7.2889999999999997</v>
      </c>
      <c r="C385" s="383">
        <v>136.97999999999999</v>
      </c>
      <c r="D385" s="383">
        <v>55.567999999999998</v>
      </c>
      <c r="E385" s="383">
        <v>199.83799999999999</v>
      </c>
      <c r="F385" s="383">
        <v>4.5999999999999999E-2</v>
      </c>
      <c r="G385" s="383">
        <v>0.70199999999999996</v>
      </c>
      <c r="H385" s="383">
        <v>0</v>
      </c>
      <c r="I385" s="383">
        <v>0</v>
      </c>
      <c r="J385" s="383">
        <v>7.96</v>
      </c>
      <c r="K385" s="383">
        <v>8.7089999999999996</v>
      </c>
      <c r="L385" s="383">
        <v>208.547</v>
      </c>
      <c r="M385" s="383">
        <v>394.923</v>
      </c>
      <c r="N385" s="383">
        <v>897.01300000000003</v>
      </c>
      <c r="O385" s="383">
        <v>1500.4829999999999</v>
      </c>
    </row>
    <row r="386" spans="1:15" x14ac:dyDescent="0.2">
      <c r="A386" s="383" t="s">
        <v>1121</v>
      </c>
      <c r="B386" s="383">
        <v>4.9039999999999999</v>
      </c>
      <c r="C386" s="383">
        <v>146.76900000000001</v>
      </c>
      <c r="D386" s="383">
        <v>52.405999999999999</v>
      </c>
      <c r="E386" s="383">
        <v>204.07900000000001</v>
      </c>
      <c r="F386" s="383">
        <v>3.9E-2</v>
      </c>
      <c r="G386" s="383">
        <v>0.68</v>
      </c>
      <c r="H386" s="383">
        <v>0</v>
      </c>
      <c r="I386" s="383">
        <v>0</v>
      </c>
      <c r="J386" s="383">
        <v>7.6079999999999997</v>
      </c>
      <c r="K386" s="383">
        <v>8.327</v>
      </c>
      <c r="L386" s="383">
        <v>212.40600000000001</v>
      </c>
      <c r="M386" s="383">
        <v>364.79399999999998</v>
      </c>
      <c r="N386" s="383">
        <v>742.49400000000003</v>
      </c>
      <c r="O386" s="383">
        <v>1319.694</v>
      </c>
    </row>
    <row r="387" spans="1:15" x14ac:dyDescent="0.2">
      <c r="A387" s="383" t="s">
        <v>1122</v>
      </c>
      <c r="B387" s="383">
        <v>6.31</v>
      </c>
      <c r="C387" s="383">
        <v>189.827</v>
      </c>
      <c r="D387" s="383">
        <v>61.368000000000002</v>
      </c>
      <c r="E387" s="383">
        <v>257.505</v>
      </c>
      <c r="F387" s="383">
        <v>3.9E-2</v>
      </c>
      <c r="G387" s="383">
        <v>0.70199999999999996</v>
      </c>
      <c r="H387" s="383">
        <v>0</v>
      </c>
      <c r="I387" s="383">
        <v>0</v>
      </c>
      <c r="J387" s="383">
        <v>7.6680000000000001</v>
      </c>
      <c r="K387" s="383">
        <v>8.4090000000000007</v>
      </c>
      <c r="L387" s="383">
        <v>265.91399999999999</v>
      </c>
      <c r="M387" s="383">
        <v>336.245</v>
      </c>
      <c r="N387" s="383">
        <v>736.84500000000003</v>
      </c>
      <c r="O387" s="383">
        <v>1339.0039999999999</v>
      </c>
    </row>
    <row r="388" spans="1:15" x14ac:dyDescent="0.2">
      <c r="A388" s="383" t="s">
        <v>1123</v>
      </c>
      <c r="B388" s="383">
        <v>8.4600000000000009</v>
      </c>
      <c r="C388" s="383">
        <v>236.06299999999999</v>
      </c>
      <c r="D388" s="383">
        <v>64.778000000000006</v>
      </c>
      <c r="E388" s="383">
        <v>309.30099999999999</v>
      </c>
      <c r="F388" s="383">
        <v>4.1000000000000002E-2</v>
      </c>
      <c r="G388" s="383">
        <v>0.68</v>
      </c>
      <c r="H388" s="383">
        <v>0</v>
      </c>
      <c r="I388" s="383">
        <v>0</v>
      </c>
      <c r="J388" s="383">
        <v>7.351</v>
      </c>
      <c r="K388" s="383">
        <v>8.0709999999999997</v>
      </c>
      <c r="L388" s="383">
        <v>317.37200000000001</v>
      </c>
      <c r="M388" s="383">
        <v>313.34399999999999</v>
      </c>
      <c r="N388" s="383">
        <v>690.87400000000002</v>
      </c>
      <c r="O388" s="383">
        <v>1321.59</v>
      </c>
    </row>
    <row r="389" spans="1:15" x14ac:dyDescent="0.2">
      <c r="A389" s="383" t="s">
        <v>1124</v>
      </c>
      <c r="B389" s="383">
        <v>14.288</v>
      </c>
      <c r="C389" s="383">
        <v>354.55900000000003</v>
      </c>
      <c r="D389" s="383">
        <v>77.180999999999997</v>
      </c>
      <c r="E389" s="383">
        <v>446.02800000000002</v>
      </c>
      <c r="F389" s="383">
        <v>5.5E-2</v>
      </c>
      <c r="G389" s="383">
        <v>0.70199999999999996</v>
      </c>
      <c r="H389" s="383">
        <v>0</v>
      </c>
      <c r="I389" s="383">
        <v>0</v>
      </c>
      <c r="J389" s="383">
        <v>7.8860000000000001</v>
      </c>
      <c r="K389" s="383">
        <v>8.6440000000000001</v>
      </c>
      <c r="L389" s="383">
        <v>454.67099999999999</v>
      </c>
      <c r="M389" s="383">
        <v>320.62099999999998</v>
      </c>
      <c r="N389" s="383">
        <v>743.16499999999996</v>
      </c>
      <c r="O389" s="383">
        <v>1518.4580000000001</v>
      </c>
    </row>
    <row r="390" spans="1:15" x14ac:dyDescent="0.2">
      <c r="A390" s="383" t="s">
        <v>1125</v>
      </c>
      <c r="B390" s="383">
        <v>96.858000000000004</v>
      </c>
      <c r="C390" s="383">
        <v>3097.2620000000002</v>
      </c>
      <c r="D390" s="383">
        <v>789.58799999999997</v>
      </c>
      <c r="E390" s="383">
        <v>3983.7080000000001</v>
      </c>
      <c r="F390" s="383">
        <v>0.68700000000000006</v>
      </c>
      <c r="G390" s="383">
        <v>8.27</v>
      </c>
      <c r="H390" s="383">
        <v>0</v>
      </c>
      <c r="I390" s="383">
        <v>0</v>
      </c>
      <c r="J390" s="383">
        <v>91.661000000000001</v>
      </c>
      <c r="K390" s="383">
        <v>100.61799999999999</v>
      </c>
      <c r="L390" s="383">
        <v>4084.3270000000002</v>
      </c>
      <c r="M390" s="383">
        <v>4062.047</v>
      </c>
      <c r="N390" s="383">
        <v>8990.2690000000002</v>
      </c>
      <c r="O390" s="383">
        <v>17136.642</v>
      </c>
    </row>
    <row r="391" spans="1:15" x14ac:dyDescent="0.2">
      <c r="A391" s="383" t="s">
        <v>1126</v>
      </c>
      <c r="B391" s="383">
        <v>9.9969999999999999</v>
      </c>
      <c r="C391" s="383">
        <v>444.94</v>
      </c>
      <c r="D391" s="383">
        <v>80.587999999999994</v>
      </c>
      <c r="E391" s="383">
        <v>535.524</v>
      </c>
      <c r="F391" s="383">
        <v>7.0000000000000001E-3</v>
      </c>
      <c r="G391" s="383">
        <v>0.74299999999999999</v>
      </c>
      <c r="H391" s="383">
        <v>0</v>
      </c>
      <c r="I391" s="383">
        <v>0</v>
      </c>
      <c r="J391" s="383">
        <v>7.7389999999999999</v>
      </c>
      <c r="K391" s="383">
        <v>8.49</v>
      </c>
      <c r="L391" s="383">
        <v>544.01400000000001</v>
      </c>
      <c r="M391" s="383">
        <v>325.49099999999999</v>
      </c>
      <c r="N391" s="383">
        <v>705.346</v>
      </c>
      <c r="O391" s="383">
        <v>1574.8520000000001</v>
      </c>
    </row>
    <row r="392" spans="1:15" x14ac:dyDescent="0.2">
      <c r="A392" s="383" t="s">
        <v>1127</v>
      </c>
      <c r="B392" s="383">
        <v>8.7119999999999997</v>
      </c>
      <c r="C392" s="383">
        <v>408.81700000000001</v>
      </c>
      <c r="D392" s="383">
        <v>69.081999999999994</v>
      </c>
      <c r="E392" s="383">
        <v>486.61099999999999</v>
      </c>
      <c r="F392" s="383">
        <v>1.2E-2</v>
      </c>
      <c r="G392" s="383">
        <v>0.67100000000000004</v>
      </c>
      <c r="H392" s="383">
        <v>0</v>
      </c>
      <c r="I392" s="383">
        <v>0</v>
      </c>
      <c r="J392" s="383">
        <v>6.9859999999999998</v>
      </c>
      <c r="K392" s="383">
        <v>7.6689999999999996</v>
      </c>
      <c r="L392" s="383">
        <v>494.28</v>
      </c>
      <c r="M392" s="383">
        <v>302.47800000000001</v>
      </c>
      <c r="N392" s="383">
        <v>627.24900000000002</v>
      </c>
      <c r="O392" s="383">
        <v>1424.008</v>
      </c>
    </row>
    <row r="393" spans="1:15" x14ac:dyDescent="0.2">
      <c r="A393" s="383" t="s">
        <v>1128</v>
      </c>
      <c r="B393" s="383">
        <v>8.2370000000000001</v>
      </c>
      <c r="C393" s="383">
        <v>380.98099999999999</v>
      </c>
      <c r="D393" s="383">
        <v>67.573999999999998</v>
      </c>
      <c r="E393" s="383">
        <v>456.791</v>
      </c>
      <c r="F393" s="383">
        <v>1.0999999999999999E-2</v>
      </c>
      <c r="G393" s="383">
        <v>0.74299999999999999</v>
      </c>
      <c r="H393" s="383">
        <v>0</v>
      </c>
      <c r="I393" s="383">
        <v>0</v>
      </c>
      <c r="J393" s="383">
        <v>7.7750000000000004</v>
      </c>
      <c r="K393" s="383">
        <v>8.5289999999999999</v>
      </c>
      <c r="L393" s="383">
        <v>465.32100000000003</v>
      </c>
      <c r="M393" s="383">
        <v>311.36099999999999</v>
      </c>
      <c r="N393" s="383">
        <v>698.49099999999999</v>
      </c>
      <c r="O393" s="383">
        <v>1475.172</v>
      </c>
    </row>
    <row r="394" spans="1:15" x14ac:dyDescent="0.2">
      <c r="A394" s="383" t="s">
        <v>1129</v>
      </c>
      <c r="B394" s="383">
        <v>7.3019999999999996</v>
      </c>
      <c r="C394" s="383">
        <v>273.137</v>
      </c>
      <c r="D394" s="383">
        <v>51.579000000000001</v>
      </c>
      <c r="E394" s="383">
        <v>332.01799999999997</v>
      </c>
      <c r="F394" s="383">
        <v>8.0000000000000002E-3</v>
      </c>
      <c r="G394" s="383">
        <v>0.71899999999999997</v>
      </c>
      <c r="H394" s="383">
        <v>0</v>
      </c>
      <c r="I394" s="383">
        <v>0</v>
      </c>
      <c r="J394" s="383">
        <v>7.6539999999999999</v>
      </c>
      <c r="K394" s="383">
        <v>8.3810000000000002</v>
      </c>
      <c r="L394" s="383">
        <v>340.399</v>
      </c>
      <c r="M394" s="383">
        <v>311.72500000000002</v>
      </c>
      <c r="N394" s="383">
        <v>697.38</v>
      </c>
      <c r="O394" s="383">
        <v>1349.5039999999999</v>
      </c>
    </row>
    <row r="395" spans="1:15" x14ac:dyDescent="0.2">
      <c r="A395" s="383" t="s">
        <v>1130</v>
      </c>
      <c r="B395" s="383">
        <v>5.5540000000000003</v>
      </c>
      <c r="C395" s="383">
        <v>196.23099999999999</v>
      </c>
      <c r="D395" s="383">
        <v>51.292000000000002</v>
      </c>
      <c r="E395" s="383">
        <v>253.077</v>
      </c>
      <c r="F395" s="383">
        <v>8.9999999999999993E-3</v>
      </c>
      <c r="G395" s="383">
        <v>0.74299999999999999</v>
      </c>
      <c r="H395" s="383">
        <v>0</v>
      </c>
      <c r="I395" s="383">
        <v>0</v>
      </c>
      <c r="J395" s="383">
        <v>8.1319999999999997</v>
      </c>
      <c r="K395" s="383">
        <v>8.8849999999999998</v>
      </c>
      <c r="L395" s="383">
        <v>261.96199999999999</v>
      </c>
      <c r="M395" s="383">
        <v>331.29500000000002</v>
      </c>
      <c r="N395" s="383">
        <v>761.26400000000001</v>
      </c>
      <c r="O395" s="383">
        <v>1354.52</v>
      </c>
    </row>
    <row r="396" spans="1:15" x14ac:dyDescent="0.2">
      <c r="A396" s="383" t="s">
        <v>1131</v>
      </c>
      <c r="B396" s="383">
        <v>5.1079999999999997</v>
      </c>
      <c r="C396" s="383">
        <v>149.33500000000001</v>
      </c>
      <c r="D396" s="383">
        <v>47.618000000000002</v>
      </c>
      <c r="E396" s="383">
        <v>202.06</v>
      </c>
      <c r="F396" s="383">
        <v>1.2E-2</v>
      </c>
      <c r="G396" s="383">
        <v>0.71899999999999997</v>
      </c>
      <c r="H396" s="383">
        <v>0</v>
      </c>
      <c r="I396" s="383">
        <v>0</v>
      </c>
      <c r="J396" s="383">
        <v>7.9669999999999996</v>
      </c>
      <c r="K396" s="383">
        <v>8.6989999999999998</v>
      </c>
      <c r="L396" s="383">
        <v>210.75899999999999</v>
      </c>
      <c r="M396" s="383">
        <v>356.35599999999999</v>
      </c>
      <c r="N396" s="383">
        <v>831.65800000000002</v>
      </c>
      <c r="O396" s="383">
        <v>1398.7729999999999</v>
      </c>
    </row>
    <row r="397" spans="1:15" x14ac:dyDescent="0.2">
      <c r="A397" s="383" t="s">
        <v>1132</v>
      </c>
      <c r="B397" s="383">
        <v>7.1</v>
      </c>
      <c r="C397" s="383">
        <v>139.727</v>
      </c>
      <c r="D397" s="383">
        <v>50.136000000000003</v>
      </c>
      <c r="E397" s="383">
        <v>196.96299999999999</v>
      </c>
      <c r="F397" s="383">
        <v>1.2999999999999999E-2</v>
      </c>
      <c r="G397" s="383">
        <v>0.74299999999999999</v>
      </c>
      <c r="H397" s="383">
        <v>0</v>
      </c>
      <c r="I397" s="383">
        <v>0</v>
      </c>
      <c r="J397" s="383">
        <v>8.3949999999999996</v>
      </c>
      <c r="K397" s="383">
        <v>9.1509999999999998</v>
      </c>
      <c r="L397" s="383">
        <v>206.114</v>
      </c>
      <c r="M397" s="383">
        <v>392.28199999999998</v>
      </c>
      <c r="N397" s="383">
        <v>898.16200000000003</v>
      </c>
      <c r="O397" s="383">
        <v>1496.558</v>
      </c>
    </row>
    <row r="398" spans="1:15" x14ac:dyDescent="0.2">
      <c r="A398" s="383" t="s">
        <v>1133</v>
      </c>
      <c r="B398" s="383">
        <v>6.3239999999999998</v>
      </c>
      <c r="C398" s="383">
        <v>138.60499999999999</v>
      </c>
      <c r="D398" s="383">
        <v>51.575000000000003</v>
      </c>
      <c r="E398" s="383">
        <v>196.505</v>
      </c>
      <c r="F398" s="383">
        <v>1.2E-2</v>
      </c>
      <c r="G398" s="383">
        <v>0.74299999999999999</v>
      </c>
      <c r="H398" s="383">
        <v>0</v>
      </c>
      <c r="I398" s="383">
        <v>0</v>
      </c>
      <c r="J398" s="383">
        <v>8.4429999999999996</v>
      </c>
      <c r="K398" s="383">
        <v>9.1980000000000004</v>
      </c>
      <c r="L398" s="383">
        <v>205.703</v>
      </c>
      <c r="M398" s="383">
        <v>392.416</v>
      </c>
      <c r="N398" s="383">
        <v>868.35</v>
      </c>
      <c r="O398" s="383">
        <v>1466.4690000000001</v>
      </c>
    </row>
    <row r="399" spans="1:15" x14ac:dyDescent="0.2">
      <c r="A399" s="383" t="s">
        <v>1134</v>
      </c>
      <c r="B399" s="383">
        <v>4.5389999999999997</v>
      </c>
      <c r="C399" s="383">
        <v>144.47800000000001</v>
      </c>
      <c r="D399" s="383">
        <v>51.469000000000001</v>
      </c>
      <c r="E399" s="383">
        <v>200.48699999999999</v>
      </c>
      <c r="F399" s="383">
        <v>0.01</v>
      </c>
      <c r="G399" s="383">
        <v>0.71899999999999997</v>
      </c>
      <c r="H399" s="383">
        <v>0</v>
      </c>
      <c r="I399" s="383">
        <v>0</v>
      </c>
      <c r="J399" s="383">
        <v>8.0370000000000008</v>
      </c>
      <c r="K399" s="383">
        <v>8.7669999999999995</v>
      </c>
      <c r="L399" s="383">
        <v>209.25399999999999</v>
      </c>
      <c r="M399" s="383">
        <v>374.71100000000001</v>
      </c>
      <c r="N399" s="383">
        <v>780.53499999999997</v>
      </c>
      <c r="O399" s="383">
        <v>1364.5</v>
      </c>
    </row>
    <row r="400" spans="1:15" x14ac:dyDescent="0.2">
      <c r="A400" s="383" t="s">
        <v>1135</v>
      </c>
      <c r="B400" s="383">
        <v>6</v>
      </c>
      <c r="C400" s="383">
        <v>203.447</v>
      </c>
      <c r="D400" s="383">
        <v>60.548999999999999</v>
      </c>
      <c r="E400" s="383">
        <v>269.99700000000001</v>
      </c>
      <c r="F400" s="383">
        <v>0.01</v>
      </c>
      <c r="G400" s="383">
        <v>0.74299999999999999</v>
      </c>
      <c r="H400" s="383">
        <v>0</v>
      </c>
      <c r="I400" s="383">
        <v>0</v>
      </c>
      <c r="J400" s="383">
        <v>8.1669999999999998</v>
      </c>
      <c r="K400" s="383">
        <v>8.9209999999999994</v>
      </c>
      <c r="L400" s="383">
        <v>278.91800000000001</v>
      </c>
      <c r="M400" s="383">
        <v>358.85199999999998</v>
      </c>
      <c r="N400" s="383">
        <v>760.15200000000004</v>
      </c>
      <c r="O400" s="383">
        <v>1397.923</v>
      </c>
    </row>
    <row r="401" spans="1:15" x14ac:dyDescent="0.2">
      <c r="A401" s="383" t="s">
        <v>1136</v>
      </c>
      <c r="B401" s="383">
        <v>9.0239999999999991</v>
      </c>
      <c r="C401" s="383">
        <v>304.45600000000002</v>
      </c>
      <c r="D401" s="383">
        <v>62.86</v>
      </c>
      <c r="E401" s="383">
        <v>376.34</v>
      </c>
      <c r="F401" s="383">
        <v>1.2999999999999999E-2</v>
      </c>
      <c r="G401" s="383">
        <v>0.71899999999999997</v>
      </c>
      <c r="H401" s="383">
        <v>0</v>
      </c>
      <c r="I401" s="383">
        <v>0</v>
      </c>
      <c r="J401" s="383">
        <v>7.9180000000000001</v>
      </c>
      <c r="K401" s="383">
        <v>8.65</v>
      </c>
      <c r="L401" s="383">
        <v>384.98899999999998</v>
      </c>
      <c r="M401" s="383">
        <v>320.95400000000001</v>
      </c>
      <c r="N401" s="383">
        <v>722.27099999999996</v>
      </c>
      <c r="O401" s="383">
        <v>1428.2139999999999</v>
      </c>
    </row>
    <row r="402" spans="1:15" x14ac:dyDescent="0.2">
      <c r="A402" s="383" t="s">
        <v>1137</v>
      </c>
      <c r="B402" s="383">
        <v>11.922000000000001</v>
      </c>
      <c r="C402" s="383">
        <v>428.57299999999998</v>
      </c>
      <c r="D402" s="383">
        <v>81.195999999999998</v>
      </c>
      <c r="E402" s="383">
        <v>521.69000000000005</v>
      </c>
      <c r="F402" s="383">
        <v>1.2999999999999999E-2</v>
      </c>
      <c r="G402" s="383">
        <v>0.74299999999999999</v>
      </c>
      <c r="H402" s="383">
        <v>0</v>
      </c>
      <c r="I402" s="383">
        <v>0</v>
      </c>
      <c r="J402" s="383">
        <v>7.78</v>
      </c>
      <c r="K402" s="383">
        <v>8.5359999999999996</v>
      </c>
      <c r="L402" s="383">
        <v>530.22699999999998</v>
      </c>
      <c r="M402" s="383">
        <v>331.94</v>
      </c>
      <c r="N402" s="383">
        <v>753.06500000000005</v>
      </c>
      <c r="O402" s="383">
        <v>1615.231</v>
      </c>
    </row>
    <row r="403" spans="1:15" x14ac:dyDescent="0.2">
      <c r="A403" s="383" t="s">
        <v>1138</v>
      </c>
      <c r="B403" s="383">
        <v>89.82</v>
      </c>
      <c r="C403" s="383">
        <v>3212.4560000000001</v>
      </c>
      <c r="D403" s="383">
        <v>725.51499999999999</v>
      </c>
      <c r="E403" s="383">
        <v>4027.7910000000002</v>
      </c>
      <c r="F403" s="383">
        <v>0.13</v>
      </c>
      <c r="G403" s="383">
        <v>8.7530000000000001</v>
      </c>
      <c r="H403" s="383">
        <v>0</v>
      </c>
      <c r="I403" s="383">
        <v>0</v>
      </c>
      <c r="J403" s="383">
        <v>94.994</v>
      </c>
      <c r="K403" s="383">
        <v>103.877</v>
      </c>
      <c r="L403" s="383">
        <v>4131.6679999999997</v>
      </c>
      <c r="M403" s="383">
        <v>4109.8609999999999</v>
      </c>
      <c r="N403" s="383">
        <v>9103.89</v>
      </c>
      <c r="O403" s="383">
        <v>17345.419999999998</v>
      </c>
    </row>
    <row r="404" spans="1:15" x14ac:dyDescent="0.2">
      <c r="A404" s="383" t="s">
        <v>1139</v>
      </c>
      <c r="B404" s="383">
        <v>10.02</v>
      </c>
      <c r="C404" s="383">
        <v>528.59699999999998</v>
      </c>
      <c r="D404" s="383">
        <v>104.877</v>
      </c>
      <c r="E404" s="383">
        <v>643.49400000000003</v>
      </c>
      <c r="F404" s="383">
        <v>5.8999999999999997E-2</v>
      </c>
      <c r="G404" s="383">
        <v>0.93400000000000005</v>
      </c>
      <c r="H404" s="383">
        <v>0</v>
      </c>
      <c r="I404" s="383">
        <v>0</v>
      </c>
      <c r="J404" s="383">
        <v>8.5939999999999994</v>
      </c>
      <c r="K404" s="383">
        <v>9.5860000000000003</v>
      </c>
      <c r="L404" s="383">
        <v>653.08100000000002</v>
      </c>
      <c r="M404" s="383">
        <v>336.27800000000002</v>
      </c>
      <c r="N404" s="383">
        <v>744.58900000000006</v>
      </c>
      <c r="O404" s="383">
        <v>1733.9480000000001</v>
      </c>
    </row>
    <row r="405" spans="1:15" x14ac:dyDescent="0.2">
      <c r="A405" s="383" t="s">
        <v>1140</v>
      </c>
      <c r="B405" s="383">
        <v>8.3989999999999991</v>
      </c>
      <c r="C405" s="383">
        <v>495.25</v>
      </c>
      <c r="D405" s="383">
        <v>85.641000000000005</v>
      </c>
      <c r="E405" s="383">
        <v>589.29</v>
      </c>
      <c r="F405" s="383">
        <v>5.5E-2</v>
      </c>
      <c r="G405" s="383">
        <v>0.84399999999999997</v>
      </c>
      <c r="H405" s="383">
        <v>0</v>
      </c>
      <c r="I405" s="383">
        <v>0</v>
      </c>
      <c r="J405" s="383">
        <v>7.6719999999999997</v>
      </c>
      <c r="K405" s="383">
        <v>8.57</v>
      </c>
      <c r="L405" s="383">
        <v>597.86099999999999</v>
      </c>
      <c r="M405" s="383">
        <v>311.30700000000002</v>
      </c>
      <c r="N405" s="383">
        <v>636.25099999999998</v>
      </c>
      <c r="O405" s="383">
        <v>1545.4190000000001</v>
      </c>
    </row>
    <row r="406" spans="1:15" x14ac:dyDescent="0.2">
      <c r="A406" s="383" t="s">
        <v>1141</v>
      </c>
      <c r="B406" s="383">
        <v>6.17</v>
      </c>
      <c r="C406" s="383">
        <v>398.375</v>
      </c>
      <c r="D406" s="383">
        <v>80.7</v>
      </c>
      <c r="E406" s="383">
        <v>485.245</v>
      </c>
      <c r="F406" s="383">
        <v>6.4000000000000001E-2</v>
      </c>
      <c r="G406" s="383">
        <v>0.93400000000000005</v>
      </c>
      <c r="H406" s="383">
        <v>0</v>
      </c>
      <c r="I406" s="383">
        <v>0</v>
      </c>
      <c r="J406" s="383">
        <v>8.5239999999999991</v>
      </c>
      <c r="K406" s="383">
        <v>9.5220000000000002</v>
      </c>
      <c r="L406" s="383">
        <v>494.767</v>
      </c>
      <c r="M406" s="383">
        <v>315.88200000000001</v>
      </c>
      <c r="N406" s="383">
        <v>687.04</v>
      </c>
      <c r="O406" s="383">
        <v>1497.6890000000001</v>
      </c>
    </row>
    <row r="407" spans="1:15" x14ac:dyDescent="0.2">
      <c r="A407" s="383" t="s">
        <v>1142</v>
      </c>
      <c r="B407" s="383">
        <v>7.0119999999999996</v>
      </c>
      <c r="C407" s="383">
        <v>267.87</v>
      </c>
      <c r="D407" s="383">
        <v>64.233999999999995</v>
      </c>
      <c r="E407" s="383">
        <v>339.11599999999999</v>
      </c>
      <c r="F407" s="383">
        <v>6.5000000000000002E-2</v>
      </c>
      <c r="G407" s="383">
        <v>0.90400000000000003</v>
      </c>
      <c r="H407" s="383">
        <v>0</v>
      </c>
      <c r="I407" s="383">
        <v>0</v>
      </c>
      <c r="J407" s="383">
        <v>8.3290000000000006</v>
      </c>
      <c r="K407" s="383">
        <v>9.298</v>
      </c>
      <c r="L407" s="383">
        <v>348.41399999999999</v>
      </c>
      <c r="M407" s="383">
        <v>306.00400000000002</v>
      </c>
      <c r="N407" s="383">
        <v>669.327</v>
      </c>
      <c r="O407" s="383">
        <v>1323.7449999999999</v>
      </c>
    </row>
    <row r="408" spans="1:15" x14ac:dyDescent="0.2">
      <c r="A408" s="383" t="s">
        <v>1143</v>
      </c>
      <c r="B408" s="383">
        <v>4.9980000000000002</v>
      </c>
      <c r="C408" s="383">
        <v>183.48699999999999</v>
      </c>
      <c r="D408" s="383">
        <v>57.786999999999999</v>
      </c>
      <c r="E408" s="383">
        <v>246.27199999999999</v>
      </c>
      <c r="F408" s="383">
        <v>6.6000000000000003E-2</v>
      </c>
      <c r="G408" s="383">
        <v>0.93400000000000005</v>
      </c>
      <c r="H408" s="383">
        <v>0</v>
      </c>
      <c r="I408" s="383">
        <v>0</v>
      </c>
      <c r="J408" s="383">
        <v>8.6430000000000007</v>
      </c>
      <c r="K408" s="383">
        <v>9.6440000000000001</v>
      </c>
      <c r="L408" s="383">
        <v>255.916</v>
      </c>
      <c r="M408" s="383">
        <v>326.93400000000003</v>
      </c>
      <c r="N408" s="383">
        <v>750.09900000000005</v>
      </c>
      <c r="O408" s="383">
        <v>1332.9490000000001</v>
      </c>
    </row>
    <row r="409" spans="1:15" x14ac:dyDescent="0.2">
      <c r="A409" s="383" t="s">
        <v>1144</v>
      </c>
      <c r="B409" s="383">
        <v>4.383</v>
      </c>
      <c r="C409" s="383">
        <v>137.661</v>
      </c>
      <c r="D409" s="383">
        <v>55.814999999999998</v>
      </c>
      <c r="E409" s="383">
        <v>197.85900000000001</v>
      </c>
      <c r="F409" s="383">
        <v>6.7000000000000004E-2</v>
      </c>
      <c r="G409" s="383">
        <v>0.90400000000000003</v>
      </c>
      <c r="H409" s="383">
        <v>0</v>
      </c>
      <c r="I409" s="383">
        <v>0</v>
      </c>
      <c r="J409" s="383">
        <v>8.391</v>
      </c>
      <c r="K409" s="383">
        <v>9.3620000000000001</v>
      </c>
      <c r="L409" s="383">
        <v>207.221</v>
      </c>
      <c r="M409" s="383">
        <v>349.41399999999999</v>
      </c>
      <c r="N409" s="383">
        <v>793.2</v>
      </c>
      <c r="O409" s="383">
        <v>1349.8340000000001</v>
      </c>
    </row>
    <row r="410" spans="1:15" x14ac:dyDescent="0.2">
      <c r="A410" s="383" t="s">
        <v>1145</v>
      </c>
      <c r="B410" s="383">
        <v>6.2309999999999999</v>
      </c>
      <c r="C410" s="383">
        <v>135.172</v>
      </c>
      <c r="D410" s="383">
        <v>57.963999999999999</v>
      </c>
      <c r="E410" s="383">
        <v>199.36600000000001</v>
      </c>
      <c r="F410" s="383">
        <v>6.5000000000000002E-2</v>
      </c>
      <c r="G410" s="383">
        <v>0.93400000000000005</v>
      </c>
      <c r="H410" s="383">
        <v>0</v>
      </c>
      <c r="I410" s="383">
        <v>0</v>
      </c>
      <c r="J410" s="383">
        <v>8.7210000000000001</v>
      </c>
      <c r="K410" s="383">
        <v>9.7200000000000006</v>
      </c>
      <c r="L410" s="383">
        <v>209.08600000000001</v>
      </c>
      <c r="M410" s="383">
        <v>393.17500000000001</v>
      </c>
      <c r="N410" s="383">
        <v>873.66099999999994</v>
      </c>
      <c r="O410" s="383">
        <v>1475.922</v>
      </c>
    </row>
    <row r="411" spans="1:15" x14ac:dyDescent="0.2">
      <c r="A411" s="383" t="s">
        <v>1146</v>
      </c>
      <c r="B411" s="383">
        <v>6.194</v>
      </c>
      <c r="C411" s="383">
        <v>134.07499999999999</v>
      </c>
      <c r="D411" s="383">
        <v>57.854999999999997</v>
      </c>
      <c r="E411" s="383">
        <v>198.12299999999999</v>
      </c>
      <c r="F411" s="383">
        <v>6.0999999999999999E-2</v>
      </c>
      <c r="G411" s="383">
        <v>0.93400000000000005</v>
      </c>
      <c r="H411" s="383">
        <v>0</v>
      </c>
      <c r="I411" s="383">
        <v>0</v>
      </c>
      <c r="J411" s="383">
        <v>8.6880000000000006</v>
      </c>
      <c r="K411" s="383">
        <v>9.6829999999999998</v>
      </c>
      <c r="L411" s="383">
        <v>207.80699999999999</v>
      </c>
      <c r="M411" s="383">
        <v>396.55799999999999</v>
      </c>
      <c r="N411" s="383">
        <v>874.06600000000003</v>
      </c>
      <c r="O411" s="383">
        <v>1478.431</v>
      </c>
    </row>
    <row r="412" spans="1:15" x14ac:dyDescent="0.2">
      <c r="A412" s="383" t="s">
        <v>1147</v>
      </c>
      <c r="B412" s="383">
        <v>3.968</v>
      </c>
      <c r="C412" s="383">
        <v>139.50200000000001</v>
      </c>
      <c r="D412" s="383">
        <v>64.584000000000003</v>
      </c>
      <c r="E412" s="383">
        <v>208.05500000000001</v>
      </c>
      <c r="F412" s="383">
        <v>4.9000000000000002E-2</v>
      </c>
      <c r="G412" s="383">
        <v>0.90400000000000003</v>
      </c>
      <c r="H412" s="383">
        <v>0</v>
      </c>
      <c r="I412" s="383">
        <v>0</v>
      </c>
      <c r="J412" s="383">
        <v>8.2390000000000008</v>
      </c>
      <c r="K412" s="383">
        <v>9.1929999999999996</v>
      </c>
      <c r="L412" s="383">
        <v>217.24700000000001</v>
      </c>
      <c r="M412" s="383">
        <v>363.28500000000003</v>
      </c>
      <c r="N412" s="383">
        <v>733.59199999999998</v>
      </c>
      <c r="O412" s="383">
        <v>1314.124</v>
      </c>
    </row>
    <row r="413" spans="1:15" x14ac:dyDescent="0.2">
      <c r="A413" s="383" t="s">
        <v>1148</v>
      </c>
      <c r="B413" s="383">
        <v>4.875</v>
      </c>
      <c r="C413" s="383">
        <v>181.17500000000001</v>
      </c>
      <c r="D413" s="383">
        <v>67.116</v>
      </c>
      <c r="E413" s="383">
        <v>253.166</v>
      </c>
      <c r="F413" s="383">
        <v>5.5E-2</v>
      </c>
      <c r="G413" s="383">
        <v>0.93400000000000005</v>
      </c>
      <c r="H413" s="383">
        <v>0</v>
      </c>
      <c r="I413" s="383">
        <v>0</v>
      </c>
      <c r="J413" s="383">
        <v>8.5120000000000005</v>
      </c>
      <c r="K413" s="383">
        <v>9.5020000000000007</v>
      </c>
      <c r="L413" s="383">
        <v>262.66699999999997</v>
      </c>
      <c r="M413" s="383">
        <v>341.32400000000001</v>
      </c>
      <c r="N413" s="383">
        <v>734.73599999999999</v>
      </c>
      <c r="O413" s="383">
        <v>1338.7260000000001</v>
      </c>
    </row>
    <row r="414" spans="1:15" x14ac:dyDescent="0.2">
      <c r="A414" s="383" t="s">
        <v>1149</v>
      </c>
      <c r="B414" s="383">
        <v>7.7279999999999998</v>
      </c>
      <c r="C414" s="383">
        <v>262.65699999999998</v>
      </c>
      <c r="D414" s="383">
        <v>62.771000000000001</v>
      </c>
      <c r="E414" s="383">
        <v>333.15600000000001</v>
      </c>
      <c r="F414" s="383">
        <v>0.06</v>
      </c>
      <c r="G414" s="383">
        <v>0.90400000000000003</v>
      </c>
      <c r="H414" s="383">
        <v>0</v>
      </c>
      <c r="I414" s="383">
        <v>0</v>
      </c>
      <c r="J414" s="383">
        <v>8.2189999999999994</v>
      </c>
      <c r="K414" s="383">
        <v>9.1829999999999998</v>
      </c>
      <c r="L414" s="383">
        <v>342.339</v>
      </c>
      <c r="M414" s="383">
        <v>315.96699999999998</v>
      </c>
      <c r="N414" s="383">
        <v>712.41200000000003</v>
      </c>
      <c r="O414" s="383">
        <v>1370.7180000000001</v>
      </c>
    </row>
    <row r="415" spans="1:15" x14ac:dyDescent="0.2">
      <c r="A415" s="383" t="s">
        <v>1150</v>
      </c>
      <c r="B415" s="383">
        <v>11.986000000000001</v>
      </c>
      <c r="C415" s="383">
        <v>397.62700000000001</v>
      </c>
      <c r="D415" s="383">
        <v>82.682000000000002</v>
      </c>
      <c r="E415" s="383">
        <v>492.29500000000002</v>
      </c>
      <c r="F415" s="383">
        <v>6.6000000000000003E-2</v>
      </c>
      <c r="G415" s="383">
        <v>0.93400000000000005</v>
      </c>
      <c r="H415" s="383">
        <v>0</v>
      </c>
      <c r="I415" s="383">
        <v>0</v>
      </c>
      <c r="J415" s="383">
        <v>8.7520000000000007</v>
      </c>
      <c r="K415" s="383">
        <v>9.7520000000000007</v>
      </c>
      <c r="L415" s="383">
        <v>502.048</v>
      </c>
      <c r="M415" s="383">
        <v>333.93099999999998</v>
      </c>
      <c r="N415" s="383">
        <v>751.14099999999996</v>
      </c>
      <c r="O415" s="383">
        <v>1587.12</v>
      </c>
    </row>
    <row r="416" spans="1:15" x14ac:dyDescent="0.2">
      <c r="A416" s="383" t="s">
        <v>1151</v>
      </c>
      <c r="B416" s="383">
        <v>81.962999999999994</v>
      </c>
      <c r="C416" s="383">
        <v>3260.9160000000002</v>
      </c>
      <c r="D416" s="383">
        <v>842.02499999999998</v>
      </c>
      <c r="E416" s="383">
        <v>4184.9040000000005</v>
      </c>
      <c r="F416" s="383">
        <v>0.73099999999999998</v>
      </c>
      <c r="G416" s="383">
        <v>11</v>
      </c>
      <c r="H416" s="383">
        <v>0</v>
      </c>
      <c r="I416" s="383">
        <v>0</v>
      </c>
      <c r="J416" s="383">
        <v>101.28400000000001</v>
      </c>
      <c r="K416" s="383">
        <v>113.01600000000001</v>
      </c>
      <c r="L416" s="383">
        <v>4297.92</v>
      </c>
      <c r="M416" s="383">
        <v>4090.0590000000002</v>
      </c>
      <c r="N416" s="383">
        <v>8957.5390000000007</v>
      </c>
      <c r="O416" s="383">
        <v>17345.517</v>
      </c>
    </row>
    <row r="417" spans="1:15" x14ac:dyDescent="0.2">
      <c r="A417" s="383" t="s">
        <v>1152</v>
      </c>
      <c r="B417" s="383">
        <v>13.205</v>
      </c>
      <c r="C417" s="383">
        <v>518.56200000000001</v>
      </c>
      <c r="D417" s="383">
        <v>93.09</v>
      </c>
      <c r="E417" s="383">
        <v>624.85699999999997</v>
      </c>
      <c r="F417" s="383">
        <v>0.05</v>
      </c>
      <c r="G417" s="383">
        <v>1.016</v>
      </c>
      <c r="H417" s="383">
        <v>0</v>
      </c>
      <c r="I417" s="383">
        <v>0</v>
      </c>
      <c r="J417" s="383">
        <v>8.843</v>
      </c>
      <c r="K417" s="383">
        <v>9.91</v>
      </c>
      <c r="L417" s="383">
        <v>634.76599999999996</v>
      </c>
      <c r="M417" s="383">
        <v>338.74700000000001</v>
      </c>
      <c r="N417" s="383">
        <v>749.43899999999996</v>
      </c>
      <c r="O417" s="383">
        <v>1722.952</v>
      </c>
    </row>
    <row r="418" spans="1:15" x14ac:dyDescent="0.2">
      <c r="A418" s="383" t="s">
        <v>1153</v>
      </c>
      <c r="B418" s="383">
        <v>10.624000000000001</v>
      </c>
      <c r="C418" s="383">
        <v>488.78300000000002</v>
      </c>
      <c r="D418" s="383">
        <v>82.084999999999994</v>
      </c>
      <c r="E418" s="383">
        <v>581.49300000000005</v>
      </c>
      <c r="F418" s="383">
        <v>8.5000000000000006E-2</v>
      </c>
      <c r="G418" s="383">
        <v>0.95099999999999996</v>
      </c>
      <c r="H418" s="383">
        <v>0</v>
      </c>
      <c r="I418" s="383">
        <v>0</v>
      </c>
      <c r="J418" s="383">
        <v>8.2949999999999999</v>
      </c>
      <c r="K418" s="383">
        <v>9.3309999999999995</v>
      </c>
      <c r="L418" s="383">
        <v>590.82399999999996</v>
      </c>
      <c r="M418" s="383">
        <v>319.62799999999999</v>
      </c>
      <c r="N418" s="383">
        <v>677.94200000000001</v>
      </c>
      <c r="O418" s="383">
        <v>1588.393</v>
      </c>
    </row>
    <row r="419" spans="1:15" x14ac:dyDescent="0.2">
      <c r="A419" s="383" t="s">
        <v>1154</v>
      </c>
      <c r="B419" s="383">
        <v>7.0419999999999998</v>
      </c>
      <c r="C419" s="383">
        <v>365.27800000000002</v>
      </c>
      <c r="D419" s="383">
        <v>71.713999999999999</v>
      </c>
      <c r="E419" s="383">
        <v>444.03399999999999</v>
      </c>
      <c r="F419" s="383">
        <v>0.126</v>
      </c>
      <c r="G419" s="383">
        <v>1.016</v>
      </c>
      <c r="H419" s="383">
        <v>0</v>
      </c>
      <c r="I419" s="383">
        <v>0</v>
      </c>
      <c r="J419" s="383">
        <v>8.7539999999999996</v>
      </c>
      <c r="K419" s="383">
        <v>9.8960000000000008</v>
      </c>
      <c r="L419" s="383">
        <v>453.93</v>
      </c>
      <c r="M419" s="383">
        <v>325.26900000000001</v>
      </c>
      <c r="N419" s="383">
        <v>697.39300000000003</v>
      </c>
      <c r="O419" s="383">
        <v>1476.5920000000001</v>
      </c>
    </row>
    <row r="420" spans="1:15" x14ac:dyDescent="0.2">
      <c r="A420" s="383" t="s">
        <v>1155</v>
      </c>
      <c r="B420" s="383">
        <v>8.5670000000000002</v>
      </c>
      <c r="C420" s="383">
        <v>258.87700000000001</v>
      </c>
      <c r="D420" s="383">
        <v>62.761000000000003</v>
      </c>
      <c r="E420" s="383">
        <v>330.20499999999998</v>
      </c>
      <c r="F420" s="383">
        <v>0.125</v>
      </c>
      <c r="G420" s="383">
        <v>0.98399999999999999</v>
      </c>
      <c r="H420" s="383">
        <v>0</v>
      </c>
      <c r="I420" s="383">
        <v>0</v>
      </c>
      <c r="J420" s="383">
        <v>8.7089999999999996</v>
      </c>
      <c r="K420" s="383">
        <v>9.8179999999999996</v>
      </c>
      <c r="L420" s="383">
        <v>340.02300000000002</v>
      </c>
      <c r="M420" s="383">
        <v>319.13099999999997</v>
      </c>
      <c r="N420" s="383">
        <v>679.45399999999995</v>
      </c>
      <c r="O420" s="383">
        <v>1338.6079999999999</v>
      </c>
    </row>
    <row r="421" spans="1:15" x14ac:dyDescent="0.2">
      <c r="A421" s="383" t="s">
        <v>1156</v>
      </c>
      <c r="B421" s="383">
        <v>6.1189999999999998</v>
      </c>
      <c r="C421" s="383">
        <v>176.74299999999999</v>
      </c>
      <c r="D421" s="383">
        <v>54.344999999999999</v>
      </c>
      <c r="E421" s="383">
        <v>237.20699999999999</v>
      </c>
      <c r="F421" s="383">
        <v>0.13300000000000001</v>
      </c>
      <c r="G421" s="383">
        <v>1.016</v>
      </c>
      <c r="H421" s="383">
        <v>0</v>
      </c>
      <c r="I421" s="383">
        <v>0</v>
      </c>
      <c r="J421" s="383">
        <v>8.9489999999999998</v>
      </c>
      <c r="K421" s="383">
        <v>10.099</v>
      </c>
      <c r="L421" s="383">
        <v>247.30600000000001</v>
      </c>
      <c r="M421" s="383">
        <v>344.2</v>
      </c>
      <c r="N421" s="383">
        <v>807.43</v>
      </c>
      <c r="O421" s="383">
        <v>1398.9359999999999</v>
      </c>
    </row>
    <row r="422" spans="1:15" x14ac:dyDescent="0.2">
      <c r="A422" s="383" t="s">
        <v>1157</v>
      </c>
      <c r="B422" s="383">
        <v>5.8949999999999996</v>
      </c>
      <c r="C422" s="383">
        <v>142.244</v>
      </c>
      <c r="D422" s="383">
        <v>53.783999999999999</v>
      </c>
      <c r="E422" s="383">
        <v>201.923</v>
      </c>
      <c r="F422" s="383">
        <v>0.107</v>
      </c>
      <c r="G422" s="383">
        <v>0.98399999999999999</v>
      </c>
      <c r="H422" s="383">
        <v>0</v>
      </c>
      <c r="I422" s="383">
        <v>0</v>
      </c>
      <c r="J422" s="383">
        <v>8.7279999999999998</v>
      </c>
      <c r="K422" s="383">
        <v>9.8190000000000008</v>
      </c>
      <c r="L422" s="383">
        <v>211.74199999999999</v>
      </c>
      <c r="M422" s="383">
        <v>368.91300000000001</v>
      </c>
      <c r="N422" s="383">
        <v>812.428</v>
      </c>
      <c r="O422" s="383">
        <v>1393.0830000000001</v>
      </c>
    </row>
    <row r="423" spans="1:15" x14ac:dyDescent="0.2">
      <c r="A423" s="383" t="s">
        <v>1158</v>
      </c>
      <c r="B423" s="383">
        <v>8.0530000000000008</v>
      </c>
      <c r="C423" s="383">
        <v>131.786</v>
      </c>
      <c r="D423" s="383">
        <v>54.552</v>
      </c>
      <c r="E423" s="383">
        <v>194.39099999999999</v>
      </c>
      <c r="F423" s="383">
        <v>0.05</v>
      </c>
      <c r="G423" s="383">
        <v>1.016</v>
      </c>
      <c r="H423" s="383">
        <v>0</v>
      </c>
      <c r="I423" s="383">
        <v>0</v>
      </c>
      <c r="J423" s="383">
        <v>8.9670000000000005</v>
      </c>
      <c r="K423" s="383">
        <v>10.032999999999999</v>
      </c>
      <c r="L423" s="383">
        <v>204.42500000000001</v>
      </c>
      <c r="M423" s="383">
        <v>394.07</v>
      </c>
      <c r="N423" s="383">
        <v>879.73500000000001</v>
      </c>
      <c r="O423" s="383">
        <v>1478.23</v>
      </c>
    </row>
    <row r="424" spans="1:15" x14ac:dyDescent="0.2">
      <c r="A424" s="383" t="s">
        <v>1159</v>
      </c>
      <c r="B424" s="383">
        <v>6.9029999999999996</v>
      </c>
      <c r="C424" s="383">
        <v>131.55600000000001</v>
      </c>
      <c r="D424" s="383">
        <v>57.677</v>
      </c>
      <c r="E424" s="383">
        <v>196.136</v>
      </c>
      <c r="F424" s="383">
        <v>0.04</v>
      </c>
      <c r="G424" s="383">
        <v>1.016</v>
      </c>
      <c r="H424" s="383">
        <v>0</v>
      </c>
      <c r="I424" s="383">
        <v>0</v>
      </c>
      <c r="J424" s="383">
        <v>8.9529999999999994</v>
      </c>
      <c r="K424" s="383">
        <v>10.01</v>
      </c>
      <c r="L424" s="383">
        <v>206.14599999999999</v>
      </c>
      <c r="M424" s="383">
        <v>390.512</v>
      </c>
      <c r="N424" s="383">
        <v>855.73599999999999</v>
      </c>
      <c r="O424" s="383">
        <v>1452.393</v>
      </c>
    </row>
    <row r="425" spans="1:15" x14ac:dyDescent="0.2">
      <c r="A425" s="383" t="s">
        <v>1160</v>
      </c>
      <c r="B425" s="383">
        <v>5.625</v>
      </c>
      <c r="C425" s="383">
        <v>134.96899999999999</v>
      </c>
      <c r="D425" s="383">
        <v>54.256</v>
      </c>
      <c r="E425" s="383">
        <v>194.84899999999999</v>
      </c>
      <c r="F425" s="383">
        <v>0.05</v>
      </c>
      <c r="G425" s="383">
        <v>0.98399999999999999</v>
      </c>
      <c r="H425" s="383">
        <v>0</v>
      </c>
      <c r="I425" s="383">
        <v>0</v>
      </c>
      <c r="J425" s="383">
        <v>8.6140000000000008</v>
      </c>
      <c r="K425" s="383">
        <v>9.6479999999999997</v>
      </c>
      <c r="L425" s="383">
        <v>204.49700000000001</v>
      </c>
      <c r="M425" s="383">
        <v>373.93900000000002</v>
      </c>
      <c r="N425" s="383">
        <v>792.08299999999997</v>
      </c>
      <c r="O425" s="383">
        <v>1370.519</v>
      </c>
    </row>
    <row r="426" spans="1:15" x14ac:dyDescent="0.2">
      <c r="A426" s="383" t="s">
        <v>1161</v>
      </c>
      <c r="B426" s="383">
        <v>5.9630000000000001</v>
      </c>
      <c r="C426" s="383">
        <v>178.97</v>
      </c>
      <c r="D426" s="383">
        <v>62.338999999999999</v>
      </c>
      <c r="E426" s="383">
        <v>247.27199999999999</v>
      </c>
      <c r="F426" s="383">
        <v>7.3999999999999996E-2</v>
      </c>
      <c r="G426" s="383">
        <v>1.016</v>
      </c>
      <c r="H426" s="383">
        <v>0</v>
      </c>
      <c r="I426" s="383">
        <v>0</v>
      </c>
      <c r="J426" s="383">
        <v>8.7609999999999992</v>
      </c>
      <c r="K426" s="383">
        <v>9.8520000000000003</v>
      </c>
      <c r="L426" s="383">
        <v>257.12400000000002</v>
      </c>
      <c r="M426" s="383">
        <v>349.13600000000002</v>
      </c>
      <c r="N426" s="383">
        <v>758.43100000000004</v>
      </c>
      <c r="O426" s="383">
        <v>1364.69</v>
      </c>
    </row>
    <row r="427" spans="1:15" x14ac:dyDescent="0.2">
      <c r="A427" s="383" t="s">
        <v>1162</v>
      </c>
      <c r="B427" s="383">
        <v>9.6359999999999992</v>
      </c>
      <c r="C427" s="383">
        <v>262.07799999999997</v>
      </c>
      <c r="D427" s="383">
        <v>66.462000000000003</v>
      </c>
      <c r="E427" s="383">
        <v>338.17700000000002</v>
      </c>
      <c r="F427" s="383">
        <v>8.6999999999999994E-2</v>
      </c>
      <c r="G427" s="383">
        <v>0.98399999999999999</v>
      </c>
      <c r="H427" s="383">
        <v>0</v>
      </c>
      <c r="I427" s="383">
        <v>0</v>
      </c>
      <c r="J427" s="383">
        <v>8.73</v>
      </c>
      <c r="K427" s="383">
        <v>9.8000000000000007</v>
      </c>
      <c r="L427" s="383">
        <v>347.97699999999998</v>
      </c>
      <c r="M427" s="383">
        <v>326.70800000000003</v>
      </c>
      <c r="N427" s="383">
        <v>725.58100000000002</v>
      </c>
      <c r="O427" s="383">
        <v>1400.2660000000001</v>
      </c>
    </row>
    <row r="428" spans="1:15" x14ac:dyDescent="0.2">
      <c r="A428" s="383" t="s">
        <v>1163</v>
      </c>
      <c r="B428" s="383">
        <v>15.272</v>
      </c>
      <c r="C428" s="383">
        <v>411.226</v>
      </c>
      <c r="D428" s="383">
        <v>96.415999999999997</v>
      </c>
      <c r="E428" s="383">
        <v>522.91399999999999</v>
      </c>
      <c r="F428" s="383">
        <v>0.124</v>
      </c>
      <c r="G428" s="383">
        <v>1.016</v>
      </c>
      <c r="H428" s="383">
        <v>0</v>
      </c>
      <c r="I428" s="383">
        <v>0</v>
      </c>
      <c r="J428" s="383">
        <v>9.0150000000000006</v>
      </c>
      <c r="K428" s="383">
        <v>10.156000000000001</v>
      </c>
      <c r="L428" s="383">
        <v>533.07000000000005</v>
      </c>
      <c r="M428" s="383">
        <v>347.95600000000002</v>
      </c>
      <c r="N428" s="383">
        <v>794.30600000000004</v>
      </c>
      <c r="O428" s="383">
        <v>1675.3320000000001</v>
      </c>
    </row>
    <row r="429" spans="1:15" x14ac:dyDescent="0.2">
      <c r="A429" s="383" t="s">
        <v>1164</v>
      </c>
      <c r="B429" s="383">
        <v>102.904</v>
      </c>
      <c r="C429" s="383">
        <v>3200.9720000000002</v>
      </c>
      <c r="D429" s="383">
        <v>809.48199999999997</v>
      </c>
      <c r="E429" s="383">
        <v>4113.3580000000002</v>
      </c>
      <c r="F429" s="383">
        <v>1.0509999999999999</v>
      </c>
      <c r="G429" s="383">
        <v>12</v>
      </c>
      <c r="H429" s="383">
        <v>0</v>
      </c>
      <c r="I429" s="383">
        <v>0</v>
      </c>
      <c r="J429" s="383">
        <v>105.319</v>
      </c>
      <c r="K429" s="383">
        <v>118.371</v>
      </c>
      <c r="L429" s="383">
        <v>4231.7290000000003</v>
      </c>
      <c r="M429" s="383">
        <v>4198.2089999999998</v>
      </c>
      <c r="N429" s="383">
        <v>9228.7219999999998</v>
      </c>
      <c r="O429" s="383">
        <v>17658.661</v>
      </c>
    </row>
    <row r="430" spans="1:15" x14ac:dyDescent="0.2">
      <c r="A430" s="383" t="s">
        <v>1165</v>
      </c>
      <c r="B430" s="383">
        <v>11.526999999999999</v>
      </c>
      <c r="C430" s="383">
        <v>478.98899999999998</v>
      </c>
      <c r="D430" s="383">
        <v>86.412000000000006</v>
      </c>
      <c r="E430" s="383">
        <v>576.928</v>
      </c>
      <c r="F430" s="383">
        <v>0.111</v>
      </c>
      <c r="G430" s="383">
        <v>1.155</v>
      </c>
      <c r="H430" s="383">
        <v>0</v>
      </c>
      <c r="I430" s="383">
        <v>0</v>
      </c>
      <c r="J430" s="383">
        <v>8.891</v>
      </c>
      <c r="K430" s="383">
        <v>10.157</v>
      </c>
      <c r="L430" s="383">
        <v>587.08500000000004</v>
      </c>
      <c r="M430" s="383">
        <v>344.142</v>
      </c>
      <c r="N430" s="383">
        <v>759.02499999999998</v>
      </c>
      <c r="O430" s="383">
        <v>1690.252</v>
      </c>
    </row>
    <row r="431" spans="1:15" x14ac:dyDescent="0.2">
      <c r="A431" s="383" t="s">
        <v>1166</v>
      </c>
      <c r="B431" s="383">
        <v>8.9540000000000006</v>
      </c>
      <c r="C431" s="383">
        <v>422.45800000000003</v>
      </c>
      <c r="D431" s="383">
        <v>76.018000000000001</v>
      </c>
      <c r="E431" s="383">
        <v>507.43</v>
      </c>
      <c r="F431" s="383">
        <v>0.109</v>
      </c>
      <c r="G431" s="383">
        <v>1.0429999999999999</v>
      </c>
      <c r="H431" s="383">
        <v>0</v>
      </c>
      <c r="I431" s="383">
        <v>0</v>
      </c>
      <c r="J431" s="383">
        <v>8.1449999999999996</v>
      </c>
      <c r="K431" s="383">
        <v>9.2970000000000006</v>
      </c>
      <c r="L431" s="383">
        <v>516.72699999999998</v>
      </c>
      <c r="M431" s="383">
        <v>318.19200000000001</v>
      </c>
      <c r="N431" s="383">
        <v>657.23800000000006</v>
      </c>
      <c r="O431" s="383">
        <v>1492.1559999999999</v>
      </c>
    </row>
    <row r="432" spans="1:15" x14ac:dyDescent="0.2">
      <c r="A432" s="383" t="s">
        <v>1167</v>
      </c>
      <c r="B432" s="383">
        <v>8.6189999999999998</v>
      </c>
      <c r="C432" s="383">
        <v>386.43299999999999</v>
      </c>
      <c r="D432" s="383">
        <v>72.113</v>
      </c>
      <c r="E432" s="383">
        <v>467.16500000000002</v>
      </c>
      <c r="F432" s="383">
        <v>8.2000000000000003E-2</v>
      </c>
      <c r="G432" s="383">
        <v>1.155</v>
      </c>
      <c r="H432" s="383">
        <v>0</v>
      </c>
      <c r="I432" s="383">
        <v>0</v>
      </c>
      <c r="J432" s="383">
        <v>8.89</v>
      </c>
      <c r="K432" s="383">
        <v>10.127000000000001</v>
      </c>
      <c r="L432" s="383">
        <v>477.29199999999997</v>
      </c>
      <c r="M432" s="383">
        <v>337.52800000000002</v>
      </c>
      <c r="N432" s="383">
        <v>727.82500000000005</v>
      </c>
      <c r="O432" s="383">
        <v>1542.644</v>
      </c>
    </row>
    <row r="433" spans="1:15" x14ac:dyDescent="0.2">
      <c r="A433" s="383" t="s">
        <v>1168</v>
      </c>
      <c r="B433" s="383">
        <v>7.3659999999999997</v>
      </c>
      <c r="C433" s="383">
        <v>248.65700000000001</v>
      </c>
      <c r="D433" s="383">
        <v>55.896999999999998</v>
      </c>
      <c r="E433" s="383">
        <v>311.92</v>
      </c>
      <c r="F433" s="383">
        <v>0.123</v>
      </c>
      <c r="G433" s="383">
        <v>1.1180000000000001</v>
      </c>
      <c r="H433" s="383">
        <v>0</v>
      </c>
      <c r="I433" s="383">
        <v>0</v>
      </c>
      <c r="J433" s="383">
        <v>8.4499999999999993</v>
      </c>
      <c r="K433" s="383">
        <v>9.6910000000000007</v>
      </c>
      <c r="L433" s="383">
        <v>321.61099999999999</v>
      </c>
      <c r="M433" s="383">
        <v>322.22800000000001</v>
      </c>
      <c r="N433" s="383">
        <v>682.69399999999996</v>
      </c>
      <c r="O433" s="383">
        <v>1326.5319999999999</v>
      </c>
    </row>
    <row r="434" spans="1:15" x14ac:dyDescent="0.2">
      <c r="A434" s="383" t="s">
        <v>1169</v>
      </c>
      <c r="B434" s="383">
        <v>5.84</v>
      </c>
      <c r="C434" s="383">
        <v>178.07900000000001</v>
      </c>
      <c r="D434" s="383">
        <v>53.72</v>
      </c>
      <c r="E434" s="383">
        <v>237.63900000000001</v>
      </c>
      <c r="F434" s="383">
        <v>0.127</v>
      </c>
      <c r="G434" s="383">
        <v>1.155</v>
      </c>
      <c r="H434" s="383">
        <v>0</v>
      </c>
      <c r="I434" s="383">
        <v>0</v>
      </c>
      <c r="J434" s="383">
        <v>8.9740000000000002</v>
      </c>
      <c r="K434" s="383">
        <v>10.256</v>
      </c>
      <c r="L434" s="383">
        <v>247.89500000000001</v>
      </c>
      <c r="M434" s="383">
        <v>340.18200000000002</v>
      </c>
      <c r="N434" s="383">
        <v>783.69100000000003</v>
      </c>
      <c r="O434" s="383">
        <v>1371.7670000000001</v>
      </c>
    </row>
    <row r="435" spans="1:15" x14ac:dyDescent="0.2">
      <c r="A435" s="383" t="s">
        <v>1170</v>
      </c>
      <c r="B435" s="383">
        <v>6.194</v>
      </c>
      <c r="C435" s="383">
        <v>138.721</v>
      </c>
      <c r="D435" s="383">
        <v>56.493000000000002</v>
      </c>
      <c r="E435" s="383">
        <v>201.40799999999999</v>
      </c>
      <c r="F435" s="383">
        <v>6.9000000000000006E-2</v>
      </c>
      <c r="G435" s="383">
        <v>1.1180000000000001</v>
      </c>
      <c r="H435" s="383">
        <v>0</v>
      </c>
      <c r="I435" s="383">
        <v>0</v>
      </c>
      <c r="J435" s="383">
        <v>8.8650000000000002</v>
      </c>
      <c r="K435" s="383">
        <v>10.051</v>
      </c>
      <c r="L435" s="383">
        <v>211.459</v>
      </c>
      <c r="M435" s="383">
        <v>389.31200000000001</v>
      </c>
      <c r="N435" s="383">
        <v>873.19200000000001</v>
      </c>
      <c r="O435" s="383">
        <v>1473.963</v>
      </c>
    </row>
    <row r="436" spans="1:15" x14ac:dyDescent="0.2">
      <c r="A436" s="383" t="s">
        <v>1171</v>
      </c>
      <c r="B436" s="383">
        <v>7.37</v>
      </c>
      <c r="C436" s="383">
        <v>127.69799999999999</v>
      </c>
      <c r="D436" s="383">
        <v>55.77</v>
      </c>
      <c r="E436" s="383">
        <v>190.83799999999999</v>
      </c>
      <c r="F436" s="383">
        <v>3.4000000000000002E-2</v>
      </c>
      <c r="G436" s="383">
        <v>1.155</v>
      </c>
      <c r="H436" s="383">
        <v>0</v>
      </c>
      <c r="I436" s="383">
        <v>0</v>
      </c>
      <c r="J436" s="383">
        <v>9.093</v>
      </c>
      <c r="K436" s="383">
        <v>10.282</v>
      </c>
      <c r="L436" s="383">
        <v>201.12</v>
      </c>
      <c r="M436" s="383">
        <v>416.39</v>
      </c>
      <c r="N436" s="383">
        <v>931.13</v>
      </c>
      <c r="O436" s="383">
        <v>1548.64</v>
      </c>
    </row>
    <row r="437" spans="1:15" x14ac:dyDescent="0.2">
      <c r="A437" s="383" t="s">
        <v>1172</v>
      </c>
      <c r="B437" s="383">
        <v>7.0110000000000001</v>
      </c>
      <c r="C437" s="383">
        <v>126.91800000000001</v>
      </c>
      <c r="D437" s="383">
        <v>60.347999999999999</v>
      </c>
      <c r="E437" s="383">
        <v>194.27600000000001</v>
      </c>
      <c r="F437" s="383">
        <v>1.0999999999999999E-2</v>
      </c>
      <c r="G437" s="383">
        <v>1.155</v>
      </c>
      <c r="H437" s="383">
        <v>0</v>
      </c>
      <c r="I437" s="383">
        <v>0</v>
      </c>
      <c r="J437" s="383">
        <v>8.9629999999999992</v>
      </c>
      <c r="K437" s="383">
        <v>10.128</v>
      </c>
      <c r="L437" s="383">
        <v>204.405</v>
      </c>
      <c r="M437" s="383">
        <v>424.57600000000002</v>
      </c>
      <c r="N437" s="383">
        <v>926.22199999999998</v>
      </c>
      <c r="O437" s="383">
        <v>1555.203</v>
      </c>
    </row>
    <row r="438" spans="1:15" x14ac:dyDescent="0.2">
      <c r="A438" s="383" t="s">
        <v>1173</v>
      </c>
      <c r="B438" s="383">
        <v>5.0190000000000001</v>
      </c>
      <c r="C438" s="383">
        <v>129.73099999999999</v>
      </c>
      <c r="D438" s="383">
        <v>51.468000000000004</v>
      </c>
      <c r="E438" s="383">
        <v>186.21799999999999</v>
      </c>
      <c r="F438" s="383">
        <v>2.4E-2</v>
      </c>
      <c r="G438" s="383">
        <v>1.1180000000000001</v>
      </c>
      <c r="H438" s="383">
        <v>0</v>
      </c>
      <c r="I438" s="383">
        <v>0</v>
      </c>
      <c r="J438" s="383">
        <v>8.6489999999999991</v>
      </c>
      <c r="K438" s="383">
        <v>9.7910000000000004</v>
      </c>
      <c r="L438" s="383">
        <v>196.00899999999999</v>
      </c>
      <c r="M438" s="383">
        <v>397.55599999999998</v>
      </c>
      <c r="N438" s="383">
        <v>807.072</v>
      </c>
      <c r="O438" s="383">
        <v>1400.636</v>
      </c>
    </row>
    <row r="439" spans="1:15" x14ac:dyDescent="0.2">
      <c r="A439" s="383" t="s">
        <v>1174</v>
      </c>
      <c r="B439" s="383">
        <v>5.5490000000000004</v>
      </c>
      <c r="C439" s="383">
        <v>165.84800000000001</v>
      </c>
      <c r="D439" s="383">
        <v>57.106999999999999</v>
      </c>
      <c r="E439" s="383">
        <v>228.50299999999999</v>
      </c>
      <c r="F439" s="383">
        <v>4.3999999999999997E-2</v>
      </c>
      <c r="G439" s="383">
        <v>1.155</v>
      </c>
      <c r="H439" s="383">
        <v>0</v>
      </c>
      <c r="I439" s="383">
        <v>0</v>
      </c>
      <c r="J439" s="383">
        <v>8.6300000000000008</v>
      </c>
      <c r="K439" s="383">
        <v>9.8290000000000006</v>
      </c>
      <c r="L439" s="383">
        <v>238.33199999999999</v>
      </c>
      <c r="M439" s="383">
        <v>370.11500000000001</v>
      </c>
      <c r="N439" s="383">
        <v>763.49699999999996</v>
      </c>
      <c r="O439" s="383">
        <v>1371.943</v>
      </c>
    </row>
    <row r="440" spans="1:15" x14ac:dyDescent="0.2">
      <c r="A440" s="383" t="s">
        <v>1175</v>
      </c>
      <c r="B440" s="383">
        <v>8.6140000000000008</v>
      </c>
      <c r="C440" s="383">
        <v>245.94200000000001</v>
      </c>
      <c r="D440" s="383">
        <v>58.582000000000001</v>
      </c>
      <c r="E440" s="383">
        <v>313.13799999999998</v>
      </c>
      <c r="F440" s="383">
        <v>5.8000000000000003E-2</v>
      </c>
      <c r="G440" s="383">
        <v>1.1180000000000001</v>
      </c>
      <c r="H440" s="383">
        <v>0</v>
      </c>
      <c r="I440" s="383">
        <v>0</v>
      </c>
      <c r="J440" s="383">
        <v>8.6389999999999993</v>
      </c>
      <c r="K440" s="383">
        <v>9.8160000000000007</v>
      </c>
      <c r="L440" s="383">
        <v>322.95400000000001</v>
      </c>
      <c r="M440" s="383">
        <v>337.10300000000001</v>
      </c>
      <c r="N440" s="383">
        <v>741.61500000000001</v>
      </c>
      <c r="O440" s="383">
        <v>1401.672</v>
      </c>
    </row>
    <row r="441" spans="1:15" x14ac:dyDescent="0.2">
      <c r="A441" s="383" t="s">
        <v>1176</v>
      </c>
      <c r="B441" s="383">
        <v>14.936999999999999</v>
      </c>
      <c r="C441" s="383">
        <v>424.267</v>
      </c>
      <c r="D441" s="383">
        <v>77.501999999999995</v>
      </c>
      <c r="E441" s="383">
        <v>516.70600000000002</v>
      </c>
      <c r="F441" s="383">
        <v>6.8000000000000005E-2</v>
      </c>
      <c r="G441" s="383">
        <v>1.155</v>
      </c>
      <c r="H441" s="383">
        <v>0</v>
      </c>
      <c r="I441" s="383">
        <v>0</v>
      </c>
      <c r="J441" s="383">
        <v>8.9329999999999998</v>
      </c>
      <c r="K441" s="383">
        <v>10.157</v>
      </c>
      <c r="L441" s="383">
        <v>526.86300000000006</v>
      </c>
      <c r="M441" s="383">
        <v>353.24799999999999</v>
      </c>
      <c r="N441" s="383">
        <v>800.57899999999995</v>
      </c>
      <c r="O441" s="383">
        <v>1680.69</v>
      </c>
    </row>
    <row r="442" spans="1:15" x14ac:dyDescent="0.2">
      <c r="A442" s="383" t="s">
        <v>1177</v>
      </c>
      <c r="B442" s="383">
        <v>96.998999999999995</v>
      </c>
      <c r="C442" s="383">
        <v>3073.2159999999999</v>
      </c>
      <c r="D442" s="383">
        <v>761.428</v>
      </c>
      <c r="E442" s="383">
        <v>3931.643</v>
      </c>
      <c r="F442" s="383">
        <v>0.86</v>
      </c>
      <c r="G442" s="383">
        <v>13.6</v>
      </c>
      <c r="H442" s="383">
        <v>0</v>
      </c>
      <c r="I442" s="383">
        <v>0</v>
      </c>
      <c r="J442" s="383">
        <v>105.122</v>
      </c>
      <c r="K442" s="383">
        <v>119.583</v>
      </c>
      <c r="L442" s="383">
        <v>4051.2260000000001</v>
      </c>
      <c r="M442" s="383">
        <v>4350.57</v>
      </c>
      <c r="N442" s="383">
        <v>9454.9490000000005</v>
      </c>
      <c r="O442" s="383">
        <v>17856.744999999999</v>
      </c>
    </row>
    <row r="443" spans="1:15" x14ac:dyDescent="0.2">
      <c r="A443" s="383" t="s">
        <v>1178</v>
      </c>
      <c r="B443" s="383">
        <v>6.8920000000000003</v>
      </c>
      <c r="C443" s="383">
        <v>406.976</v>
      </c>
      <c r="D443" s="383">
        <v>72.266000000000005</v>
      </c>
      <c r="E443" s="383">
        <v>486.13400000000001</v>
      </c>
      <c r="F443" s="383">
        <v>0.128</v>
      </c>
      <c r="G443" s="383">
        <v>1.1890000000000001</v>
      </c>
      <c r="H443" s="383">
        <v>0</v>
      </c>
      <c r="I443" s="383">
        <v>0</v>
      </c>
      <c r="J443" s="383">
        <v>8.7859999999999996</v>
      </c>
      <c r="K443" s="383">
        <v>10.103</v>
      </c>
      <c r="L443" s="383">
        <v>496.23599999999999</v>
      </c>
      <c r="M443" s="383">
        <v>347.79700000000003</v>
      </c>
      <c r="N443" s="383">
        <v>730.17899999999997</v>
      </c>
      <c r="O443" s="383">
        <v>1574.212</v>
      </c>
    </row>
    <row r="444" spans="1:15" x14ac:dyDescent="0.2">
      <c r="A444" s="383" t="s">
        <v>1179</v>
      </c>
      <c r="B444" s="383">
        <v>6.2629999999999999</v>
      </c>
      <c r="C444" s="383">
        <v>399.84399999999999</v>
      </c>
      <c r="D444" s="383">
        <v>75.248999999999995</v>
      </c>
      <c r="E444" s="383">
        <v>481.35599999999999</v>
      </c>
      <c r="F444" s="383">
        <v>0.111</v>
      </c>
      <c r="G444" s="383">
        <v>1.0740000000000001</v>
      </c>
      <c r="H444" s="383">
        <v>0</v>
      </c>
      <c r="I444" s="383">
        <v>0</v>
      </c>
      <c r="J444" s="383">
        <v>7.9960000000000004</v>
      </c>
      <c r="K444" s="383">
        <v>9.1809999999999992</v>
      </c>
      <c r="L444" s="383">
        <v>490.53699999999998</v>
      </c>
      <c r="M444" s="383">
        <v>326.57299999999998</v>
      </c>
      <c r="N444" s="383">
        <v>690.15</v>
      </c>
      <c r="O444" s="383">
        <v>1507.261</v>
      </c>
    </row>
    <row r="445" spans="1:15" x14ac:dyDescent="0.2">
      <c r="A445" s="383" t="s">
        <v>1180</v>
      </c>
      <c r="B445" s="383">
        <v>6.282</v>
      </c>
      <c r="C445" s="383">
        <v>361.64800000000002</v>
      </c>
      <c r="D445" s="383">
        <v>69.617999999999995</v>
      </c>
      <c r="E445" s="383">
        <v>437.548</v>
      </c>
      <c r="F445" s="383">
        <v>0.12</v>
      </c>
      <c r="G445" s="383">
        <v>1.1890000000000001</v>
      </c>
      <c r="H445" s="383">
        <v>0</v>
      </c>
      <c r="I445" s="383">
        <v>0</v>
      </c>
      <c r="J445" s="383">
        <v>8.298</v>
      </c>
      <c r="K445" s="383">
        <v>9.6069999999999993</v>
      </c>
      <c r="L445" s="383">
        <v>447.15499999999997</v>
      </c>
      <c r="M445" s="383">
        <v>345.00599999999997</v>
      </c>
      <c r="N445" s="383">
        <v>730.73</v>
      </c>
      <c r="O445" s="383">
        <v>1522.89</v>
      </c>
    </row>
    <row r="446" spans="1:15" x14ac:dyDescent="0.2">
      <c r="A446" s="383" t="s">
        <v>1181</v>
      </c>
      <c r="B446" s="383">
        <v>4.1319999999999997</v>
      </c>
      <c r="C446" s="383">
        <v>231.267</v>
      </c>
      <c r="D446" s="383">
        <v>51.637999999999998</v>
      </c>
      <c r="E446" s="383">
        <v>287.03699999999998</v>
      </c>
      <c r="F446" s="383">
        <v>9.1999999999999998E-2</v>
      </c>
      <c r="G446" s="383">
        <v>1.151</v>
      </c>
      <c r="H446" s="383">
        <v>0</v>
      </c>
      <c r="I446" s="383">
        <v>0</v>
      </c>
      <c r="J446" s="383">
        <v>8.3699999999999992</v>
      </c>
      <c r="K446" s="383">
        <v>9.6120000000000001</v>
      </c>
      <c r="L446" s="383">
        <v>296.64999999999998</v>
      </c>
      <c r="M446" s="383">
        <v>329.43299999999999</v>
      </c>
      <c r="N446" s="383">
        <v>707.64099999999996</v>
      </c>
      <c r="O446" s="383">
        <v>1333.7239999999999</v>
      </c>
    </row>
    <row r="447" spans="1:15" x14ac:dyDescent="0.2">
      <c r="A447" s="383" t="s">
        <v>1182</v>
      </c>
      <c r="B447" s="383">
        <v>4.2939999999999996</v>
      </c>
      <c r="C447" s="383">
        <v>164.33199999999999</v>
      </c>
      <c r="D447" s="383">
        <v>49.271000000000001</v>
      </c>
      <c r="E447" s="383">
        <v>217.89699999999999</v>
      </c>
      <c r="F447" s="383">
        <v>9.0999999999999998E-2</v>
      </c>
      <c r="G447" s="383">
        <v>1.1890000000000001</v>
      </c>
      <c r="H447" s="383">
        <v>0</v>
      </c>
      <c r="I447" s="383">
        <v>0</v>
      </c>
      <c r="J447" s="383">
        <v>9.0259999999999998</v>
      </c>
      <c r="K447" s="383">
        <v>10.305999999999999</v>
      </c>
      <c r="L447" s="383">
        <v>228.203</v>
      </c>
      <c r="M447" s="383">
        <v>363.18</v>
      </c>
      <c r="N447" s="383">
        <v>822.04499999999996</v>
      </c>
      <c r="O447" s="383">
        <v>1413.4280000000001</v>
      </c>
    </row>
    <row r="448" spans="1:15" x14ac:dyDescent="0.2">
      <c r="A448" s="383" t="s">
        <v>1183</v>
      </c>
      <c r="B448" s="383">
        <v>4.532</v>
      </c>
      <c r="C448" s="383">
        <v>137.46799999999999</v>
      </c>
      <c r="D448" s="383">
        <v>45.008000000000003</v>
      </c>
      <c r="E448" s="383">
        <v>187.00800000000001</v>
      </c>
      <c r="F448" s="383">
        <v>9.5000000000000001E-2</v>
      </c>
      <c r="G448" s="383">
        <v>1.151</v>
      </c>
      <c r="H448" s="383">
        <v>0</v>
      </c>
      <c r="I448" s="383">
        <v>0</v>
      </c>
      <c r="J448" s="383">
        <v>8.5120000000000005</v>
      </c>
      <c r="K448" s="383">
        <v>9.7569999999999997</v>
      </c>
      <c r="L448" s="383">
        <v>196.76499999999999</v>
      </c>
      <c r="M448" s="383">
        <v>395.06</v>
      </c>
      <c r="N448" s="383">
        <v>872.08900000000006</v>
      </c>
      <c r="O448" s="383">
        <v>1463.914</v>
      </c>
    </row>
    <row r="449" spans="1:15" x14ac:dyDescent="0.2">
      <c r="A449" s="383" t="s">
        <v>1184</v>
      </c>
      <c r="B449" s="383">
        <v>4.5469999999999997</v>
      </c>
      <c r="C449" s="383">
        <v>124.90600000000001</v>
      </c>
      <c r="D449" s="383">
        <v>44.837000000000003</v>
      </c>
      <c r="E449" s="383">
        <v>174.29</v>
      </c>
      <c r="F449" s="383">
        <v>3.3000000000000002E-2</v>
      </c>
      <c r="G449" s="383">
        <v>1.1890000000000001</v>
      </c>
      <c r="H449" s="383">
        <v>0</v>
      </c>
      <c r="I449" s="383">
        <v>0</v>
      </c>
      <c r="J449" s="383">
        <v>8.6769999999999996</v>
      </c>
      <c r="K449" s="383">
        <v>9.9</v>
      </c>
      <c r="L449" s="383">
        <v>184.19</v>
      </c>
      <c r="M449" s="383">
        <v>428.34699999999998</v>
      </c>
      <c r="N449" s="383">
        <v>948.77</v>
      </c>
      <c r="O449" s="383">
        <v>1561.307</v>
      </c>
    </row>
    <row r="450" spans="1:15" x14ac:dyDescent="0.2">
      <c r="A450" s="383" t="s">
        <v>1185</v>
      </c>
      <c r="B450" s="383">
        <v>4.5510000000000002</v>
      </c>
      <c r="C450" s="383">
        <v>129.488</v>
      </c>
      <c r="D450" s="383">
        <v>45.826000000000001</v>
      </c>
      <c r="E450" s="383">
        <v>179.86600000000001</v>
      </c>
      <c r="F450" s="383">
        <v>2E-3</v>
      </c>
      <c r="G450" s="383">
        <v>1.1890000000000001</v>
      </c>
      <c r="H450" s="383">
        <v>0</v>
      </c>
      <c r="I450" s="383">
        <v>0</v>
      </c>
      <c r="J450" s="383">
        <v>8.6969999999999992</v>
      </c>
      <c r="K450" s="383">
        <v>9.8879999999999999</v>
      </c>
      <c r="L450" s="383">
        <v>189.75399999999999</v>
      </c>
      <c r="M450" s="383">
        <v>435.55799999999999</v>
      </c>
      <c r="N450" s="383">
        <v>930.98800000000006</v>
      </c>
      <c r="O450" s="383">
        <v>1556.3</v>
      </c>
    </row>
    <row r="451" spans="1:15" x14ac:dyDescent="0.2">
      <c r="A451" s="383" t="s">
        <v>1186</v>
      </c>
      <c r="B451" s="383">
        <v>3.859</v>
      </c>
      <c r="C451" s="383">
        <v>136.18299999999999</v>
      </c>
      <c r="D451" s="383">
        <v>45.948999999999998</v>
      </c>
      <c r="E451" s="383">
        <v>185.99100000000001</v>
      </c>
      <c r="F451" s="383">
        <v>2.7E-2</v>
      </c>
      <c r="G451" s="383">
        <v>1.151</v>
      </c>
      <c r="H451" s="383">
        <v>0</v>
      </c>
      <c r="I451" s="383">
        <v>0</v>
      </c>
      <c r="J451" s="383">
        <v>8.3529999999999998</v>
      </c>
      <c r="K451" s="383">
        <v>9.5310000000000006</v>
      </c>
      <c r="L451" s="383">
        <v>195.52199999999999</v>
      </c>
      <c r="M451" s="383">
        <v>389.755</v>
      </c>
      <c r="N451" s="383">
        <v>769.06700000000001</v>
      </c>
      <c r="O451" s="383">
        <v>1354.3440000000001</v>
      </c>
    </row>
    <row r="452" spans="1:15" x14ac:dyDescent="0.2">
      <c r="A452" s="383" t="s">
        <v>1187</v>
      </c>
      <c r="B452" s="383">
        <v>5.5339999999999998</v>
      </c>
      <c r="C452" s="383">
        <v>192.124</v>
      </c>
      <c r="D452" s="383">
        <v>48.363999999999997</v>
      </c>
      <c r="E452" s="383">
        <v>246.02099999999999</v>
      </c>
      <c r="F452" s="383">
        <v>0.03</v>
      </c>
      <c r="G452" s="383">
        <v>1.1890000000000001</v>
      </c>
      <c r="H452" s="383">
        <v>0</v>
      </c>
      <c r="I452" s="383">
        <v>0</v>
      </c>
      <c r="J452" s="383">
        <v>8.6349999999999998</v>
      </c>
      <c r="K452" s="383">
        <v>9.8539999999999992</v>
      </c>
      <c r="L452" s="383">
        <v>255.876</v>
      </c>
      <c r="M452" s="383">
        <v>371.90800000000002</v>
      </c>
      <c r="N452" s="383">
        <v>788.09400000000005</v>
      </c>
      <c r="O452" s="383">
        <v>1415.8779999999999</v>
      </c>
    </row>
    <row r="453" spans="1:15" x14ac:dyDescent="0.2">
      <c r="A453" s="383" t="s">
        <v>1188</v>
      </c>
      <c r="B453" s="383">
        <v>6.47</v>
      </c>
      <c r="C453" s="383">
        <v>262.47000000000003</v>
      </c>
      <c r="D453" s="383">
        <v>51.252000000000002</v>
      </c>
      <c r="E453" s="383">
        <v>320.19299999999998</v>
      </c>
      <c r="F453" s="383">
        <v>0.10100000000000001</v>
      </c>
      <c r="G453" s="383">
        <v>1.151</v>
      </c>
      <c r="H453" s="383">
        <v>0</v>
      </c>
      <c r="I453" s="383">
        <v>0</v>
      </c>
      <c r="J453" s="383">
        <v>8.5090000000000003</v>
      </c>
      <c r="K453" s="383">
        <v>9.76</v>
      </c>
      <c r="L453" s="383">
        <v>329.95299999999997</v>
      </c>
      <c r="M453" s="383">
        <v>344.96600000000001</v>
      </c>
      <c r="N453" s="383">
        <v>751.82100000000003</v>
      </c>
      <c r="O453" s="383">
        <v>1426.739</v>
      </c>
    </row>
    <row r="454" spans="1:15" x14ac:dyDescent="0.2">
      <c r="A454" s="383" t="s">
        <v>1189</v>
      </c>
      <c r="B454" s="383">
        <v>7.4329999999999998</v>
      </c>
      <c r="C454" s="383">
        <v>355.22699999999998</v>
      </c>
      <c r="D454" s="383">
        <v>63.264000000000003</v>
      </c>
      <c r="E454" s="383">
        <v>425.92399999999998</v>
      </c>
      <c r="F454" s="383">
        <v>9.8000000000000004E-2</v>
      </c>
      <c r="G454" s="383">
        <v>1.1890000000000001</v>
      </c>
      <c r="H454" s="383">
        <v>0</v>
      </c>
      <c r="I454" s="383">
        <v>0</v>
      </c>
      <c r="J454" s="383">
        <v>8.8070000000000004</v>
      </c>
      <c r="K454" s="383">
        <v>10.093999999999999</v>
      </c>
      <c r="L454" s="383">
        <v>436.01799999999997</v>
      </c>
      <c r="M454" s="383">
        <v>357.14400000000001</v>
      </c>
      <c r="N454" s="383">
        <v>789.09100000000001</v>
      </c>
      <c r="O454" s="383">
        <v>1582.2529999999999</v>
      </c>
    </row>
    <row r="455" spans="1:15" x14ac:dyDescent="0.2">
      <c r="A455" s="383" t="s">
        <v>1190</v>
      </c>
      <c r="B455" s="383">
        <v>64.789000000000001</v>
      </c>
      <c r="C455" s="383">
        <v>2901.6869999999999</v>
      </c>
      <c r="D455" s="383">
        <v>662.54300000000001</v>
      </c>
      <c r="E455" s="383">
        <v>3629.02</v>
      </c>
      <c r="F455" s="383">
        <v>0.92700000000000005</v>
      </c>
      <c r="G455" s="383">
        <v>14</v>
      </c>
      <c r="H455" s="383">
        <v>0</v>
      </c>
      <c r="I455" s="383">
        <v>0</v>
      </c>
      <c r="J455" s="383">
        <v>102.666</v>
      </c>
      <c r="K455" s="383">
        <v>117.593</v>
      </c>
      <c r="L455" s="383">
        <v>3746.6120000000001</v>
      </c>
      <c r="M455" s="383">
        <v>4434.7250000000004</v>
      </c>
      <c r="N455" s="383">
        <v>9529.3130000000001</v>
      </c>
      <c r="O455" s="383">
        <v>17710.651000000002</v>
      </c>
    </row>
    <row r="456" spans="1:15" x14ac:dyDescent="0.2">
      <c r="A456" s="383" t="s">
        <v>1191</v>
      </c>
      <c r="B456" s="383">
        <v>7.3360000000000003</v>
      </c>
      <c r="C456" s="383">
        <v>442.17599999999999</v>
      </c>
      <c r="D456" s="383">
        <v>66.8</v>
      </c>
      <c r="E456" s="383">
        <v>516.31299999999999</v>
      </c>
      <c r="F456" s="383">
        <v>0.108</v>
      </c>
      <c r="G456" s="383">
        <v>1.2230000000000001</v>
      </c>
      <c r="H456" s="383">
        <v>0</v>
      </c>
      <c r="I456" s="383">
        <v>0</v>
      </c>
      <c r="J456" s="383">
        <v>8.75</v>
      </c>
      <c r="K456" s="383">
        <v>10.081</v>
      </c>
      <c r="L456" s="383">
        <v>526.39400000000001</v>
      </c>
      <c r="M456" s="383">
        <v>363.94900000000001</v>
      </c>
      <c r="N456" s="383">
        <v>807.04200000000003</v>
      </c>
      <c r="O456" s="383">
        <v>1697.385</v>
      </c>
    </row>
    <row r="457" spans="1:15" x14ac:dyDescent="0.2">
      <c r="A457" s="383" t="s">
        <v>1192</v>
      </c>
      <c r="B457" s="383">
        <v>7.1219999999999999</v>
      </c>
      <c r="C457" s="383">
        <v>489.02199999999999</v>
      </c>
      <c r="D457" s="383">
        <v>70.061999999999998</v>
      </c>
      <c r="E457" s="383">
        <v>566.20600000000002</v>
      </c>
      <c r="F457" s="383">
        <v>8.4000000000000005E-2</v>
      </c>
      <c r="G457" s="383">
        <v>1.105</v>
      </c>
      <c r="H457" s="383">
        <v>0</v>
      </c>
      <c r="I457" s="383">
        <v>0</v>
      </c>
      <c r="J457" s="383">
        <v>7.7640000000000002</v>
      </c>
      <c r="K457" s="383">
        <v>8.952</v>
      </c>
      <c r="L457" s="383">
        <v>575.15800000000002</v>
      </c>
      <c r="M457" s="383">
        <v>343.78100000000001</v>
      </c>
      <c r="N457" s="383">
        <v>706.298</v>
      </c>
      <c r="O457" s="383">
        <v>1625.2370000000001</v>
      </c>
    </row>
    <row r="458" spans="1:15" x14ac:dyDescent="0.2">
      <c r="A458" s="383" t="s">
        <v>1193</v>
      </c>
      <c r="B458" s="383">
        <v>6.5519999999999996</v>
      </c>
      <c r="C458" s="383">
        <v>362.74099999999999</v>
      </c>
      <c r="D458" s="383">
        <v>67.864999999999995</v>
      </c>
      <c r="E458" s="383">
        <v>437.15800000000002</v>
      </c>
      <c r="F458" s="383">
        <v>0.109</v>
      </c>
      <c r="G458" s="383">
        <v>1.2230000000000001</v>
      </c>
      <c r="H458" s="383">
        <v>0</v>
      </c>
      <c r="I458" s="383">
        <v>0</v>
      </c>
      <c r="J458" s="383">
        <v>8.7029999999999994</v>
      </c>
      <c r="K458" s="383">
        <v>10.035</v>
      </c>
      <c r="L458" s="383">
        <v>447.19299999999998</v>
      </c>
      <c r="M458" s="383">
        <v>350.20800000000003</v>
      </c>
      <c r="N458" s="383">
        <v>741.51800000000003</v>
      </c>
      <c r="O458" s="383">
        <v>1538.92</v>
      </c>
    </row>
    <row r="459" spans="1:15" x14ac:dyDescent="0.2">
      <c r="A459" s="383" t="s">
        <v>1194</v>
      </c>
      <c r="B459" s="383">
        <v>4.7969999999999997</v>
      </c>
      <c r="C459" s="383">
        <v>266.05599999999998</v>
      </c>
      <c r="D459" s="383">
        <v>44.143999999999998</v>
      </c>
      <c r="E459" s="383">
        <v>314.99799999999999</v>
      </c>
      <c r="F459" s="383">
        <v>0.111</v>
      </c>
      <c r="G459" s="383">
        <v>1.1839999999999999</v>
      </c>
      <c r="H459" s="383">
        <v>0</v>
      </c>
      <c r="I459" s="383">
        <v>0</v>
      </c>
      <c r="J459" s="383">
        <v>8.4149999999999991</v>
      </c>
      <c r="K459" s="383">
        <v>9.7100000000000009</v>
      </c>
      <c r="L459" s="383">
        <v>324.70699999999999</v>
      </c>
      <c r="M459" s="383">
        <v>344.78699999999998</v>
      </c>
      <c r="N459" s="383">
        <v>735.33</v>
      </c>
      <c r="O459" s="383">
        <v>1404.8230000000001</v>
      </c>
    </row>
    <row r="460" spans="1:15" x14ac:dyDescent="0.2">
      <c r="A460" s="383" t="s">
        <v>1195</v>
      </c>
      <c r="B460" s="383">
        <v>4.6970000000000001</v>
      </c>
      <c r="C460" s="383">
        <v>172.41399999999999</v>
      </c>
      <c r="D460" s="383">
        <v>36.581000000000003</v>
      </c>
      <c r="E460" s="383">
        <v>213.69200000000001</v>
      </c>
      <c r="F460" s="383">
        <v>0.11799999999999999</v>
      </c>
      <c r="G460" s="383">
        <v>1.2230000000000001</v>
      </c>
      <c r="H460" s="383">
        <v>0</v>
      </c>
      <c r="I460" s="383">
        <v>0</v>
      </c>
      <c r="J460" s="383">
        <v>8.7110000000000003</v>
      </c>
      <c r="K460" s="383">
        <v>10.052</v>
      </c>
      <c r="L460" s="383">
        <v>223.744</v>
      </c>
      <c r="M460" s="383">
        <v>370.40300000000002</v>
      </c>
      <c r="N460" s="383">
        <v>818.702</v>
      </c>
      <c r="O460" s="383">
        <v>1412.848</v>
      </c>
    </row>
    <row r="461" spans="1:15" x14ac:dyDescent="0.2">
      <c r="A461" s="383" t="s">
        <v>1196</v>
      </c>
      <c r="B461" s="383">
        <v>4.5129999999999999</v>
      </c>
      <c r="C461" s="383">
        <v>137.89599999999999</v>
      </c>
      <c r="D461" s="383">
        <v>39.329000000000001</v>
      </c>
      <c r="E461" s="383">
        <v>181.738</v>
      </c>
      <c r="F461" s="383">
        <v>5.2999999999999999E-2</v>
      </c>
      <c r="G461" s="383">
        <v>1.1839999999999999</v>
      </c>
      <c r="H461" s="383">
        <v>0</v>
      </c>
      <c r="I461" s="383">
        <v>0</v>
      </c>
      <c r="J461" s="383">
        <v>8.4710000000000001</v>
      </c>
      <c r="K461" s="383">
        <v>9.7080000000000002</v>
      </c>
      <c r="L461" s="383">
        <v>191.446</v>
      </c>
      <c r="M461" s="383">
        <v>400.40499999999997</v>
      </c>
      <c r="N461" s="383">
        <v>878.07500000000005</v>
      </c>
      <c r="O461" s="383">
        <v>1469.9259999999999</v>
      </c>
    </row>
    <row r="462" spans="1:15" x14ac:dyDescent="0.2">
      <c r="A462" s="383" t="s">
        <v>1197</v>
      </c>
      <c r="B462" s="383">
        <v>4.6210000000000004</v>
      </c>
      <c r="C462" s="383">
        <v>125.288</v>
      </c>
      <c r="D462" s="383">
        <v>39.872</v>
      </c>
      <c r="E462" s="383">
        <v>169.78100000000001</v>
      </c>
      <c r="F462" s="383">
        <v>1.6E-2</v>
      </c>
      <c r="G462" s="383">
        <v>1.2230000000000001</v>
      </c>
      <c r="H462" s="383">
        <v>0</v>
      </c>
      <c r="I462" s="383">
        <v>0</v>
      </c>
      <c r="J462" s="383">
        <v>8.7720000000000002</v>
      </c>
      <c r="K462" s="383">
        <v>10.010999999999999</v>
      </c>
      <c r="L462" s="383">
        <v>179.792</v>
      </c>
      <c r="M462" s="383">
        <v>422.82600000000002</v>
      </c>
      <c r="N462" s="383">
        <v>921.11599999999999</v>
      </c>
      <c r="O462" s="383">
        <v>1523.7329999999999</v>
      </c>
    </row>
    <row r="463" spans="1:15" x14ac:dyDescent="0.2">
      <c r="A463" s="383" t="s">
        <v>1198</v>
      </c>
      <c r="B463" s="383">
        <v>4.9400000000000004</v>
      </c>
      <c r="C463" s="383">
        <v>130.10599999999999</v>
      </c>
      <c r="D463" s="383">
        <v>43.442999999999998</v>
      </c>
      <c r="E463" s="383">
        <v>178.489</v>
      </c>
      <c r="F463" s="383">
        <v>-4.0000000000000001E-3</v>
      </c>
      <c r="G463" s="383">
        <v>1.2230000000000001</v>
      </c>
      <c r="H463" s="383">
        <v>0</v>
      </c>
      <c r="I463" s="383">
        <v>0</v>
      </c>
      <c r="J463" s="383">
        <v>8.6579999999999995</v>
      </c>
      <c r="K463" s="383">
        <v>9.8759999999999994</v>
      </c>
      <c r="L463" s="383">
        <v>188.36500000000001</v>
      </c>
      <c r="M463" s="383">
        <v>445.18</v>
      </c>
      <c r="N463" s="383">
        <v>982.35199999999998</v>
      </c>
      <c r="O463" s="383">
        <v>1615.8969999999999</v>
      </c>
    </row>
    <row r="464" spans="1:15" x14ac:dyDescent="0.2">
      <c r="A464" s="383" t="s">
        <v>1199</v>
      </c>
      <c r="B464" s="383">
        <v>4.4459999999999997</v>
      </c>
      <c r="C464" s="383">
        <v>130.267</v>
      </c>
      <c r="D464" s="383">
        <v>43.823</v>
      </c>
      <c r="E464" s="383">
        <v>178.536</v>
      </c>
      <c r="F464" s="383">
        <v>7.0000000000000001E-3</v>
      </c>
      <c r="G464" s="383">
        <v>1.1839999999999999</v>
      </c>
      <c r="H464" s="383">
        <v>0</v>
      </c>
      <c r="I464" s="383">
        <v>0</v>
      </c>
      <c r="J464" s="383">
        <v>8.3569999999999993</v>
      </c>
      <c r="K464" s="383">
        <v>9.548</v>
      </c>
      <c r="L464" s="383">
        <v>188.084</v>
      </c>
      <c r="M464" s="383">
        <v>409.09300000000002</v>
      </c>
      <c r="N464" s="383">
        <v>810.80799999999999</v>
      </c>
      <c r="O464" s="383">
        <v>1407.9860000000001</v>
      </c>
    </row>
    <row r="465" spans="1:15" x14ac:dyDescent="0.2">
      <c r="A465" s="383" t="s">
        <v>1200</v>
      </c>
      <c r="B465" s="383">
        <v>6.0410000000000004</v>
      </c>
      <c r="C465" s="383">
        <v>161.374</v>
      </c>
      <c r="D465" s="383">
        <v>49.728000000000002</v>
      </c>
      <c r="E465" s="383">
        <v>217.143</v>
      </c>
      <c r="F465" s="383">
        <v>3.6999999999999998E-2</v>
      </c>
      <c r="G465" s="383">
        <v>1.2230000000000001</v>
      </c>
      <c r="H465" s="383">
        <v>0</v>
      </c>
      <c r="I465" s="383">
        <v>0</v>
      </c>
      <c r="J465" s="383">
        <v>8.7379999999999995</v>
      </c>
      <c r="K465" s="383">
        <v>9.9979999999999993</v>
      </c>
      <c r="L465" s="383">
        <v>227.14099999999999</v>
      </c>
      <c r="M465" s="383">
        <v>390.61</v>
      </c>
      <c r="N465" s="383">
        <v>805.197</v>
      </c>
      <c r="O465" s="383">
        <v>1422.9469999999999</v>
      </c>
    </row>
    <row r="466" spans="1:15" x14ac:dyDescent="0.2">
      <c r="A466" s="383" t="s">
        <v>1201</v>
      </c>
      <c r="B466" s="383">
        <v>7.1879999999999997</v>
      </c>
      <c r="C466" s="383">
        <v>263.26799999999997</v>
      </c>
      <c r="D466" s="383">
        <v>61.158000000000001</v>
      </c>
      <c r="E466" s="383">
        <v>331.613</v>
      </c>
      <c r="F466" s="383">
        <v>5.0999999999999997E-2</v>
      </c>
      <c r="G466" s="383">
        <v>1.1839999999999999</v>
      </c>
      <c r="H466" s="383">
        <v>0</v>
      </c>
      <c r="I466" s="383">
        <v>0</v>
      </c>
      <c r="J466" s="383">
        <v>8.5960000000000001</v>
      </c>
      <c r="K466" s="383">
        <v>9.83</v>
      </c>
      <c r="L466" s="383">
        <v>341.44400000000002</v>
      </c>
      <c r="M466" s="383">
        <v>356.90600000000001</v>
      </c>
      <c r="N466" s="383">
        <v>757.95799999999997</v>
      </c>
      <c r="O466" s="383">
        <v>1456.308</v>
      </c>
    </row>
    <row r="467" spans="1:15" x14ac:dyDescent="0.2">
      <c r="A467" s="383" t="s">
        <v>1202</v>
      </c>
      <c r="B467" s="383">
        <v>7.782</v>
      </c>
      <c r="C467" s="383">
        <v>404.83300000000003</v>
      </c>
      <c r="D467" s="383">
        <v>86.611000000000004</v>
      </c>
      <c r="E467" s="383">
        <v>499.226</v>
      </c>
      <c r="F467" s="383">
        <v>7.3999999999999996E-2</v>
      </c>
      <c r="G467" s="383">
        <v>1.2230000000000001</v>
      </c>
      <c r="H467" s="383">
        <v>0</v>
      </c>
      <c r="I467" s="383">
        <v>0</v>
      </c>
      <c r="J467" s="383">
        <v>8.7880000000000003</v>
      </c>
      <c r="K467" s="383">
        <v>10.086</v>
      </c>
      <c r="L467" s="383">
        <v>509.31200000000001</v>
      </c>
      <c r="M467" s="383">
        <v>361.36</v>
      </c>
      <c r="N467" s="383">
        <v>807.04399999999998</v>
      </c>
      <c r="O467" s="383">
        <v>1677.7159999999999</v>
      </c>
    </row>
    <row r="468" spans="1:15" x14ac:dyDescent="0.2">
      <c r="A468" s="383" t="s">
        <v>1203</v>
      </c>
      <c r="B468" s="383">
        <v>70.034999999999997</v>
      </c>
      <c r="C468" s="383">
        <v>3085.0520000000001</v>
      </c>
      <c r="D468" s="383">
        <v>649.41600000000005</v>
      </c>
      <c r="E468" s="383">
        <v>3804.5030000000002</v>
      </c>
      <c r="F468" s="383">
        <v>0.76400000000000001</v>
      </c>
      <c r="G468" s="383">
        <v>14.4</v>
      </c>
      <c r="H468" s="383">
        <v>0</v>
      </c>
      <c r="I468" s="383">
        <v>0</v>
      </c>
      <c r="J468" s="383">
        <v>102.723</v>
      </c>
      <c r="K468" s="383">
        <v>117.886</v>
      </c>
      <c r="L468" s="383">
        <v>3922.39</v>
      </c>
      <c r="M468" s="383">
        <v>4559.5069999999996</v>
      </c>
      <c r="N468" s="383">
        <v>9773.0930000000008</v>
      </c>
      <c r="O468" s="383">
        <v>18254.990000000002</v>
      </c>
    </row>
    <row r="469" spans="1:15" x14ac:dyDescent="0.2">
      <c r="A469" s="383" t="s">
        <v>1204</v>
      </c>
      <c r="B469" s="383">
        <v>8.6539999999999999</v>
      </c>
      <c r="C469" s="383">
        <v>489.05399999999997</v>
      </c>
      <c r="D469" s="383">
        <v>84.760999999999996</v>
      </c>
      <c r="E469" s="383">
        <v>582.46900000000005</v>
      </c>
      <c r="F469" s="383">
        <v>0.05</v>
      </c>
      <c r="G469" s="383">
        <v>1.254</v>
      </c>
      <c r="H469" s="383">
        <v>0</v>
      </c>
      <c r="I469" s="383">
        <v>0</v>
      </c>
      <c r="J469" s="383">
        <v>9.14</v>
      </c>
      <c r="K469" s="383">
        <v>10.444000000000001</v>
      </c>
      <c r="L469" s="383">
        <v>592.91300000000001</v>
      </c>
      <c r="M469" s="383">
        <v>372.00400000000002</v>
      </c>
      <c r="N469" s="383">
        <v>796.25900000000001</v>
      </c>
      <c r="O469" s="383">
        <v>1761.175</v>
      </c>
    </row>
    <row r="470" spans="1:15" x14ac:dyDescent="0.2">
      <c r="A470" s="383" t="s">
        <v>1205</v>
      </c>
      <c r="B470" s="383">
        <v>7.9539999999999997</v>
      </c>
      <c r="C470" s="383">
        <v>470.25200000000001</v>
      </c>
      <c r="D470" s="383">
        <v>80.775999999999996</v>
      </c>
      <c r="E470" s="383">
        <v>558.98199999999997</v>
      </c>
      <c r="F470" s="383">
        <v>4.5999999999999999E-2</v>
      </c>
      <c r="G470" s="383">
        <v>1.173</v>
      </c>
      <c r="H470" s="383">
        <v>0</v>
      </c>
      <c r="I470" s="383">
        <v>0</v>
      </c>
      <c r="J470" s="383">
        <v>8.5190000000000001</v>
      </c>
      <c r="K470" s="383">
        <v>9.7379999999999995</v>
      </c>
      <c r="L470" s="383">
        <v>568.71900000000005</v>
      </c>
      <c r="M470" s="383">
        <v>355.83199999999999</v>
      </c>
      <c r="N470" s="383">
        <v>722.09500000000003</v>
      </c>
      <c r="O470" s="383">
        <v>1646.646</v>
      </c>
    </row>
    <row r="471" spans="1:15" x14ac:dyDescent="0.2">
      <c r="A471" s="383" t="s">
        <v>1206</v>
      </c>
      <c r="B471" s="383">
        <v>7.7190000000000003</v>
      </c>
      <c r="C471" s="383">
        <v>389.77499999999998</v>
      </c>
      <c r="D471" s="383">
        <v>66.125</v>
      </c>
      <c r="E471" s="383">
        <v>463.61799999999999</v>
      </c>
      <c r="F471" s="383">
        <v>9.8000000000000004E-2</v>
      </c>
      <c r="G471" s="383">
        <v>1.254</v>
      </c>
      <c r="H471" s="383">
        <v>0</v>
      </c>
      <c r="I471" s="383">
        <v>0</v>
      </c>
      <c r="J471" s="383">
        <v>9.0440000000000005</v>
      </c>
      <c r="K471" s="383">
        <v>10.395</v>
      </c>
      <c r="L471" s="383">
        <v>474.01299999999998</v>
      </c>
      <c r="M471" s="383">
        <v>352.25099999999998</v>
      </c>
      <c r="N471" s="383">
        <v>746.99900000000002</v>
      </c>
      <c r="O471" s="383">
        <v>1573.2639999999999</v>
      </c>
    </row>
    <row r="472" spans="1:15" x14ac:dyDescent="0.2">
      <c r="A472" s="383" t="s">
        <v>1207</v>
      </c>
      <c r="B472" s="383">
        <v>5.0369999999999999</v>
      </c>
      <c r="C472" s="383">
        <v>261.274</v>
      </c>
      <c r="D472" s="383">
        <v>51.363999999999997</v>
      </c>
      <c r="E472" s="383">
        <v>317.67399999999998</v>
      </c>
      <c r="F472" s="383">
        <v>9.7000000000000003E-2</v>
      </c>
      <c r="G472" s="383">
        <v>1.2130000000000001</v>
      </c>
      <c r="H472" s="383">
        <v>0</v>
      </c>
      <c r="I472" s="383">
        <v>0</v>
      </c>
      <c r="J472" s="383">
        <v>9.1280000000000001</v>
      </c>
      <c r="K472" s="383">
        <v>10.438000000000001</v>
      </c>
      <c r="L472" s="383">
        <v>328.11200000000002</v>
      </c>
      <c r="M472" s="383">
        <v>346.32499999999999</v>
      </c>
      <c r="N472" s="383">
        <v>731.40899999999999</v>
      </c>
      <c r="O472" s="383">
        <v>1405.847</v>
      </c>
    </row>
    <row r="473" spans="1:15" x14ac:dyDescent="0.2">
      <c r="A473" s="383" t="s">
        <v>1208</v>
      </c>
      <c r="B473" s="383">
        <v>5.0599999999999996</v>
      </c>
      <c r="C473" s="383">
        <v>183.92599999999999</v>
      </c>
      <c r="D473" s="383">
        <v>42.46</v>
      </c>
      <c r="E473" s="383">
        <v>231.446</v>
      </c>
      <c r="F473" s="383">
        <v>5.6000000000000001E-2</v>
      </c>
      <c r="G473" s="383">
        <v>1.254</v>
      </c>
      <c r="H473" s="383">
        <v>0</v>
      </c>
      <c r="I473" s="383">
        <v>0</v>
      </c>
      <c r="J473" s="383">
        <v>9.3070000000000004</v>
      </c>
      <c r="K473" s="383">
        <v>10.617000000000001</v>
      </c>
      <c r="L473" s="383">
        <v>242.06299999999999</v>
      </c>
      <c r="M473" s="383">
        <v>366.37700000000001</v>
      </c>
      <c r="N473" s="383">
        <v>815.221</v>
      </c>
      <c r="O473" s="383">
        <v>1423.6610000000001</v>
      </c>
    </row>
    <row r="474" spans="1:15" x14ac:dyDescent="0.2">
      <c r="A474" s="383" t="s">
        <v>1209</v>
      </c>
      <c r="B474" s="383">
        <v>6.1929999999999996</v>
      </c>
      <c r="C474" s="383">
        <v>136.86699999999999</v>
      </c>
      <c r="D474" s="383">
        <v>43.957999999999998</v>
      </c>
      <c r="E474" s="383">
        <v>187.018</v>
      </c>
      <c r="F474" s="383">
        <v>5.5E-2</v>
      </c>
      <c r="G474" s="383">
        <v>1.2130000000000001</v>
      </c>
      <c r="H474" s="383">
        <v>0</v>
      </c>
      <c r="I474" s="383">
        <v>0</v>
      </c>
      <c r="J474" s="383">
        <v>9.1630000000000003</v>
      </c>
      <c r="K474" s="383">
        <v>10.432</v>
      </c>
      <c r="L474" s="383">
        <v>197.45</v>
      </c>
      <c r="M474" s="383">
        <v>406.24200000000002</v>
      </c>
      <c r="N474" s="383">
        <v>908.88599999999997</v>
      </c>
      <c r="O474" s="383">
        <v>1512.578</v>
      </c>
    </row>
    <row r="475" spans="1:15" x14ac:dyDescent="0.2">
      <c r="A475" s="383" t="s">
        <v>1210</v>
      </c>
      <c r="B475" s="383">
        <v>5.399</v>
      </c>
      <c r="C475" s="383">
        <v>130.74700000000001</v>
      </c>
      <c r="D475" s="383">
        <v>43.875</v>
      </c>
      <c r="E475" s="383">
        <v>180.02099999999999</v>
      </c>
      <c r="F475" s="383">
        <v>4.9000000000000002E-2</v>
      </c>
      <c r="G475" s="383">
        <v>1.254</v>
      </c>
      <c r="H475" s="383">
        <v>0</v>
      </c>
      <c r="I475" s="383">
        <v>0</v>
      </c>
      <c r="J475" s="383">
        <v>9.2669999999999995</v>
      </c>
      <c r="K475" s="383">
        <v>10.57</v>
      </c>
      <c r="L475" s="383">
        <v>190.59</v>
      </c>
      <c r="M475" s="383">
        <v>436.83100000000002</v>
      </c>
      <c r="N475" s="383">
        <v>952.78800000000001</v>
      </c>
      <c r="O475" s="383">
        <v>1580.21</v>
      </c>
    </row>
    <row r="476" spans="1:15" x14ac:dyDescent="0.2">
      <c r="A476" s="383" t="s">
        <v>1211</v>
      </c>
      <c r="B476" s="383">
        <v>5.3680000000000003</v>
      </c>
      <c r="C476" s="383">
        <v>129.66</v>
      </c>
      <c r="D476" s="383">
        <v>41.066000000000003</v>
      </c>
      <c r="E476" s="383">
        <v>176.095</v>
      </c>
      <c r="F476" s="383">
        <v>7.0000000000000001E-3</v>
      </c>
      <c r="G476" s="383">
        <v>1.254</v>
      </c>
      <c r="H476" s="383">
        <v>0</v>
      </c>
      <c r="I476" s="383">
        <v>0</v>
      </c>
      <c r="J476" s="383">
        <v>9.3049999999999997</v>
      </c>
      <c r="K476" s="383">
        <v>10.566000000000001</v>
      </c>
      <c r="L476" s="383">
        <v>186.661</v>
      </c>
      <c r="M476" s="383">
        <v>424.779</v>
      </c>
      <c r="N476" s="383">
        <v>909.10799999999995</v>
      </c>
      <c r="O476" s="383">
        <v>1520.548</v>
      </c>
    </row>
    <row r="477" spans="1:15" x14ac:dyDescent="0.2">
      <c r="A477" s="383" t="s">
        <v>1212</v>
      </c>
      <c r="B477" s="383">
        <v>4.9470000000000001</v>
      </c>
      <c r="C477" s="383">
        <v>132.191</v>
      </c>
      <c r="D477" s="383">
        <v>38.255000000000003</v>
      </c>
      <c r="E477" s="383">
        <v>175.39400000000001</v>
      </c>
      <c r="F477" s="383">
        <v>1.7999999999999999E-2</v>
      </c>
      <c r="G477" s="383">
        <v>1.2130000000000001</v>
      </c>
      <c r="H477" s="383">
        <v>0</v>
      </c>
      <c r="I477" s="383">
        <v>0</v>
      </c>
      <c r="J477" s="383">
        <v>9.0530000000000008</v>
      </c>
      <c r="K477" s="383">
        <v>10.284000000000001</v>
      </c>
      <c r="L477" s="383">
        <v>185.678</v>
      </c>
      <c r="M477" s="383">
        <v>404.92599999999999</v>
      </c>
      <c r="N477" s="383">
        <v>806.44299999999998</v>
      </c>
      <c r="O477" s="383">
        <v>1397.048</v>
      </c>
    </row>
    <row r="478" spans="1:15" x14ac:dyDescent="0.2">
      <c r="A478" s="383" t="s">
        <v>1213</v>
      </c>
      <c r="B478" s="383">
        <v>5.9880000000000004</v>
      </c>
      <c r="C478" s="383">
        <v>189.83600000000001</v>
      </c>
      <c r="D478" s="383">
        <v>45.636000000000003</v>
      </c>
      <c r="E478" s="383">
        <v>241.46</v>
      </c>
      <c r="F478" s="383">
        <v>2.9000000000000001E-2</v>
      </c>
      <c r="G478" s="383">
        <v>1.254</v>
      </c>
      <c r="H478" s="383">
        <v>0</v>
      </c>
      <c r="I478" s="383">
        <v>0</v>
      </c>
      <c r="J478" s="383">
        <v>9.1319999999999997</v>
      </c>
      <c r="K478" s="383">
        <v>10.414999999999999</v>
      </c>
      <c r="L478" s="383">
        <v>251.875</v>
      </c>
      <c r="M478" s="383">
        <v>378.69099999999997</v>
      </c>
      <c r="N478" s="383">
        <v>791.43</v>
      </c>
      <c r="O478" s="383">
        <v>1421.9960000000001</v>
      </c>
    </row>
    <row r="479" spans="1:15" x14ac:dyDescent="0.2">
      <c r="A479" s="383" t="s">
        <v>1214</v>
      </c>
      <c r="B479" s="383">
        <v>6.6239999999999997</v>
      </c>
      <c r="C479" s="383">
        <v>282.20699999999999</v>
      </c>
      <c r="D479" s="383">
        <v>51.817999999999998</v>
      </c>
      <c r="E479" s="383">
        <v>340.649</v>
      </c>
      <c r="F479" s="383">
        <v>3.1E-2</v>
      </c>
      <c r="G479" s="383">
        <v>1.2130000000000001</v>
      </c>
      <c r="H479" s="383">
        <v>0</v>
      </c>
      <c r="I479" s="383">
        <v>0</v>
      </c>
      <c r="J479" s="383">
        <v>8.9779999999999998</v>
      </c>
      <c r="K479" s="383">
        <v>10.222</v>
      </c>
      <c r="L479" s="383">
        <v>350.87200000000001</v>
      </c>
      <c r="M479" s="383">
        <v>349.334</v>
      </c>
      <c r="N479" s="383">
        <v>760.84299999999996</v>
      </c>
      <c r="O479" s="383">
        <v>1461.049</v>
      </c>
    </row>
    <row r="480" spans="1:15" x14ac:dyDescent="0.2">
      <c r="A480" s="383" t="s">
        <v>1215</v>
      </c>
      <c r="B480" s="383">
        <v>7.7880000000000003</v>
      </c>
      <c r="C480" s="383">
        <v>433.14699999999999</v>
      </c>
      <c r="D480" s="383">
        <v>74.075000000000003</v>
      </c>
      <c r="E480" s="383">
        <v>515.00900000000001</v>
      </c>
      <c r="F480" s="383">
        <v>5.3999999999999999E-2</v>
      </c>
      <c r="G480" s="383">
        <v>1.254</v>
      </c>
      <c r="H480" s="383">
        <v>0</v>
      </c>
      <c r="I480" s="383">
        <v>0</v>
      </c>
      <c r="J480" s="383">
        <v>9.2110000000000003</v>
      </c>
      <c r="K480" s="383">
        <v>10.519</v>
      </c>
      <c r="L480" s="383">
        <v>525.52800000000002</v>
      </c>
      <c r="M480" s="383">
        <v>364.774</v>
      </c>
      <c r="N480" s="383">
        <v>807.63800000000003</v>
      </c>
      <c r="O480" s="383">
        <v>1697.941</v>
      </c>
    </row>
    <row r="481" spans="1:15" x14ac:dyDescent="0.2">
      <c r="A481" s="383" t="s">
        <v>1216</v>
      </c>
      <c r="B481" s="383">
        <v>76.731999999999999</v>
      </c>
      <c r="C481" s="383">
        <v>3228.4290000000001</v>
      </c>
      <c r="D481" s="383">
        <v>664.16800000000001</v>
      </c>
      <c r="E481" s="383">
        <v>3969.3290000000002</v>
      </c>
      <c r="F481" s="383">
        <v>0.59099999999999997</v>
      </c>
      <c r="G481" s="383">
        <v>14.8</v>
      </c>
      <c r="H481" s="383">
        <v>1E-3</v>
      </c>
      <c r="I481" s="383">
        <v>0</v>
      </c>
      <c r="J481" s="383">
        <v>109.247</v>
      </c>
      <c r="K481" s="383">
        <v>124.639</v>
      </c>
      <c r="L481" s="383">
        <v>4093.9679999999998</v>
      </c>
      <c r="M481" s="383">
        <v>4558.3680000000004</v>
      </c>
      <c r="N481" s="383">
        <v>9749.4249999999993</v>
      </c>
      <c r="O481" s="383">
        <v>18401.759999999998</v>
      </c>
    </row>
    <row r="482" spans="1:15" x14ac:dyDescent="0.2">
      <c r="A482" s="383" t="s">
        <v>1217</v>
      </c>
      <c r="B482" s="383">
        <v>8.8239999999999998</v>
      </c>
      <c r="C482" s="383">
        <v>529.65800000000002</v>
      </c>
      <c r="D482" s="383">
        <v>79.954999999999998</v>
      </c>
      <c r="E482" s="383">
        <v>618.43700000000001</v>
      </c>
      <c r="F482" s="383">
        <v>8.4000000000000005E-2</v>
      </c>
      <c r="G482" s="383">
        <v>1.4179999999999999</v>
      </c>
      <c r="H482" s="383">
        <v>0</v>
      </c>
      <c r="I482" s="383">
        <v>0</v>
      </c>
      <c r="J482" s="383">
        <v>9.2929999999999993</v>
      </c>
      <c r="K482" s="383">
        <v>10.795999999999999</v>
      </c>
      <c r="L482" s="383">
        <v>629.23299999999995</v>
      </c>
      <c r="M482" s="383">
        <v>373.69099999999997</v>
      </c>
      <c r="N482" s="383">
        <v>800.81299999999999</v>
      </c>
      <c r="O482" s="383">
        <v>1803.7370000000001</v>
      </c>
    </row>
    <row r="483" spans="1:15" x14ac:dyDescent="0.2">
      <c r="A483" s="383" t="s">
        <v>1218</v>
      </c>
      <c r="B483" s="383">
        <v>7.5540000000000003</v>
      </c>
      <c r="C483" s="383">
        <v>436.24700000000001</v>
      </c>
      <c r="D483" s="383">
        <v>68.367999999999995</v>
      </c>
      <c r="E483" s="383">
        <v>512.16899999999998</v>
      </c>
      <c r="F483" s="383">
        <v>6.2E-2</v>
      </c>
      <c r="G483" s="383">
        <v>1.2809999999999999</v>
      </c>
      <c r="H483" s="383">
        <v>0</v>
      </c>
      <c r="I483" s="383">
        <v>0</v>
      </c>
      <c r="J483" s="383">
        <v>8.3439999999999994</v>
      </c>
      <c r="K483" s="383">
        <v>9.6859999999999999</v>
      </c>
      <c r="L483" s="383">
        <v>521.85599999999999</v>
      </c>
      <c r="M483" s="383">
        <v>339.00799999999998</v>
      </c>
      <c r="N483" s="383">
        <v>665.88</v>
      </c>
      <c r="O483" s="383">
        <v>1526.7439999999999</v>
      </c>
    </row>
    <row r="484" spans="1:15" x14ac:dyDescent="0.2">
      <c r="A484" s="383" t="s">
        <v>1219</v>
      </c>
      <c r="B484" s="383">
        <v>7.1890000000000001</v>
      </c>
      <c r="C484" s="383">
        <v>366.16800000000001</v>
      </c>
      <c r="D484" s="383">
        <v>66.956000000000003</v>
      </c>
      <c r="E484" s="383">
        <v>440.31299999999999</v>
      </c>
      <c r="F484" s="383">
        <v>0.1</v>
      </c>
      <c r="G484" s="383">
        <v>1.4179999999999999</v>
      </c>
      <c r="H484" s="383">
        <v>0</v>
      </c>
      <c r="I484" s="383">
        <v>0</v>
      </c>
      <c r="J484" s="383">
        <v>9.4939999999999998</v>
      </c>
      <c r="K484" s="383">
        <v>11.013</v>
      </c>
      <c r="L484" s="383">
        <v>451.32600000000002</v>
      </c>
      <c r="M484" s="383">
        <v>350.22800000000001</v>
      </c>
      <c r="N484" s="383">
        <v>730.745</v>
      </c>
      <c r="O484" s="383">
        <v>1532.299</v>
      </c>
    </row>
    <row r="485" spans="1:15" x14ac:dyDescent="0.2">
      <c r="A485" s="383" t="s">
        <v>1220</v>
      </c>
      <c r="B485" s="383">
        <v>4.923</v>
      </c>
      <c r="C485" s="383">
        <v>254.48099999999999</v>
      </c>
      <c r="D485" s="383">
        <v>53.758000000000003</v>
      </c>
      <c r="E485" s="383">
        <v>313.16199999999998</v>
      </c>
      <c r="F485" s="383">
        <v>8.7999999999999995E-2</v>
      </c>
      <c r="G485" s="383">
        <v>1.373</v>
      </c>
      <c r="H485" s="383">
        <v>0</v>
      </c>
      <c r="I485" s="383">
        <v>0</v>
      </c>
      <c r="J485" s="383">
        <v>9.2279999999999998</v>
      </c>
      <c r="K485" s="383">
        <v>10.689</v>
      </c>
      <c r="L485" s="383">
        <v>323.851</v>
      </c>
      <c r="M485" s="383">
        <v>341.26900000000001</v>
      </c>
      <c r="N485" s="383">
        <v>710.75599999999997</v>
      </c>
      <c r="O485" s="383">
        <v>1375.876</v>
      </c>
    </row>
    <row r="486" spans="1:15" x14ac:dyDescent="0.2">
      <c r="A486" s="383" t="s">
        <v>1221</v>
      </c>
      <c r="B486" s="383">
        <v>4.4969999999999999</v>
      </c>
      <c r="C486" s="383">
        <v>169.68799999999999</v>
      </c>
      <c r="D486" s="383">
        <v>41.835999999999999</v>
      </c>
      <c r="E486" s="383">
        <v>216.02</v>
      </c>
      <c r="F486" s="383">
        <v>8.4000000000000005E-2</v>
      </c>
      <c r="G486" s="383">
        <v>1.4179999999999999</v>
      </c>
      <c r="H486" s="383">
        <v>0</v>
      </c>
      <c r="I486" s="383">
        <v>0</v>
      </c>
      <c r="J486" s="383">
        <v>9.6359999999999992</v>
      </c>
      <c r="K486" s="383">
        <v>11.138</v>
      </c>
      <c r="L486" s="383">
        <v>227.15799999999999</v>
      </c>
      <c r="M486" s="383">
        <v>358.99299999999999</v>
      </c>
      <c r="N486" s="383">
        <v>796.375</v>
      </c>
      <c r="O486" s="383">
        <v>1382.527</v>
      </c>
    </row>
    <row r="487" spans="1:15" x14ac:dyDescent="0.2">
      <c r="A487" s="383" t="s">
        <v>1222</v>
      </c>
      <c r="B487" s="383">
        <v>5.2190000000000003</v>
      </c>
      <c r="C487" s="383">
        <v>136.304</v>
      </c>
      <c r="D487" s="383">
        <v>39.082999999999998</v>
      </c>
      <c r="E487" s="383">
        <v>180.60499999999999</v>
      </c>
      <c r="F487" s="383">
        <v>8.4000000000000005E-2</v>
      </c>
      <c r="G487" s="383">
        <v>1.373</v>
      </c>
      <c r="H487" s="383">
        <v>0</v>
      </c>
      <c r="I487" s="383">
        <v>0</v>
      </c>
      <c r="J487" s="383">
        <v>9.375</v>
      </c>
      <c r="K487" s="383">
        <v>10.832000000000001</v>
      </c>
      <c r="L487" s="383">
        <v>191.43700000000001</v>
      </c>
      <c r="M487" s="383">
        <v>391.53500000000003</v>
      </c>
      <c r="N487" s="383">
        <v>872.34</v>
      </c>
      <c r="O487" s="383">
        <v>1455.3109999999999</v>
      </c>
    </row>
    <row r="488" spans="1:15" x14ac:dyDescent="0.2">
      <c r="A488" s="383" t="s">
        <v>1223</v>
      </c>
      <c r="B488" s="383">
        <v>4.6059999999999999</v>
      </c>
      <c r="C488" s="383">
        <v>130.815</v>
      </c>
      <c r="D488" s="383">
        <v>43.793999999999997</v>
      </c>
      <c r="E488" s="383">
        <v>179.214</v>
      </c>
      <c r="F488" s="383">
        <v>0.02</v>
      </c>
      <c r="G488" s="383">
        <v>1.4179999999999999</v>
      </c>
      <c r="H488" s="383">
        <v>0</v>
      </c>
      <c r="I488" s="383">
        <v>0</v>
      </c>
      <c r="J488" s="383">
        <v>9.5709999999999997</v>
      </c>
      <c r="K488" s="383">
        <v>11.01</v>
      </c>
      <c r="L488" s="383">
        <v>190.22399999999999</v>
      </c>
      <c r="M488" s="383">
        <v>414.928</v>
      </c>
      <c r="N488" s="383">
        <v>872.452</v>
      </c>
      <c r="O488" s="383">
        <v>1477.605</v>
      </c>
    </row>
    <row r="489" spans="1:15" x14ac:dyDescent="0.2">
      <c r="A489" s="383" t="s">
        <v>1224</v>
      </c>
      <c r="B489" s="383">
        <v>4.7969999999999997</v>
      </c>
      <c r="C489" s="383">
        <v>131.58699999999999</v>
      </c>
      <c r="D489" s="383">
        <v>46.052999999999997</v>
      </c>
      <c r="E489" s="383">
        <v>182.43700000000001</v>
      </c>
      <c r="F489" s="383">
        <v>5.0000000000000001E-3</v>
      </c>
      <c r="G489" s="383">
        <v>1.4179999999999999</v>
      </c>
      <c r="H489" s="383">
        <v>0</v>
      </c>
      <c r="I489" s="383">
        <v>0</v>
      </c>
      <c r="J489" s="383">
        <v>9.68</v>
      </c>
      <c r="K489" s="383">
        <v>11.103999999999999</v>
      </c>
      <c r="L489" s="383">
        <v>193.54</v>
      </c>
      <c r="M489" s="383">
        <v>421.93299999999999</v>
      </c>
      <c r="N489" s="383">
        <v>887.37900000000002</v>
      </c>
      <c r="O489" s="383">
        <v>1502.8530000000001</v>
      </c>
    </row>
    <row r="490" spans="1:15" x14ac:dyDescent="0.2">
      <c r="A490" s="383" t="s">
        <v>1225</v>
      </c>
      <c r="B490" s="383">
        <v>4.2709999999999999</v>
      </c>
      <c r="C490" s="383">
        <v>134.196</v>
      </c>
      <c r="D490" s="383">
        <v>50.177</v>
      </c>
      <c r="E490" s="383">
        <v>188.64500000000001</v>
      </c>
      <c r="F490" s="383">
        <v>8.9999999999999993E-3</v>
      </c>
      <c r="G490" s="383">
        <v>1.373</v>
      </c>
      <c r="H490" s="383">
        <v>0</v>
      </c>
      <c r="I490" s="383">
        <v>0</v>
      </c>
      <c r="J490" s="383">
        <v>9.1069999999999993</v>
      </c>
      <c r="K490" s="383">
        <v>10.49</v>
      </c>
      <c r="L490" s="383">
        <v>199.13399999999999</v>
      </c>
      <c r="M490" s="383">
        <v>392.47300000000001</v>
      </c>
      <c r="N490" s="383">
        <v>764.95600000000002</v>
      </c>
      <c r="O490" s="383">
        <v>1356.5630000000001</v>
      </c>
    </row>
    <row r="491" spans="1:15" x14ac:dyDescent="0.2">
      <c r="A491" s="383" t="s">
        <v>1226</v>
      </c>
      <c r="B491" s="383">
        <v>5.3650000000000002</v>
      </c>
      <c r="C491" s="383">
        <v>202.858</v>
      </c>
      <c r="D491" s="383">
        <v>48.823</v>
      </c>
      <c r="E491" s="383">
        <v>257.04599999999999</v>
      </c>
      <c r="F491" s="383">
        <v>3.3000000000000002E-2</v>
      </c>
      <c r="G491" s="383">
        <v>1.4179999999999999</v>
      </c>
      <c r="H491" s="383">
        <v>0</v>
      </c>
      <c r="I491" s="383">
        <v>0</v>
      </c>
      <c r="J491" s="383">
        <v>9.3580000000000005</v>
      </c>
      <c r="K491" s="383">
        <v>10.81</v>
      </c>
      <c r="L491" s="383">
        <v>267.85599999999999</v>
      </c>
      <c r="M491" s="383">
        <v>370.66300000000001</v>
      </c>
      <c r="N491" s="383">
        <v>745.47900000000004</v>
      </c>
      <c r="O491" s="383">
        <v>1383.999</v>
      </c>
    </row>
    <row r="492" spans="1:15" x14ac:dyDescent="0.2">
      <c r="A492" s="383" t="s">
        <v>1227</v>
      </c>
      <c r="B492" s="383">
        <v>6.3109999999999999</v>
      </c>
      <c r="C492" s="383">
        <v>256.78300000000002</v>
      </c>
      <c r="D492" s="383">
        <v>49.55</v>
      </c>
      <c r="E492" s="383">
        <v>312.64400000000001</v>
      </c>
      <c r="F492" s="383">
        <v>5.5E-2</v>
      </c>
      <c r="G492" s="383">
        <v>1.373</v>
      </c>
      <c r="H492" s="383">
        <v>0</v>
      </c>
      <c r="I492" s="383">
        <v>0</v>
      </c>
      <c r="J492" s="383">
        <v>9.2289999999999992</v>
      </c>
      <c r="K492" s="383">
        <v>10.657</v>
      </c>
      <c r="L492" s="383">
        <v>323.30099999999999</v>
      </c>
      <c r="M492" s="383">
        <v>336.58100000000002</v>
      </c>
      <c r="N492" s="383">
        <v>716.75099999999998</v>
      </c>
      <c r="O492" s="383">
        <v>1376.633</v>
      </c>
    </row>
    <row r="493" spans="1:15" x14ac:dyDescent="0.2">
      <c r="A493" s="383" t="s">
        <v>1228</v>
      </c>
      <c r="B493" s="383">
        <v>7.2530000000000001</v>
      </c>
      <c r="C493" s="383">
        <v>438.34699999999998</v>
      </c>
      <c r="D493" s="383">
        <v>75.784000000000006</v>
      </c>
      <c r="E493" s="383">
        <v>521.38400000000001</v>
      </c>
      <c r="F493" s="383">
        <v>6.6000000000000003E-2</v>
      </c>
      <c r="G493" s="383">
        <v>1.4179999999999999</v>
      </c>
      <c r="H493" s="383">
        <v>0</v>
      </c>
      <c r="I493" s="383">
        <v>0</v>
      </c>
      <c r="J493" s="383">
        <v>9.4550000000000001</v>
      </c>
      <c r="K493" s="383">
        <v>10.94</v>
      </c>
      <c r="L493" s="383">
        <v>532.32399999999996</v>
      </c>
      <c r="M493" s="383">
        <v>368.755</v>
      </c>
      <c r="N493" s="383">
        <v>814.43299999999999</v>
      </c>
      <c r="O493" s="383">
        <v>1715.5119999999999</v>
      </c>
    </row>
    <row r="494" spans="1:15" x14ac:dyDescent="0.2">
      <c r="A494" s="383" t="s">
        <v>1229</v>
      </c>
      <c r="B494" s="383">
        <v>70.808000000000007</v>
      </c>
      <c r="C494" s="383">
        <v>3186.5940000000001</v>
      </c>
      <c r="D494" s="383">
        <v>664.13599999999997</v>
      </c>
      <c r="E494" s="383">
        <v>3921.538</v>
      </c>
      <c r="F494" s="383">
        <v>0.69199999999999995</v>
      </c>
      <c r="G494" s="383">
        <v>16.7</v>
      </c>
      <c r="H494" s="383">
        <v>0</v>
      </c>
      <c r="I494" s="383">
        <v>2E-3</v>
      </c>
      <c r="J494" s="383">
        <v>111.771</v>
      </c>
      <c r="K494" s="383">
        <v>129.16499999999999</v>
      </c>
      <c r="L494" s="383">
        <v>4050.703</v>
      </c>
      <c r="M494" s="383">
        <v>4460.0569999999998</v>
      </c>
      <c r="N494" s="383">
        <v>9377.8639999999996</v>
      </c>
      <c r="O494" s="383">
        <v>17888.624</v>
      </c>
    </row>
    <row r="495" spans="1:15" x14ac:dyDescent="0.2">
      <c r="A495" s="383" t="s">
        <v>1230</v>
      </c>
      <c r="B495" s="383">
        <v>8.5619999999999994</v>
      </c>
      <c r="C495" s="383">
        <v>509.56200000000001</v>
      </c>
      <c r="D495" s="383">
        <v>83.468000000000004</v>
      </c>
      <c r="E495" s="383">
        <v>601.59299999999996</v>
      </c>
      <c r="F495" s="383">
        <v>6.0999999999999999E-2</v>
      </c>
      <c r="G495" s="383">
        <v>1.571</v>
      </c>
      <c r="H495" s="383">
        <v>0</v>
      </c>
      <c r="I495" s="383">
        <v>1.2E-2</v>
      </c>
      <c r="J495" s="383">
        <v>9.3079999999999998</v>
      </c>
      <c r="K495" s="383">
        <v>10.952999999999999</v>
      </c>
      <c r="L495" s="383">
        <v>612.54499999999996</v>
      </c>
      <c r="M495" s="383">
        <v>368.90600000000001</v>
      </c>
      <c r="N495" s="383">
        <v>766.30799999999999</v>
      </c>
      <c r="O495" s="383">
        <v>1747.759</v>
      </c>
    </row>
    <row r="496" spans="1:15" x14ac:dyDescent="0.2">
      <c r="A496" s="383" t="s">
        <v>1231</v>
      </c>
      <c r="B496" s="383">
        <v>7.4290000000000003</v>
      </c>
      <c r="C496" s="383">
        <v>450.05099999999999</v>
      </c>
      <c r="D496" s="383">
        <v>76.643000000000001</v>
      </c>
      <c r="E496" s="383">
        <v>534.12400000000002</v>
      </c>
      <c r="F496" s="383">
        <v>6.0999999999999999E-2</v>
      </c>
      <c r="G496" s="383">
        <v>1.419</v>
      </c>
      <c r="H496" s="383">
        <v>0</v>
      </c>
      <c r="I496" s="383">
        <v>8.0000000000000002E-3</v>
      </c>
      <c r="J496" s="383">
        <v>8.3000000000000007</v>
      </c>
      <c r="K496" s="383">
        <v>9.7889999999999997</v>
      </c>
      <c r="L496" s="383">
        <v>543.91200000000003</v>
      </c>
      <c r="M496" s="383">
        <v>343.74900000000002</v>
      </c>
      <c r="N496" s="383">
        <v>693.78300000000002</v>
      </c>
      <c r="O496" s="383">
        <v>1581.4449999999999</v>
      </c>
    </row>
    <row r="497" spans="1:15" x14ac:dyDescent="0.2">
      <c r="A497" s="383" t="s">
        <v>1232</v>
      </c>
      <c r="B497" s="383">
        <v>6.6349999999999998</v>
      </c>
      <c r="C497" s="383">
        <v>343.99700000000001</v>
      </c>
      <c r="D497" s="383">
        <v>54.622999999999998</v>
      </c>
      <c r="E497" s="383">
        <v>405.255</v>
      </c>
      <c r="F497" s="383">
        <v>7.0000000000000007E-2</v>
      </c>
      <c r="G497" s="383">
        <v>1.571</v>
      </c>
      <c r="H497" s="383">
        <v>0</v>
      </c>
      <c r="I497" s="383">
        <v>1.4999999999999999E-2</v>
      </c>
      <c r="J497" s="383">
        <v>9.3789999999999996</v>
      </c>
      <c r="K497" s="383">
        <v>11.036</v>
      </c>
      <c r="L497" s="383">
        <v>416.291</v>
      </c>
      <c r="M497" s="383">
        <v>347.19099999999997</v>
      </c>
      <c r="N497" s="383">
        <v>699.32</v>
      </c>
      <c r="O497" s="383">
        <v>1462.8019999999999</v>
      </c>
    </row>
    <row r="498" spans="1:15" x14ac:dyDescent="0.2">
      <c r="A498" s="383" t="s">
        <v>1233</v>
      </c>
      <c r="B498" s="383">
        <v>4.1980000000000004</v>
      </c>
      <c r="C498" s="383">
        <v>219.57900000000001</v>
      </c>
      <c r="D498" s="383">
        <v>40.682000000000002</v>
      </c>
      <c r="E498" s="383">
        <v>264.459</v>
      </c>
      <c r="F498" s="383">
        <v>0.106</v>
      </c>
      <c r="G498" s="383">
        <v>1.5209999999999999</v>
      </c>
      <c r="H498" s="383">
        <v>0</v>
      </c>
      <c r="I498" s="383">
        <v>1.6E-2</v>
      </c>
      <c r="J498" s="383">
        <v>9.3710000000000004</v>
      </c>
      <c r="K498" s="383">
        <v>11.013</v>
      </c>
      <c r="L498" s="383">
        <v>275.47199999999998</v>
      </c>
      <c r="M498" s="383">
        <v>340.48599999999999</v>
      </c>
      <c r="N498" s="383">
        <v>689.01</v>
      </c>
      <c r="O498" s="383">
        <v>1304.9690000000001</v>
      </c>
    </row>
    <row r="499" spans="1:15" x14ac:dyDescent="0.2">
      <c r="A499" s="383" t="s">
        <v>1234</v>
      </c>
      <c r="B499" s="383">
        <v>4.2460000000000004</v>
      </c>
      <c r="C499" s="383">
        <v>164.24700000000001</v>
      </c>
      <c r="D499" s="383">
        <v>43.963999999999999</v>
      </c>
      <c r="E499" s="383">
        <v>212.45599999999999</v>
      </c>
      <c r="F499" s="383">
        <v>0.114</v>
      </c>
      <c r="G499" s="383">
        <v>1.571</v>
      </c>
      <c r="H499" s="383">
        <v>1E-3</v>
      </c>
      <c r="I499" s="383">
        <v>1.4999999999999999E-2</v>
      </c>
      <c r="J499" s="383">
        <v>9.9589999999999996</v>
      </c>
      <c r="K499" s="383">
        <v>11.659000000000001</v>
      </c>
      <c r="L499" s="383">
        <v>224.11500000000001</v>
      </c>
      <c r="M499" s="383">
        <v>362.27100000000002</v>
      </c>
      <c r="N499" s="383">
        <v>821.61900000000003</v>
      </c>
      <c r="O499" s="383">
        <v>1408.0050000000001</v>
      </c>
    </row>
    <row r="500" spans="1:15" x14ac:dyDescent="0.2">
      <c r="A500" s="383" t="s">
        <v>1235</v>
      </c>
      <c r="B500" s="383">
        <v>4.835</v>
      </c>
      <c r="C500" s="383">
        <v>132.23500000000001</v>
      </c>
      <c r="D500" s="383">
        <v>48.026000000000003</v>
      </c>
      <c r="E500" s="383">
        <v>185.096</v>
      </c>
      <c r="F500" s="383">
        <v>0.104</v>
      </c>
      <c r="G500" s="383">
        <v>1.5209999999999999</v>
      </c>
      <c r="H500" s="383">
        <v>7.0000000000000001E-3</v>
      </c>
      <c r="I500" s="383">
        <v>0.01</v>
      </c>
      <c r="J500" s="383">
        <v>9.35</v>
      </c>
      <c r="K500" s="383">
        <v>10.991</v>
      </c>
      <c r="L500" s="383">
        <v>196.08699999999999</v>
      </c>
      <c r="M500" s="383">
        <v>407.35300000000001</v>
      </c>
      <c r="N500" s="383">
        <v>895.57100000000003</v>
      </c>
      <c r="O500" s="383">
        <v>1499.011</v>
      </c>
    </row>
    <row r="501" spans="1:15" x14ac:dyDescent="0.2">
      <c r="A501" s="383" t="s">
        <v>1236</v>
      </c>
      <c r="B501" s="383">
        <v>4.6639999999999997</v>
      </c>
      <c r="C501" s="383">
        <v>122.54300000000001</v>
      </c>
      <c r="D501" s="383">
        <v>42.19</v>
      </c>
      <c r="E501" s="383">
        <v>169.398</v>
      </c>
      <c r="F501" s="383">
        <v>4.1000000000000002E-2</v>
      </c>
      <c r="G501" s="383">
        <v>1.571</v>
      </c>
      <c r="H501" s="383">
        <v>7.0000000000000001E-3</v>
      </c>
      <c r="I501" s="383">
        <v>8.9999999999999993E-3</v>
      </c>
      <c r="J501" s="383">
        <v>9.4760000000000009</v>
      </c>
      <c r="K501" s="383">
        <v>11.105</v>
      </c>
      <c r="L501" s="383">
        <v>180.50299999999999</v>
      </c>
      <c r="M501" s="383">
        <v>436.48200000000003</v>
      </c>
      <c r="N501" s="383">
        <v>927.28599999999994</v>
      </c>
      <c r="O501" s="383">
        <v>1544.271</v>
      </c>
    </row>
    <row r="502" spans="1:15" x14ac:dyDescent="0.2">
      <c r="A502" s="383" t="s">
        <v>1237</v>
      </c>
      <c r="B502" s="383">
        <v>4.99</v>
      </c>
      <c r="C502" s="383">
        <v>129.16900000000001</v>
      </c>
      <c r="D502" s="383">
        <v>39.429000000000002</v>
      </c>
      <c r="E502" s="383">
        <v>173.58799999999999</v>
      </c>
      <c r="F502" s="383">
        <v>8.0000000000000002E-3</v>
      </c>
      <c r="G502" s="383">
        <v>1.571</v>
      </c>
      <c r="H502" s="383">
        <v>6.0000000000000001E-3</v>
      </c>
      <c r="I502" s="383">
        <v>1.0999999999999999E-2</v>
      </c>
      <c r="J502" s="383">
        <v>9.6029999999999998</v>
      </c>
      <c r="K502" s="383">
        <v>11.199</v>
      </c>
      <c r="L502" s="383">
        <v>184.78700000000001</v>
      </c>
      <c r="M502" s="383">
        <v>440.63600000000002</v>
      </c>
      <c r="N502" s="383">
        <v>920.17700000000002</v>
      </c>
      <c r="O502" s="383">
        <v>1545.5989999999999</v>
      </c>
    </row>
    <row r="503" spans="1:15" x14ac:dyDescent="0.2">
      <c r="A503" s="383" t="s">
        <v>1238</v>
      </c>
      <c r="B503" s="383">
        <v>4.3659999999999997</v>
      </c>
      <c r="C503" s="383">
        <v>135.50899999999999</v>
      </c>
      <c r="D503" s="383">
        <v>36.755000000000003</v>
      </c>
      <c r="E503" s="383">
        <v>176.63</v>
      </c>
      <c r="F503" s="383">
        <v>1.4999999999999999E-2</v>
      </c>
      <c r="G503" s="383">
        <v>1.5209999999999999</v>
      </c>
      <c r="H503" s="383">
        <v>5.0000000000000001E-3</v>
      </c>
      <c r="I503" s="383">
        <v>1.2E-2</v>
      </c>
      <c r="J503" s="383">
        <v>9.1050000000000004</v>
      </c>
      <c r="K503" s="383">
        <v>10.657</v>
      </c>
      <c r="L503" s="383">
        <v>187.28700000000001</v>
      </c>
      <c r="M503" s="383">
        <v>406.495</v>
      </c>
      <c r="N503" s="383">
        <v>795.48299999999995</v>
      </c>
      <c r="O503" s="383">
        <v>1389.2650000000001</v>
      </c>
    </row>
    <row r="504" spans="1:15" x14ac:dyDescent="0.2">
      <c r="A504" s="383" t="s">
        <v>1239</v>
      </c>
      <c r="B504" s="383">
        <v>5.0759999999999996</v>
      </c>
      <c r="C504" s="383">
        <v>188.88800000000001</v>
      </c>
      <c r="D504" s="383">
        <v>49.023000000000003</v>
      </c>
      <c r="E504" s="383">
        <v>242.98599999999999</v>
      </c>
      <c r="F504" s="383">
        <v>3.9E-2</v>
      </c>
      <c r="G504" s="383">
        <v>1.571</v>
      </c>
      <c r="H504" s="383">
        <v>4.0000000000000001E-3</v>
      </c>
      <c r="I504" s="383">
        <v>1.6E-2</v>
      </c>
      <c r="J504" s="383">
        <v>9.0579999999999998</v>
      </c>
      <c r="K504" s="383">
        <v>10.686999999999999</v>
      </c>
      <c r="L504" s="383">
        <v>253.67400000000001</v>
      </c>
      <c r="M504" s="383">
        <v>370.07</v>
      </c>
      <c r="N504" s="383">
        <v>738.47299999999996</v>
      </c>
      <c r="O504" s="383">
        <v>1362.2170000000001</v>
      </c>
    </row>
    <row r="505" spans="1:15" x14ac:dyDescent="0.2">
      <c r="A505" s="383" t="s">
        <v>1240</v>
      </c>
      <c r="B505" s="383">
        <v>5.3449999999999998</v>
      </c>
      <c r="C505" s="383">
        <v>292.40300000000002</v>
      </c>
      <c r="D505" s="383">
        <v>53.103999999999999</v>
      </c>
      <c r="E505" s="383">
        <v>350.85300000000001</v>
      </c>
      <c r="F505" s="383">
        <v>0.06</v>
      </c>
      <c r="G505" s="383">
        <v>1.5209999999999999</v>
      </c>
      <c r="H505" s="383">
        <v>3.0000000000000001E-3</v>
      </c>
      <c r="I505" s="383">
        <v>1.7000000000000001E-2</v>
      </c>
      <c r="J505" s="383">
        <v>8.82</v>
      </c>
      <c r="K505" s="383">
        <v>10.420999999999999</v>
      </c>
      <c r="L505" s="383">
        <v>361.274</v>
      </c>
      <c r="M505" s="383">
        <v>346.39800000000002</v>
      </c>
      <c r="N505" s="383">
        <v>740.88900000000001</v>
      </c>
      <c r="O505" s="383">
        <v>1448.5609999999999</v>
      </c>
    </row>
    <row r="506" spans="1:15" x14ac:dyDescent="0.2">
      <c r="A506" s="383" t="s">
        <v>1241</v>
      </c>
      <c r="B506" s="383">
        <v>6.8890000000000002</v>
      </c>
      <c r="C506" s="383">
        <v>477.03399999999999</v>
      </c>
      <c r="D506" s="383">
        <v>80.655000000000001</v>
      </c>
      <c r="E506" s="383">
        <v>564.57799999999997</v>
      </c>
      <c r="F506" s="383">
        <v>0.105</v>
      </c>
      <c r="G506" s="383">
        <v>1.571</v>
      </c>
      <c r="H506" s="383">
        <v>1.4E-2</v>
      </c>
      <c r="I506" s="383">
        <v>1.6E-2</v>
      </c>
      <c r="J506" s="383">
        <v>9.1530000000000005</v>
      </c>
      <c r="K506" s="383">
        <v>10.859</v>
      </c>
      <c r="L506" s="383">
        <v>575.43700000000001</v>
      </c>
      <c r="M506" s="383">
        <v>368.60199999999998</v>
      </c>
      <c r="N506" s="383">
        <v>812.68299999999999</v>
      </c>
      <c r="O506" s="383">
        <v>1756.722</v>
      </c>
    </row>
    <row r="507" spans="1:15" x14ac:dyDescent="0.2">
      <c r="A507" s="383" t="s">
        <v>1242</v>
      </c>
      <c r="B507" s="383">
        <v>67.236000000000004</v>
      </c>
      <c r="C507" s="383">
        <v>3164.6779999999999</v>
      </c>
      <c r="D507" s="383">
        <v>648.56200000000001</v>
      </c>
      <c r="E507" s="383">
        <v>3880.4749999999999</v>
      </c>
      <c r="F507" s="383">
        <v>0.78500000000000003</v>
      </c>
      <c r="G507" s="383">
        <v>18.5</v>
      </c>
      <c r="H507" s="383">
        <v>4.7E-2</v>
      </c>
      <c r="I507" s="383">
        <v>0.157</v>
      </c>
      <c r="J507" s="383">
        <v>110.883</v>
      </c>
      <c r="K507" s="383">
        <v>130.37100000000001</v>
      </c>
      <c r="L507" s="383">
        <v>4010.846</v>
      </c>
      <c r="M507" s="383">
        <v>4538.6400000000003</v>
      </c>
      <c r="N507" s="383">
        <v>9500.9459999999999</v>
      </c>
      <c r="O507" s="383">
        <v>18050.433000000001</v>
      </c>
    </row>
    <row r="508" spans="1:15" x14ac:dyDescent="0.2">
      <c r="A508" s="383" t="s">
        <v>1243</v>
      </c>
      <c r="B508" s="383">
        <v>7.7169999999999996</v>
      </c>
      <c r="C508" s="383">
        <v>538.69299999999998</v>
      </c>
      <c r="D508" s="383">
        <v>75.739000000000004</v>
      </c>
      <c r="E508" s="383">
        <v>622.14800000000002</v>
      </c>
      <c r="F508" s="383">
        <v>2.1000000000000001E-2</v>
      </c>
      <c r="G508" s="383">
        <v>1.673</v>
      </c>
      <c r="H508" s="383">
        <v>2.3E-2</v>
      </c>
      <c r="I508" s="383">
        <v>0.03</v>
      </c>
      <c r="J508" s="383">
        <v>9.4559999999999995</v>
      </c>
      <c r="K508" s="383">
        <v>11.202</v>
      </c>
      <c r="L508" s="383">
        <v>633.35</v>
      </c>
      <c r="M508" s="383">
        <v>369.32600000000002</v>
      </c>
      <c r="N508" s="383">
        <v>757.149</v>
      </c>
      <c r="O508" s="383">
        <v>1759.825</v>
      </c>
    </row>
    <row r="509" spans="1:15" x14ac:dyDescent="0.2">
      <c r="A509" s="383" t="s">
        <v>1244</v>
      </c>
      <c r="B509" s="383">
        <v>7.0860000000000003</v>
      </c>
      <c r="C509" s="383">
        <v>440.87900000000002</v>
      </c>
      <c r="D509" s="383">
        <v>70.474000000000004</v>
      </c>
      <c r="E509" s="383">
        <v>518.43899999999996</v>
      </c>
      <c r="F509" s="383">
        <v>1.7999999999999999E-2</v>
      </c>
      <c r="G509" s="383">
        <v>1.5109999999999999</v>
      </c>
      <c r="H509" s="383">
        <v>0.04</v>
      </c>
      <c r="I509" s="383">
        <v>3.6999999999999998E-2</v>
      </c>
      <c r="J509" s="383">
        <v>8.6530000000000005</v>
      </c>
      <c r="K509" s="383">
        <v>10.26</v>
      </c>
      <c r="L509" s="383">
        <v>528.69899999999996</v>
      </c>
      <c r="M509" s="383">
        <v>340.48</v>
      </c>
      <c r="N509" s="383">
        <v>669.78800000000001</v>
      </c>
      <c r="O509" s="383">
        <v>1538.9670000000001</v>
      </c>
    </row>
    <row r="510" spans="1:15" x14ac:dyDescent="0.2">
      <c r="A510" s="383" t="s">
        <v>1245</v>
      </c>
      <c r="B510" s="383">
        <v>6.7240000000000002</v>
      </c>
      <c r="C510" s="383">
        <v>370.98099999999999</v>
      </c>
      <c r="D510" s="383">
        <v>58.03</v>
      </c>
      <c r="E510" s="383">
        <v>435.73399999999998</v>
      </c>
      <c r="F510" s="383">
        <v>2.5999999999999999E-2</v>
      </c>
      <c r="G510" s="383">
        <v>1.673</v>
      </c>
      <c r="H510" s="383">
        <v>5.3999999999999999E-2</v>
      </c>
      <c r="I510" s="383">
        <v>4.1000000000000002E-2</v>
      </c>
      <c r="J510" s="383">
        <v>9.5169999999999995</v>
      </c>
      <c r="K510" s="383">
        <v>11.311</v>
      </c>
      <c r="L510" s="383">
        <v>447.04399999999998</v>
      </c>
      <c r="M510" s="383">
        <v>355.74599999999998</v>
      </c>
      <c r="N510" s="383">
        <v>739.87199999999996</v>
      </c>
      <c r="O510" s="383">
        <v>1542.662</v>
      </c>
    </row>
    <row r="511" spans="1:15" x14ac:dyDescent="0.2">
      <c r="A511" s="383" t="s">
        <v>1246</v>
      </c>
      <c r="B511" s="383">
        <v>4.452</v>
      </c>
      <c r="C511" s="383">
        <v>240.01300000000001</v>
      </c>
      <c r="D511" s="383">
        <v>41.595999999999997</v>
      </c>
      <c r="E511" s="383">
        <v>286.06099999999998</v>
      </c>
      <c r="F511" s="383">
        <v>2.5000000000000001E-2</v>
      </c>
      <c r="G511" s="383">
        <v>1.619</v>
      </c>
      <c r="H511" s="383">
        <v>7.9000000000000001E-2</v>
      </c>
      <c r="I511" s="383">
        <v>4.7E-2</v>
      </c>
      <c r="J511" s="383">
        <v>9.2430000000000003</v>
      </c>
      <c r="K511" s="383">
        <v>11.013999999999999</v>
      </c>
      <c r="L511" s="383">
        <v>297.07400000000001</v>
      </c>
      <c r="M511" s="383">
        <v>342.923</v>
      </c>
      <c r="N511" s="383">
        <v>714.33600000000001</v>
      </c>
      <c r="O511" s="383">
        <v>1354.3330000000001</v>
      </c>
    </row>
    <row r="512" spans="1:15" x14ac:dyDescent="0.2">
      <c r="A512" s="383" t="s">
        <v>1247</v>
      </c>
      <c r="B512" s="383">
        <v>4.4660000000000002</v>
      </c>
      <c r="C512" s="383">
        <v>170.755</v>
      </c>
      <c r="D512" s="383">
        <v>33.439</v>
      </c>
      <c r="E512" s="383">
        <v>208.66</v>
      </c>
      <c r="F512" s="383">
        <v>2.5999999999999999E-2</v>
      </c>
      <c r="G512" s="383">
        <v>1.673</v>
      </c>
      <c r="H512" s="383">
        <v>9.0999999999999998E-2</v>
      </c>
      <c r="I512" s="383">
        <v>4.3999999999999997E-2</v>
      </c>
      <c r="J512" s="383">
        <v>9.7409999999999997</v>
      </c>
      <c r="K512" s="383">
        <v>11.574999999999999</v>
      </c>
      <c r="L512" s="383">
        <v>220.23500000000001</v>
      </c>
      <c r="M512" s="383">
        <v>367.214</v>
      </c>
      <c r="N512" s="383">
        <v>795.12800000000004</v>
      </c>
      <c r="O512" s="383">
        <v>1382.577</v>
      </c>
    </row>
    <row r="513" spans="1:15" x14ac:dyDescent="0.2">
      <c r="A513" s="383" t="s">
        <v>1248</v>
      </c>
      <c r="B513" s="383">
        <v>4.6920000000000002</v>
      </c>
      <c r="C513" s="383">
        <v>137.928</v>
      </c>
      <c r="D513" s="383">
        <v>42.133000000000003</v>
      </c>
      <c r="E513" s="383">
        <v>184.75299999999999</v>
      </c>
      <c r="F513" s="383">
        <v>2.4E-2</v>
      </c>
      <c r="G513" s="383">
        <v>1.619</v>
      </c>
      <c r="H513" s="383">
        <v>0.111</v>
      </c>
      <c r="I513" s="383">
        <v>0.04</v>
      </c>
      <c r="J513" s="383">
        <v>9.65</v>
      </c>
      <c r="K513" s="383">
        <v>11.443</v>
      </c>
      <c r="L513" s="383">
        <v>196.196</v>
      </c>
      <c r="M513" s="383">
        <v>403.19200000000001</v>
      </c>
      <c r="N513" s="383">
        <v>863.34799999999996</v>
      </c>
      <c r="O513" s="383">
        <v>1462.7360000000001</v>
      </c>
    </row>
    <row r="514" spans="1:15" x14ac:dyDescent="0.2">
      <c r="A514" s="383" t="s">
        <v>1249</v>
      </c>
      <c r="B514" s="383">
        <v>4.0880000000000001</v>
      </c>
      <c r="C514" s="383">
        <v>130.18199999999999</v>
      </c>
      <c r="D514" s="383">
        <v>40.661999999999999</v>
      </c>
      <c r="E514" s="383">
        <v>174.93100000000001</v>
      </c>
      <c r="F514" s="383">
        <v>2.1000000000000001E-2</v>
      </c>
      <c r="G514" s="383">
        <v>1.673</v>
      </c>
      <c r="H514" s="383">
        <v>9.4E-2</v>
      </c>
      <c r="I514" s="383">
        <v>2.5999999999999999E-2</v>
      </c>
      <c r="J514" s="383">
        <v>9.8689999999999998</v>
      </c>
      <c r="K514" s="383">
        <v>11.682</v>
      </c>
      <c r="L514" s="383">
        <v>186.613</v>
      </c>
      <c r="M514" s="383">
        <v>436.95</v>
      </c>
      <c r="N514" s="383">
        <v>947.798</v>
      </c>
      <c r="O514" s="383">
        <v>1571.3610000000001</v>
      </c>
    </row>
    <row r="515" spans="1:15" x14ac:dyDescent="0.2">
      <c r="A515" s="383" t="s">
        <v>1250</v>
      </c>
      <c r="B515" s="383">
        <v>3.65</v>
      </c>
      <c r="C515" s="383">
        <v>137.554</v>
      </c>
      <c r="D515" s="383">
        <v>50.265000000000001</v>
      </c>
      <c r="E515" s="383">
        <v>191.46899999999999</v>
      </c>
      <c r="F515" s="383">
        <v>1.7000000000000001E-2</v>
      </c>
      <c r="G515" s="383">
        <v>1.673</v>
      </c>
      <c r="H515" s="383">
        <v>0.10299999999999999</v>
      </c>
      <c r="I515" s="383">
        <v>2.5000000000000001E-2</v>
      </c>
      <c r="J515" s="383">
        <v>9.9870000000000001</v>
      </c>
      <c r="K515" s="383">
        <v>11.805</v>
      </c>
      <c r="L515" s="383">
        <v>203.273</v>
      </c>
      <c r="M515" s="383">
        <v>441.41300000000001</v>
      </c>
      <c r="N515" s="383">
        <v>906.10500000000002</v>
      </c>
      <c r="O515" s="383">
        <v>1550.7919999999999</v>
      </c>
    </row>
    <row r="516" spans="1:15" x14ac:dyDescent="0.2">
      <c r="A516" s="383" t="s">
        <v>1251</v>
      </c>
      <c r="B516" s="383">
        <v>3.45</v>
      </c>
      <c r="C516" s="383">
        <v>143.36600000000001</v>
      </c>
      <c r="D516" s="383">
        <v>51.561999999999998</v>
      </c>
      <c r="E516" s="383">
        <v>198.37799999999999</v>
      </c>
      <c r="F516" s="383">
        <v>1.7999999999999999E-2</v>
      </c>
      <c r="G516" s="383">
        <v>1.619</v>
      </c>
      <c r="H516" s="383">
        <v>7.4999999999999997E-2</v>
      </c>
      <c r="I516" s="383">
        <v>0.03</v>
      </c>
      <c r="J516" s="383">
        <v>9.4700000000000006</v>
      </c>
      <c r="K516" s="383">
        <v>11.212</v>
      </c>
      <c r="L516" s="383">
        <v>209.59</v>
      </c>
      <c r="M516" s="383">
        <v>402.44799999999998</v>
      </c>
      <c r="N516" s="383">
        <v>766.726</v>
      </c>
      <c r="O516" s="383">
        <v>1378.7639999999999</v>
      </c>
    </row>
    <row r="517" spans="1:15" x14ac:dyDescent="0.2">
      <c r="A517" s="383" t="s">
        <v>1252</v>
      </c>
      <c r="B517" s="383">
        <v>3.85</v>
      </c>
      <c r="C517" s="383">
        <v>211.50299999999999</v>
      </c>
      <c r="D517" s="383">
        <v>57.33</v>
      </c>
      <c r="E517" s="383">
        <v>272.68299999999999</v>
      </c>
      <c r="F517" s="383">
        <v>1.7999999999999999E-2</v>
      </c>
      <c r="G517" s="383">
        <v>1.673</v>
      </c>
      <c r="H517" s="383">
        <v>6.9000000000000006E-2</v>
      </c>
      <c r="I517" s="383">
        <v>5.5E-2</v>
      </c>
      <c r="J517" s="383">
        <v>9.5939999999999994</v>
      </c>
      <c r="K517" s="383">
        <v>11.409000000000001</v>
      </c>
      <c r="L517" s="383">
        <v>284.09199999999998</v>
      </c>
      <c r="M517" s="383">
        <v>370.73200000000003</v>
      </c>
      <c r="N517" s="383">
        <v>746.76</v>
      </c>
      <c r="O517" s="383">
        <v>1401.585</v>
      </c>
    </row>
    <row r="518" spans="1:15" x14ac:dyDescent="0.2">
      <c r="A518" s="383" t="s">
        <v>1253</v>
      </c>
      <c r="B518" s="383">
        <v>4.109</v>
      </c>
      <c r="C518" s="383">
        <v>288.12599999999998</v>
      </c>
      <c r="D518" s="383">
        <v>62.334000000000003</v>
      </c>
      <c r="E518" s="383">
        <v>354.56900000000002</v>
      </c>
      <c r="F518" s="383">
        <v>1.6E-2</v>
      </c>
      <c r="G518" s="383">
        <v>1.619</v>
      </c>
      <c r="H518" s="383">
        <v>3.9E-2</v>
      </c>
      <c r="I518" s="383">
        <v>6.3E-2</v>
      </c>
      <c r="J518" s="383">
        <v>9.609</v>
      </c>
      <c r="K518" s="383">
        <v>11.345000000000001</v>
      </c>
      <c r="L518" s="383">
        <v>365.91399999999999</v>
      </c>
      <c r="M518" s="383">
        <v>343.084</v>
      </c>
      <c r="N518" s="383">
        <v>722.39</v>
      </c>
      <c r="O518" s="383">
        <v>1431.3879999999999</v>
      </c>
    </row>
    <row r="519" spans="1:15" x14ac:dyDescent="0.2">
      <c r="A519" s="383" t="s">
        <v>1254</v>
      </c>
      <c r="B519" s="383">
        <v>4.8609999999999998</v>
      </c>
      <c r="C519" s="383">
        <v>404.80399999999997</v>
      </c>
      <c r="D519" s="383">
        <v>79.680999999999997</v>
      </c>
      <c r="E519" s="383">
        <v>489.346</v>
      </c>
      <c r="F519" s="383">
        <v>2.1000000000000001E-2</v>
      </c>
      <c r="G519" s="383">
        <v>1.673</v>
      </c>
      <c r="H519" s="383">
        <v>3.5999999999999997E-2</v>
      </c>
      <c r="I519" s="383">
        <v>5.6000000000000001E-2</v>
      </c>
      <c r="J519" s="383">
        <v>9.81</v>
      </c>
      <c r="K519" s="383">
        <v>11.596</v>
      </c>
      <c r="L519" s="383">
        <v>500.94099999999997</v>
      </c>
      <c r="M519" s="383">
        <v>357.82600000000002</v>
      </c>
      <c r="N519" s="383">
        <v>759.125</v>
      </c>
      <c r="O519" s="383">
        <v>1617.8920000000001</v>
      </c>
    </row>
    <row r="520" spans="1:15" x14ac:dyDescent="0.2">
      <c r="A520" s="383" t="s">
        <v>1255</v>
      </c>
      <c r="B520" s="383">
        <v>59.146000000000001</v>
      </c>
      <c r="C520" s="383">
        <v>3214.3180000000002</v>
      </c>
      <c r="D520" s="383">
        <v>663.24300000000005</v>
      </c>
      <c r="E520" s="383">
        <v>3936.7060000000001</v>
      </c>
      <c r="F520" s="383">
        <v>0.249</v>
      </c>
      <c r="G520" s="383">
        <v>19.7</v>
      </c>
      <c r="H520" s="383">
        <v>0.81399999999999995</v>
      </c>
      <c r="I520" s="383">
        <v>0.49399999999999999</v>
      </c>
      <c r="J520" s="383">
        <v>114.596</v>
      </c>
      <c r="K520" s="383">
        <v>135.85300000000001</v>
      </c>
      <c r="L520" s="383">
        <v>4072.5590000000002</v>
      </c>
      <c r="M520" s="383">
        <v>4531.3320000000003</v>
      </c>
      <c r="N520" s="383">
        <v>9387.491</v>
      </c>
      <c r="O520" s="383">
        <v>17991.383000000002</v>
      </c>
    </row>
    <row r="521" spans="1:15" x14ac:dyDescent="0.2">
      <c r="A521" s="383" t="s">
        <v>1256</v>
      </c>
      <c r="B521" s="383">
        <v>5.3890000000000002</v>
      </c>
      <c r="C521" s="383">
        <v>457.06400000000002</v>
      </c>
      <c r="D521" s="383">
        <v>79.221999999999994</v>
      </c>
      <c r="E521" s="383">
        <v>541.67600000000004</v>
      </c>
      <c r="F521" s="383">
        <v>3.5999999999999997E-2</v>
      </c>
      <c r="G521" s="383">
        <v>1.669</v>
      </c>
      <c r="H521" s="383">
        <v>2.5999999999999999E-2</v>
      </c>
      <c r="I521" s="383">
        <v>5.2999999999999999E-2</v>
      </c>
      <c r="J521" s="383">
        <v>9.3369999999999997</v>
      </c>
      <c r="K521" s="383">
        <v>11.12</v>
      </c>
      <c r="L521" s="383">
        <v>552.79600000000005</v>
      </c>
      <c r="M521" s="383">
        <v>358.66300000000001</v>
      </c>
      <c r="N521" s="383">
        <v>731.17499999999995</v>
      </c>
      <c r="O521" s="383">
        <v>1642.635</v>
      </c>
    </row>
    <row r="522" spans="1:15" x14ac:dyDescent="0.2">
      <c r="A522" s="383" t="s">
        <v>1257</v>
      </c>
      <c r="B522" s="383">
        <v>4.6989999999999998</v>
      </c>
      <c r="C522" s="383">
        <v>397.84500000000003</v>
      </c>
      <c r="D522" s="383">
        <v>65.2</v>
      </c>
      <c r="E522" s="383">
        <v>467.745</v>
      </c>
      <c r="F522" s="383">
        <v>3.1E-2</v>
      </c>
      <c r="G522" s="383">
        <v>1.5609999999999999</v>
      </c>
      <c r="H522" s="383">
        <v>4.4999999999999998E-2</v>
      </c>
      <c r="I522" s="383">
        <v>4.7E-2</v>
      </c>
      <c r="J522" s="383">
        <v>8.8610000000000007</v>
      </c>
      <c r="K522" s="383">
        <v>10.545999999999999</v>
      </c>
      <c r="L522" s="383">
        <v>478.291</v>
      </c>
      <c r="M522" s="383">
        <v>340.11599999999999</v>
      </c>
      <c r="N522" s="383">
        <v>675.43</v>
      </c>
      <c r="O522" s="383">
        <v>1493.837</v>
      </c>
    </row>
    <row r="523" spans="1:15" x14ac:dyDescent="0.2">
      <c r="A523" s="383" t="s">
        <v>1258</v>
      </c>
      <c r="B523" s="383">
        <v>4.4770000000000003</v>
      </c>
      <c r="C523" s="383">
        <v>267.03100000000001</v>
      </c>
      <c r="D523" s="383">
        <v>58.334000000000003</v>
      </c>
      <c r="E523" s="383">
        <v>329.84300000000002</v>
      </c>
      <c r="F523" s="383">
        <v>3.5999999999999997E-2</v>
      </c>
      <c r="G523" s="383">
        <v>1.669</v>
      </c>
      <c r="H523" s="383">
        <v>8.1000000000000003E-2</v>
      </c>
      <c r="I523" s="383">
        <v>0.06</v>
      </c>
      <c r="J523" s="383">
        <v>9.298</v>
      </c>
      <c r="K523" s="383">
        <v>11.143000000000001</v>
      </c>
      <c r="L523" s="383">
        <v>340.98599999999999</v>
      </c>
      <c r="M523" s="383">
        <v>347.786</v>
      </c>
      <c r="N523" s="383">
        <v>697.19799999999998</v>
      </c>
      <c r="O523" s="383">
        <v>1385.9690000000001</v>
      </c>
    </row>
    <row r="524" spans="1:15" x14ac:dyDescent="0.2">
      <c r="A524" s="383" t="s">
        <v>1259</v>
      </c>
      <c r="B524" s="383">
        <v>2.8759999999999999</v>
      </c>
      <c r="C524" s="383">
        <v>213.79</v>
      </c>
      <c r="D524" s="383">
        <v>44.643000000000001</v>
      </c>
      <c r="E524" s="383">
        <v>261.30900000000003</v>
      </c>
      <c r="F524" s="383">
        <v>3.2000000000000001E-2</v>
      </c>
      <c r="G524" s="383">
        <v>1.615</v>
      </c>
      <c r="H524" s="383">
        <v>0.108</v>
      </c>
      <c r="I524" s="383">
        <v>5.5E-2</v>
      </c>
      <c r="J524" s="383">
        <v>8.7829999999999995</v>
      </c>
      <c r="K524" s="383">
        <v>10.593999999999999</v>
      </c>
      <c r="L524" s="383">
        <v>271.904</v>
      </c>
      <c r="M524" s="383">
        <v>344.06299999999999</v>
      </c>
      <c r="N524" s="383">
        <v>687.16899999999998</v>
      </c>
      <c r="O524" s="383">
        <v>1303.135</v>
      </c>
    </row>
    <row r="525" spans="1:15" x14ac:dyDescent="0.2">
      <c r="A525" s="383" t="s">
        <v>1260</v>
      </c>
      <c r="B525" s="383">
        <v>3.032</v>
      </c>
      <c r="C525" s="383">
        <v>151.98500000000001</v>
      </c>
      <c r="D525" s="383">
        <v>46.341999999999999</v>
      </c>
      <c r="E525" s="383">
        <v>201.35900000000001</v>
      </c>
      <c r="F525" s="383">
        <v>3.3000000000000002E-2</v>
      </c>
      <c r="G525" s="383">
        <v>1.669</v>
      </c>
      <c r="H525" s="383">
        <v>0.158</v>
      </c>
      <c r="I525" s="383">
        <v>5.6000000000000001E-2</v>
      </c>
      <c r="J525" s="383">
        <v>9.109</v>
      </c>
      <c r="K525" s="383">
        <v>11.023999999999999</v>
      </c>
      <c r="L525" s="383">
        <v>212.38300000000001</v>
      </c>
      <c r="M525" s="383">
        <v>375.53300000000002</v>
      </c>
      <c r="N525" s="383">
        <v>807.05200000000002</v>
      </c>
      <c r="O525" s="383">
        <v>1394.9680000000001</v>
      </c>
    </row>
    <row r="526" spans="1:15" x14ac:dyDescent="0.2">
      <c r="A526" s="383" t="s">
        <v>1261</v>
      </c>
      <c r="B526" s="383">
        <v>2.8540000000000001</v>
      </c>
      <c r="C526" s="383">
        <v>133.91999999999999</v>
      </c>
      <c r="D526" s="383">
        <v>45.534999999999997</v>
      </c>
      <c r="E526" s="383">
        <v>182.309</v>
      </c>
      <c r="F526" s="383">
        <v>3.7999999999999999E-2</v>
      </c>
      <c r="G526" s="383">
        <v>1.615</v>
      </c>
      <c r="H526" s="383">
        <v>0.156</v>
      </c>
      <c r="I526" s="383">
        <v>5.3999999999999999E-2</v>
      </c>
      <c r="J526" s="383">
        <v>8.6929999999999996</v>
      </c>
      <c r="K526" s="383">
        <v>10.554</v>
      </c>
      <c r="L526" s="383">
        <v>192.864</v>
      </c>
      <c r="M526" s="383">
        <v>401.42500000000001</v>
      </c>
      <c r="N526" s="383">
        <v>839.38900000000001</v>
      </c>
      <c r="O526" s="383">
        <v>1433.6780000000001</v>
      </c>
    </row>
    <row r="527" spans="1:15" x14ac:dyDescent="0.2">
      <c r="A527" s="383" t="s">
        <v>1262</v>
      </c>
      <c r="B527" s="383">
        <v>2.73</v>
      </c>
      <c r="C527" s="383">
        <v>127.764</v>
      </c>
      <c r="D527" s="383">
        <v>45.145000000000003</v>
      </c>
      <c r="E527" s="383">
        <v>175.64</v>
      </c>
      <c r="F527" s="383">
        <v>3.7999999999999999E-2</v>
      </c>
      <c r="G527" s="383">
        <v>1.669</v>
      </c>
      <c r="H527" s="383">
        <v>0.13100000000000001</v>
      </c>
      <c r="I527" s="383">
        <v>3.6999999999999998E-2</v>
      </c>
      <c r="J527" s="383">
        <v>9.0459999999999994</v>
      </c>
      <c r="K527" s="383">
        <v>10.920999999999999</v>
      </c>
      <c r="L527" s="383">
        <v>186.56100000000001</v>
      </c>
      <c r="M527" s="383">
        <v>437.27199999999999</v>
      </c>
      <c r="N527" s="383">
        <v>927.42700000000002</v>
      </c>
      <c r="O527" s="383">
        <v>1551.26</v>
      </c>
    </row>
    <row r="528" spans="1:15" x14ac:dyDescent="0.2">
      <c r="A528" s="383" t="s">
        <v>1263</v>
      </c>
      <c r="B528" s="383">
        <v>2.9169999999999998</v>
      </c>
      <c r="C528" s="383">
        <v>137.703</v>
      </c>
      <c r="D528" s="383">
        <v>53.256999999999998</v>
      </c>
      <c r="E528" s="383">
        <v>193.87700000000001</v>
      </c>
      <c r="F528" s="383">
        <v>3.5000000000000003E-2</v>
      </c>
      <c r="G528" s="383">
        <v>1.669</v>
      </c>
      <c r="H528" s="383">
        <v>0.113</v>
      </c>
      <c r="I528" s="383">
        <v>3.5999999999999997E-2</v>
      </c>
      <c r="J528" s="383">
        <v>9.0269999999999992</v>
      </c>
      <c r="K528" s="383">
        <v>10.88</v>
      </c>
      <c r="L528" s="383">
        <v>204.75800000000001</v>
      </c>
      <c r="M528" s="383">
        <v>435.75700000000001</v>
      </c>
      <c r="N528" s="383">
        <v>876.92899999999997</v>
      </c>
      <c r="O528" s="383">
        <v>1517.444</v>
      </c>
    </row>
    <row r="529" spans="1:15" x14ac:dyDescent="0.2">
      <c r="A529" s="383" t="s">
        <v>1264</v>
      </c>
      <c r="B529" s="383">
        <v>2.6829999999999998</v>
      </c>
      <c r="C529" s="383">
        <v>144.423</v>
      </c>
      <c r="D529" s="383">
        <v>44.465000000000003</v>
      </c>
      <c r="E529" s="383">
        <v>191.57</v>
      </c>
      <c r="F529" s="383">
        <v>2.7E-2</v>
      </c>
      <c r="G529" s="383">
        <v>1.615</v>
      </c>
      <c r="H529" s="383">
        <v>0.13700000000000001</v>
      </c>
      <c r="I529" s="383">
        <v>3.5999999999999997E-2</v>
      </c>
      <c r="J529" s="383">
        <v>8.827</v>
      </c>
      <c r="K529" s="383">
        <v>10.643000000000001</v>
      </c>
      <c r="L529" s="383">
        <v>202.21299999999999</v>
      </c>
      <c r="M529" s="383">
        <v>397.44099999999997</v>
      </c>
      <c r="N529" s="383">
        <v>763.34699999999998</v>
      </c>
      <c r="O529" s="383">
        <v>1363.001</v>
      </c>
    </row>
    <row r="530" spans="1:15" x14ac:dyDescent="0.2">
      <c r="A530" s="383" t="s">
        <v>1265</v>
      </c>
      <c r="B530" s="383">
        <v>3.335</v>
      </c>
      <c r="C530" s="383">
        <v>217.03800000000001</v>
      </c>
      <c r="D530" s="383">
        <v>43.497999999999998</v>
      </c>
      <c r="E530" s="383">
        <v>263.87099999999998</v>
      </c>
      <c r="F530" s="383">
        <v>2.8000000000000001E-2</v>
      </c>
      <c r="G530" s="383">
        <v>1.669</v>
      </c>
      <c r="H530" s="383">
        <v>0.122</v>
      </c>
      <c r="I530" s="383">
        <v>5.0999999999999997E-2</v>
      </c>
      <c r="J530" s="383">
        <v>9.2810000000000006</v>
      </c>
      <c r="K530" s="383">
        <v>11.151999999999999</v>
      </c>
      <c r="L530" s="383">
        <v>275.02199999999999</v>
      </c>
      <c r="M530" s="383">
        <v>375.69799999999998</v>
      </c>
      <c r="N530" s="383">
        <v>743.93799999999999</v>
      </c>
      <c r="O530" s="383">
        <v>1394.6579999999999</v>
      </c>
    </row>
    <row r="531" spans="1:15" x14ac:dyDescent="0.2">
      <c r="A531" s="383" t="s">
        <v>1266</v>
      </c>
      <c r="B531" s="383">
        <v>3.9119999999999999</v>
      </c>
      <c r="C531" s="383">
        <v>314.36099999999999</v>
      </c>
      <c r="D531" s="383">
        <v>50.155000000000001</v>
      </c>
      <c r="E531" s="383">
        <v>368.428</v>
      </c>
      <c r="F531" s="383">
        <v>2.5000000000000001E-2</v>
      </c>
      <c r="G531" s="383">
        <v>1.615</v>
      </c>
      <c r="H531" s="383">
        <v>8.5000000000000006E-2</v>
      </c>
      <c r="I531" s="383">
        <v>3.5999999999999997E-2</v>
      </c>
      <c r="J531" s="383">
        <v>9.1509999999999998</v>
      </c>
      <c r="K531" s="383">
        <v>10.911</v>
      </c>
      <c r="L531" s="383">
        <v>379.339</v>
      </c>
      <c r="M531" s="383">
        <v>349.887</v>
      </c>
      <c r="N531" s="383">
        <v>715.13099999999997</v>
      </c>
      <c r="O531" s="383">
        <v>1444.357</v>
      </c>
    </row>
    <row r="532" spans="1:15" x14ac:dyDescent="0.2">
      <c r="A532" s="383" t="s">
        <v>1267</v>
      </c>
      <c r="B532" s="383">
        <v>4.4000000000000004</v>
      </c>
      <c r="C532" s="383">
        <v>400.22899999999998</v>
      </c>
      <c r="D532" s="383">
        <v>56.572000000000003</v>
      </c>
      <c r="E532" s="383">
        <v>461.20100000000002</v>
      </c>
      <c r="F532" s="383">
        <v>3.3000000000000002E-2</v>
      </c>
      <c r="G532" s="383">
        <v>1.669</v>
      </c>
      <c r="H532" s="383">
        <v>5.6000000000000001E-2</v>
      </c>
      <c r="I532" s="383">
        <v>5.6000000000000001E-2</v>
      </c>
      <c r="J532" s="383">
        <v>9.8819999999999997</v>
      </c>
      <c r="K532" s="383">
        <v>11.696</v>
      </c>
      <c r="L532" s="383">
        <v>472.89699999999999</v>
      </c>
      <c r="M532" s="383">
        <v>353.31599999999997</v>
      </c>
      <c r="N532" s="383">
        <v>754.09699999999998</v>
      </c>
      <c r="O532" s="383">
        <v>1580.31</v>
      </c>
    </row>
    <row r="533" spans="1:15" x14ac:dyDescent="0.2">
      <c r="A533" s="383" t="s">
        <v>1268</v>
      </c>
      <c r="B533" s="383">
        <v>43.304000000000002</v>
      </c>
      <c r="C533" s="383">
        <v>2962.9879999999998</v>
      </c>
      <c r="D533" s="383">
        <v>632.36900000000003</v>
      </c>
      <c r="E533" s="383">
        <v>3638.6610000000001</v>
      </c>
      <c r="F533" s="383">
        <v>0.39300000000000002</v>
      </c>
      <c r="G533" s="383">
        <v>19.7</v>
      </c>
      <c r="H533" s="383">
        <v>1.2190000000000001</v>
      </c>
      <c r="I533" s="383">
        <v>0.57699999999999996</v>
      </c>
      <c r="J533" s="383">
        <v>109.297</v>
      </c>
      <c r="K533" s="383">
        <v>131.185</v>
      </c>
      <c r="L533" s="383">
        <v>3769.846</v>
      </c>
      <c r="M533" s="383">
        <v>4516.9570000000003</v>
      </c>
      <c r="N533" s="383">
        <v>9220.7880000000005</v>
      </c>
      <c r="O533" s="383">
        <v>17507.591</v>
      </c>
    </row>
    <row r="534" spans="1:15" x14ac:dyDescent="0.2">
      <c r="A534" s="383" t="s">
        <v>1269</v>
      </c>
      <c r="B534" s="383">
        <v>4.9850000000000003</v>
      </c>
      <c r="C534" s="383">
        <v>487.48099999999999</v>
      </c>
      <c r="D534" s="383">
        <v>68.483999999999995</v>
      </c>
      <c r="E534" s="383">
        <v>560.94899999999996</v>
      </c>
      <c r="F534" s="383">
        <v>3.6999999999999998E-2</v>
      </c>
      <c r="G534" s="383">
        <v>1.673</v>
      </c>
      <c r="H534" s="383">
        <v>5.2999999999999999E-2</v>
      </c>
      <c r="I534" s="383">
        <v>5.1999999999999998E-2</v>
      </c>
      <c r="J534" s="383">
        <v>9.6910000000000007</v>
      </c>
      <c r="K534" s="383">
        <v>11.506</v>
      </c>
      <c r="L534" s="383">
        <v>572.45500000000004</v>
      </c>
      <c r="M534" s="383">
        <v>366.49900000000002</v>
      </c>
      <c r="N534" s="383">
        <v>751.48</v>
      </c>
      <c r="O534" s="383">
        <v>1690.434</v>
      </c>
    </row>
    <row r="535" spans="1:15" x14ac:dyDescent="0.2">
      <c r="A535" s="383" t="s">
        <v>1270</v>
      </c>
      <c r="B535" s="383">
        <v>4.6980000000000004</v>
      </c>
      <c r="C535" s="383">
        <v>436.06599999999997</v>
      </c>
      <c r="D535" s="383">
        <v>64.486000000000004</v>
      </c>
      <c r="E535" s="383">
        <v>505.25</v>
      </c>
      <c r="F535" s="383">
        <v>3.5999999999999997E-2</v>
      </c>
      <c r="G535" s="383">
        <v>1.5109999999999999</v>
      </c>
      <c r="H535" s="383">
        <v>0.14899999999999999</v>
      </c>
      <c r="I535" s="383">
        <v>5.5E-2</v>
      </c>
      <c r="J535" s="383">
        <v>8.74</v>
      </c>
      <c r="K535" s="383">
        <v>10.491</v>
      </c>
      <c r="L535" s="383">
        <v>515.74099999999999</v>
      </c>
      <c r="M535" s="383">
        <v>343.81</v>
      </c>
      <c r="N535" s="383">
        <v>676.17899999999997</v>
      </c>
      <c r="O535" s="383">
        <v>1535.73</v>
      </c>
    </row>
    <row r="536" spans="1:15" x14ac:dyDescent="0.2">
      <c r="A536" s="383" t="s">
        <v>1271</v>
      </c>
      <c r="B536" s="383">
        <v>4.5970000000000004</v>
      </c>
      <c r="C536" s="383">
        <v>400.483</v>
      </c>
      <c r="D536" s="383">
        <v>57.587000000000003</v>
      </c>
      <c r="E536" s="383">
        <v>462.666</v>
      </c>
      <c r="F536" s="383">
        <v>3.6999999999999998E-2</v>
      </c>
      <c r="G536" s="383">
        <v>1.673</v>
      </c>
      <c r="H536" s="383">
        <v>0.21</v>
      </c>
      <c r="I536" s="383">
        <v>6.2E-2</v>
      </c>
      <c r="J536" s="383">
        <v>9.69</v>
      </c>
      <c r="K536" s="383">
        <v>11.672000000000001</v>
      </c>
      <c r="L536" s="383">
        <v>474.33800000000002</v>
      </c>
      <c r="M536" s="383">
        <v>354.72199999999998</v>
      </c>
      <c r="N536" s="383">
        <v>726.68799999999999</v>
      </c>
      <c r="O536" s="383">
        <v>1555.748</v>
      </c>
    </row>
    <row r="537" spans="1:15" x14ac:dyDescent="0.2">
      <c r="A537" s="383" t="s">
        <v>1272</v>
      </c>
      <c r="B537" s="383">
        <v>5.5339999999999998</v>
      </c>
      <c r="C537" s="383">
        <v>251.58699999999999</v>
      </c>
      <c r="D537" s="383">
        <v>45.488</v>
      </c>
      <c r="E537" s="383">
        <v>302.60899999999998</v>
      </c>
      <c r="F537" s="383">
        <v>4.3999999999999997E-2</v>
      </c>
      <c r="G537" s="383">
        <v>1.619</v>
      </c>
      <c r="H537" s="383">
        <v>0.252</v>
      </c>
      <c r="I537" s="383">
        <v>7.6999999999999999E-2</v>
      </c>
      <c r="J537" s="383">
        <v>9.07</v>
      </c>
      <c r="K537" s="383">
        <v>11.061999999999999</v>
      </c>
      <c r="L537" s="383">
        <v>313.67</v>
      </c>
      <c r="M537" s="383">
        <v>345.90699999999998</v>
      </c>
      <c r="N537" s="383">
        <v>695.245</v>
      </c>
      <c r="O537" s="383">
        <v>1354.8230000000001</v>
      </c>
    </row>
    <row r="538" spans="1:15" x14ac:dyDescent="0.2">
      <c r="A538" s="383" t="s">
        <v>1273</v>
      </c>
      <c r="B538" s="383">
        <v>5.6820000000000004</v>
      </c>
      <c r="C538" s="383">
        <v>171.047</v>
      </c>
      <c r="D538" s="383">
        <v>34.491999999999997</v>
      </c>
      <c r="E538" s="383">
        <v>211.221</v>
      </c>
      <c r="F538" s="383">
        <v>5.2999999999999999E-2</v>
      </c>
      <c r="G538" s="383">
        <v>1.673</v>
      </c>
      <c r="H538" s="383">
        <v>0.28299999999999997</v>
      </c>
      <c r="I538" s="383">
        <v>6.8000000000000005E-2</v>
      </c>
      <c r="J538" s="383">
        <v>9.19</v>
      </c>
      <c r="K538" s="383">
        <v>11.268000000000001</v>
      </c>
      <c r="L538" s="383">
        <v>222.488</v>
      </c>
      <c r="M538" s="383">
        <v>370.83199999999999</v>
      </c>
      <c r="N538" s="383">
        <v>790.23299999999995</v>
      </c>
      <c r="O538" s="383">
        <v>1383.5540000000001</v>
      </c>
    </row>
    <row r="539" spans="1:15" x14ac:dyDescent="0.2">
      <c r="A539" s="383" t="s">
        <v>1274</v>
      </c>
      <c r="B539" s="383">
        <v>5.0720000000000001</v>
      </c>
      <c r="C539" s="383">
        <v>138.73699999999999</v>
      </c>
      <c r="D539" s="383">
        <v>28.207000000000001</v>
      </c>
      <c r="E539" s="383">
        <v>172.01599999999999</v>
      </c>
      <c r="F539" s="383">
        <v>5.7000000000000002E-2</v>
      </c>
      <c r="G539" s="383">
        <v>1.619</v>
      </c>
      <c r="H539" s="383">
        <v>0.32</v>
      </c>
      <c r="I539" s="383">
        <v>5.8000000000000003E-2</v>
      </c>
      <c r="J539" s="383">
        <v>9.23</v>
      </c>
      <c r="K539" s="383">
        <v>11.285</v>
      </c>
      <c r="L539" s="383">
        <v>183.30099999999999</v>
      </c>
      <c r="M539" s="383">
        <v>401.50200000000001</v>
      </c>
      <c r="N539" s="383">
        <v>852.798</v>
      </c>
      <c r="O539" s="383">
        <v>1437.6020000000001</v>
      </c>
    </row>
    <row r="541" spans="1:15" x14ac:dyDescent="0.2">
      <c r="C541" s="384">
        <f>C455</f>
        <v>2901.6869999999999</v>
      </c>
      <c r="D541" s="384">
        <f t="shared" ref="D541:O541" si="0">D455</f>
        <v>662.54300000000001</v>
      </c>
      <c r="E541" s="384">
        <f t="shared" si="0"/>
        <v>3629.02</v>
      </c>
      <c r="F541" s="384">
        <f t="shared" si="0"/>
        <v>0.92700000000000005</v>
      </c>
      <c r="G541" s="384">
        <f t="shared" si="0"/>
        <v>14</v>
      </c>
      <c r="H541" s="384">
        <f t="shared" si="0"/>
        <v>0</v>
      </c>
      <c r="I541" s="384">
        <f t="shared" si="0"/>
        <v>0</v>
      </c>
      <c r="J541" s="384">
        <f t="shared" si="0"/>
        <v>102.666</v>
      </c>
      <c r="K541" s="384">
        <f t="shared" si="0"/>
        <v>117.593</v>
      </c>
      <c r="L541" s="384">
        <f t="shared" si="0"/>
        <v>3746.6120000000001</v>
      </c>
      <c r="M541" s="384">
        <f>M455</f>
        <v>4434.7250000000004</v>
      </c>
      <c r="N541" s="384">
        <f t="shared" si="0"/>
        <v>9529.3130000000001</v>
      </c>
      <c r="O541" s="384">
        <f t="shared" si="0"/>
        <v>17710.651000000002</v>
      </c>
    </row>
    <row r="542" spans="1:15" x14ac:dyDescent="0.2">
      <c r="C542" s="384">
        <f>C468</f>
        <v>3085.0520000000001</v>
      </c>
      <c r="D542" s="384">
        <f t="shared" ref="D542:O542" si="1">D468</f>
        <v>649.41600000000005</v>
      </c>
      <c r="E542" s="384">
        <f t="shared" si="1"/>
        <v>3804.5030000000002</v>
      </c>
      <c r="F542" s="384">
        <f t="shared" si="1"/>
        <v>0.76400000000000001</v>
      </c>
      <c r="G542" s="384">
        <f t="shared" si="1"/>
        <v>14.4</v>
      </c>
      <c r="H542" s="384">
        <f t="shared" si="1"/>
        <v>0</v>
      </c>
      <c r="I542" s="384">
        <f t="shared" si="1"/>
        <v>0</v>
      </c>
      <c r="J542" s="384">
        <f t="shared" si="1"/>
        <v>102.723</v>
      </c>
      <c r="K542" s="384">
        <f t="shared" si="1"/>
        <v>117.886</v>
      </c>
      <c r="L542" s="384">
        <f t="shared" si="1"/>
        <v>3922.39</v>
      </c>
      <c r="M542" s="384">
        <f t="shared" si="1"/>
        <v>4559.5069999999996</v>
      </c>
      <c r="N542" s="384">
        <f t="shared" si="1"/>
        <v>9773.0930000000008</v>
      </c>
      <c r="O542" s="384">
        <f t="shared" si="1"/>
        <v>18254.990000000002</v>
      </c>
    </row>
    <row r="543" spans="1:15" x14ac:dyDescent="0.2">
      <c r="C543" s="384">
        <f>C481</f>
        <v>3228.4290000000001</v>
      </c>
      <c r="D543" s="384">
        <f t="shared" ref="D543:O543" si="2">D481</f>
        <v>664.16800000000001</v>
      </c>
      <c r="E543" s="384">
        <f t="shared" si="2"/>
        <v>3969.3290000000002</v>
      </c>
      <c r="F543" s="384">
        <f t="shared" si="2"/>
        <v>0.59099999999999997</v>
      </c>
      <c r="G543" s="384">
        <f t="shared" si="2"/>
        <v>14.8</v>
      </c>
      <c r="H543" s="384">
        <f t="shared" si="2"/>
        <v>1E-3</v>
      </c>
      <c r="I543" s="384">
        <f t="shared" si="2"/>
        <v>0</v>
      </c>
      <c r="J543" s="384">
        <f t="shared" si="2"/>
        <v>109.247</v>
      </c>
      <c r="K543" s="384">
        <f t="shared" si="2"/>
        <v>124.639</v>
      </c>
      <c r="L543" s="384">
        <f t="shared" si="2"/>
        <v>4093.9679999999998</v>
      </c>
      <c r="M543" s="384">
        <f t="shared" si="2"/>
        <v>4558.3680000000004</v>
      </c>
      <c r="N543" s="384">
        <f t="shared" si="2"/>
        <v>9749.4249999999993</v>
      </c>
      <c r="O543" s="384">
        <f t="shared" si="2"/>
        <v>18401.759999999998</v>
      </c>
    </row>
    <row r="544" spans="1:15" x14ac:dyDescent="0.2">
      <c r="C544" s="384">
        <f>C494</f>
        <v>3186.5940000000001</v>
      </c>
      <c r="D544" s="384">
        <f t="shared" ref="D544:O544" si="3">D494</f>
        <v>664.13599999999997</v>
      </c>
      <c r="E544" s="384">
        <f t="shared" si="3"/>
        <v>3921.538</v>
      </c>
      <c r="F544" s="384">
        <f t="shared" si="3"/>
        <v>0.69199999999999995</v>
      </c>
      <c r="G544" s="384">
        <f t="shared" si="3"/>
        <v>16.7</v>
      </c>
      <c r="H544" s="384">
        <f t="shared" si="3"/>
        <v>0</v>
      </c>
      <c r="I544" s="384">
        <f t="shared" si="3"/>
        <v>2E-3</v>
      </c>
      <c r="J544" s="384">
        <f t="shared" si="3"/>
        <v>111.771</v>
      </c>
      <c r="K544" s="384">
        <f t="shared" si="3"/>
        <v>129.16499999999999</v>
      </c>
      <c r="L544" s="384">
        <f t="shared" si="3"/>
        <v>4050.703</v>
      </c>
      <c r="M544" s="384">
        <f t="shared" si="3"/>
        <v>4460.0569999999998</v>
      </c>
      <c r="N544" s="384">
        <f t="shared" si="3"/>
        <v>9377.8639999999996</v>
      </c>
      <c r="O544" s="384">
        <f t="shared" si="3"/>
        <v>17888.624</v>
      </c>
    </row>
    <row r="545" spans="3:15" x14ac:dyDescent="0.2">
      <c r="C545" s="384">
        <f>C507</f>
        <v>3164.6779999999999</v>
      </c>
      <c r="D545" s="384">
        <f t="shared" ref="D545:O545" si="4">D507</f>
        <v>648.56200000000001</v>
      </c>
      <c r="E545" s="384">
        <f t="shared" si="4"/>
        <v>3880.4749999999999</v>
      </c>
      <c r="F545" s="384">
        <f t="shared" si="4"/>
        <v>0.78500000000000003</v>
      </c>
      <c r="G545" s="384">
        <f t="shared" si="4"/>
        <v>18.5</v>
      </c>
      <c r="H545" s="384">
        <f t="shared" si="4"/>
        <v>4.7E-2</v>
      </c>
      <c r="I545" s="384">
        <f t="shared" si="4"/>
        <v>0.157</v>
      </c>
      <c r="J545" s="384">
        <f t="shared" si="4"/>
        <v>110.883</v>
      </c>
      <c r="K545" s="384">
        <f t="shared" si="4"/>
        <v>130.37100000000001</v>
      </c>
      <c r="L545" s="384">
        <f t="shared" si="4"/>
        <v>4010.846</v>
      </c>
      <c r="M545" s="384">
        <f t="shared" si="4"/>
        <v>4538.6400000000003</v>
      </c>
      <c r="N545" s="384">
        <f t="shared" si="4"/>
        <v>9500.9459999999999</v>
      </c>
      <c r="O545" s="384">
        <f t="shared" si="4"/>
        <v>18050.433000000001</v>
      </c>
    </row>
    <row r="546" spans="3:15" x14ac:dyDescent="0.2">
      <c r="C546" s="384">
        <f>C520</f>
        <v>3214.3180000000002</v>
      </c>
      <c r="D546" s="384">
        <f t="shared" ref="D546:O546" si="5">D520</f>
        <v>663.24300000000005</v>
      </c>
      <c r="E546" s="384">
        <f t="shared" si="5"/>
        <v>3936.7060000000001</v>
      </c>
      <c r="F546" s="384">
        <f t="shared" si="5"/>
        <v>0.249</v>
      </c>
      <c r="G546" s="384">
        <f t="shared" si="5"/>
        <v>19.7</v>
      </c>
      <c r="H546" s="384">
        <f t="shared" si="5"/>
        <v>0.81399999999999995</v>
      </c>
      <c r="I546" s="384">
        <f t="shared" si="5"/>
        <v>0.49399999999999999</v>
      </c>
      <c r="J546" s="384">
        <f t="shared" si="5"/>
        <v>114.596</v>
      </c>
      <c r="K546" s="384">
        <f t="shared" si="5"/>
        <v>135.85300000000001</v>
      </c>
      <c r="L546" s="384">
        <f t="shared" si="5"/>
        <v>4072.5590000000002</v>
      </c>
      <c r="M546" s="384">
        <f t="shared" si="5"/>
        <v>4531.3320000000003</v>
      </c>
      <c r="N546" s="384">
        <f t="shared" si="5"/>
        <v>9387.491</v>
      </c>
      <c r="O546" s="384">
        <f t="shared" si="5"/>
        <v>17991.383000000002</v>
      </c>
    </row>
    <row r="547" spans="3:15" x14ac:dyDescent="0.2">
      <c r="C547" s="384">
        <f>C533</f>
        <v>2962.9879999999998</v>
      </c>
      <c r="D547" s="384">
        <f t="shared" ref="D547:O547" si="6">D533</f>
        <v>632.36900000000003</v>
      </c>
      <c r="E547" s="384">
        <f t="shared" si="6"/>
        <v>3638.6610000000001</v>
      </c>
      <c r="F547" s="384">
        <f t="shared" si="6"/>
        <v>0.39300000000000002</v>
      </c>
      <c r="G547" s="384">
        <f t="shared" si="6"/>
        <v>19.7</v>
      </c>
      <c r="H547" s="384">
        <f t="shared" si="6"/>
        <v>1.2190000000000001</v>
      </c>
      <c r="I547" s="384">
        <f t="shared" si="6"/>
        <v>0.57699999999999996</v>
      </c>
      <c r="J547" s="384">
        <f t="shared" si="6"/>
        <v>109.297</v>
      </c>
      <c r="K547" s="384">
        <f t="shared" si="6"/>
        <v>131.185</v>
      </c>
      <c r="L547" s="384">
        <f t="shared" si="6"/>
        <v>3769.846</v>
      </c>
      <c r="M547" s="384">
        <f t="shared" si="6"/>
        <v>4516.9570000000003</v>
      </c>
      <c r="N547" s="384">
        <f t="shared" si="6"/>
        <v>9220.7880000000005</v>
      </c>
      <c r="O547" s="384">
        <f t="shared" si="6"/>
        <v>17507.591</v>
      </c>
    </row>
  </sheetData>
  <mergeCells count="1">
    <mergeCell ref="A12:A13"/>
  </mergeCells>
  <hyperlinks>
    <hyperlink ref="A4" r:id="rId1" display="http://www.eia.doe.gov/totalenergy/data/monthly/dataunits.cfm" xr:uid="{00000000-0004-0000-0F00-000000000000}"/>
  </hyperlink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autoPageBreaks="0"/>
  </sheetPr>
  <dimension ref="A1:O87"/>
  <sheetViews>
    <sheetView defaultGridColor="0" topLeftCell="A45" colorId="22" zoomScale="90" zoomScaleNormal="90" workbookViewId="0">
      <selection activeCell="M79" sqref="M79"/>
    </sheetView>
  </sheetViews>
  <sheetFormatPr defaultRowHeight="12.75" x14ac:dyDescent="0.2"/>
  <cols>
    <col min="4" max="4" width="10.42578125" customWidth="1"/>
    <col min="5" max="5" width="10" customWidth="1"/>
    <col min="6" max="6" width="11.5703125" bestFit="1" customWidth="1"/>
    <col min="7" max="7" width="10.7109375" customWidth="1"/>
    <col min="11" max="11" width="10.5703125" bestFit="1" customWidth="1"/>
  </cols>
  <sheetData>
    <row r="1" spans="1:15" x14ac:dyDescent="0.2">
      <c r="A1" s="67"/>
      <c r="B1" s="67"/>
      <c r="H1" s="67"/>
    </row>
    <row r="2" spans="1:15" x14ac:dyDescent="0.2">
      <c r="A2" s="67"/>
      <c r="B2" s="67"/>
    </row>
    <row r="3" spans="1:15" x14ac:dyDescent="0.2">
      <c r="A3" s="67"/>
      <c r="B3" s="67"/>
      <c r="D3" s="64" t="s">
        <v>269</v>
      </c>
      <c r="I3" t="s">
        <v>511</v>
      </c>
    </row>
    <row r="4" spans="1:15" x14ac:dyDescent="0.2">
      <c r="A4" s="67"/>
      <c r="B4" s="67"/>
      <c r="I4" t="s">
        <v>510</v>
      </c>
      <c r="M4" s="259">
        <v>1</v>
      </c>
    </row>
    <row r="5" spans="1:15" x14ac:dyDescent="0.2">
      <c r="D5" s="67" t="s">
        <v>98</v>
      </c>
      <c r="E5" t="s">
        <v>99</v>
      </c>
      <c r="F5" t="s">
        <v>100</v>
      </c>
      <c r="G5" t="s">
        <v>101</v>
      </c>
      <c r="I5" s="248" t="s">
        <v>583</v>
      </c>
      <c r="O5" t="s">
        <v>584</v>
      </c>
    </row>
    <row r="6" spans="1:15" x14ac:dyDescent="0.2">
      <c r="E6" t="s">
        <v>70</v>
      </c>
      <c r="O6" t="s">
        <v>585</v>
      </c>
    </row>
    <row r="7" spans="1:15" x14ac:dyDescent="0.2">
      <c r="D7" t="s">
        <v>71</v>
      </c>
      <c r="E7" t="s">
        <v>72</v>
      </c>
      <c r="I7" t="s">
        <v>500</v>
      </c>
      <c r="K7" t="s">
        <v>512</v>
      </c>
      <c r="M7" t="s">
        <v>500</v>
      </c>
      <c r="O7" t="s">
        <v>586</v>
      </c>
    </row>
    <row r="8" spans="1:15" x14ac:dyDescent="0.2">
      <c r="D8" t="s">
        <v>73</v>
      </c>
      <c r="E8" t="s">
        <v>74</v>
      </c>
      <c r="F8" s="4" t="s">
        <v>102</v>
      </c>
      <c r="G8" t="s">
        <v>103</v>
      </c>
      <c r="I8" t="s">
        <v>501</v>
      </c>
      <c r="K8" t="s">
        <v>513</v>
      </c>
      <c r="M8" t="s">
        <v>515</v>
      </c>
    </row>
    <row r="9" spans="1:15" x14ac:dyDescent="0.2">
      <c r="C9" s="72"/>
      <c r="D9" s="72" t="s">
        <v>104</v>
      </c>
      <c r="E9" s="72" t="s">
        <v>105</v>
      </c>
      <c r="F9" s="73" t="s">
        <v>106</v>
      </c>
      <c r="G9" s="73" t="s">
        <v>107</v>
      </c>
      <c r="I9" s="72" t="s">
        <v>502</v>
      </c>
      <c r="M9" s="72" t="s">
        <v>516</v>
      </c>
    </row>
    <row r="10" spans="1:15" ht="13.5" thickBot="1" x14ac:dyDescent="0.25">
      <c r="C10" s="74" t="s">
        <v>108</v>
      </c>
      <c r="D10" s="74" t="s">
        <v>109</v>
      </c>
      <c r="E10" s="74" t="s">
        <v>109</v>
      </c>
      <c r="F10" s="74"/>
      <c r="G10" s="74"/>
      <c r="I10" s="74"/>
    </row>
    <row r="11" spans="1:15" x14ac:dyDescent="0.2">
      <c r="C11">
        <v>1949</v>
      </c>
      <c r="D11" s="78">
        <f>'mer_data2.3 Dec 2019'!M13</f>
        <v>200.10400000000001</v>
      </c>
      <c r="E11" s="78">
        <f>'mer_data2.3 Dec 2019'!N13</f>
        <v>799.84299999999996</v>
      </c>
      <c r="F11" s="76">
        <f t="shared" ref="F11:F42" si="0">E11/D11</f>
        <v>3.997136489025706</v>
      </c>
      <c r="G11" s="76">
        <f t="shared" ref="G11:G42" si="1">F11+1</f>
        <v>4.9971364890257064</v>
      </c>
      <c r="I11" s="80">
        <f>G11/G$47</f>
        <v>1.5221610822576874</v>
      </c>
      <c r="K11" s="80">
        <f>IF($M$4=1,I11,1)</f>
        <v>1.5221610822576874</v>
      </c>
      <c r="M11" s="80">
        <f>G$47</f>
        <v>3.2829222526264394</v>
      </c>
      <c r="O11" s="265">
        <f>IF($M$4=1,G11,M11)</f>
        <v>4.9971364890257064</v>
      </c>
    </row>
    <row r="12" spans="1:15" x14ac:dyDescent="0.2">
      <c r="C12">
        <f t="shared" ref="C12:C43" si="2">C11+1</f>
        <v>1950</v>
      </c>
      <c r="D12" s="78">
        <f>'mer_data2.3 Dec 2019'!M14</f>
        <v>225.09399999999999</v>
      </c>
      <c r="E12" s="78">
        <f>'mer_data2.3 Dec 2019'!N14</f>
        <v>834.11</v>
      </c>
      <c r="F12" s="76">
        <f t="shared" si="0"/>
        <v>3.7056074351159962</v>
      </c>
      <c r="G12" s="76">
        <f t="shared" si="1"/>
        <v>4.7056074351159962</v>
      </c>
      <c r="I12" s="80">
        <f t="shared" ref="I12:I70" si="3">G12/G$47</f>
        <v>1.4333593892914658</v>
      </c>
      <c r="K12" s="80">
        <f t="shared" ref="K12:K70" si="4">IF($M$4=1,I12,1)</f>
        <v>1.4333593892914658</v>
      </c>
      <c r="M12" s="80">
        <f t="shared" ref="M12:M70" si="5">G$47</f>
        <v>3.2829222526264394</v>
      </c>
      <c r="O12" s="265">
        <f t="shared" ref="O12:O70" si="6">IF($M$4=1,G12,M12)</f>
        <v>4.7056074351159962</v>
      </c>
    </row>
    <row r="13" spans="1:15" x14ac:dyDescent="0.2">
      <c r="C13">
        <f t="shared" si="2"/>
        <v>1951</v>
      </c>
      <c r="D13" s="78">
        <f>'mer_data2.3 Dec 2019'!M15</f>
        <v>252.36</v>
      </c>
      <c r="E13" s="78">
        <f>'mer_data2.3 Dec 2019'!N15</f>
        <v>883.18100000000004</v>
      </c>
      <c r="F13" s="76">
        <f t="shared" si="0"/>
        <v>3.4996869551434457</v>
      </c>
      <c r="G13" s="76">
        <f t="shared" si="1"/>
        <v>4.4996869551434457</v>
      </c>
      <c r="I13" s="80">
        <f t="shared" si="3"/>
        <v>1.3706346385582409</v>
      </c>
      <c r="K13" s="80">
        <f t="shared" si="4"/>
        <v>1.3706346385582409</v>
      </c>
      <c r="M13" s="80">
        <f t="shared" si="5"/>
        <v>3.2829222526264394</v>
      </c>
      <c r="O13" s="265">
        <f t="shared" si="6"/>
        <v>4.4996869551434457</v>
      </c>
    </row>
    <row r="14" spans="1:15" x14ac:dyDescent="0.2">
      <c r="C14">
        <f t="shared" si="2"/>
        <v>1952</v>
      </c>
      <c r="D14" s="78">
        <f>'mer_data2.3 Dec 2019'!M16</f>
        <v>273.28699999999998</v>
      </c>
      <c r="E14" s="78">
        <f>'mer_data2.3 Dec 2019'!N16</f>
        <v>927.18799999999999</v>
      </c>
      <c r="F14" s="76">
        <f t="shared" si="0"/>
        <v>3.3927263279995028</v>
      </c>
      <c r="G14" s="76">
        <f t="shared" si="1"/>
        <v>4.3927263279995028</v>
      </c>
      <c r="I14" s="80">
        <f t="shared" si="3"/>
        <v>1.3380537185993928</v>
      </c>
      <c r="K14" s="80">
        <f t="shared" si="4"/>
        <v>1.3380537185993928</v>
      </c>
      <c r="M14" s="80">
        <f t="shared" si="5"/>
        <v>3.2829222526264394</v>
      </c>
      <c r="O14" s="265">
        <f t="shared" si="6"/>
        <v>4.3927263279995028</v>
      </c>
    </row>
    <row r="15" spans="1:15" x14ac:dyDescent="0.2">
      <c r="C15">
        <f t="shared" si="2"/>
        <v>1953</v>
      </c>
      <c r="D15" s="78">
        <f>'mer_data2.3 Dec 2019'!M17</f>
        <v>296.928</v>
      </c>
      <c r="E15" s="78">
        <f>'mer_data2.3 Dec 2019'!N17</f>
        <v>961.67899999999997</v>
      </c>
      <c r="F15" s="76">
        <f t="shared" si="0"/>
        <v>3.2387615853001401</v>
      </c>
      <c r="G15" s="76">
        <f t="shared" si="1"/>
        <v>4.2387615853001401</v>
      </c>
      <c r="I15" s="80">
        <f t="shared" si="3"/>
        <v>1.2911550317431366</v>
      </c>
      <c r="K15" s="80">
        <f t="shared" si="4"/>
        <v>1.2911550317431366</v>
      </c>
      <c r="M15" s="80">
        <f t="shared" si="5"/>
        <v>3.2829222526264394</v>
      </c>
      <c r="O15" s="265">
        <f t="shared" si="6"/>
        <v>4.2387615853001401</v>
      </c>
    </row>
    <row r="16" spans="1:15" x14ac:dyDescent="0.2">
      <c r="C16">
        <f t="shared" si="2"/>
        <v>1954</v>
      </c>
      <c r="D16" s="78">
        <f>'mer_data2.3 Dec 2019'!M18</f>
        <v>319.346</v>
      </c>
      <c r="E16" s="78">
        <f>'mer_data2.3 Dec 2019'!N18</f>
        <v>955.99800000000005</v>
      </c>
      <c r="F16" s="76">
        <f t="shared" si="0"/>
        <v>2.9936119444113909</v>
      </c>
      <c r="G16" s="76">
        <f t="shared" si="1"/>
        <v>3.9936119444113909</v>
      </c>
      <c r="I16" s="80">
        <f t="shared" si="3"/>
        <v>1.2164808171184613</v>
      </c>
      <c r="K16" s="80">
        <f t="shared" si="4"/>
        <v>1.2164808171184613</v>
      </c>
      <c r="M16" s="80">
        <f t="shared" si="5"/>
        <v>3.2829222526264394</v>
      </c>
      <c r="O16" s="265">
        <f t="shared" si="6"/>
        <v>3.9936119444113909</v>
      </c>
    </row>
    <row r="17" spans="3:15" x14ac:dyDescent="0.2">
      <c r="C17">
        <f t="shared" si="2"/>
        <v>1955</v>
      </c>
      <c r="D17" s="78">
        <f>'mer_data2.3 Dec 2019'!M19</f>
        <v>349.89100000000002</v>
      </c>
      <c r="E17" s="78">
        <f>'mer_data2.3 Dec 2019'!N19</f>
        <v>983.99699999999996</v>
      </c>
      <c r="F17" s="76">
        <f t="shared" si="0"/>
        <v>2.8122958292725446</v>
      </c>
      <c r="G17" s="76">
        <f t="shared" si="1"/>
        <v>3.8122958292725446</v>
      </c>
      <c r="I17" s="80">
        <f t="shared" si="3"/>
        <v>1.1612507199104669</v>
      </c>
      <c r="K17" s="80">
        <f t="shared" si="4"/>
        <v>1.1612507199104669</v>
      </c>
      <c r="M17" s="80">
        <f t="shared" si="5"/>
        <v>3.2829222526264394</v>
      </c>
      <c r="O17" s="265">
        <f t="shared" si="6"/>
        <v>3.8122958292725446</v>
      </c>
    </row>
    <row r="18" spans="3:15" x14ac:dyDescent="0.2">
      <c r="C18">
        <f t="shared" si="2"/>
        <v>1956</v>
      </c>
      <c r="D18" s="78">
        <f>'mer_data2.3 Dec 2019'!M20</f>
        <v>380.17700000000002</v>
      </c>
      <c r="E18" s="78">
        <f>'mer_data2.3 Dec 2019'!N20</f>
        <v>1035.828</v>
      </c>
      <c r="F18" s="76">
        <f t="shared" si="0"/>
        <v>2.7245940706565626</v>
      </c>
      <c r="G18" s="76">
        <f t="shared" si="1"/>
        <v>3.7245940706565626</v>
      </c>
      <c r="I18" s="80">
        <f t="shared" si="3"/>
        <v>1.1345361796724769</v>
      </c>
      <c r="K18" s="80">
        <f t="shared" si="4"/>
        <v>1.1345361796724769</v>
      </c>
      <c r="M18" s="80">
        <f t="shared" si="5"/>
        <v>3.2829222526264394</v>
      </c>
      <c r="O18" s="265">
        <f t="shared" si="6"/>
        <v>3.7245940706565626</v>
      </c>
    </row>
    <row r="19" spans="3:15" x14ac:dyDescent="0.2">
      <c r="C19">
        <f t="shared" si="2"/>
        <v>1957</v>
      </c>
      <c r="D19" s="78">
        <f>'mer_data2.3 Dec 2019'!M21</f>
        <v>410.67899999999997</v>
      </c>
      <c r="E19" s="78">
        <f>'mer_data2.3 Dec 2019'!N21</f>
        <v>1100.817</v>
      </c>
      <c r="F19" s="76">
        <f t="shared" si="0"/>
        <v>2.6804803751835378</v>
      </c>
      <c r="G19" s="76">
        <f t="shared" si="1"/>
        <v>3.6804803751835378</v>
      </c>
      <c r="I19" s="80">
        <f t="shared" si="3"/>
        <v>1.1210988539978488</v>
      </c>
      <c r="K19" s="80">
        <f t="shared" si="4"/>
        <v>1.1210988539978488</v>
      </c>
      <c r="M19" s="80">
        <f t="shared" si="5"/>
        <v>3.2829222526264394</v>
      </c>
      <c r="O19" s="265">
        <f t="shared" si="6"/>
        <v>3.6804803751835378</v>
      </c>
    </row>
    <row r="20" spans="3:15" x14ac:dyDescent="0.2">
      <c r="C20">
        <f t="shared" si="2"/>
        <v>1958</v>
      </c>
      <c r="D20" s="78">
        <f>'mer_data2.3 Dec 2019'!M22</f>
        <v>435.25599999999997</v>
      </c>
      <c r="E20" s="78">
        <f>'mer_data2.3 Dec 2019'!N22</f>
        <v>1126.6949999999999</v>
      </c>
      <c r="F20" s="76">
        <f t="shared" si="0"/>
        <v>2.5885800540371644</v>
      </c>
      <c r="G20" s="76">
        <f t="shared" si="1"/>
        <v>3.5885800540371644</v>
      </c>
      <c r="I20" s="80">
        <f t="shared" si="3"/>
        <v>1.093105403628182</v>
      </c>
      <c r="K20" s="80">
        <f t="shared" si="4"/>
        <v>1.093105403628182</v>
      </c>
      <c r="M20" s="80">
        <f t="shared" si="5"/>
        <v>3.2829222526264394</v>
      </c>
      <c r="O20" s="265">
        <f t="shared" si="6"/>
        <v>3.5885800540371644</v>
      </c>
    </row>
    <row r="21" spans="3:15" x14ac:dyDescent="0.2">
      <c r="C21">
        <f t="shared" si="2"/>
        <v>1959</v>
      </c>
      <c r="D21" s="78">
        <f>'mer_data2.3 Dec 2019'!M23</f>
        <v>487.86</v>
      </c>
      <c r="E21" s="78">
        <f>'mer_data2.3 Dec 2019'!N23</f>
        <v>1234.9359999999999</v>
      </c>
      <c r="F21" s="76">
        <f t="shared" si="0"/>
        <v>2.5313327593981878</v>
      </c>
      <c r="G21" s="76">
        <f t="shared" si="1"/>
        <v>3.5313327593981878</v>
      </c>
      <c r="I21" s="80">
        <f t="shared" si="3"/>
        <v>1.0756674961074733</v>
      </c>
      <c r="K21" s="80">
        <f t="shared" si="4"/>
        <v>1.0756674961074733</v>
      </c>
      <c r="M21" s="80">
        <f t="shared" si="5"/>
        <v>3.2829222526264394</v>
      </c>
      <c r="O21" s="265">
        <f t="shared" si="6"/>
        <v>3.5313327593981878</v>
      </c>
    </row>
    <row r="22" spans="3:15" x14ac:dyDescent="0.2">
      <c r="C22">
        <f t="shared" si="2"/>
        <v>1960</v>
      </c>
      <c r="D22" s="78">
        <f>'mer_data2.3 Dec 2019'!M24</f>
        <v>542.99900000000002</v>
      </c>
      <c r="E22" s="78">
        <f>'mer_data2.3 Dec 2019'!N24</f>
        <v>1343.837</v>
      </c>
      <c r="F22" s="76">
        <f t="shared" si="0"/>
        <v>2.4748424951058841</v>
      </c>
      <c r="G22" s="76">
        <f t="shared" si="1"/>
        <v>3.4748424951058841</v>
      </c>
      <c r="I22" s="80">
        <f t="shared" si="3"/>
        <v>1.058460185076239</v>
      </c>
      <c r="K22" s="80">
        <f t="shared" si="4"/>
        <v>1.058460185076239</v>
      </c>
      <c r="M22" s="80">
        <f t="shared" si="5"/>
        <v>3.2829222526264394</v>
      </c>
      <c r="O22" s="265">
        <f t="shared" si="6"/>
        <v>3.4748424951058841</v>
      </c>
    </row>
    <row r="23" spans="3:15" x14ac:dyDescent="0.2">
      <c r="C23">
        <f t="shared" si="2"/>
        <v>1961</v>
      </c>
      <c r="D23" s="78">
        <f>'mer_data2.3 Dec 2019'!M25</f>
        <v>572.04200000000003</v>
      </c>
      <c r="E23" s="78">
        <f>'mer_data2.3 Dec 2019'!N25</f>
        <v>1390.635</v>
      </c>
      <c r="F23" s="76">
        <f t="shared" si="0"/>
        <v>2.4310015698148035</v>
      </c>
      <c r="G23" s="76">
        <f t="shared" si="1"/>
        <v>3.4310015698148035</v>
      </c>
      <c r="I23" s="80">
        <f t="shared" si="3"/>
        <v>1.0451059470171418</v>
      </c>
      <c r="K23" s="80">
        <f t="shared" si="4"/>
        <v>1.0451059470171418</v>
      </c>
      <c r="M23" s="80">
        <f t="shared" si="5"/>
        <v>3.2829222526264394</v>
      </c>
      <c r="O23" s="265">
        <f t="shared" si="6"/>
        <v>3.4310015698148035</v>
      </c>
    </row>
    <row r="24" spans="3:15" x14ac:dyDescent="0.2">
      <c r="C24">
        <f t="shared" si="2"/>
        <v>1962</v>
      </c>
      <c r="D24" s="78">
        <f>'mer_data2.3 Dec 2019'!M26</f>
        <v>620.86300000000006</v>
      </c>
      <c r="E24" s="78">
        <f>'mer_data2.3 Dec 2019'!N26</f>
        <v>1491.65</v>
      </c>
      <c r="F24" s="76">
        <f t="shared" si="0"/>
        <v>2.4025429120433976</v>
      </c>
      <c r="G24" s="76">
        <f t="shared" si="1"/>
        <v>3.4025429120433976</v>
      </c>
      <c r="I24" s="80">
        <f t="shared" si="3"/>
        <v>1.0364372501728476</v>
      </c>
      <c r="K24" s="80">
        <f t="shared" si="4"/>
        <v>1.0364372501728476</v>
      </c>
      <c r="M24" s="80">
        <f t="shared" si="5"/>
        <v>3.2829222526264394</v>
      </c>
      <c r="O24" s="265">
        <f t="shared" si="6"/>
        <v>3.4025429120433976</v>
      </c>
    </row>
    <row r="25" spans="3:15" x14ac:dyDescent="0.2">
      <c r="C25">
        <f t="shared" si="2"/>
        <v>1963</v>
      </c>
      <c r="D25" s="78">
        <f>'mer_data2.3 Dec 2019'!M27</f>
        <v>687.56299999999999</v>
      </c>
      <c r="E25" s="78">
        <f>'mer_data2.3 Dec 2019'!N27</f>
        <v>1641.903</v>
      </c>
      <c r="F25" s="76">
        <f t="shared" si="0"/>
        <v>2.3880037174775257</v>
      </c>
      <c r="G25" s="76">
        <f t="shared" si="1"/>
        <v>3.3880037174775257</v>
      </c>
      <c r="I25" s="80">
        <f t="shared" si="3"/>
        <v>1.0320085145991555</v>
      </c>
      <c r="K25" s="80">
        <f t="shared" si="4"/>
        <v>1.0320085145991555</v>
      </c>
      <c r="M25" s="80">
        <f t="shared" si="5"/>
        <v>3.2829222526264394</v>
      </c>
      <c r="O25" s="265">
        <f t="shared" si="6"/>
        <v>3.3880037174775257</v>
      </c>
    </row>
    <row r="26" spans="3:15" x14ac:dyDescent="0.2">
      <c r="C26">
        <f t="shared" si="2"/>
        <v>1964</v>
      </c>
      <c r="D26" s="78">
        <f>'mer_data2.3 Dec 2019'!M28</f>
        <v>737.79</v>
      </c>
      <c r="E26" s="78">
        <f>'mer_data2.3 Dec 2019'!N28</f>
        <v>1750.999</v>
      </c>
      <c r="F26" s="76">
        <f t="shared" si="0"/>
        <v>2.3733027013106711</v>
      </c>
      <c r="G26" s="76">
        <f t="shared" si="1"/>
        <v>3.3733027013106711</v>
      </c>
      <c r="I26" s="80">
        <f t="shared" si="3"/>
        <v>1.0275304870872055</v>
      </c>
      <c r="K26" s="80">
        <f t="shared" si="4"/>
        <v>1.0275304870872055</v>
      </c>
      <c r="M26" s="80">
        <f t="shared" si="5"/>
        <v>3.2829222526264394</v>
      </c>
      <c r="O26" s="265">
        <f t="shared" si="6"/>
        <v>3.3733027013106711</v>
      </c>
    </row>
    <row r="27" spans="3:15" x14ac:dyDescent="0.2">
      <c r="C27">
        <f t="shared" si="2"/>
        <v>1965</v>
      </c>
      <c r="D27" s="78">
        <f>'mer_data2.3 Dec 2019'!M29</f>
        <v>788.60299999999995</v>
      </c>
      <c r="E27" s="78">
        <f>'mer_data2.3 Dec 2019'!N29</f>
        <v>1879.9269999999999</v>
      </c>
      <c r="F27" s="76">
        <f t="shared" si="0"/>
        <v>2.3838699573803295</v>
      </c>
      <c r="G27" s="76">
        <f t="shared" si="1"/>
        <v>3.3838699573803295</v>
      </c>
      <c r="I27" s="80">
        <f t="shared" si="3"/>
        <v>1.0307493437205615</v>
      </c>
      <c r="K27" s="80">
        <f t="shared" si="4"/>
        <v>1.0307493437205615</v>
      </c>
      <c r="M27" s="80">
        <f t="shared" si="5"/>
        <v>3.2829222526264394</v>
      </c>
      <c r="O27" s="265">
        <f t="shared" si="6"/>
        <v>3.3838699573803295</v>
      </c>
    </row>
    <row r="28" spans="3:15" x14ac:dyDescent="0.2">
      <c r="C28">
        <f t="shared" si="2"/>
        <v>1966</v>
      </c>
      <c r="D28" s="78">
        <f>'mer_data2.3 Dec 2019'!M30</f>
        <v>859.23299999999995</v>
      </c>
      <c r="E28" s="78">
        <f>'mer_data2.3 Dec 2019'!N30</f>
        <v>2055.87</v>
      </c>
      <c r="F28" s="76">
        <f t="shared" si="0"/>
        <v>2.3926804487257822</v>
      </c>
      <c r="G28" s="76">
        <f t="shared" si="1"/>
        <v>3.3926804487257822</v>
      </c>
      <c r="I28" s="80">
        <f t="shared" si="3"/>
        <v>1.0334330781094596</v>
      </c>
      <c r="K28" s="80">
        <f t="shared" si="4"/>
        <v>1.0334330781094596</v>
      </c>
      <c r="M28" s="80">
        <f t="shared" si="5"/>
        <v>3.2829222526264394</v>
      </c>
      <c r="O28" s="265">
        <f t="shared" si="6"/>
        <v>3.3926804487257822</v>
      </c>
    </row>
    <row r="29" spans="3:15" x14ac:dyDescent="0.2">
      <c r="C29">
        <f t="shared" si="2"/>
        <v>1967</v>
      </c>
      <c r="D29" s="78">
        <f>'mer_data2.3 Dec 2019'!M31</f>
        <v>925.178</v>
      </c>
      <c r="E29" s="78">
        <f>'mer_data2.3 Dec 2019'!N31</f>
        <v>2206.3339999999998</v>
      </c>
      <c r="F29" s="76">
        <f t="shared" si="0"/>
        <v>2.3847670394237648</v>
      </c>
      <c r="G29" s="76">
        <f t="shared" si="1"/>
        <v>3.3847670394237648</v>
      </c>
      <c r="I29" s="80">
        <f t="shared" si="3"/>
        <v>1.0310226008903642</v>
      </c>
      <c r="K29" s="80">
        <f t="shared" si="4"/>
        <v>1.0310226008903642</v>
      </c>
      <c r="M29" s="80">
        <f t="shared" si="5"/>
        <v>3.2829222526264394</v>
      </c>
      <c r="O29" s="265">
        <f t="shared" si="6"/>
        <v>3.3847670394237648</v>
      </c>
    </row>
    <row r="30" spans="3:15" x14ac:dyDescent="0.2">
      <c r="C30">
        <f t="shared" si="2"/>
        <v>1968</v>
      </c>
      <c r="D30" s="78">
        <f>'mer_data2.3 Dec 2019'!M32</f>
        <v>1013.9589999999999</v>
      </c>
      <c r="E30" s="78">
        <f>'mer_data2.3 Dec 2019'!N32</f>
        <v>2415.6120000000001</v>
      </c>
      <c r="F30" s="76">
        <f t="shared" si="0"/>
        <v>2.3823566830611496</v>
      </c>
      <c r="G30" s="76">
        <f t="shared" si="1"/>
        <v>3.3823566830611496</v>
      </c>
      <c r="I30" s="80">
        <f t="shared" si="3"/>
        <v>1.030288390276425</v>
      </c>
      <c r="K30" s="80">
        <f t="shared" si="4"/>
        <v>1.030288390276425</v>
      </c>
      <c r="M30" s="80">
        <f t="shared" si="5"/>
        <v>3.2829222526264394</v>
      </c>
      <c r="O30" s="265">
        <f t="shared" si="6"/>
        <v>3.3823566830611496</v>
      </c>
    </row>
    <row r="31" spans="3:15" x14ac:dyDescent="0.2">
      <c r="C31">
        <f t="shared" si="2"/>
        <v>1969</v>
      </c>
      <c r="D31" s="78">
        <f>'mer_data2.3 Dec 2019'!M33</f>
        <v>1107.7329999999999</v>
      </c>
      <c r="E31" s="78">
        <f>'mer_data2.3 Dec 2019'!N33</f>
        <v>2640.2069999999999</v>
      </c>
      <c r="F31" s="76">
        <f t="shared" si="0"/>
        <v>2.3834326502866667</v>
      </c>
      <c r="G31" s="76">
        <f t="shared" si="1"/>
        <v>3.3834326502866667</v>
      </c>
      <c r="I31" s="80">
        <f t="shared" si="3"/>
        <v>1.0306161370650238</v>
      </c>
      <c r="K31" s="80">
        <f t="shared" si="4"/>
        <v>1.0306161370650238</v>
      </c>
      <c r="M31" s="80">
        <f t="shared" si="5"/>
        <v>3.2829222526264394</v>
      </c>
      <c r="O31" s="265">
        <f t="shared" si="6"/>
        <v>3.3834326502866667</v>
      </c>
    </row>
    <row r="32" spans="3:15" x14ac:dyDescent="0.2">
      <c r="C32">
        <f t="shared" si="2"/>
        <v>1970</v>
      </c>
      <c r="D32" s="78">
        <f>'mer_data2.3 Dec 2019'!M34</f>
        <v>1201.163</v>
      </c>
      <c r="E32" s="78">
        <f>'mer_data2.3 Dec 2019'!N34</f>
        <v>2908.4659999999999</v>
      </c>
      <c r="F32" s="76">
        <f t="shared" si="0"/>
        <v>2.421374950776872</v>
      </c>
      <c r="G32" s="76">
        <f t="shared" si="1"/>
        <v>3.421374950776872</v>
      </c>
      <c r="I32" s="80">
        <f t="shared" si="3"/>
        <v>1.0421736146933318</v>
      </c>
      <c r="K32" s="80">
        <f t="shared" si="4"/>
        <v>1.0421736146933318</v>
      </c>
      <c r="M32" s="80">
        <f t="shared" si="5"/>
        <v>3.2829222526264394</v>
      </c>
      <c r="O32" s="265">
        <f t="shared" si="6"/>
        <v>3.421374950776872</v>
      </c>
    </row>
    <row r="33" spans="3:15" x14ac:dyDescent="0.2">
      <c r="C33">
        <f t="shared" si="2"/>
        <v>1971</v>
      </c>
      <c r="D33" s="78">
        <f>'mer_data2.3 Dec 2019'!M35</f>
        <v>1288.009</v>
      </c>
      <c r="E33" s="78">
        <f>'mer_data2.3 Dec 2019'!N35</f>
        <v>3109.1909999999998</v>
      </c>
      <c r="F33" s="76">
        <f t="shared" si="0"/>
        <v>2.4139513000297357</v>
      </c>
      <c r="G33" s="76">
        <f t="shared" si="1"/>
        <v>3.4139513000297357</v>
      </c>
      <c r="I33" s="80">
        <f t="shared" si="3"/>
        <v>1.039912321194469</v>
      </c>
      <c r="K33" s="80">
        <f t="shared" si="4"/>
        <v>1.039912321194469</v>
      </c>
      <c r="M33" s="80">
        <f t="shared" si="5"/>
        <v>3.2829222526264394</v>
      </c>
      <c r="O33" s="265">
        <f t="shared" si="6"/>
        <v>3.4139513000297357</v>
      </c>
    </row>
    <row r="34" spans="3:15" x14ac:dyDescent="0.2">
      <c r="C34">
        <f t="shared" si="2"/>
        <v>1972</v>
      </c>
      <c r="D34" s="78">
        <f>'mer_data2.3 Dec 2019'!M36</f>
        <v>1407.566</v>
      </c>
      <c r="E34" s="78">
        <f>'mer_data2.3 Dec 2019'!N36</f>
        <v>3363.8890000000001</v>
      </c>
      <c r="F34" s="76">
        <f t="shared" si="0"/>
        <v>2.3898623581416429</v>
      </c>
      <c r="G34" s="76">
        <f t="shared" si="1"/>
        <v>3.3898623581416429</v>
      </c>
      <c r="I34" s="80">
        <f t="shared" si="3"/>
        <v>1.0325746689339499</v>
      </c>
      <c r="K34" s="80">
        <f t="shared" si="4"/>
        <v>1.0325746689339499</v>
      </c>
      <c r="M34" s="80">
        <f t="shared" si="5"/>
        <v>3.2829222526264394</v>
      </c>
      <c r="O34" s="265">
        <f t="shared" si="6"/>
        <v>3.3898623581416429</v>
      </c>
    </row>
    <row r="35" spans="3:15" x14ac:dyDescent="0.2">
      <c r="C35">
        <f t="shared" si="2"/>
        <v>1973</v>
      </c>
      <c r="D35" s="78">
        <f>'mer_data2.3 Dec 2019'!M37</f>
        <v>1516.653</v>
      </c>
      <c r="E35" s="78">
        <f>'mer_data2.3 Dec 2019'!N37</f>
        <v>3603.511</v>
      </c>
      <c r="F35" s="76">
        <f t="shared" si="0"/>
        <v>2.3759627284553551</v>
      </c>
      <c r="G35" s="76">
        <f t="shared" si="1"/>
        <v>3.3759627284553551</v>
      </c>
      <c r="I35" s="80">
        <f t="shared" si="3"/>
        <v>1.0283407490855077</v>
      </c>
      <c r="K35" s="80">
        <f t="shared" si="4"/>
        <v>1.0283407490855077</v>
      </c>
      <c r="M35" s="80">
        <f t="shared" si="5"/>
        <v>3.2829222526264394</v>
      </c>
      <c r="O35" s="265">
        <f t="shared" si="6"/>
        <v>3.3759627284553551</v>
      </c>
    </row>
    <row r="36" spans="3:15" x14ac:dyDescent="0.2">
      <c r="C36">
        <f t="shared" si="2"/>
        <v>1974</v>
      </c>
      <c r="D36" s="78">
        <f>'mer_data2.3 Dec 2019'!M38</f>
        <v>1501.3340000000001</v>
      </c>
      <c r="E36" s="78">
        <f>'mer_data2.3 Dec 2019'!N38</f>
        <v>3632.9059999999999</v>
      </c>
      <c r="F36" s="76">
        <f t="shared" si="0"/>
        <v>2.419785337573118</v>
      </c>
      <c r="G36" s="76">
        <f t="shared" si="1"/>
        <v>3.419785337573118</v>
      </c>
      <c r="I36" s="80">
        <f t="shared" si="3"/>
        <v>1.0416894079161283</v>
      </c>
      <c r="K36" s="80">
        <f t="shared" si="4"/>
        <v>1.0416894079161283</v>
      </c>
      <c r="M36" s="80">
        <f t="shared" si="5"/>
        <v>3.2829222526264394</v>
      </c>
      <c r="O36" s="265">
        <f t="shared" si="6"/>
        <v>3.419785337573118</v>
      </c>
    </row>
    <row r="37" spans="3:15" x14ac:dyDescent="0.2">
      <c r="C37">
        <f t="shared" si="2"/>
        <v>1975</v>
      </c>
      <c r="D37" s="78">
        <f>'mer_data2.3 Dec 2019'!M39</f>
        <v>1597.826</v>
      </c>
      <c r="E37" s="78">
        <f>'mer_data2.3 Dec 2019'!N39</f>
        <v>3835.4769999999999</v>
      </c>
      <c r="F37" s="76">
        <f t="shared" si="0"/>
        <v>2.4004347156699164</v>
      </c>
      <c r="G37" s="76">
        <f t="shared" si="1"/>
        <v>3.4004347156699164</v>
      </c>
      <c r="I37" s="80">
        <f t="shared" si="3"/>
        <v>1.035795079505603</v>
      </c>
      <c r="K37" s="80">
        <f t="shared" si="4"/>
        <v>1.035795079505603</v>
      </c>
      <c r="M37" s="80">
        <f t="shared" si="5"/>
        <v>3.2829222526264394</v>
      </c>
      <c r="O37" s="265">
        <f t="shared" si="6"/>
        <v>3.4004347156699164</v>
      </c>
    </row>
    <row r="38" spans="3:15" x14ac:dyDescent="0.2">
      <c r="C38">
        <f t="shared" si="2"/>
        <v>1976</v>
      </c>
      <c r="D38" s="78">
        <f>'mer_data2.3 Dec 2019'!M40</f>
        <v>1677.943</v>
      </c>
      <c r="E38" s="78">
        <f>'mer_data2.3 Dec 2019'!N40</f>
        <v>4013.922</v>
      </c>
      <c r="F38" s="76">
        <f t="shared" si="0"/>
        <v>2.3921682679328202</v>
      </c>
      <c r="G38" s="76">
        <f t="shared" si="1"/>
        <v>3.3921682679328202</v>
      </c>
      <c r="I38" s="80">
        <f t="shared" si="3"/>
        <v>1.0332770644260554</v>
      </c>
      <c r="K38" s="80">
        <f t="shared" si="4"/>
        <v>1.0332770644260554</v>
      </c>
      <c r="M38" s="80">
        <f t="shared" si="5"/>
        <v>3.2829222526264394</v>
      </c>
      <c r="O38" s="265">
        <f t="shared" si="6"/>
        <v>3.3921682679328202</v>
      </c>
    </row>
    <row r="39" spans="3:15" x14ac:dyDescent="0.2">
      <c r="C39">
        <f t="shared" si="2"/>
        <v>1977</v>
      </c>
      <c r="D39" s="78">
        <f>'mer_data2.3 Dec 2019'!M41</f>
        <v>1753.866</v>
      </c>
      <c r="E39" s="78">
        <f>'mer_data2.3 Dec 2019'!N41</f>
        <v>4195.58</v>
      </c>
      <c r="F39" s="76">
        <f t="shared" si="0"/>
        <v>2.3921895971528042</v>
      </c>
      <c r="G39" s="76">
        <f t="shared" si="1"/>
        <v>3.3921895971528042</v>
      </c>
      <c r="I39" s="80">
        <f t="shared" si="3"/>
        <v>1.0332835614486293</v>
      </c>
      <c r="K39" s="80">
        <f t="shared" si="4"/>
        <v>1.0332835614486293</v>
      </c>
      <c r="M39" s="80">
        <f t="shared" si="5"/>
        <v>3.2829222526264394</v>
      </c>
      <c r="O39" s="265">
        <f t="shared" si="6"/>
        <v>3.3921895971528042</v>
      </c>
    </row>
    <row r="40" spans="3:15" x14ac:dyDescent="0.2">
      <c r="C40">
        <f t="shared" si="2"/>
        <v>1978</v>
      </c>
      <c r="D40" s="78">
        <f>'mer_data2.3 Dec 2019'!M42</f>
        <v>1813.27</v>
      </c>
      <c r="E40" s="78">
        <f>'mer_data2.3 Dec 2019'!N42</f>
        <v>4389.6689999999999</v>
      </c>
      <c r="F40" s="76">
        <f t="shared" si="0"/>
        <v>2.4208578976103943</v>
      </c>
      <c r="G40" s="76">
        <f t="shared" si="1"/>
        <v>3.4208578976103943</v>
      </c>
      <c r="I40" s="80">
        <f t="shared" si="3"/>
        <v>1.0420161168524786</v>
      </c>
      <c r="K40" s="80">
        <f t="shared" si="4"/>
        <v>1.0420161168524786</v>
      </c>
      <c r="M40" s="80">
        <f t="shared" si="5"/>
        <v>3.2829222526264394</v>
      </c>
      <c r="O40" s="265">
        <f t="shared" si="6"/>
        <v>3.4208578976103943</v>
      </c>
    </row>
    <row r="41" spans="3:15" x14ac:dyDescent="0.2">
      <c r="C41">
        <f t="shared" si="2"/>
        <v>1979</v>
      </c>
      <c r="D41" s="78">
        <f>'mer_data2.3 Dec 2019'!M43</f>
        <v>1854.1210000000001</v>
      </c>
      <c r="E41" s="78">
        <f>'mer_data2.3 Dec 2019'!N43</f>
        <v>4428.0590000000002</v>
      </c>
      <c r="F41" s="76">
        <f t="shared" si="0"/>
        <v>2.3882254718003839</v>
      </c>
      <c r="G41" s="76">
        <f t="shared" si="1"/>
        <v>3.3882254718003839</v>
      </c>
      <c r="I41" s="80">
        <f t="shared" si="3"/>
        <v>1.03207606244397</v>
      </c>
      <c r="K41" s="80">
        <f t="shared" si="4"/>
        <v>1.03207606244397</v>
      </c>
      <c r="M41" s="80">
        <f t="shared" si="5"/>
        <v>3.2829222526264394</v>
      </c>
      <c r="O41" s="265">
        <f t="shared" si="6"/>
        <v>3.3882254718003839</v>
      </c>
    </row>
    <row r="42" spans="3:15" x14ac:dyDescent="0.2">
      <c r="C42">
        <f t="shared" si="2"/>
        <v>1980</v>
      </c>
      <c r="D42" s="78">
        <f>'mer_data2.3 Dec 2019'!M44</f>
        <v>1906.0889999999999</v>
      </c>
      <c r="E42" s="78">
        <f>'mer_data2.3 Dec 2019'!N44</f>
        <v>4567.1850000000004</v>
      </c>
      <c r="F42" s="76">
        <f t="shared" si="0"/>
        <v>2.3961027003461015</v>
      </c>
      <c r="G42" s="76">
        <f t="shared" si="1"/>
        <v>3.3961027003461015</v>
      </c>
      <c r="I42" s="80">
        <f t="shared" si="3"/>
        <v>1.0344755187635388</v>
      </c>
      <c r="K42" s="80">
        <f t="shared" si="4"/>
        <v>1.0344755187635388</v>
      </c>
      <c r="M42" s="80">
        <f t="shared" si="5"/>
        <v>3.2829222526264394</v>
      </c>
      <c r="O42" s="265">
        <f t="shared" si="6"/>
        <v>3.3961027003461015</v>
      </c>
    </row>
    <row r="43" spans="3:15" x14ac:dyDescent="0.2">
      <c r="C43">
        <f t="shared" si="2"/>
        <v>1981</v>
      </c>
      <c r="D43" s="78">
        <f>'mer_data2.3 Dec 2019'!M45</f>
        <v>2033.239</v>
      </c>
      <c r="E43" s="78">
        <f>'mer_data2.3 Dec 2019'!N45</f>
        <v>4745.6270000000004</v>
      </c>
      <c r="F43" s="76">
        <f t="shared" ref="F43:F62" si="7">E43/D43</f>
        <v>2.3340232014042619</v>
      </c>
      <c r="G43" s="76">
        <f t="shared" ref="G43:G71" si="8">F43+1</f>
        <v>3.3340232014042619</v>
      </c>
      <c r="I43" s="80">
        <f t="shared" si="3"/>
        <v>1.0155656896038097</v>
      </c>
      <c r="K43" s="80">
        <f t="shared" si="4"/>
        <v>1.0155656896038097</v>
      </c>
      <c r="M43" s="80">
        <f t="shared" si="5"/>
        <v>3.2829222526264394</v>
      </c>
      <c r="O43" s="265">
        <f t="shared" si="6"/>
        <v>3.3340232014042619</v>
      </c>
    </row>
    <row r="44" spans="3:15" x14ac:dyDescent="0.2">
      <c r="C44">
        <f t="shared" ref="C44:C62" si="9">C43+1</f>
        <v>1982</v>
      </c>
      <c r="D44" s="78">
        <f>'mer_data2.3 Dec 2019'!M46</f>
        <v>2077.0479999999998</v>
      </c>
      <c r="E44" s="78">
        <f>'mer_data2.3 Dec 2019'!N46</f>
        <v>4919.2749999999996</v>
      </c>
      <c r="F44" s="76">
        <f t="shared" si="7"/>
        <v>2.3683973600995261</v>
      </c>
      <c r="G44" s="76">
        <f t="shared" si="8"/>
        <v>3.3683973600995261</v>
      </c>
      <c r="I44" s="80">
        <f t="shared" si="3"/>
        <v>1.0260362874584386</v>
      </c>
      <c r="K44" s="80">
        <f t="shared" si="4"/>
        <v>1.0260362874584386</v>
      </c>
      <c r="M44" s="80">
        <f t="shared" si="5"/>
        <v>3.2829222526264394</v>
      </c>
      <c r="O44" s="265">
        <f t="shared" si="6"/>
        <v>3.3683973600995261</v>
      </c>
    </row>
    <row r="45" spans="3:15" x14ac:dyDescent="0.2">
      <c r="C45">
        <f t="shared" si="9"/>
        <v>1983</v>
      </c>
      <c r="D45" s="78">
        <f>'mer_data2.3 Dec 2019'!M47</f>
        <v>2116.4369999999999</v>
      </c>
      <c r="E45" s="78">
        <f>'mer_data2.3 Dec 2019'!N47</f>
        <v>4981.6459999999997</v>
      </c>
      <c r="F45" s="76">
        <f t="shared" si="7"/>
        <v>2.3537889386738184</v>
      </c>
      <c r="G45" s="76">
        <f t="shared" si="8"/>
        <v>3.3537889386738184</v>
      </c>
      <c r="I45" s="80">
        <f t="shared" si="3"/>
        <v>1.0215864649218187</v>
      </c>
      <c r="K45" s="80">
        <f t="shared" si="4"/>
        <v>1.0215864649218187</v>
      </c>
      <c r="M45" s="80">
        <f t="shared" si="5"/>
        <v>3.2829222526264394</v>
      </c>
      <c r="O45" s="265">
        <f t="shared" si="6"/>
        <v>3.3537889386738184</v>
      </c>
    </row>
    <row r="46" spans="3:15" x14ac:dyDescent="0.2">
      <c r="C46">
        <f t="shared" si="9"/>
        <v>1984</v>
      </c>
      <c r="D46" s="78">
        <f>'mer_data2.3 Dec 2019'!M48</f>
        <v>2264.4749999999999</v>
      </c>
      <c r="E46" s="78">
        <f>'mer_data2.3 Dec 2019'!N48</f>
        <v>5178.6369999999997</v>
      </c>
      <c r="F46" s="76">
        <f t="shared" si="7"/>
        <v>2.2869040285275837</v>
      </c>
      <c r="G46" s="76">
        <f t="shared" si="8"/>
        <v>3.2869040285275837</v>
      </c>
      <c r="I46" s="80">
        <f t="shared" si="3"/>
        <v>1.0012128754794478</v>
      </c>
      <c r="K46" s="80">
        <f t="shared" si="4"/>
        <v>1.0012128754794478</v>
      </c>
      <c r="M46" s="80">
        <f t="shared" si="5"/>
        <v>3.2829222526264394</v>
      </c>
      <c r="O46" s="265">
        <f t="shared" si="6"/>
        <v>3.2869040285275837</v>
      </c>
    </row>
    <row r="47" spans="3:15" x14ac:dyDescent="0.2">
      <c r="C47">
        <f t="shared" si="9"/>
        <v>1985</v>
      </c>
      <c r="D47" s="78">
        <f>'mer_data2.3 Dec 2019'!M49</f>
        <v>2351.2820000000002</v>
      </c>
      <c r="E47" s="78">
        <f>'mer_data2.3 Dec 2019'!N49</f>
        <v>5367.7939999999999</v>
      </c>
      <c r="F47" s="76">
        <f t="shared" si="7"/>
        <v>2.2829222526264394</v>
      </c>
      <c r="G47" s="76">
        <f t="shared" si="8"/>
        <v>3.2829222526264394</v>
      </c>
      <c r="I47" s="80">
        <f t="shared" si="3"/>
        <v>1</v>
      </c>
      <c r="K47" s="80">
        <f t="shared" si="4"/>
        <v>1</v>
      </c>
      <c r="M47" s="80">
        <f t="shared" si="5"/>
        <v>3.2829222526264394</v>
      </c>
      <c r="O47" s="265">
        <f t="shared" si="6"/>
        <v>3.2829222526264394</v>
      </c>
    </row>
    <row r="48" spans="3:15" x14ac:dyDescent="0.2">
      <c r="C48">
        <f t="shared" si="9"/>
        <v>1986</v>
      </c>
      <c r="D48" s="78">
        <f>'mer_data2.3 Dec 2019'!M50</f>
        <v>2438.6289999999999</v>
      </c>
      <c r="E48" s="78">
        <f>'mer_data2.3 Dec 2019'!N50</f>
        <v>5474.741</v>
      </c>
      <c r="F48" s="76">
        <f t="shared" si="7"/>
        <v>2.2450077482060617</v>
      </c>
      <c r="G48" s="76">
        <f t="shared" si="8"/>
        <v>3.2450077482060617</v>
      </c>
      <c r="I48" s="80">
        <f t="shared" si="3"/>
        <v>0.98845098923983199</v>
      </c>
      <c r="K48" s="80">
        <f t="shared" si="4"/>
        <v>0.98845098923983199</v>
      </c>
      <c r="M48" s="80">
        <f t="shared" si="5"/>
        <v>3.2829222526264394</v>
      </c>
      <c r="O48" s="265">
        <f t="shared" si="6"/>
        <v>3.2450077482060617</v>
      </c>
    </row>
    <row r="49" spans="3:15" x14ac:dyDescent="0.2">
      <c r="C49">
        <f t="shared" si="9"/>
        <v>1987</v>
      </c>
      <c r="D49" s="78">
        <f>'mer_data2.3 Dec 2019'!M51</f>
        <v>2538.7559999999999</v>
      </c>
      <c r="E49" s="78">
        <f>'mer_data2.3 Dec 2019'!N51</f>
        <v>5633.14</v>
      </c>
      <c r="F49" s="76">
        <f t="shared" si="7"/>
        <v>2.2188583700048374</v>
      </c>
      <c r="G49" s="76">
        <f t="shared" si="8"/>
        <v>3.2188583700048374</v>
      </c>
      <c r="I49" s="80">
        <f t="shared" si="3"/>
        <v>0.98048571434478871</v>
      </c>
      <c r="K49" s="80">
        <f t="shared" si="4"/>
        <v>0.98048571434478871</v>
      </c>
      <c r="M49" s="80">
        <f t="shared" si="5"/>
        <v>3.2829222526264394</v>
      </c>
      <c r="O49" s="265">
        <f t="shared" si="6"/>
        <v>3.2188583700048374</v>
      </c>
    </row>
    <row r="50" spans="3:15" x14ac:dyDescent="0.2">
      <c r="C50">
        <f t="shared" si="9"/>
        <v>1988</v>
      </c>
      <c r="D50" s="78">
        <f>'mer_data2.3 Dec 2019'!M52</f>
        <v>2675.1080000000002</v>
      </c>
      <c r="E50" s="78">
        <f>'mer_data2.3 Dec 2019'!N52</f>
        <v>5909.085</v>
      </c>
      <c r="F50" s="76">
        <f t="shared" si="7"/>
        <v>2.2089145559730672</v>
      </c>
      <c r="G50" s="76">
        <f t="shared" si="8"/>
        <v>3.2089145559730672</v>
      </c>
      <c r="I50" s="80">
        <f t="shared" si="3"/>
        <v>0.97745676231163747</v>
      </c>
      <c r="K50" s="80">
        <f t="shared" si="4"/>
        <v>0.97745676231163747</v>
      </c>
      <c r="M50" s="80">
        <f t="shared" si="5"/>
        <v>3.2829222526264394</v>
      </c>
      <c r="O50" s="265">
        <f t="shared" si="6"/>
        <v>3.2089145559730672</v>
      </c>
    </row>
    <row r="51" spans="3:15" x14ac:dyDescent="0.2">
      <c r="C51">
        <f t="shared" si="9"/>
        <v>1989</v>
      </c>
      <c r="D51" s="78">
        <f>'mer_data2.3 Dec 2019'!M53</f>
        <v>2766.64</v>
      </c>
      <c r="E51" s="78">
        <f>'mer_data2.3 Dec 2019'!N53</f>
        <v>6383.8209999999999</v>
      </c>
      <c r="F51" s="76">
        <f t="shared" si="7"/>
        <v>2.3074274209871901</v>
      </c>
      <c r="G51" s="76">
        <f t="shared" si="8"/>
        <v>3.3074274209871901</v>
      </c>
      <c r="I51" s="80">
        <f t="shared" si="3"/>
        <v>1.0074644376183888</v>
      </c>
      <c r="K51" s="80">
        <f t="shared" si="4"/>
        <v>1.0074644376183888</v>
      </c>
      <c r="M51" s="80">
        <f t="shared" si="5"/>
        <v>3.2829222526264394</v>
      </c>
      <c r="O51" s="265">
        <f t="shared" si="6"/>
        <v>3.3074274209871901</v>
      </c>
    </row>
    <row r="52" spans="3:15" x14ac:dyDescent="0.2">
      <c r="C52">
        <f t="shared" si="9"/>
        <v>1990</v>
      </c>
      <c r="D52" s="78">
        <f>'mer_data2.3 Dec 2019'!M54</f>
        <v>2860.154</v>
      </c>
      <c r="E52" s="78">
        <f>'mer_data2.3 Dec 2019'!N54</f>
        <v>6563.759</v>
      </c>
      <c r="F52" s="76">
        <f t="shared" si="7"/>
        <v>2.2948970579905836</v>
      </c>
      <c r="G52" s="76">
        <f t="shared" si="8"/>
        <v>3.2948970579905836</v>
      </c>
      <c r="I52" s="80">
        <f t="shared" si="3"/>
        <v>1.0036476055302754</v>
      </c>
      <c r="K52" s="80">
        <f t="shared" si="4"/>
        <v>1.0036476055302754</v>
      </c>
      <c r="M52" s="80">
        <f t="shared" si="5"/>
        <v>3.2829222526264394</v>
      </c>
      <c r="O52" s="265">
        <f t="shared" si="6"/>
        <v>3.2948970579905836</v>
      </c>
    </row>
    <row r="53" spans="3:15" x14ac:dyDescent="0.2">
      <c r="C53">
        <f t="shared" si="9"/>
        <v>1991</v>
      </c>
      <c r="D53" s="78">
        <f>'mer_data2.3 Dec 2019'!M55</f>
        <v>2918.0920000000001</v>
      </c>
      <c r="E53" s="78">
        <f>'mer_data2.3 Dec 2019'!N55</f>
        <v>6636.3590000000004</v>
      </c>
      <c r="F53" s="76">
        <f t="shared" si="7"/>
        <v>2.2742117109398881</v>
      </c>
      <c r="G53" s="76">
        <f t="shared" si="8"/>
        <v>3.2742117109398881</v>
      </c>
      <c r="I53" s="80">
        <f t="shared" si="3"/>
        <v>0.99734671094340333</v>
      </c>
      <c r="K53" s="80">
        <f t="shared" si="4"/>
        <v>0.99734671094340333</v>
      </c>
      <c r="M53" s="80">
        <f t="shared" si="5"/>
        <v>3.2829222526264394</v>
      </c>
      <c r="O53" s="265">
        <f t="shared" si="6"/>
        <v>3.2742117109398881</v>
      </c>
    </row>
    <row r="54" spans="3:15" x14ac:dyDescent="0.2">
      <c r="C54">
        <f t="shared" si="9"/>
        <v>1992</v>
      </c>
      <c r="D54" s="78">
        <f>'mer_data2.3 Dec 2019'!M56</f>
        <v>2900.2240000000002</v>
      </c>
      <c r="E54" s="78">
        <f>'mer_data2.3 Dec 2019'!N56</f>
        <v>6550.049</v>
      </c>
      <c r="F54" s="76">
        <f t="shared" si="7"/>
        <v>2.2584631393988879</v>
      </c>
      <c r="G54" s="76">
        <f t="shared" si="8"/>
        <v>3.2584631393988879</v>
      </c>
      <c r="I54" s="80">
        <f t="shared" si="3"/>
        <v>0.99254959108215757</v>
      </c>
      <c r="K54" s="80">
        <f t="shared" si="4"/>
        <v>0.99254959108215757</v>
      </c>
      <c r="M54" s="80">
        <f t="shared" si="5"/>
        <v>3.2829222526264394</v>
      </c>
      <c r="O54" s="265">
        <f t="shared" si="6"/>
        <v>3.2584631393988879</v>
      </c>
    </row>
    <row r="55" spans="3:15" x14ac:dyDescent="0.2">
      <c r="C55">
        <f t="shared" si="9"/>
        <v>1993</v>
      </c>
      <c r="D55" s="78">
        <f>'mer_data2.3 Dec 2019'!M57</f>
        <v>3018.7550000000001</v>
      </c>
      <c r="E55" s="78">
        <f>'mer_data2.3 Dec 2019'!N57</f>
        <v>6828.16</v>
      </c>
      <c r="F55" s="76">
        <f t="shared" si="7"/>
        <v>2.2619126096685553</v>
      </c>
      <c r="G55" s="76">
        <f t="shared" si="8"/>
        <v>3.2619126096685553</v>
      </c>
      <c r="I55" s="80">
        <f t="shared" si="3"/>
        <v>0.99360032271825027</v>
      </c>
      <c r="K55" s="80">
        <f t="shared" si="4"/>
        <v>0.99360032271825027</v>
      </c>
      <c r="M55" s="80">
        <f t="shared" si="5"/>
        <v>3.2829222526264394</v>
      </c>
      <c r="O55" s="265">
        <f t="shared" si="6"/>
        <v>3.2619126096685553</v>
      </c>
    </row>
    <row r="56" spans="3:15" x14ac:dyDescent="0.2">
      <c r="C56">
        <f t="shared" si="9"/>
        <v>1994</v>
      </c>
      <c r="D56" s="78">
        <f>'mer_data2.3 Dec 2019'!M58</f>
        <v>3115.5169999999998</v>
      </c>
      <c r="E56" s="78">
        <f>'mer_data2.3 Dec 2019'!N58</f>
        <v>6965.5249999999996</v>
      </c>
      <c r="F56" s="76">
        <f t="shared" si="7"/>
        <v>2.2357525251828188</v>
      </c>
      <c r="G56" s="76">
        <f t="shared" si="8"/>
        <v>3.2357525251828188</v>
      </c>
      <c r="I56" s="80">
        <f t="shared" si="3"/>
        <v>0.98563178661758333</v>
      </c>
      <c r="K56" s="80">
        <f t="shared" si="4"/>
        <v>0.98563178661758333</v>
      </c>
      <c r="M56" s="80">
        <f t="shared" si="5"/>
        <v>3.2829222526264394</v>
      </c>
      <c r="O56" s="265">
        <f t="shared" si="6"/>
        <v>3.2357525251828188</v>
      </c>
    </row>
    <row r="57" spans="3:15" x14ac:dyDescent="0.2">
      <c r="C57">
        <f t="shared" si="9"/>
        <v>1995</v>
      </c>
      <c r="D57" s="78">
        <f>'mer_data2.3 Dec 2019'!M59</f>
        <v>3252.0360000000001</v>
      </c>
      <c r="E57" s="78">
        <f>'mer_data2.3 Dec 2019'!N59</f>
        <v>7337.4769999999999</v>
      </c>
      <c r="F57" s="76">
        <f t="shared" si="7"/>
        <v>2.2562717632892131</v>
      </c>
      <c r="G57" s="76">
        <f t="shared" si="8"/>
        <v>3.2562717632892131</v>
      </c>
      <c r="I57" s="80">
        <f t="shared" si="3"/>
        <v>0.99188208331284566</v>
      </c>
      <c r="K57" s="80">
        <f t="shared" si="4"/>
        <v>0.99188208331284566</v>
      </c>
      <c r="M57" s="80">
        <f t="shared" si="5"/>
        <v>3.2829222526264394</v>
      </c>
      <c r="O57" s="265">
        <f t="shared" si="6"/>
        <v>3.2562717632892131</v>
      </c>
    </row>
    <row r="58" spans="3:15" x14ac:dyDescent="0.2">
      <c r="C58">
        <f t="shared" si="9"/>
        <v>1996</v>
      </c>
      <c r="D58" s="78">
        <f>'mer_data2.3 Dec 2019'!M60</f>
        <v>3343.9690000000001</v>
      </c>
      <c r="E58" s="78">
        <f>'mer_data2.3 Dec 2019'!N60</f>
        <v>7554.585</v>
      </c>
      <c r="F58" s="76">
        <f t="shared" si="7"/>
        <v>2.2591671752937903</v>
      </c>
      <c r="G58" s="76">
        <f t="shared" si="8"/>
        <v>3.2591671752937903</v>
      </c>
      <c r="I58" s="80">
        <f t="shared" si="3"/>
        <v>0.99276404510839567</v>
      </c>
      <c r="K58" s="80">
        <f t="shared" si="4"/>
        <v>0.99276404510839567</v>
      </c>
      <c r="M58" s="80">
        <f t="shared" si="5"/>
        <v>3.2829222526264394</v>
      </c>
      <c r="O58" s="265">
        <f t="shared" si="6"/>
        <v>3.2591671752937903</v>
      </c>
    </row>
    <row r="59" spans="3:15" x14ac:dyDescent="0.2">
      <c r="C59">
        <f t="shared" si="9"/>
        <v>1997</v>
      </c>
      <c r="D59" s="78">
        <f>'mer_data2.3 Dec 2019'!M61</f>
        <v>3502.848</v>
      </c>
      <c r="E59" s="78">
        <f>'mer_data2.3 Dec 2019'!N61</f>
        <v>7882.915</v>
      </c>
      <c r="F59" s="76">
        <f t="shared" si="7"/>
        <v>2.2504302213513117</v>
      </c>
      <c r="G59" s="76">
        <f t="shared" si="8"/>
        <v>3.2504302213513117</v>
      </c>
      <c r="I59" s="80">
        <f t="shared" si="3"/>
        <v>0.99010271070259637</v>
      </c>
      <c r="K59" s="80">
        <f t="shared" si="4"/>
        <v>0.99010271070259637</v>
      </c>
      <c r="M59" s="80">
        <f t="shared" si="5"/>
        <v>3.2829222526264394</v>
      </c>
      <c r="O59" s="265">
        <f t="shared" si="6"/>
        <v>3.2504302213513117</v>
      </c>
    </row>
    <row r="60" spans="3:15" x14ac:dyDescent="0.2">
      <c r="C60">
        <f t="shared" si="9"/>
        <v>1998</v>
      </c>
      <c r="D60" s="78">
        <f>'mer_data2.3 Dec 2019'!M62</f>
        <v>3677.989</v>
      </c>
      <c r="E60" s="78">
        <f>'mer_data2.3 Dec 2019'!N62</f>
        <v>8284.7420000000002</v>
      </c>
      <c r="F60" s="76">
        <f t="shared" si="7"/>
        <v>2.2525195154199755</v>
      </c>
      <c r="G60" s="76">
        <f t="shared" si="8"/>
        <v>3.2525195154199755</v>
      </c>
      <c r="I60" s="80">
        <f t="shared" si="3"/>
        <v>0.99073912360180305</v>
      </c>
      <c r="K60" s="80">
        <f t="shared" si="4"/>
        <v>0.99073912360180305</v>
      </c>
      <c r="M60" s="80">
        <f t="shared" si="5"/>
        <v>3.2829222526264394</v>
      </c>
      <c r="O60" s="265">
        <f t="shared" si="6"/>
        <v>3.2525195154199755</v>
      </c>
    </row>
    <row r="61" spans="3:15" x14ac:dyDescent="0.2">
      <c r="C61">
        <f t="shared" si="9"/>
        <v>1999</v>
      </c>
      <c r="D61" s="78">
        <f>'mer_data2.3 Dec 2019'!M63</f>
        <v>3766.2379999999998</v>
      </c>
      <c r="E61" s="78">
        <f>'mer_data2.3 Dec 2019'!N63</f>
        <v>8556.6309999999994</v>
      </c>
      <c r="F61" s="76">
        <f t="shared" si="7"/>
        <v>2.2719305046574325</v>
      </c>
      <c r="G61" s="76">
        <f t="shared" si="8"/>
        <v>3.2719305046574325</v>
      </c>
      <c r="I61" s="80">
        <f t="shared" si="3"/>
        <v>0.99665184030471232</v>
      </c>
      <c r="K61" s="80">
        <f t="shared" si="4"/>
        <v>0.99665184030471232</v>
      </c>
      <c r="M61" s="80">
        <f t="shared" si="5"/>
        <v>3.2829222526264394</v>
      </c>
      <c r="O61" s="265">
        <f t="shared" si="6"/>
        <v>3.2719305046574325</v>
      </c>
    </row>
    <row r="62" spans="3:15" x14ac:dyDescent="0.2">
      <c r="C62">
        <f t="shared" si="9"/>
        <v>2000</v>
      </c>
      <c r="D62" s="78">
        <f>'mer_data2.3 Dec 2019'!M64</f>
        <v>3955.6909999999998</v>
      </c>
      <c r="E62" s="78">
        <f>'mer_data2.3 Dec 2019'!N64</f>
        <v>8941.5409999999993</v>
      </c>
      <c r="F62" s="76">
        <f t="shared" si="7"/>
        <v>2.2604245377103518</v>
      </c>
      <c r="G62" s="76">
        <f t="shared" si="8"/>
        <v>3.2604245377103518</v>
      </c>
      <c r="I62" s="80">
        <f t="shared" si="3"/>
        <v>0.99314704608125004</v>
      </c>
      <c r="K62" s="80">
        <f t="shared" si="4"/>
        <v>0.99314704608125004</v>
      </c>
      <c r="M62" s="80">
        <f t="shared" si="5"/>
        <v>3.2829222526264394</v>
      </c>
      <c r="O62" s="265">
        <f t="shared" si="6"/>
        <v>3.2604245377103518</v>
      </c>
    </row>
    <row r="63" spans="3:15" x14ac:dyDescent="0.2">
      <c r="C63">
        <f t="shared" ref="C63:C68" si="10">C62+1</f>
        <v>2001</v>
      </c>
      <c r="D63" s="78">
        <f>'mer_data2.3 Dec 2019'!M65</f>
        <v>4062.047</v>
      </c>
      <c r="E63" s="78">
        <f>'mer_data2.3 Dec 2019'!N65</f>
        <v>8990.2070000000003</v>
      </c>
      <c r="F63" s="76">
        <f t="shared" ref="F63:F68" si="11">E63/D63</f>
        <v>2.2132208219156499</v>
      </c>
      <c r="G63" s="76">
        <f t="shared" si="8"/>
        <v>3.2132208219156499</v>
      </c>
      <c r="I63" s="80">
        <f t="shared" si="3"/>
        <v>0.97876847962054958</v>
      </c>
      <c r="K63" s="80">
        <f t="shared" si="4"/>
        <v>0.97876847962054958</v>
      </c>
      <c r="M63" s="80">
        <f t="shared" si="5"/>
        <v>3.2829222526264394</v>
      </c>
      <c r="O63" s="265">
        <f t="shared" si="6"/>
        <v>3.2132208219156499</v>
      </c>
    </row>
    <row r="64" spans="3:15" x14ac:dyDescent="0.2">
      <c r="C64">
        <f t="shared" si="10"/>
        <v>2002</v>
      </c>
      <c r="D64" s="78">
        <f>'mer_data2.3 Dec 2019'!M66</f>
        <v>4109.8609999999999</v>
      </c>
      <c r="E64" s="78">
        <f>'mer_data2.3 Dec 2019'!N66</f>
        <v>9103.8449999999993</v>
      </c>
      <c r="F64" s="76">
        <f t="shared" si="11"/>
        <v>2.2151223605859176</v>
      </c>
      <c r="G64" s="76">
        <f t="shared" si="8"/>
        <v>3.2151223605859176</v>
      </c>
      <c r="I64" s="80">
        <f t="shared" si="3"/>
        <v>0.97934770097394785</v>
      </c>
      <c r="K64" s="80">
        <f t="shared" si="4"/>
        <v>0.97934770097394785</v>
      </c>
      <c r="M64" s="80">
        <f t="shared" si="5"/>
        <v>3.2829222526264394</v>
      </c>
      <c r="O64" s="265">
        <f t="shared" si="6"/>
        <v>3.2151223605859176</v>
      </c>
    </row>
    <row r="65" spans="3:15" x14ac:dyDescent="0.2">
      <c r="C65">
        <f t="shared" si="10"/>
        <v>2003</v>
      </c>
      <c r="D65" s="78">
        <f>'mer_data2.3 Dec 2019'!M67</f>
        <v>4090.0590000000002</v>
      </c>
      <c r="E65" s="78">
        <f>'mer_data2.3 Dec 2019'!N67</f>
        <v>8957.7440000000006</v>
      </c>
      <c r="F65" s="76">
        <f t="shared" si="11"/>
        <v>2.1901258637100347</v>
      </c>
      <c r="G65" s="76">
        <f t="shared" si="8"/>
        <v>3.1901258637100347</v>
      </c>
      <c r="I65" s="80">
        <f t="shared" si="3"/>
        <v>0.97173360141496967</v>
      </c>
      <c r="K65" s="80">
        <f t="shared" si="4"/>
        <v>0.97173360141496967</v>
      </c>
      <c r="M65" s="80">
        <f t="shared" si="5"/>
        <v>3.2829222526264394</v>
      </c>
      <c r="O65" s="265">
        <f t="shared" si="6"/>
        <v>3.1901258637100347</v>
      </c>
    </row>
    <row r="66" spans="3:15" x14ac:dyDescent="0.2">
      <c r="C66">
        <f t="shared" si="10"/>
        <v>2004</v>
      </c>
      <c r="D66" s="78">
        <f>'mer_data2.3 Dec 2019'!M68</f>
        <v>4198.2089999999998</v>
      </c>
      <c r="E66" s="78">
        <f>'mer_data2.3 Dec 2019'!N68</f>
        <v>9225.0499999999993</v>
      </c>
      <c r="F66" s="76">
        <f t="shared" si="11"/>
        <v>2.1973775007390057</v>
      </c>
      <c r="G66" s="76">
        <f t="shared" si="8"/>
        <v>3.1973775007390057</v>
      </c>
      <c r="I66" s="80">
        <f t="shared" si="3"/>
        <v>0.97394249838874636</v>
      </c>
      <c r="K66" s="80">
        <f t="shared" si="4"/>
        <v>0.97394249838874636</v>
      </c>
      <c r="M66" s="80">
        <f t="shared" si="5"/>
        <v>3.2829222526264394</v>
      </c>
      <c r="O66" s="265">
        <f t="shared" si="6"/>
        <v>3.1973775007390057</v>
      </c>
    </row>
    <row r="67" spans="3:15" x14ac:dyDescent="0.2">
      <c r="C67">
        <f t="shared" si="10"/>
        <v>2005</v>
      </c>
      <c r="D67" s="78">
        <f>'mer_data2.3 Dec 2019'!M69</f>
        <v>4350.57</v>
      </c>
      <c r="E67" s="78">
        <f>'mer_data2.3 Dec 2019'!N69</f>
        <v>9450.6080000000002</v>
      </c>
      <c r="F67" s="76">
        <f t="shared" si="11"/>
        <v>2.1722689210839041</v>
      </c>
      <c r="G67" s="76">
        <f t="shared" si="8"/>
        <v>3.1722689210839041</v>
      </c>
      <c r="I67" s="80">
        <f t="shared" si="3"/>
        <v>0.96629425766814636</v>
      </c>
      <c r="K67" s="80">
        <f t="shared" si="4"/>
        <v>0.96629425766814636</v>
      </c>
      <c r="M67" s="80">
        <f t="shared" si="5"/>
        <v>3.2829222526264394</v>
      </c>
      <c r="O67" s="265">
        <f t="shared" si="6"/>
        <v>3.1722689210839041</v>
      </c>
    </row>
    <row r="68" spans="3:15" x14ac:dyDescent="0.2">
      <c r="C68">
        <f t="shared" si="10"/>
        <v>2006</v>
      </c>
      <c r="D68" s="569">
        <f>'mer_data2.3 Dec 2019'!M70</f>
        <v>4434.7250000000004</v>
      </c>
      <c r="E68" s="569">
        <f>'mer_data2.3 Dec 2019'!N70</f>
        <v>9525.1010000000006</v>
      </c>
      <c r="F68" s="76">
        <f t="shared" si="11"/>
        <v>2.1478447930818709</v>
      </c>
      <c r="G68" s="76">
        <f>F68+1</f>
        <v>3.1478447930818709</v>
      </c>
      <c r="I68" s="80">
        <f t="shared" si="3"/>
        <v>0.95885450548318574</v>
      </c>
      <c r="K68" s="80">
        <f t="shared" si="4"/>
        <v>0.95885450548318574</v>
      </c>
      <c r="M68" s="80">
        <f t="shared" si="5"/>
        <v>3.2829222526264394</v>
      </c>
      <c r="O68" s="265">
        <f t="shared" si="6"/>
        <v>3.1478447930818709</v>
      </c>
    </row>
    <row r="69" spans="3:15" x14ac:dyDescent="0.2">
      <c r="C69">
        <f>C68+1</f>
        <v>2007</v>
      </c>
      <c r="D69" s="569">
        <f>'mer_data2.3 Dec 2019'!M71</f>
        <v>4559.5069999999996</v>
      </c>
      <c r="E69" s="569">
        <f>'mer_data2.3 Dec 2019'!N71</f>
        <v>9770.9380000000001</v>
      </c>
      <c r="F69" s="76">
        <f>E69/D69</f>
        <v>2.1429812477533208</v>
      </c>
      <c r="G69" s="76">
        <f t="shared" si="8"/>
        <v>3.1429812477533208</v>
      </c>
      <c r="I69" s="80">
        <f t="shared" si="3"/>
        <v>0.95737303715884181</v>
      </c>
      <c r="K69" s="80">
        <f t="shared" si="4"/>
        <v>0.95737303715884181</v>
      </c>
      <c r="M69" s="80">
        <f t="shared" si="5"/>
        <v>3.2829222526264394</v>
      </c>
      <c r="O69" s="265">
        <f t="shared" si="6"/>
        <v>3.1429812477533208</v>
      </c>
    </row>
    <row r="70" spans="3:15" x14ac:dyDescent="0.2">
      <c r="C70">
        <f>C69+1</f>
        <v>2008</v>
      </c>
      <c r="D70" s="569">
        <f>'mer_data2.3 Dec 2019'!M72</f>
        <v>4558.8869999999997</v>
      </c>
      <c r="E70" s="569">
        <f>'mer_data2.3 Dec 2019'!N72</f>
        <v>9743.4110000000001</v>
      </c>
      <c r="F70" s="76">
        <f>E70/D70</f>
        <v>2.1372345925661245</v>
      </c>
      <c r="G70" s="76">
        <f t="shared" si="8"/>
        <v>3.1372345925661245</v>
      </c>
      <c r="I70" s="80">
        <f t="shared" si="3"/>
        <v>0.9556225676853114</v>
      </c>
      <c r="K70" s="80">
        <f t="shared" si="4"/>
        <v>0.9556225676853114</v>
      </c>
      <c r="M70" s="80">
        <f t="shared" si="5"/>
        <v>3.2829222526264394</v>
      </c>
      <c r="O70" s="265">
        <f t="shared" si="6"/>
        <v>3.1372345925661245</v>
      </c>
    </row>
    <row r="71" spans="3:15" x14ac:dyDescent="0.2">
      <c r="C71">
        <f>C70+1</f>
        <v>2009</v>
      </c>
      <c r="D71" s="569">
        <f>'mer_data2.3 Dec 2019'!M73</f>
        <v>4458.9809999999998</v>
      </c>
      <c r="E71" s="569">
        <f>'mer_data2.3 Dec 2019'!N73</f>
        <v>9372.8330000000005</v>
      </c>
      <c r="F71" s="76">
        <f>E71/D71</f>
        <v>2.1020123207522081</v>
      </c>
      <c r="G71" s="76">
        <f t="shared" si="8"/>
        <v>3.1020123207522081</v>
      </c>
      <c r="I71" s="80">
        <f>G71/G$47</f>
        <v>0.94489362892176387</v>
      </c>
      <c r="K71" s="80">
        <f>IF($M$4=1,I71,1)</f>
        <v>0.94489362892176387</v>
      </c>
      <c r="M71" s="80">
        <f>G$47</f>
        <v>3.2829222526264394</v>
      </c>
      <c r="O71" s="265">
        <f>IF($M$4=1,G71,M71)</f>
        <v>3.1020123207522081</v>
      </c>
    </row>
    <row r="72" spans="3:15" x14ac:dyDescent="0.2">
      <c r="C72">
        <f>C71+1</f>
        <v>2010</v>
      </c>
      <c r="D72" s="569">
        <f>'mer_data2.3 Dec 2019'!M74</f>
        <v>4538.6400000000003</v>
      </c>
      <c r="E72" s="569">
        <f>'mer_data2.3 Dec 2019'!N74</f>
        <v>9496.8340000000007</v>
      </c>
      <c r="F72" s="76">
        <f>E72/D72</f>
        <v>2.0924404667477483</v>
      </c>
      <c r="G72" s="76">
        <f t="shared" ref="G72" si="12">F72+1</f>
        <v>3.0924404667477483</v>
      </c>
      <c r="I72" s="80">
        <f>G72/G$47</f>
        <v>0.94197797839217789</v>
      </c>
      <c r="K72" s="80">
        <f>IF($M$4=1,I72,1)</f>
        <v>0.94197797839217789</v>
      </c>
      <c r="M72" s="80">
        <f>G$47</f>
        <v>3.2829222526264394</v>
      </c>
      <c r="O72" s="265">
        <f>IF($M$4=1,G72,M72)</f>
        <v>3.0924404667477483</v>
      </c>
    </row>
    <row r="73" spans="3:15" x14ac:dyDescent="0.2">
      <c r="C73">
        <v>2011</v>
      </c>
      <c r="D73" s="569">
        <f>'mer_data2.3 Dec 2019'!M75</f>
        <v>4531.3320000000003</v>
      </c>
      <c r="E73" s="569">
        <f>'mer_data2.3 Dec 2019'!N75</f>
        <v>9384.7170000000006</v>
      </c>
      <c r="F73" s="76">
        <f t="shared" ref="F73:F76" si="13">E73/D73</f>
        <v>2.0710724793504425</v>
      </c>
      <c r="G73" s="76">
        <f t="shared" ref="G73:G76" si="14">F73+1</f>
        <v>3.0710724793504425</v>
      </c>
      <c r="I73" s="80">
        <f t="shared" ref="I73:I76" si="15">G73/G$47</f>
        <v>0.93546914700568662</v>
      </c>
      <c r="K73" s="80">
        <f t="shared" ref="K73:K76" si="16">IF($M$4=1,I73,1)</f>
        <v>0.93546914700568662</v>
      </c>
      <c r="M73" s="80">
        <f t="shared" ref="M73:M76" si="17">G$47</f>
        <v>3.2829222526264394</v>
      </c>
      <c r="O73" s="265">
        <f t="shared" ref="O73:O76" si="18">IF($M$4=1,G73,M73)</f>
        <v>3.0710724793504425</v>
      </c>
    </row>
    <row r="74" spans="3:15" x14ac:dyDescent="0.2">
      <c r="C74">
        <v>2012</v>
      </c>
      <c r="D74" s="569">
        <f>'mer_data2.3 Dec 2019'!M76</f>
        <v>4528.0690000000004</v>
      </c>
      <c r="E74" s="569">
        <f>'mer_data2.3 Dec 2019'!N76</f>
        <v>9168.4449999999997</v>
      </c>
      <c r="F74" s="76">
        <f t="shared" si="13"/>
        <v>2.024802404733673</v>
      </c>
      <c r="G74" s="76">
        <f t="shared" si="14"/>
        <v>3.024802404733673</v>
      </c>
      <c r="I74" s="80">
        <f t="shared" si="15"/>
        <v>0.92137497387083644</v>
      </c>
      <c r="K74" s="80">
        <f t="shared" si="16"/>
        <v>0.92137497387083644</v>
      </c>
      <c r="M74" s="80">
        <f t="shared" si="17"/>
        <v>3.2829222526264394</v>
      </c>
      <c r="O74" s="265">
        <f t="shared" si="18"/>
        <v>3.024802404733673</v>
      </c>
    </row>
    <row r="75" spans="3:15" x14ac:dyDescent="0.2">
      <c r="C75">
        <v>2013</v>
      </c>
      <c r="D75" s="569">
        <f>'mer_data2.3 Dec 2019'!M77</f>
        <v>4562.1130000000003</v>
      </c>
      <c r="E75" s="569">
        <f>'mer_data2.3 Dec 2019'!N77</f>
        <v>9206.3690000000006</v>
      </c>
      <c r="F75" s="76">
        <f t="shared" si="13"/>
        <v>2.0180054724641847</v>
      </c>
      <c r="G75" s="76">
        <f t="shared" si="14"/>
        <v>3.0180054724641847</v>
      </c>
      <c r="I75" s="80">
        <f t="shared" si="15"/>
        <v>0.91930458299756779</v>
      </c>
      <c r="K75" s="80">
        <f t="shared" si="16"/>
        <v>0.91930458299756779</v>
      </c>
      <c r="M75" s="80">
        <f t="shared" si="17"/>
        <v>3.2829222526264394</v>
      </c>
      <c r="O75" s="265">
        <f t="shared" si="18"/>
        <v>3.0180054724641847</v>
      </c>
    </row>
    <row r="76" spans="3:15" x14ac:dyDescent="0.2">
      <c r="C76">
        <v>2014</v>
      </c>
      <c r="D76" s="569">
        <f>'mer_data2.3 Dec 2019'!M78</f>
        <v>4613.5640000000003</v>
      </c>
      <c r="E76" s="569">
        <f>'mer_data2.3 Dec 2019'!N78</f>
        <v>9260.8670000000002</v>
      </c>
      <c r="F76" s="76">
        <f t="shared" si="13"/>
        <v>2.0073130014019531</v>
      </c>
      <c r="G76" s="76">
        <f t="shared" si="14"/>
        <v>3.0073130014019531</v>
      </c>
      <c r="I76" s="80">
        <f t="shared" si="15"/>
        <v>0.91604758504287132</v>
      </c>
      <c r="K76" s="80">
        <f t="shared" si="16"/>
        <v>0.91604758504287132</v>
      </c>
      <c r="M76" s="80">
        <f t="shared" si="17"/>
        <v>3.2829222526264394</v>
      </c>
      <c r="O76" s="265">
        <f t="shared" si="18"/>
        <v>3.0073130014019531</v>
      </c>
    </row>
    <row r="77" spans="3:15" x14ac:dyDescent="0.2">
      <c r="C77">
        <v>2015</v>
      </c>
      <c r="D77" s="78">
        <f>'mer_data2.3 Dec 2019'!M79</f>
        <v>4642.884</v>
      </c>
      <c r="E77" s="78">
        <f>'mer_data2.3 Dec 2019'!N79</f>
        <v>9073.1059999999998</v>
      </c>
      <c r="F77" s="76">
        <f t="shared" ref="F77:F80" si="19">E77/D77</f>
        <v>1.9541961418807792</v>
      </c>
      <c r="G77" s="76">
        <f t="shared" ref="G77:G80" si="20">F77+1</f>
        <v>2.9541961418807792</v>
      </c>
      <c r="I77" s="80">
        <f t="shared" ref="I77:I80" si="21">G77/G$47</f>
        <v>0.89986783558987138</v>
      </c>
      <c r="J77" s="530"/>
      <c r="K77" s="80">
        <f t="shared" ref="K77:K80" si="22">IF($M$4=1,I77,1)</f>
        <v>0.89986783558987138</v>
      </c>
      <c r="L77" s="530"/>
      <c r="M77" s="80">
        <f t="shared" ref="M77:M80" si="23">G$47</f>
        <v>3.2829222526264394</v>
      </c>
      <c r="N77" s="530"/>
      <c r="O77" s="265">
        <f t="shared" ref="O77:O80" si="24">IF($M$4=1,G77,M77)</f>
        <v>2.9541961418807792</v>
      </c>
    </row>
    <row r="78" spans="3:15" x14ac:dyDescent="0.2">
      <c r="C78">
        <v>2016</v>
      </c>
      <c r="D78" s="78">
        <f>'mer_data2.3 Dec 2019'!M80</f>
        <v>4664.857</v>
      </c>
      <c r="E78" s="78">
        <f>'mer_data2.3 Dec 2019'!N80</f>
        <v>9044.1</v>
      </c>
      <c r="F78" s="76">
        <f t="shared" si="19"/>
        <v>1.9387732571437881</v>
      </c>
      <c r="G78" s="76">
        <f t="shared" si="20"/>
        <v>2.9387732571437883</v>
      </c>
      <c r="I78" s="80">
        <f t="shared" si="21"/>
        <v>0.89516992209994584</v>
      </c>
      <c r="J78" s="530"/>
      <c r="K78" s="80">
        <f t="shared" si="22"/>
        <v>0.89516992209994584</v>
      </c>
      <c r="L78" s="530"/>
      <c r="M78" s="80">
        <f t="shared" si="23"/>
        <v>3.2829222526264394</v>
      </c>
      <c r="N78" s="530"/>
      <c r="O78" s="265">
        <f t="shared" si="24"/>
        <v>2.9387732571437883</v>
      </c>
    </row>
    <row r="79" spans="3:15" x14ac:dyDescent="0.2">
      <c r="C79">
        <v>2017</v>
      </c>
      <c r="D79" s="78">
        <f>'mer_data2.3 Dec 2019'!M81</f>
        <v>4616.0529999999999</v>
      </c>
      <c r="E79" s="78">
        <f>'mer_data2.3 Dec 2019'!N81</f>
        <v>8915.5570000000007</v>
      </c>
      <c r="F79" s="76">
        <f t="shared" si="19"/>
        <v>1.9314243142355603</v>
      </c>
      <c r="G79" s="76">
        <f t="shared" si="20"/>
        <v>2.93142431423556</v>
      </c>
      <c r="I79" s="80">
        <f t="shared" si="21"/>
        <v>0.89293138510676873</v>
      </c>
      <c r="J79" s="530"/>
      <c r="K79" s="80">
        <f t="shared" si="22"/>
        <v>0.89293138510676873</v>
      </c>
      <c r="L79" s="530"/>
      <c r="M79" s="80">
        <f t="shared" si="23"/>
        <v>3.2829222526264394</v>
      </c>
      <c r="N79" s="530"/>
      <c r="O79" s="265">
        <f t="shared" si="24"/>
        <v>2.93142431423556</v>
      </c>
    </row>
    <row r="80" spans="3:15" x14ac:dyDescent="0.2">
      <c r="C80">
        <v>2018</v>
      </c>
      <c r="D80" s="78">
        <f>'mer_data2.3 Dec 2019'!M82</f>
        <v>4714.567</v>
      </c>
      <c r="E80" s="78">
        <f>'mer_data2.3 Dec 2019'!N82</f>
        <v>8948.7530000000006</v>
      </c>
      <c r="F80" s="76">
        <f t="shared" si="19"/>
        <v>1.8981070796109167</v>
      </c>
      <c r="G80" s="76">
        <f t="shared" si="20"/>
        <v>2.8981070796109165</v>
      </c>
      <c r="I80" s="80">
        <f t="shared" si="21"/>
        <v>0.88278273336882751</v>
      </c>
      <c r="J80" s="530"/>
      <c r="K80" s="80">
        <f t="shared" si="22"/>
        <v>0.88278273336882751</v>
      </c>
      <c r="L80" s="530"/>
      <c r="M80" s="80">
        <f t="shared" si="23"/>
        <v>3.2829222526264394</v>
      </c>
      <c r="N80" s="530"/>
      <c r="O80" s="265">
        <f t="shared" si="24"/>
        <v>2.8981070796109165</v>
      </c>
    </row>
    <row r="82" spans="4:10" x14ac:dyDescent="0.2">
      <c r="D82" t="s">
        <v>110</v>
      </c>
    </row>
    <row r="83" spans="4:10" x14ac:dyDescent="0.2">
      <c r="D83" t="s">
        <v>111</v>
      </c>
    </row>
    <row r="84" spans="4:10" x14ac:dyDescent="0.2">
      <c r="D84" t="s">
        <v>112</v>
      </c>
      <c r="E84" s="248" t="s">
        <v>1486</v>
      </c>
    </row>
    <row r="85" spans="4:10" x14ac:dyDescent="0.2">
      <c r="D85" t="s">
        <v>113</v>
      </c>
      <c r="E85" s="531" t="s">
        <v>1486</v>
      </c>
      <c r="F85" s="530"/>
      <c r="G85" s="530"/>
      <c r="H85" s="530"/>
      <c r="I85" s="530"/>
      <c r="J85" s="530"/>
    </row>
    <row r="86" spans="4:10" x14ac:dyDescent="0.2">
      <c r="D86" t="s">
        <v>351</v>
      </c>
      <c r="E86" t="s">
        <v>352</v>
      </c>
    </row>
    <row r="87" spans="4:10" x14ac:dyDescent="0.2">
      <c r="D87" t="s">
        <v>353</v>
      </c>
      <c r="E87" t="s">
        <v>354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F108"/>
  <sheetViews>
    <sheetView topLeftCell="B65" workbookViewId="0">
      <selection activeCell="I81" sqref="I81"/>
    </sheetView>
  </sheetViews>
  <sheetFormatPr defaultRowHeight="12.75" x14ac:dyDescent="0.2"/>
  <cols>
    <col min="2" max="2" width="19.140625" customWidth="1"/>
    <col min="3" max="3" width="10.85546875" customWidth="1"/>
    <col min="5" max="5" width="10.5703125" customWidth="1"/>
    <col min="6" max="7" width="9.5703125" bestFit="1" customWidth="1"/>
    <col min="8" max="8" width="11.140625" customWidth="1"/>
    <col min="9" max="9" width="14.42578125" customWidth="1"/>
    <col min="10" max="13" width="11.140625" customWidth="1"/>
    <col min="16" max="16" width="9.5703125" customWidth="1"/>
    <col min="19" max="19" width="4.85546875" customWidth="1"/>
    <col min="24" max="37" width="13.5703125" customWidth="1"/>
    <col min="44" max="60" width="13.7109375" customWidth="1"/>
    <col min="62" max="62" width="3" customWidth="1"/>
    <col min="65" max="65" width="10.28515625" customWidth="1"/>
    <col min="66" max="66" width="10.140625" customWidth="1"/>
    <col min="95" max="109" width="8.42578125" customWidth="1"/>
    <col min="111" max="111" width="4.28515625" customWidth="1"/>
    <col min="115" max="115" width="10.140625" customWidth="1"/>
    <col min="116" max="116" width="10.5703125" customWidth="1"/>
    <col min="117" max="117" width="9.85546875" customWidth="1"/>
    <col min="119" max="119" width="8.7109375" customWidth="1"/>
    <col min="120" max="120" width="10.28515625" customWidth="1"/>
    <col min="121" max="121" width="10.85546875" customWidth="1"/>
    <col min="126" max="126" width="13.140625" bestFit="1" customWidth="1"/>
    <col min="127" max="128" width="9.140625" bestFit="1" customWidth="1"/>
    <col min="129" max="129" width="9.42578125" bestFit="1" customWidth="1"/>
    <col min="130" max="132" width="9.140625" bestFit="1" customWidth="1"/>
    <col min="149" max="149" width="11" customWidth="1"/>
    <col min="163" max="163" width="4.7109375" customWidth="1"/>
    <col min="179" max="179" width="10.42578125" customWidth="1"/>
    <col min="181" max="181" width="11.140625" customWidth="1"/>
    <col min="199" max="202" width="9" bestFit="1" customWidth="1"/>
    <col min="203" max="203" width="13.140625" bestFit="1" customWidth="1"/>
    <col min="204" max="204" width="9" bestFit="1" customWidth="1"/>
    <col min="215" max="215" width="4.7109375" customWidth="1"/>
    <col min="217" max="217" width="12.85546875" customWidth="1"/>
    <col min="218" max="218" width="11.5703125" customWidth="1"/>
    <col min="220" max="220" width="11.85546875" customWidth="1"/>
    <col min="223" max="223" width="10.140625" customWidth="1"/>
    <col min="226" max="226" width="9.5703125" bestFit="1" customWidth="1"/>
    <col min="228" max="228" width="12.140625" customWidth="1"/>
    <col min="229" max="229" width="11.42578125" customWidth="1"/>
    <col min="230" max="230" width="12.85546875" customWidth="1"/>
    <col min="231" max="232" width="10" customWidth="1"/>
    <col min="237" max="237" width="11.85546875" customWidth="1"/>
    <col min="239" max="239" width="12.5703125" customWidth="1"/>
    <col min="247" max="247" width="6" style="288" customWidth="1"/>
  </cols>
  <sheetData>
    <row r="1" spans="1:249" ht="15.75" x14ac:dyDescent="0.25">
      <c r="A1" s="463" t="s">
        <v>1331</v>
      </c>
      <c r="B1" s="463"/>
      <c r="C1" s="463"/>
      <c r="D1" s="463"/>
      <c r="E1" s="463"/>
      <c r="H1" s="461" t="s">
        <v>1332</v>
      </c>
      <c r="I1" s="462"/>
      <c r="J1" s="462"/>
      <c r="K1" s="462"/>
      <c r="O1" s="88" t="s">
        <v>48</v>
      </c>
      <c r="P1" s="88"/>
      <c r="Z1" s="63" t="s">
        <v>603</v>
      </c>
      <c r="AT1" s="63" t="s">
        <v>622</v>
      </c>
      <c r="AV1" s="248" t="s">
        <v>623</v>
      </c>
      <c r="BJ1" s="89"/>
      <c r="BL1" s="88" t="s">
        <v>49</v>
      </c>
      <c r="BM1" s="88"/>
      <c r="BW1" s="63" t="s">
        <v>622</v>
      </c>
      <c r="BZ1" s="531" t="s">
        <v>623</v>
      </c>
      <c r="CS1" s="63" t="s">
        <v>622</v>
      </c>
      <c r="CV1" s="531" t="s">
        <v>623</v>
      </c>
      <c r="DG1" s="89"/>
      <c r="DI1" s="88" t="s">
        <v>50</v>
      </c>
      <c r="DJ1" s="88"/>
      <c r="DU1" s="278"/>
      <c r="DV1" s="63" t="s">
        <v>622</v>
      </c>
      <c r="DY1" s="531" t="s">
        <v>623</v>
      </c>
      <c r="ES1" s="63" t="s">
        <v>622</v>
      </c>
      <c r="EU1" s="531" t="s">
        <v>623</v>
      </c>
      <c r="FG1" s="89"/>
      <c r="FI1" s="88" t="s">
        <v>51</v>
      </c>
      <c r="FJ1" s="88"/>
      <c r="FT1" s="63" t="s">
        <v>622</v>
      </c>
      <c r="FV1" s="248" t="s">
        <v>1478</v>
      </c>
      <c r="GQ1" s="63" t="s">
        <v>622</v>
      </c>
      <c r="GT1" s="531" t="s">
        <v>623</v>
      </c>
      <c r="HG1" s="89"/>
      <c r="HI1" s="88" t="s">
        <v>1336</v>
      </c>
      <c r="IO1" s="88" t="s">
        <v>629</v>
      </c>
    </row>
    <row r="2" spans="1:249" ht="15.75" x14ac:dyDescent="0.25">
      <c r="O2" s="88"/>
      <c r="P2" s="88"/>
      <c r="BJ2" s="89"/>
      <c r="BL2" s="88"/>
      <c r="BM2" s="88"/>
      <c r="DG2" s="89"/>
      <c r="DI2" s="88"/>
      <c r="DJ2" s="88"/>
      <c r="DU2" s="278"/>
      <c r="FG2" s="89"/>
      <c r="FI2" s="88"/>
      <c r="FJ2" s="88"/>
      <c r="HG2" s="89"/>
      <c r="HQ2" s="80"/>
      <c r="HR2" s="80"/>
      <c r="HS2" s="80"/>
      <c r="HT2" s="80"/>
    </row>
    <row r="3" spans="1:249" ht="15.75" x14ac:dyDescent="0.25">
      <c r="I3" s="64" t="s">
        <v>635</v>
      </c>
      <c r="O3" s="88" t="s">
        <v>128</v>
      </c>
      <c r="P3" s="88"/>
      <c r="Z3" s="248" t="s">
        <v>604</v>
      </c>
      <c r="AA3" s="248" t="s">
        <v>606</v>
      </c>
      <c r="AB3" s="248" t="s">
        <v>609</v>
      </c>
      <c r="AC3" s="248" t="s">
        <v>611</v>
      </c>
      <c r="AD3" s="248" t="s">
        <v>608</v>
      </c>
      <c r="AE3" s="248" t="s">
        <v>612</v>
      </c>
      <c r="AM3" s="88" t="s">
        <v>129</v>
      </c>
      <c r="AT3" s="248" t="s">
        <v>604</v>
      </c>
      <c r="AU3" s="248" t="s">
        <v>606</v>
      </c>
      <c r="AV3" s="248" t="s">
        <v>609</v>
      </c>
      <c r="AW3" s="248" t="s">
        <v>625</v>
      </c>
      <c r="AX3" s="248" t="s">
        <v>608</v>
      </c>
      <c r="AY3" s="248" t="s">
        <v>612</v>
      </c>
      <c r="BJ3" s="89"/>
      <c r="BL3" s="88" t="s">
        <v>128</v>
      </c>
      <c r="BM3" s="88"/>
      <c r="BW3" s="248" t="s">
        <v>604</v>
      </c>
      <c r="BX3" s="248" t="s">
        <v>606</v>
      </c>
      <c r="BY3" s="248" t="s">
        <v>609</v>
      </c>
      <c r="BZ3" s="248" t="s">
        <v>611</v>
      </c>
      <c r="CA3" s="248" t="s">
        <v>608</v>
      </c>
      <c r="CB3" s="248" t="s">
        <v>612</v>
      </c>
      <c r="CL3" s="88" t="s">
        <v>129</v>
      </c>
      <c r="CS3" s="301" t="s">
        <v>1312</v>
      </c>
      <c r="CT3" s="248" t="s">
        <v>606</v>
      </c>
      <c r="CU3" s="248" t="s">
        <v>609</v>
      </c>
      <c r="CV3" s="248" t="s">
        <v>625</v>
      </c>
      <c r="CW3" s="248" t="s">
        <v>608</v>
      </c>
      <c r="CX3" s="248" t="s">
        <v>612</v>
      </c>
      <c r="DG3" s="89"/>
      <c r="DI3" s="88" t="s">
        <v>128</v>
      </c>
      <c r="DJ3" s="88"/>
      <c r="DU3" s="278"/>
      <c r="DV3" s="248" t="s">
        <v>604</v>
      </c>
      <c r="DW3" s="248" t="s">
        <v>606</v>
      </c>
      <c r="DX3" s="248" t="s">
        <v>609</v>
      </c>
      <c r="DY3" s="248" t="s">
        <v>626</v>
      </c>
      <c r="DZ3" s="248" t="s">
        <v>611</v>
      </c>
      <c r="EA3" s="248" t="s">
        <v>608</v>
      </c>
      <c r="EB3" s="248" t="s">
        <v>612</v>
      </c>
      <c r="EK3" s="88" t="s">
        <v>129</v>
      </c>
      <c r="ES3" s="301" t="s">
        <v>1312</v>
      </c>
      <c r="ET3" s="248" t="s">
        <v>606</v>
      </c>
      <c r="EU3" s="248" t="s">
        <v>609</v>
      </c>
      <c r="EV3" s="248" t="s">
        <v>625</v>
      </c>
      <c r="EW3" s="248" t="s">
        <v>608</v>
      </c>
      <c r="EX3" s="248" t="s">
        <v>612</v>
      </c>
      <c r="FG3" s="89"/>
      <c r="FI3" s="88" t="s">
        <v>128</v>
      </c>
      <c r="FJ3" s="88"/>
      <c r="FT3" s="248" t="s">
        <v>604</v>
      </c>
      <c r="FU3" s="248" t="s">
        <v>606</v>
      </c>
      <c r="FV3" s="248" t="s">
        <v>609</v>
      </c>
      <c r="FW3" s="248" t="s">
        <v>626</v>
      </c>
      <c r="FX3" s="248" t="s">
        <v>611</v>
      </c>
      <c r="FY3" s="248" t="s">
        <v>608</v>
      </c>
      <c r="FZ3" s="248" t="s">
        <v>612</v>
      </c>
      <c r="GJ3" s="88" t="s">
        <v>129</v>
      </c>
      <c r="GQ3" s="301" t="s">
        <v>1312</v>
      </c>
      <c r="GR3" s="248" t="s">
        <v>606</v>
      </c>
      <c r="GS3" s="248" t="s">
        <v>609</v>
      </c>
      <c r="GT3" s="248" t="s">
        <v>625</v>
      </c>
      <c r="GU3" s="248" t="s">
        <v>608</v>
      </c>
      <c r="GV3" s="248" t="s">
        <v>612</v>
      </c>
      <c r="HG3" s="89"/>
      <c r="HI3" s="248" t="s">
        <v>628</v>
      </c>
      <c r="HQ3" s="79"/>
      <c r="HR3" s="79"/>
      <c r="HS3" s="79"/>
      <c r="HT3" s="79"/>
    </row>
    <row r="4" spans="1:249" x14ac:dyDescent="0.2">
      <c r="I4" s="64" t="s">
        <v>1333</v>
      </c>
      <c r="Z4">
        <f t="array" ref="Z4:AE8">LINEST(AF29:AF43,AA29:AE43,1,1)</f>
        <v>7.7812795381224072E-3</v>
      </c>
      <c r="AA4">
        <v>-0.22770937179733236</v>
      </c>
      <c r="AB4">
        <v>2.5450539600432593</v>
      </c>
      <c r="AC4">
        <v>9.7073065815957878E-3</v>
      </c>
      <c r="AD4">
        <v>1.9028835459687623E-3</v>
      </c>
      <c r="AE4">
        <v>3.2079659503619355</v>
      </c>
      <c r="AT4">
        <f t="array" ref="AT4:AY8">LINEST(BA29:BA43,AU29:AY43,1,1)</f>
        <v>-81.302386469551919</v>
      </c>
      <c r="AU4">
        <v>0.26336273781734298</v>
      </c>
      <c r="AV4">
        <v>-11.251215058437188</v>
      </c>
      <c r="AW4" s="283">
        <v>1.3208656000252008E-3</v>
      </c>
      <c r="AX4">
        <v>-1.255563768669164E-3</v>
      </c>
      <c r="AY4">
        <v>161.207016074188</v>
      </c>
      <c r="BJ4" s="89"/>
      <c r="BW4">
        <f t="array" ref="BW4:CB8">LINEST(CD29:CD43,BX29:CB43,1,1)</f>
        <v>3.0321553480361224E-3</v>
      </c>
      <c r="BX4">
        <v>-9.3683069535619543E-2</v>
      </c>
      <c r="BY4">
        <v>1.49009319386411</v>
      </c>
      <c r="BZ4">
        <v>2.9344545644944269E-3</v>
      </c>
      <c r="CA4">
        <v>-7.4102081349398114E-5</v>
      </c>
      <c r="CB4">
        <v>17.400594775101251</v>
      </c>
      <c r="CS4">
        <f t="array" ref="CS4:CX8">LINEST(CZ29:CZ43,CT29:CX43,1,1)</f>
        <v>-103.1157169319501</v>
      </c>
      <c r="CT4">
        <v>0.15623880914767407</v>
      </c>
      <c r="CU4">
        <v>7.6290553301052526</v>
      </c>
      <c r="CV4" s="283">
        <v>-8.5062844674005107E-4</v>
      </c>
      <c r="CW4">
        <v>8.516435585451846E-3</v>
      </c>
      <c r="CX4">
        <v>68.209216068887756</v>
      </c>
      <c r="DG4" s="89"/>
      <c r="DU4" s="278"/>
      <c r="DV4">
        <f t="array" ref="DV4:EB8">LINEST(ED29:ED43,DW29:EB43,1,1)</f>
        <v>1.4169487723985089E-2</v>
      </c>
      <c r="DW4">
        <v>-0.34001076528150243</v>
      </c>
      <c r="DX4">
        <v>0.63114914538081668</v>
      </c>
      <c r="DY4" s="283">
        <v>1.8539493773999677E-3</v>
      </c>
      <c r="DZ4">
        <v>-7.4274014831031913E-3</v>
      </c>
      <c r="EA4">
        <v>4.1966999739479639E-3</v>
      </c>
      <c r="EB4">
        <v>26.455704087111258</v>
      </c>
      <c r="ER4" s="574"/>
      <c r="ES4" s="283">
        <f t="array" ref="ES4:EX8">LINEST(EZ29:EZ43,ET29:EX43,1,1)</f>
        <v>-29.184541706905634</v>
      </c>
      <c r="ET4">
        <v>0.10964743397627802</v>
      </c>
      <c r="EU4">
        <v>-1.7612950490809069</v>
      </c>
      <c r="EV4" s="283">
        <v>-1.7373053547690202E-5</v>
      </c>
      <c r="EW4">
        <v>1.2595315865008741E-2</v>
      </c>
      <c r="EX4">
        <v>55.554593091459537</v>
      </c>
      <c r="FG4" s="89"/>
      <c r="FT4">
        <f t="array" ref="FT4:FZ8">LINEST(GB29:GB43,FU29:FZ43,1,1)</f>
        <v>-1.0823776502438039E-3</v>
      </c>
      <c r="FU4">
        <v>-6.2365156305223844E-2</v>
      </c>
      <c r="FV4">
        <v>-4.1448409145378671</v>
      </c>
      <c r="FW4" s="283">
        <v>7.004434476107475E-3</v>
      </c>
      <c r="FX4">
        <v>-7.4590324700970712E-2</v>
      </c>
      <c r="FY4">
        <v>-4.5214949897216866E-3</v>
      </c>
      <c r="FZ4">
        <v>120.74525702722417</v>
      </c>
      <c r="GQ4">
        <f t="array" ref="GQ4:GV8">LINEST(GX29:GX43,GR29:GV43,1,1)</f>
        <v>6.750912154443526</v>
      </c>
      <c r="GR4">
        <v>1.9361371290541329E-3</v>
      </c>
      <c r="GS4">
        <v>3.7014935660969992</v>
      </c>
      <c r="GT4" s="283">
        <v>-1.3895791561652838E-3</v>
      </c>
      <c r="GU4">
        <v>1.595030684664276E-2</v>
      </c>
      <c r="GV4">
        <v>24.59065261747994</v>
      </c>
      <c r="HG4" s="89"/>
      <c r="HI4" t="s">
        <v>130</v>
      </c>
    </row>
    <row r="5" spans="1:249" x14ac:dyDescent="0.2">
      <c r="I5" s="248" t="s">
        <v>636</v>
      </c>
      <c r="P5" s="64" t="s">
        <v>131</v>
      </c>
      <c r="T5" s="64" t="s">
        <v>132</v>
      </c>
      <c r="X5" s="531" t="s">
        <v>670</v>
      </c>
      <c r="Z5">
        <v>3.3281909113183224E-3</v>
      </c>
      <c r="AA5">
        <v>8.012824626478493E-2</v>
      </c>
      <c r="AB5">
        <v>0.55206089182889106</v>
      </c>
      <c r="AC5">
        <v>2.8764149024666438E-3</v>
      </c>
      <c r="AD5">
        <v>9.2382373778820384E-4</v>
      </c>
      <c r="AE5">
        <v>7.2450120411625516</v>
      </c>
      <c r="AM5" s="64" t="s">
        <v>131</v>
      </c>
      <c r="AT5">
        <v>55.682316243986961</v>
      </c>
      <c r="AU5">
        <v>0.21070147825273403</v>
      </c>
      <c r="AV5">
        <v>19.217612971113599</v>
      </c>
      <c r="AW5">
        <v>2.7712534811799587E-3</v>
      </c>
      <c r="AX5">
        <v>1.9579858759791808E-2</v>
      </c>
      <c r="AY5">
        <v>129.79778708889418</v>
      </c>
      <c r="BJ5" s="89"/>
      <c r="BM5" s="64" t="s">
        <v>131</v>
      </c>
      <c r="BQ5" s="64" t="s">
        <v>132</v>
      </c>
      <c r="BU5" s="531" t="s">
        <v>86</v>
      </c>
      <c r="BW5">
        <v>4.367533505313631E-3</v>
      </c>
      <c r="BX5">
        <v>0.10530728766746139</v>
      </c>
      <c r="BY5">
        <v>0.72360945541061261</v>
      </c>
      <c r="BZ5">
        <v>2.7580314268240086E-3</v>
      </c>
      <c r="CA5">
        <v>9.0225395635219416E-4</v>
      </c>
      <c r="CB5">
        <v>7.4671495491596538</v>
      </c>
      <c r="CS5">
        <v>27.29470884623343</v>
      </c>
      <c r="CT5">
        <v>8.7203467513295052E-2</v>
      </c>
      <c r="CU5">
        <v>7.8322244653619313</v>
      </c>
      <c r="CV5">
        <v>1.0724055653353987E-3</v>
      </c>
      <c r="CW5">
        <v>7.8933214145260576E-3</v>
      </c>
      <c r="CX5">
        <v>53.395901542265221</v>
      </c>
      <c r="DG5" s="89"/>
      <c r="DJ5" s="64" t="s">
        <v>131</v>
      </c>
      <c r="DO5" s="64" t="s">
        <v>132</v>
      </c>
      <c r="DU5" s="278"/>
      <c r="DV5">
        <v>9.2994981111891289E-3</v>
      </c>
      <c r="DW5">
        <v>0.21972552210554389</v>
      </c>
      <c r="DX5">
        <v>2.9648525138577901</v>
      </c>
      <c r="DY5">
        <v>2.1436942572472025E-3</v>
      </c>
      <c r="DZ5">
        <v>1.7598569268089646E-2</v>
      </c>
      <c r="EA5">
        <v>2.6696881209584324E-3</v>
      </c>
      <c r="EB5">
        <v>23.004176186332892</v>
      </c>
      <c r="ES5" s="283">
        <v>46.50663206205644</v>
      </c>
      <c r="ET5">
        <v>0.15894310312341456</v>
      </c>
      <c r="EU5">
        <v>7.8919394838360377</v>
      </c>
      <c r="EV5">
        <v>2.3057244303020569E-3</v>
      </c>
      <c r="EW5">
        <v>2.0113179751550268E-2</v>
      </c>
      <c r="EX5">
        <v>63.799112673985888</v>
      </c>
      <c r="FG5" s="89"/>
      <c r="FJ5" s="64" t="s">
        <v>131</v>
      </c>
      <c r="FN5" s="64" t="s">
        <v>132</v>
      </c>
      <c r="FT5">
        <v>7.1209960794166548E-3</v>
      </c>
      <c r="FU5">
        <v>0.16206284274069593</v>
      </c>
      <c r="FV5">
        <v>2.1428436118087566</v>
      </c>
      <c r="FW5">
        <v>1.7918342469183755E-3</v>
      </c>
      <c r="FX5">
        <v>2.100935173181144E-2</v>
      </c>
      <c r="FY5">
        <v>2.6538524909904839E-3</v>
      </c>
      <c r="FZ5">
        <v>25.104405336097312</v>
      </c>
      <c r="GQ5">
        <v>21.551900832293725</v>
      </c>
      <c r="GR5">
        <v>6.8415655429575298E-2</v>
      </c>
      <c r="GS5">
        <v>4.6976363733077253</v>
      </c>
      <c r="GT5">
        <v>9.2520119412642214E-4</v>
      </c>
      <c r="GU5">
        <v>9.0703133336115169E-3</v>
      </c>
      <c r="GV5">
        <v>43.831872375170704</v>
      </c>
      <c r="HG5" s="89"/>
      <c r="HI5" t="s">
        <v>475</v>
      </c>
      <c r="HT5" s="65" t="s">
        <v>182</v>
      </c>
    </row>
    <row r="6" spans="1:249" ht="12.75" customHeight="1" x14ac:dyDescent="0.2">
      <c r="B6" s="64" t="s">
        <v>71</v>
      </c>
      <c r="I6" s="248" t="s">
        <v>1334</v>
      </c>
      <c r="J6" s="259">
        <v>2</v>
      </c>
      <c r="Z6">
        <v>0.96939964831132619</v>
      </c>
      <c r="AA6">
        <v>0.66743371222842351</v>
      </c>
      <c r="AB6" t="e">
        <v>#N/A</v>
      </c>
      <c r="AC6" t="e">
        <v>#N/A</v>
      </c>
      <c r="AD6" t="e">
        <v>#N/A</v>
      </c>
      <c r="AE6" t="e">
        <v>#N/A</v>
      </c>
      <c r="AT6">
        <v>0.88848167159435842</v>
      </c>
      <c r="AU6">
        <v>6.9244454165877345</v>
      </c>
      <c r="AV6" t="e">
        <v>#N/A</v>
      </c>
      <c r="AW6" t="e">
        <v>#N/A</v>
      </c>
      <c r="AX6" t="e">
        <v>#N/A</v>
      </c>
      <c r="AY6" t="e">
        <v>#N/A</v>
      </c>
      <c r="BJ6" s="89"/>
      <c r="BW6">
        <v>0.94297810079729782</v>
      </c>
      <c r="BX6">
        <v>0.94735394726241406</v>
      </c>
      <c r="BY6" t="e">
        <v>#N/A</v>
      </c>
      <c r="BZ6" t="e">
        <v>#N/A</v>
      </c>
      <c r="CA6" t="e">
        <v>#N/A</v>
      </c>
      <c r="CB6" t="e">
        <v>#N/A</v>
      </c>
      <c r="CS6">
        <v>0.89554006012279241</v>
      </c>
      <c r="CT6">
        <v>3.4432234575835983</v>
      </c>
      <c r="CU6" t="e">
        <v>#N/A</v>
      </c>
      <c r="CV6" t="e">
        <v>#N/A</v>
      </c>
      <c r="CW6" t="e">
        <v>#N/A</v>
      </c>
      <c r="CX6" t="e">
        <v>#N/A</v>
      </c>
      <c r="DG6" s="89"/>
      <c r="DU6" s="278"/>
      <c r="DV6">
        <v>0.85596975825869437</v>
      </c>
      <c r="DW6">
        <v>1.6284640187421056</v>
      </c>
      <c r="DX6" t="e">
        <v>#N/A</v>
      </c>
      <c r="DY6" t="e">
        <v>#N/A</v>
      </c>
      <c r="DZ6" t="e">
        <v>#N/A</v>
      </c>
      <c r="EA6" t="e">
        <v>#N/A</v>
      </c>
      <c r="EB6" t="e">
        <v>#N/A</v>
      </c>
      <c r="ES6">
        <v>0.7378191720432713</v>
      </c>
      <c r="ET6">
        <v>5.9129826648257318</v>
      </c>
      <c r="EU6" t="e">
        <v>#N/A</v>
      </c>
      <c r="EV6" t="e">
        <v>#N/A</v>
      </c>
      <c r="EW6" t="e">
        <v>#N/A</v>
      </c>
      <c r="EX6" t="e">
        <v>#N/A</v>
      </c>
      <c r="FG6" s="89"/>
      <c r="FT6">
        <v>0.91652386725078017</v>
      </c>
      <c r="FU6">
        <v>1.2878336008105513</v>
      </c>
      <c r="FV6" t="e">
        <v>#N/A</v>
      </c>
      <c r="FW6" t="e">
        <v>#N/A</v>
      </c>
      <c r="FX6" t="e">
        <v>#N/A</v>
      </c>
      <c r="FY6" t="e">
        <v>#N/A</v>
      </c>
      <c r="FZ6" t="e">
        <v>#N/A</v>
      </c>
      <c r="GQ6">
        <v>0.96760551805810824</v>
      </c>
      <c r="GR6">
        <v>2.5595750177797796</v>
      </c>
      <c r="GS6" t="e">
        <v>#N/A</v>
      </c>
      <c r="GT6" t="e">
        <v>#N/A</v>
      </c>
      <c r="GU6" t="e">
        <v>#N/A</v>
      </c>
      <c r="GV6" t="e">
        <v>#N/A</v>
      </c>
      <c r="HG6" s="89"/>
      <c r="HP6" t="s">
        <v>67</v>
      </c>
      <c r="HQ6" t="s">
        <v>133</v>
      </c>
    </row>
    <row r="7" spans="1:249" ht="40.5" customHeight="1" thickBot="1" x14ac:dyDescent="0.25">
      <c r="C7" t="s">
        <v>134</v>
      </c>
      <c r="D7" t="s">
        <v>99</v>
      </c>
      <c r="E7" t="s">
        <v>100</v>
      </c>
      <c r="J7" s="248" t="s">
        <v>637</v>
      </c>
      <c r="O7" s="74"/>
      <c r="P7" s="90" t="s">
        <v>135</v>
      </c>
      <c r="Q7" s="90" t="s">
        <v>136</v>
      </c>
      <c r="R7" s="90" t="s">
        <v>48</v>
      </c>
      <c r="S7" s="91"/>
      <c r="T7" s="90" t="s">
        <v>135</v>
      </c>
      <c r="U7" s="90" t="s">
        <v>136</v>
      </c>
      <c r="V7" s="90" t="s">
        <v>48</v>
      </c>
      <c r="W7" s="91"/>
      <c r="X7" s="90" t="s">
        <v>137</v>
      </c>
      <c r="Y7" s="105"/>
      <c r="Z7">
        <v>57.02285335518669</v>
      </c>
      <c r="AA7">
        <v>9</v>
      </c>
      <c r="AB7" t="e">
        <v>#N/A</v>
      </c>
      <c r="AC7" t="e">
        <v>#N/A</v>
      </c>
      <c r="AD7" t="e">
        <v>#N/A</v>
      </c>
      <c r="AE7" t="e">
        <v>#N/A</v>
      </c>
      <c r="AK7" s="105"/>
      <c r="AM7" s="92" t="s">
        <v>138</v>
      </c>
      <c r="AN7" s="92" t="str">
        <f t="shared" ref="AN7:AN38" si="0">P7</f>
        <v xml:space="preserve"> New England</v>
      </c>
      <c r="AO7" s="92" t="str">
        <f t="shared" ref="AO7:AO38" si="1">Q7</f>
        <v>Middle Atlantic</v>
      </c>
      <c r="AP7" s="90" t="s">
        <v>48</v>
      </c>
      <c r="AR7" s="90" t="s">
        <v>137</v>
      </c>
      <c r="AS7" s="282"/>
      <c r="AT7">
        <v>14.340844520665721</v>
      </c>
      <c r="AU7">
        <v>9</v>
      </c>
      <c r="AV7" t="e">
        <v>#N/A</v>
      </c>
      <c r="AW7" t="e">
        <v>#N/A</v>
      </c>
      <c r="AX7" t="e">
        <v>#N/A</v>
      </c>
      <c r="AY7" t="e">
        <v>#N/A</v>
      </c>
      <c r="AZ7" s="105"/>
      <c r="BA7" s="105"/>
      <c r="BB7" s="105"/>
      <c r="BC7" s="105"/>
      <c r="BD7" s="105"/>
      <c r="BE7" s="105"/>
      <c r="BF7" s="282"/>
      <c r="BG7" s="282"/>
      <c r="BH7" s="282"/>
      <c r="BJ7" s="89"/>
      <c r="BL7" s="74"/>
      <c r="BM7" s="90" t="s">
        <v>139</v>
      </c>
      <c r="BN7" s="90" t="s">
        <v>140</v>
      </c>
      <c r="BO7" s="90" t="s">
        <v>49</v>
      </c>
      <c r="BP7" s="91"/>
      <c r="BQ7" s="90" t="s">
        <v>139</v>
      </c>
      <c r="BR7" s="90" t="s">
        <v>140</v>
      </c>
      <c r="BS7" s="90" t="s">
        <v>49</v>
      </c>
      <c r="BT7" s="91"/>
      <c r="BU7" s="90" t="s">
        <v>141</v>
      </c>
      <c r="BV7" s="282"/>
      <c r="BW7">
        <v>29.766819505631304</v>
      </c>
      <c r="BX7">
        <v>9</v>
      </c>
      <c r="BY7" t="e">
        <v>#N/A</v>
      </c>
      <c r="BZ7" t="e">
        <v>#N/A</v>
      </c>
      <c r="CA7" t="e">
        <v>#N/A</v>
      </c>
      <c r="CB7" t="e">
        <v>#N/A</v>
      </c>
      <c r="CC7" s="105"/>
      <c r="CD7" s="105"/>
      <c r="CE7" s="105"/>
      <c r="CF7" s="105"/>
      <c r="CG7" s="105"/>
      <c r="CH7" s="105"/>
      <c r="CI7" s="282"/>
      <c r="CJ7" s="282"/>
      <c r="CL7" s="92" t="s">
        <v>138</v>
      </c>
      <c r="CM7" s="90" t="s">
        <v>139</v>
      </c>
      <c r="CN7" s="90" t="s">
        <v>140</v>
      </c>
      <c r="CO7" s="90" t="s">
        <v>49</v>
      </c>
      <c r="CQ7" s="90" t="s">
        <v>141</v>
      </c>
      <c r="CR7" s="282"/>
      <c r="CS7">
        <v>15.431486080844932</v>
      </c>
      <c r="CT7">
        <v>9</v>
      </c>
      <c r="CU7" t="e">
        <v>#N/A</v>
      </c>
      <c r="CV7" t="e">
        <v>#N/A</v>
      </c>
      <c r="CW7" t="e">
        <v>#N/A</v>
      </c>
      <c r="CX7" t="e">
        <v>#N/A</v>
      </c>
      <c r="DE7" s="282"/>
      <c r="DF7" s="212"/>
      <c r="DG7" s="89"/>
      <c r="DI7" s="74"/>
      <c r="DJ7" s="90" t="s">
        <v>142</v>
      </c>
      <c r="DK7" s="90" t="s">
        <v>143</v>
      </c>
      <c r="DL7" s="90" t="s">
        <v>144</v>
      </c>
      <c r="DM7" s="90" t="s">
        <v>50</v>
      </c>
      <c r="DN7" s="91"/>
      <c r="DO7" s="90" t="s">
        <v>142</v>
      </c>
      <c r="DP7" s="90" t="s">
        <v>143</v>
      </c>
      <c r="DQ7" s="90" t="s">
        <v>144</v>
      </c>
      <c r="DR7" s="90" t="s">
        <v>50</v>
      </c>
      <c r="DS7" s="91"/>
      <c r="DT7" s="90" t="s">
        <v>141</v>
      </c>
      <c r="DU7" s="278"/>
      <c r="DV7">
        <v>7.923981777809427</v>
      </c>
      <c r="DW7">
        <v>8</v>
      </c>
      <c r="DX7" t="e">
        <v>#N/A</v>
      </c>
      <c r="DY7" t="e">
        <v>#N/A</v>
      </c>
      <c r="DZ7" t="e">
        <v>#N/A</v>
      </c>
      <c r="EA7" t="e">
        <v>#N/A</v>
      </c>
      <c r="EB7" t="e">
        <v>#N/A</v>
      </c>
      <c r="EC7" s="105"/>
      <c r="ED7" s="105"/>
      <c r="EE7" s="105"/>
      <c r="EF7" s="105"/>
      <c r="EG7" s="105"/>
      <c r="EH7" s="105"/>
      <c r="EI7" s="105"/>
      <c r="EK7" s="92" t="s">
        <v>138</v>
      </c>
      <c r="EL7" s="90" t="s">
        <v>142</v>
      </c>
      <c r="EM7" s="90" t="s">
        <v>143</v>
      </c>
      <c r="EN7" s="90" t="s">
        <v>144</v>
      </c>
      <c r="EO7" s="90" t="s">
        <v>50</v>
      </c>
      <c r="EQ7" s="90" t="s">
        <v>141</v>
      </c>
      <c r="ER7" s="105"/>
      <c r="ES7">
        <v>5.0654905624795683</v>
      </c>
      <c r="ET7">
        <v>9</v>
      </c>
      <c r="EU7" t="e">
        <v>#N/A</v>
      </c>
      <c r="EV7" t="e">
        <v>#N/A</v>
      </c>
      <c r="EW7" t="e">
        <v>#N/A</v>
      </c>
      <c r="EX7" t="e">
        <v>#N/A</v>
      </c>
      <c r="FE7" s="105"/>
      <c r="FG7" s="89"/>
      <c r="FI7" s="74"/>
      <c r="FJ7" s="90" t="s">
        <v>123</v>
      </c>
      <c r="FK7" s="90" t="s">
        <v>145</v>
      </c>
      <c r="FL7" s="90" t="s">
        <v>51</v>
      </c>
      <c r="FM7" s="91"/>
      <c r="FN7" s="90" t="s">
        <v>123</v>
      </c>
      <c r="FO7" s="90" t="s">
        <v>145</v>
      </c>
      <c r="FP7" s="90" t="s">
        <v>51</v>
      </c>
      <c r="FQ7" s="91"/>
      <c r="FR7" s="90" t="s">
        <v>141</v>
      </c>
      <c r="FS7" s="105"/>
      <c r="FT7">
        <v>14.639296080860456</v>
      </c>
      <c r="FU7">
        <v>8</v>
      </c>
      <c r="FV7" t="e">
        <v>#N/A</v>
      </c>
      <c r="FW7" t="e">
        <v>#N/A</v>
      </c>
      <c r="FX7" t="e">
        <v>#N/A</v>
      </c>
      <c r="FY7" t="e">
        <v>#N/A</v>
      </c>
      <c r="FZ7" t="e">
        <v>#N/A</v>
      </c>
      <c r="GA7" s="105"/>
      <c r="GB7" s="105"/>
      <c r="GC7" s="105"/>
      <c r="GD7" s="105"/>
      <c r="GE7" s="105"/>
      <c r="GF7" s="91"/>
      <c r="GG7" s="105"/>
      <c r="GH7" s="105"/>
      <c r="GJ7" s="92" t="s">
        <v>138</v>
      </c>
      <c r="GK7" s="90" t="s">
        <v>123</v>
      </c>
      <c r="GL7" s="90" t="s">
        <v>145</v>
      </c>
      <c r="GM7" s="90" t="s">
        <v>51</v>
      </c>
      <c r="GO7" s="90" t="s">
        <v>141</v>
      </c>
      <c r="GP7" s="282"/>
      <c r="GQ7">
        <v>53.765018858112597</v>
      </c>
      <c r="GR7">
        <v>9</v>
      </c>
      <c r="GS7" t="e">
        <v>#N/A</v>
      </c>
      <c r="GT7" t="e">
        <v>#N/A</v>
      </c>
      <c r="GU7" t="e">
        <v>#N/A</v>
      </c>
      <c r="GV7" t="e">
        <v>#N/A</v>
      </c>
      <c r="HC7" s="282"/>
      <c r="HD7" s="282"/>
      <c r="HE7" s="282"/>
      <c r="HG7" s="89"/>
      <c r="HO7" t="s">
        <v>138</v>
      </c>
      <c r="HP7" s="90" t="s">
        <v>141</v>
      </c>
      <c r="HQ7" s="90" t="s">
        <v>137</v>
      </c>
      <c r="HT7" s="464" t="s">
        <v>304</v>
      </c>
      <c r="HU7" s="468" t="s">
        <v>1338</v>
      </c>
      <c r="HV7" s="464" t="s">
        <v>305</v>
      </c>
      <c r="HW7" s="468" t="s">
        <v>1337</v>
      </c>
      <c r="HX7" s="93"/>
      <c r="HY7" s="467" t="s">
        <v>146</v>
      </c>
      <c r="HZ7" s="467" t="s">
        <v>312</v>
      </c>
    </row>
    <row r="8" spans="1:249" x14ac:dyDescent="0.2">
      <c r="B8" t="s">
        <v>147</v>
      </c>
      <c r="C8" t="s">
        <v>148</v>
      </c>
      <c r="D8" t="s">
        <v>149</v>
      </c>
      <c r="E8" s="94" t="s">
        <v>150</v>
      </c>
      <c r="F8" t="s">
        <v>151</v>
      </c>
      <c r="G8" t="s">
        <v>149</v>
      </c>
      <c r="H8" t="s">
        <v>150</v>
      </c>
      <c r="O8" s="95">
        <v>1949</v>
      </c>
      <c r="P8" s="75">
        <f>HDD_by_Division18!B13</f>
        <v>6149</v>
      </c>
      <c r="Q8" s="75">
        <f>HDD_by_Division18!C13</f>
        <v>5610</v>
      </c>
      <c r="R8" s="96">
        <f t="shared" ref="R8:R39" si="2">P$83*P8+Q$83*Q8</f>
        <v>5722.3942161339419</v>
      </c>
      <c r="T8">
        <f>CDD_by_Division18!B13</f>
        <v>573</v>
      </c>
      <c r="U8">
        <f>CDD_by_Division18!C13</f>
        <v>742</v>
      </c>
      <c r="V8" s="96">
        <f t="shared" ref="V8:V39" si="3">T$83*T8+U$83*U8</f>
        <v>699.97305401866788</v>
      </c>
      <c r="X8" s="420">
        <f t="shared" ref="X8:X39" si="4">1/($F$10+$G$10*R$80/R8+$H$10*V$80/V8)</f>
        <v>1.0232853274165576</v>
      </c>
      <c r="Y8" s="278"/>
      <c r="Z8">
        <v>127.00921382716153</v>
      </c>
      <c r="AA8">
        <v>4.0092098419711268</v>
      </c>
      <c r="AB8" t="e">
        <v>#N/A</v>
      </c>
      <c r="AC8" t="e">
        <v>#N/A</v>
      </c>
      <c r="AD8" t="e">
        <v>#N/A</v>
      </c>
      <c r="AE8" t="e">
        <v>#N/A</v>
      </c>
      <c r="AK8" s="278"/>
      <c r="AM8" s="95">
        <f t="shared" ref="AM8:AM39" si="5">O8</f>
        <v>1949</v>
      </c>
      <c r="AN8" s="98">
        <f>P8</f>
        <v>6149</v>
      </c>
      <c r="AO8" s="99">
        <f t="shared" si="1"/>
        <v>5610</v>
      </c>
      <c r="AP8" s="96">
        <f t="shared" ref="AP8:AP39" si="6">AN$83*AN8+AO$83*AO8</f>
        <v>5755.7547115933749</v>
      </c>
      <c r="AR8" s="398">
        <f t="shared" ref="AR8:AR39" si="7">1/((1-$H$29)+$H$29*AP$80/AP8)</f>
        <v>0.93569381009986474</v>
      </c>
      <c r="AS8" s="278"/>
      <c r="AT8">
        <v>3438.0700734169327</v>
      </c>
      <c r="AU8">
        <v>431.53149894572596</v>
      </c>
      <c r="AV8" t="e">
        <v>#N/A</v>
      </c>
      <c r="AW8" t="e">
        <v>#N/A</v>
      </c>
      <c r="AX8" t="e">
        <v>#N/A</v>
      </c>
      <c r="AY8" t="e">
        <v>#N/A</v>
      </c>
      <c r="AZ8" s="278"/>
      <c r="BA8" s="278"/>
      <c r="BB8" s="278"/>
      <c r="BC8" s="278"/>
      <c r="BD8" s="278"/>
      <c r="BE8" s="278"/>
      <c r="BF8" s="278"/>
      <c r="BG8" s="278"/>
      <c r="BH8" s="278"/>
      <c r="BJ8" s="89"/>
      <c r="BL8" s="95">
        <f>O8</f>
        <v>1949</v>
      </c>
      <c r="BM8" s="75">
        <f>HDD_by_Division18!D13</f>
        <v>6169</v>
      </c>
      <c r="BN8" s="75">
        <f>HDD_by_Division18!E13</f>
        <v>6770</v>
      </c>
      <c r="BO8" s="75">
        <f t="shared" ref="BO8:BO39" si="8">BM$83*BM8+BN$83*BN8</f>
        <v>6503.8318356867785</v>
      </c>
      <c r="BQ8" s="75">
        <f>CDD_by_Division18!D13</f>
        <v>855</v>
      </c>
      <c r="BR8" s="75">
        <f>CDD_by_Division18!E13</f>
        <v>957</v>
      </c>
      <c r="BS8" s="96">
        <f t="shared" ref="BS8:BS39" si="9">BQ$83*BQ8+BR$83*BR8</f>
        <v>888.42707182320453</v>
      </c>
      <c r="BU8" s="420">
        <f t="shared" ref="BU8:BU39" si="10">1/($F$11+$G$11*BO$80/BO8+$H$11*BS$80/BS8)</f>
        <v>1.0149963858857631</v>
      </c>
      <c r="BV8" s="278"/>
      <c r="BW8">
        <v>133.57555163994778</v>
      </c>
      <c r="BX8">
        <v>8.0773155125430911</v>
      </c>
      <c r="BY8" t="e">
        <v>#N/A</v>
      </c>
      <c r="BZ8" t="e">
        <v>#N/A</v>
      </c>
      <c r="CA8" t="e">
        <v>#N/A</v>
      </c>
      <c r="CB8" t="e">
        <v>#N/A</v>
      </c>
      <c r="CC8" s="278"/>
      <c r="CD8" s="278"/>
      <c r="CE8" s="278"/>
      <c r="CF8" s="278"/>
      <c r="CG8" s="278"/>
      <c r="CH8" s="278"/>
      <c r="CI8" s="278"/>
      <c r="CJ8" s="278"/>
      <c r="CL8" s="95">
        <f t="shared" ref="CL8:CL39" si="11">BL8</f>
        <v>1949</v>
      </c>
      <c r="CM8" s="98">
        <f t="shared" ref="CM8:CM39" si="12">BM8</f>
        <v>6169</v>
      </c>
      <c r="CN8" s="99">
        <f t="shared" ref="CN8:CN39" si="13">BN8</f>
        <v>6770</v>
      </c>
      <c r="CO8" s="96">
        <f t="shared" ref="CO8:CO39" si="14">CM$83*CM8+CN$83*CN8</f>
        <v>6355.3034421188377</v>
      </c>
      <c r="CQ8" s="398">
        <f t="shared" ref="CQ8:CQ39" si="15">1/((1-$H$30)+$H$30*CO$80/CO8)</f>
        <v>0.96216943791975107</v>
      </c>
      <c r="CR8" s="278"/>
      <c r="CS8">
        <v>914.7621204341807</v>
      </c>
      <c r="CT8">
        <v>106.70209000968553</v>
      </c>
      <c r="CU8" t="e">
        <v>#N/A</v>
      </c>
      <c r="CV8" t="e">
        <v>#N/A</v>
      </c>
      <c r="CW8" t="e">
        <v>#N/A</v>
      </c>
      <c r="CX8" t="e">
        <v>#N/A</v>
      </c>
      <c r="DE8" s="278"/>
      <c r="DF8" s="212"/>
      <c r="DG8" s="89"/>
      <c r="DI8" s="95">
        <f>O8</f>
        <v>1949</v>
      </c>
      <c r="DJ8" s="75">
        <f>HDD_by_Division18!F13</f>
        <v>3133</v>
      </c>
      <c r="DK8" s="75">
        <f>HDD_by_Division18!G13</f>
        <v>3154</v>
      </c>
      <c r="DL8" s="75">
        <f>HDD_by_Division18!H13</f>
        <v>2383</v>
      </c>
      <c r="DM8" s="75">
        <f t="shared" ref="DM8:DM39" si="16">DJ$83*DJ8+DK$83*DK8+DL$83*DL8</f>
        <v>3046.1984948259637</v>
      </c>
      <c r="DO8" s="75">
        <f>CDD_by_Division18!F13</f>
        <v>1606</v>
      </c>
      <c r="DP8" s="75">
        <f>CDD_by_Division18!G13</f>
        <v>1640</v>
      </c>
      <c r="DQ8" s="75">
        <f>CDD_by_Division18!H13</f>
        <v>2361</v>
      </c>
      <c r="DR8" s="75">
        <f t="shared" ref="DR8:DR39" si="17">DO$83*DO8+DP$83*DP8</f>
        <v>1157.095858334553</v>
      </c>
      <c r="DT8" s="420">
        <f t="shared" ref="DT8:DT39" si="18">1/($F$12+$G$12*DM$80/DM8+$H$12*DR$80/DR8)</f>
        <v>0.99416585921776757</v>
      </c>
      <c r="DU8" s="278"/>
      <c r="DV8">
        <v>126.08140880867207</v>
      </c>
      <c r="DW8">
        <v>21.21516048270151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s="278"/>
      <c r="ED8" s="278"/>
      <c r="EE8" s="278"/>
      <c r="EF8" s="278"/>
      <c r="EG8" s="278"/>
      <c r="EH8" s="278"/>
      <c r="EI8" s="278"/>
      <c r="EK8" s="95">
        <f t="shared" ref="EK8:EK39" si="19">DI8</f>
        <v>1949</v>
      </c>
      <c r="EL8" s="98">
        <f t="shared" ref="EL8:EL39" si="20">DJ8</f>
        <v>3133</v>
      </c>
      <c r="EM8" s="98">
        <f t="shared" ref="EM8:EM39" si="21">DK8</f>
        <v>3154</v>
      </c>
      <c r="EN8" s="98">
        <f t="shared" ref="EN8:EN39" si="22">DL8</f>
        <v>2383</v>
      </c>
      <c r="EO8" s="75">
        <f t="shared" ref="EO8:EO39" si="23">EL$83*EL8+EM$83*EM8+EN$83*EN8</f>
        <v>2887.5695332633391</v>
      </c>
      <c r="EQ8" s="398">
        <f t="shared" ref="EQ8:EQ39" si="24">1/((1-$H$31)+$H$31*EO$80/EO8)</f>
        <v>0.9683623070462074</v>
      </c>
      <c r="ER8" s="278"/>
      <c r="ES8">
        <v>885.53295173413858</v>
      </c>
      <c r="ET8">
        <v>314.67027595076655</v>
      </c>
      <c r="EU8" t="e">
        <v>#N/A</v>
      </c>
      <c r="EV8" t="e">
        <v>#N/A</v>
      </c>
      <c r="EW8" t="e">
        <v>#N/A</v>
      </c>
      <c r="EX8" t="e">
        <v>#N/A</v>
      </c>
      <c r="FE8" s="278"/>
      <c r="FG8" s="89"/>
      <c r="FI8" s="95">
        <f>O8</f>
        <v>1949</v>
      </c>
      <c r="FJ8" s="75">
        <f>HDD_by_Division18!I13</f>
        <v>6804</v>
      </c>
      <c r="FK8" s="75">
        <f>HDD_by_Division18!J13</f>
        <v>4256</v>
      </c>
      <c r="FL8" s="75">
        <f t="shared" ref="FL8:FL39" si="25">FJ$83*FJ8+FK$83*FK8</f>
        <v>5236.3215750615254</v>
      </c>
      <c r="FN8" s="75">
        <f>CDD_by_Division18!I13</f>
        <v>737</v>
      </c>
      <c r="FO8" s="75">
        <f>CDD_by_Division18!J13</f>
        <v>608</v>
      </c>
      <c r="FP8" s="96">
        <f t="shared" ref="FP8:FP39" si="26">FN$83*FN8+FO$83*FO8</f>
        <v>659.39529611788043</v>
      </c>
      <c r="FR8" s="421">
        <f t="shared" ref="FR8:FR39" si="27">1/($F$13+$G$13*FL$80/FL8+$H$13*FP$80/FP8)</f>
        <v>0.97747245653418724</v>
      </c>
      <c r="FS8" s="278"/>
      <c r="FT8">
        <v>145.6769865114772</v>
      </c>
      <c r="FU8">
        <v>13.268123067013363</v>
      </c>
      <c r="FV8" t="e">
        <v>#N/A</v>
      </c>
      <c r="FW8" t="e">
        <v>#N/A</v>
      </c>
      <c r="FX8" t="e">
        <v>#N/A</v>
      </c>
      <c r="FY8" t="e">
        <v>#N/A</v>
      </c>
      <c r="FZ8" t="e">
        <v>#N/A</v>
      </c>
      <c r="GA8" s="96"/>
      <c r="GB8" s="96"/>
      <c r="GC8" s="96"/>
      <c r="GD8" s="96"/>
      <c r="GE8" s="96"/>
      <c r="GG8" s="278"/>
      <c r="GH8" s="278"/>
      <c r="GJ8" s="95">
        <f t="shared" ref="GJ8:GJ39" si="28">FI8</f>
        <v>1949</v>
      </c>
      <c r="GK8" s="98">
        <f t="shared" ref="GK8:GK39" si="29">FJ8</f>
        <v>6804</v>
      </c>
      <c r="GL8" s="98">
        <f t="shared" ref="GL8:GL39" si="30">FK8</f>
        <v>4256</v>
      </c>
      <c r="GM8" s="75">
        <f t="shared" ref="GM8:GM39" si="31">GK$83*GK8+GL$83*GL8</f>
        <v>5280.2559014710914</v>
      </c>
      <c r="GO8" s="398">
        <f t="shared" ref="GO8:GO39" si="32">1/((1-$H$32)+$H$32*GM$80/GM8)</f>
        <v>1.066770844561842</v>
      </c>
      <c r="GP8" s="278"/>
      <c r="GQ8">
        <v>1761.1872475617399</v>
      </c>
      <c r="GR8">
        <v>58.962818444781234</v>
      </c>
      <c r="GS8" t="e">
        <v>#N/A</v>
      </c>
      <c r="GT8" t="e">
        <v>#N/A</v>
      </c>
      <c r="GU8" t="e">
        <v>#N/A</v>
      </c>
      <c r="GV8" t="e">
        <v>#N/A</v>
      </c>
      <c r="HC8" s="278"/>
      <c r="HD8" s="278"/>
      <c r="HE8" s="278"/>
      <c r="HG8" s="89"/>
      <c r="HO8">
        <f>1949</f>
        <v>1949</v>
      </c>
      <c r="HP8" s="112">
        <f>$HK$13*X8+$HK$14*BU8+$HK$15*DT8+$HK$16*FR8</f>
        <v>0.99973353354297945</v>
      </c>
      <c r="HQ8" s="112">
        <f>$HM$13*AR8+$HM$14*CQ8+$HM$15*EQ8+$HM$16*GO8</f>
        <v>0.97782822347583631</v>
      </c>
      <c r="HR8" s="80"/>
      <c r="HS8">
        <v>1949</v>
      </c>
      <c r="HT8" s="81">
        <f>Commercial_Total!D175</f>
        <v>200.10400000000001</v>
      </c>
      <c r="HU8" s="81">
        <f>HT8/HP8</f>
        <v>200.15733521596169</v>
      </c>
      <c r="HV8" s="81">
        <f>Commercial_Total!D257</f>
        <v>2668.8690000000001</v>
      </c>
      <c r="HW8" s="81">
        <f>HV8/HQ8</f>
        <v>2729.3842987197763</v>
      </c>
      <c r="HY8" s="75">
        <f>HDD_by_Division10!K4</f>
        <v>4234</v>
      </c>
      <c r="HZ8" s="75">
        <f>CDD_by_Division10!K4</f>
        <v>1318</v>
      </c>
    </row>
    <row r="9" spans="1:249" ht="13.5" thickBot="1" x14ac:dyDescent="0.25">
      <c r="C9" s="74" t="s">
        <v>152</v>
      </c>
      <c r="D9" s="74" t="s">
        <v>152</v>
      </c>
      <c r="E9" s="100" t="s">
        <v>152</v>
      </c>
      <c r="F9" s="74" t="s">
        <v>153</v>
      </c>
      <c r="G9" s="74" t="s">
        <v>153</v>
      </c>
      <c r="H9" s="74" t="s">
        <v>153</v>
      </c>
      <c r="I9" s="67"/>
      <c r="J9" s="293" t="s">
        <v>68</v>
      </c>
      <c r="M9" s="67"/>
      <c r="O9" s="95">
        <v>1950</v>
      </c>
      <c r="P9" s="75">
        <f>HDD_by_Division18!B14</f>
        <v>6794</v>
      </c>
      <c r="Q9" s="75">
        <f>HDD_by_Division18!C14</f>
        <v>6324</v>
      </c>
      <c r="R9" s="96">
        <f t="shared" si="2"/>
        <v>6422.0060882800599</v>
      </c>
      <c r="T9">
        <f>CDD_by_Division18!B14</f>
        <v>295</v>
      </c>
      <c r="U9">
        <f>CDD_by_Division18!C14</f>
        <v>401</v>
      </c>
      <c r="V9" s="96">
        <f t="shared" si="3"/>
        <v>374.63990370401655</v>
      </c>
      <c r="X9" s="420">
        <f t="shared" si="4"/>
        <v>0.96516206660190762</v>
      </c>
      <c r="Y9" s="278"/>
      <c r="AK9" s="278"/>
      <c r="AM9" s="95">
        <f t="shared" si="5"/>
        <v>1950</v>
      </c>
      <c r="AN9" s="98">
        <f t="shared" si="0"/>
        <v>6794</v>
      </c>
      <c r="AO9" s="99">
        <f t="shared" si="1"/>
        <v>6324</v>
      </c>
      <c r="AP9" s="96">
        <f t="shared" si="6"/>
        <v>6451.0959451741865</v>
      </c>
      <c r="AR9" s="398">
        <f t="shared" si="7"/>
        <v>1.0047439163249539</v>
      </c>
      <c r="AS9" s="278"/>
      <c r="AZ9" s="278"/>
      <c r="BA9" s="278"/>
      <c r="BB9" s="278"/>
      <c r="BC9" s="278"/>
      <c r="BD9" s="278"/>
      <c r="BE9" s="278"/>
      <c r="BF9" s="278"/>
      <c r="BG9" s="278"/>
      <c r="BH9" s="278"/>
      <c r="BJ9" s="89"/>
      <c r="BL9" s="95">
        <f t="shared" ref="BL9:BL77" si="33">O9</f>
        <v>1950</v>
      </c>
      <c r="BM9" s="75">
        <f>HDD_by_Division18!D14</f>
        <v>7027</v>
      </c>
      <c r="BN9" s="75">
        <f>HDD_by_Division18!E14</f>
        <v>7455</v>
      </c>
      <c r="BO9" s="75">
        <f t="shared" si="8"/>
        <v>7265.4492939666243</v>
      </c>
      <c r="BQ9" s="75">
        <f>CDD_by_Division18!D14</f>
        <v>505</v>
      </c>
      <c r="BR9" s="75">
        <f>CDD_by_Division18!E14</f>
        <v>647</v>
      </c>
      <c r="BS9" s="96">
        <f t="shared" si="9"/>
        <v>551.53572744014741</v>
      </c>
      <c r="BU9" s="420">
        <f t="shared" si="10"/>
        <v>0.96490789879960615</v>
      </c>
      <c r="BV9" s="278"/>
      <c r="CC9" s="278"/>
      <c r="CD9" s="278"/>
      <c r="CE9" s="278"/>
      <c r="CF9" s="278"/>
      <c r="CG9" s="278"/>
      <c r="CH9" s="278"/>
      <c r="CI9" s="278"/>
      <c r="CJ9" s="278"/>
      <c r="CL9" s="95">
        <f t="shared" si="11"/>
        <v>1950</v>
      </c>
      <c r="CM9" s="98">
        <f t="shared" si="12"/>
        <v>7027</v>
      </c>
      <c r="CN9" s="99">
        <f t="shared" si="13"/>
        <v>7455</v>
      </c>
      <c r="CO9" s="96">
        <f t="shared" si="14"/>
        <v>7159.6753298283902</v>
      </c>
      <c r="CQ9" s="398">
        <f t="shared" si="15"/>
        <v>1.0441366216842152</v>
      </c>
      <c r="CR9" s="278"/>
      <c r="DE9" s="278"/>
      <c r="DF9" s="212"/>
      <c r="DG9" s="89"/>
      <c r="DI9" s="95">
        <f t="shared" ref="DI9:DI77" si="34">O9</f>
        <v>1950</v>
      </c>
      <c r="DJ9" s="75">
        <f>HDD_by_Division18!F14</f>
        <v>3521</v>
      </c>
      <c r="DK9" s="75">
        <f>HDD_by_Division18!G14</f>
        <v>3547</v>
      </c>
      <c r="DL9" s="75">
        <f>HDD_by_Division18!H14</f>
        <v>2277</v>
      </c>
      <c r="DM9" s="75">
        <f t="shared" si="16"/>
        <v>3373.8679836939482</v>
      </c>
      <c r="DO9" s="75">
        <f>CDD_by_Division18!F14</f>
        <v>1414</v>
      </c>
      <c r="DP9" s="75">
        <f>CDD_by_Division18!G14</f>
        <v>1420</v>
      </c>
      <c r="DQ9" s="75">
        <f>CDD_by_Division18!H14</f>
        <v>2282</v>
      </c>
      <c r="DR9" s="75">
        <f t="shared" si="17"/>
        <v>1013.0446363237231</v>
      </c>
      <c r="DT9" s="420">
        <f t="shared" si="18"/>
        <v>0.97506525228112961</v>
      </c>
      <c r="DU9" s="278"/>
      <c r="EC9" s="278"/>
      <c r="ED9" s="278"/>
      <c r="EE9" s="278"/>
      <c r="EF9" s="278"/>
      <c r="EG9" s="278"/>
      <c r="EH9" s="278"/>
      <c r="EI9" s="278"/>
      <c r="EK9" s="95">
        <f t="shared" si="19"/>
        <v>1950</v>
      </c>
      <c r="EL9" s="98">
        <f t="shared" si="20"/>
        <v>3521</v>
      </c>
      <c r="EM9" s="98">
        <f t="shared" si="21"/>
        <v>3547</v>
      </c>
      <c r="EN9" s="98">
        <f t="shared" si="22"/>
        <v>2277</v>
      </c>
      <c r="EO9" s="75">
        <f t="shared" si="23"/>
        <v>3112.1213133530591</v>
      </c>
      <c r="EQ9" s="398">
        <f t="shared" si="24"/>
        <v>1.00629659520954</v>
      </c>
      <c r="ER9" s="278"/>
      <c r="FE9" s="278"/>
      <c r="FG9" s="89"/>
      <c r="FI9" s="95">
        <f t="shared" ref="FI9:FI66" si="35">O9</f>
        <v>1950</v>
      </c>
      <c r="FJ9" s="75">
        <f>HDD_by_Division18!I14</f>
        <v>6341</v>
      </c>
      <c r="FK9" s="75">
        <f>HDD_by_Division18!J14</f>
        <v>3906</v>
      </c>
      <c r="FL9" s="75">
        <f t="shared" si="25"/>
        <v>4842.8457752255945</v>
      </c>
      <c r="FN9" s="75">
        <f>CDD_by_Division18!I14</f>
        <v>682</v>
      </c>
      <c r="FO9" s="75">
        <f>CDD_by_Division18!J14</f>
        <v>629</v>
      </c>
      <c r="FP9" s="96">
        <f t="shared" si="26"/>
        <v>650.11589685463298</v>
      </c>
      <c r="FR9" s="421">
        <f t="shared" si="27"/>
        <v>0.97239564332293049</v>
      </c>
      <c r="FS9" s="278"/>
      <c r="GA9" s="96"/>
      <c r="GB9" s="96"/>
      <c r="GC9" s="96"/>
      <c r="GD9" s="96"/>
      <c r="GE9" s="96"/>
      <c r="GG9" s="278"/>
      <c r="GH9" s="278"/>
      <c r="GJ9" s="95">
        <f t="shared" si="28"/>
        <v>1950</v>
      </c>
      <c r="GK9" s="98">
        <f t="shared" si="29"/>
        <v>6341</v>
      </c>
      <c r="GL9" s="98">
        <f t="shared" si="30"/>
        <v>3906</v>
      </c>
      <c r="GM9" s="75">
        <f t="shared" si="31"/>
        <v>4884.8316797810476</v>
      </c>
      <c r="GO9" s="398">
        <f t="shared" si="32"/>
        <v>1.0300074632382141</v>
      </c>
      <c r="GP9" s="278"/>
      <c r="HC9" s="278"/>
      <c r="HD9" s="278"/>
      <c r="HE9" s="278"/>
      <c r="HG9" s="89"/>
      <c r="HO9">
        <f t="shared" ref="HO9:HO70" si="36">HO8+1</f>
        <v>1950</v>
      </c>
      <c r="HP9" s="112">
        <f t="shared" ref="HP9:HP70" si="37">$HK$13*X9+$HK$14*BU9+$HK$15*DT9+$HK$16*FR9</f>
        <v>0.97063555417633895</v>
      </c>
      <c r="HQ9" s="112">
        <f t="shared" ref="HQ9:HQ70" si="38">$HM$13*AR9+$HM$14*CQ9+$HM$15*EQ9+$HM$16*GO9</f>
        <v>1.0235801879563104</v>
      </c>
      <c r="HR9" s="80"/>
      <c r="HS9">
        <f>HS8+1</f>
        <v>1950</v>
      </c>
      <c r="HT9" s="81">
        <f>Commercial_Total!D176</f>
        <v>225.09399999999999</v>
      </c>
      <c r="HU9" s="81">
        <f t="shared" ref="HU9:HU66" si="39">HT9/HP9</f>
        <v>231.90372434998022</v>
      </c>
      <c r="HV9" s="81">
        <f>Commercial_Total!D258</f>
        <v>2834.0940000000001</v>
      </c>
      <c r="HW9" s="81">
        <f t="shared" ref="HW9:HW66" si="40">HV9/HQ9</f>
        <v>2768.8050563567258</v>
      </c>
      <c r="HY9" s="75">
        <f>HDD_by_Division10!K5</f>
        <v>4536</v>
      </c>
      <c r="HZ9" s="75">
        <f>CDD_by_Division10!K5</f>
        <v>1110</v>
      </c>
    </row>
    <row r="10" spans="1:249" x14ac:dyDescent="0.2">
      <c r="B10" t="s">
        <v>154</v>
      </c>
      <c r="C10">
        <v>436</v>
      </c>
      <c r="D10" s="96">
        <v>18</v>
      </c>
      <c r="E10" s="94">
        <v>44</v>
      </c>
      <c r="F10" s="79">
        <f>(C10-D10-E10)/C10</f>
        <v>0.85779816513761464</v>
      </c>
      <c r="G10" s="79">
        <f>D10/C10</f>
        <v>4.1284403669724773E-2</v>
      </c>
      <c r="H10" s="79">
        <f>E10/C10</f>
        <v>0.10091743119266056</v>
      </c>
      <c r="I10" s="79"/>
      <c r="J10" s="79"/>
      <c r="K10" s="293" t="s">
        <v>638</v>
      </c>
      <c r="L10" s="293"/>
      <c r="M10" s="79"/>
      <c r="O10" s="95">
        <v>1951</v>
      </c>
      <c r="P10" s="75">
        <f>HDD_by_Division18!B15</f>
        <v>6476</v>
      </c>
      <c r="Q10" s="75">
        <f>HDD_by_Division18!C15</f>
        <v>6031</v>
      </c>
      <c r="R10" s="96">
        <f t="shared" si="2"/>
        <v>6123.7929984779294</v>
      </c>
      <c r="T10">
        <f>CDD_by_Division18!B15</f>
        <v>327</v>
      </c>
      <c r="U10">
        <f>CDD_by_Division18!C15</f>
        <v>500</v>
      </c>
      <c r="V10" s="96">
        <f t="shared" si="3"/>
        <v>456.97833340372512</v>
      </c>
      <c r="X10" s="420">
        <f t="shared" si="4"/>
        <v>0.98684138192976889</v>
      </c>
      <c r="Y10" s="278"/>
      <c r="Z10" s="248" t="s">
        <v>605</v>
      </c>
      <c r="AA10" s="248" t="s">
        <v>607</v>
      </c>
      <c r="AB10" s="248" t="s">
        <v>610</v>
      </c>
      <c r="AC10" s="248" t="s">
        <v>609</v>
      </c>
      <c r="AD10" s="248" t="s">
        <v>606</v>
      </c>
      <c r="AE10" s="248" t="s">
        <v>604</v>
      </c>
      <c r="AK10" s="278"/>
      <c r="AM10" s="95">
        <f t="shared" si="5"/>
        <v>1951</v>
      </c>
      <c r="AN10" s="98">
        <f t="shared" si="0"/>
        <v>6476</v>
      </c>
      <c r="AO10" s="99">
        <f t="shared" si="1"/>
        <v>6031</v>
      </c>
      <c r="AP10" s="96">
        <f t="shared" si="6"/>
        <v>6151.3355225585383</v>
      </c>
      <c r="AR10" s="398">
        <f t="shared" si="7"/>
        <v>0.97569994201607657</v>
      </c>
      <c r="AS10" s="278"/>
      <c r="AT10" s="248" t="s">
        <v>605</v>
      </c>
      <c r="AU10" s="248" t="s">
        <v>607</v>
      </c>
      <c r="AV10" s="531" t="s">
        <v>1490</v>
      </c>
      <c r="AW10" s="248" t="s">
        <v>609</v>
      </c>
      <c r="AX10" s="248" t="s">
        <v>606</v>
      </c>
      <c r="AY10" s="248" t="s">
        <v>604</v>
      </c>
      <c r="AZ10" s="278"/>
      <c r="BA10" s="278"/>
      <c r="BB10" s="278"/>
      <c r="BC10" s="278"/>
      <c r="BD10" s="278"/>
      <c r="BE10" s="278"/>
      <c r="BF10" s="278"/>
      <c r="BG10" s="278"/>
      <c r="BH10" s="278"/>
      <c r="BJ10" s="89"/>
      <c r="BL10" s="95">
        <f t="shared" si="33"/>
        <v>1951</v>
      </c>
      <c r="BM10" s="75">
        <f>HDD_by_Division18!D15</f>
        <v>6944</v>
      </c>
      <c r="BN10" s="75">
        <f>HDD_by_Division18!E15</f>
        <v>7567</v>
      </c>
      <c r="BO10" s="75">
        <f t="shared" si="8"/>
        <v>7291.0885750962771</v>
      </c>
      <c r="BQ10" s="75">
        <f>CDD_by_Division18!D15</f>
        <v>561</v>
      </c>
      <c r="BR10" s="75">
        <f>CDD_by_Division18!E15</f>
        <v>701</v>
      </c>
      <c r="BS10" s="96">
        <f t="shared" si="9"/>
        <v>606.88029465930026</v>
      </c>
      <c r="BU10" s="420">
        <f t="shared" si="10"/>
        <v>0.97765793460682893</v>
      </c>
      <c r="BV10" s="278"/>
      <c r="BW10" s="248" t="s">
        <v>605</v>
      </c>
      <c r="BX10" s="248" t="s">
        <v>607</v>
      </c>
      <c r="BY10" s="248" t="s">
        <v>610</v>
      </c>
      <c r="BZ10" s="248" t="s">
        <v>609</v>
      </c>
      <c r="CA10" s="248" t="s">
        <v>606</v>
      </c>
      <c r="CB10" s="248" t="s">
        <v>604</v>
      </c>
      <c r="CC10" s="278"/>
      <c r="CD10" s="278"/>
      <c r="CE10" s="278"/>
      <c r="CF10" s="278"/>
      <c r="CG10" s="278"/>
      <c r="CH10" s="278"/>
      <c r="CI10" s="278"/>
      <c r="CJ10" s="278"/>
      <c r="CL10" s="95">
        <f t="shared" si="11"/>
        <v>1951</v>
      </c>
      <c r="CM10" s="98">
        <f t="shared" si="12"/>
        <v>6944</v>
      </c>
      <c r="CN10" s="99">
        <f t="shared" si="13"/>
        <v>7567</v>
      </c>
      <c r="CO10" s="96">
        <f t="shared" si="14"/>
        <v>7137.123202063287</v>
      </c>
      <c r="CQ10" s="398">
        <f t="shared" si="15"/>
        <v>1.0419206366001759</v>
      </c>
      <c r="CR10" s="278"/>
      <c r="CS10" s="248" t="s">
        <v>605</v>
      </c>
      <c r="CT10" s="248" t="s">
        <v>607</v>
      </c>
      <c r="CU10" s="248" t="s">
        <v>610</v>
      </c>
      <c r="CV10" s="248" t="s">
        <v>609</v>
      </c>
      <c r="CW10" s="248" t="s">
        <v>606</v>
      </c>
      <c r="CX10" s="248" t="s">
        <v>604</v>
      </c>
      <c r="DE10" s="278"/>
      <c r="DF10" s="212"/>
      <c r="DG10" s="89"/>
      <c r="DI10" s="95">
        <f t="shared" si="34"/>
        <v>1951</v>
      </c>
      <c r="DJ10" s="75">
        <f>HDD_by_Division18!F15</f>
        <v>3521</v>
      </c>
      <c r="DK10" s="75">
        <f>HDD_by_Division18!G15</f>
        <v>3571</v>
      </c>
      <c r="DL10" s="75">
        <f>HDD_by_Division18!H15</f>
        <v>2431</v>
      </c>
      <c r="DM10" s="75">
        <f t="shared" si="16"/>
        <v>3401.8121668234558</v>
      </c>
      <c r="DO10" s="75">
        <f>CDD_by_Division18!F15</f>
        <v>1557</v>
      </c>
      <c r="DP10" s="75">
        <f>CDD_by_Division18!G15</f>
        <v>1654</v>
      </c>
      <c r="DQ10" s="75">
        <f>CDD_by_Division18!H15</f>
        <v>2514</v>
      </c>
      <c r="DR10" s="75">
        <f t="shared" si="17"/>
        <v>1137.0916142250842</v>
      </c>
      <c r="DT10" s="420">
        <f t="shared" si="18"/>
        <v>0.99592410991773073</v>
      </c>
      <c r="DU10" s="278"/>
      <c r="DV10" s="248" t="s">
        <v>605</v>
      </c>
      <c r="DW10" s="248" t="s">
        <v>607</v>
      </c>
      <c r="DX10" s="248" t="s">
        <v>610</v>
      </c>
      <c r="DY10" s="248" t="s">
        <v>626</v>
      </c>
      <c r="DZ10" s="248" t="s">
        <v>609</v>
      </c>
      <c r="EA10" s="248" t="s">
        <v>606</v>
      </c>
      <c r="EB10" s="248" t="s">
        <v>604</v>
      </c>
      <c r="EC10" s="278"/>
      <c r="ED10" s="278"/>
      <c r="EE10" s="278"/>
      <c r="EF10" s="278"/>
      <c r="EG10" s="278"/>
      <c r="EH10" s="278"/>
      <c r="EI10" s="278"/>
      <c r="EK10" s="95">
        <f t="shared" si="19"/>
        <v>1951</v>
      </c>
      <c r="EL10" s="98">
        <f t="shared" si="20"/>
        <v>3521</v>
      </c>
      <c r="EM10" s="98">
        <f t="shared" si="21"/>
        <v>3571</v>
      </c>
      <c r="EN10" s="98">
        <f t="shared" si="22"/>
        <v>2431</v>
      </c>
      <c r="EO10" s="75">
        <f t="shared" si="23"/>
        <v>3168.2587572778466</v>
      </c>
      <c r="EQ10" s="398">
        <f t="shared" si="24"/>
        <v>1.0153593825189573</v>
      </c>
      <c r="ER10" s="278"/>
      <c r="ES10" s="248" t="s">
        <v>605</v>
      </c>
      <c r="ET10" s="248" t="s">
        <v>607</v>
      </c>
      <c r="EU10" s="248" t="s">
        <v>610</v>
      </c>
      <c r="EV10" s="248" t="s">
        <v>609</v>
      </c>
      <c r="EW10" s="248" t="s">
        <v>606</v>
      </c>
      <c r="EX10" s="248" t="s">
        <v>604</v>
      </c>
      <c r="FE10" s="278"/>
      <c r="FG10" s="89"/>
      <c r="FI10" s="95">
        <f t="shared" si="35"/>
        <v>1951</v>
      </c>
      <c r="FJ10" s="75">
        <f>HDD_by_Division18!I15</f>
        <v>6860</v>
      </c>
      <c r="FK10" s="75">
        <f>HDD_by_Division18!J15</f>
        <v>4027</v>
      </c>
      <c r="FL10" s="75">
        <f t="shared" si="25"/>
        <v>5116.9729286300244</v>
      </c>
      <c r="FN10" s="75">
        <f>CDD_by_Division18!I15</f>
        <v>740</v>
      </c>
      <c r="FO10" s="75">
        <f>CDD_by_Division18!J15</f>
        <v>628</v>
      </c>
      <c r="FP10" s="96">
        <f t="shared" si="26"/>
        <v>672.62227259846975</v>
      </c>
      <c r="FR10" s="421">
        <f t="shared" si="27"/>
        <v>0.97915114133335812</v>
      </c>
      <c r="FS10" s="278"/>
      <c r="FT10" s="248" t="s">
        <v>605</v>
      </c>
      <c r="FU10" s="248" t="s">
        <v>607</v>
      </c>
      <c r="FV10" s="248" t="s">
        <v>610</v>
      </c>
      <c r="FW10" s="248" t="s">
        <v>626</v>
      </c>
      <c r="FX10" s="248" t="s">
        <v>609</v>
      </c>
      <c r="FY10" s="248" t="s">
        <v>606</v>
      </c>
      <c r="FZ10" s="248" t="s">
        <v>604</v>
      </c>
      <c r="GA10" s="96"/>
      <c r="GB10" s="96"/>
      <c r="GC10" s="96"/>
      <c r="GD10" s="96"/>
      <c r="GE10" s="96"/>
      <c r="GG10" s="278"/>
      <c r="GH10" s="278"/>
      <c r="GJ10" s="95">
        <f t="shared" si="28"/>
        <v>1951</v>
      </c>
      <c r="GK10" s="98">
        <f t="shared" si="29"/>
        <v>6860</v>
      </c>
      <c r="GL10" s="98">
        <f t="shared" si="30"/>
        <v>4027</v>
      </c>
      <c r="GM10" s="75">
        <f t="shared" si="31"/>
        <v>5165.821416353062</v>
      </c>
      <c r="GO10" s="398">
        <f t="shared" si="32"/>
        <v>1.0564520554599754</v>
      </c>
      <c r="GP10" s="278"/>
      <c r="GQ10" s="248" t="s">
        <v>605</v>
      </c>
      <c r="GR10" s="248" t="s">
        <v>607</v>
      </c>
      <c r="GS10" s="248" t="s">
        <v>610</v>
      </c>
      <c r="GT10" s="248" t="s">
        <v>609</v>
      </c>
      <c r="GU10" s="248" t="s">
        <v>606</v>
      </c>
      <c r="GV10" s="248" t="s">
        <v>604</v>
      </c>
      <c r="HC10" s="278"/>
      <c r="HD10" s="278"/>
      <c r="HE10" s="278"/>
      <c r="HG10" s="89"/>
      <c r="HJ10" t="s">
        <v>155</v>
      </c>
      <c r="HK10" s="94"/>
      <c r="HL10" t="s">
        <v>156</v>
      </c>
      <c r="HO10">
        <f t="shared" si="36"/>
        <v>1951</v>
      </c>
      <c r="HP10" s="112">
        <f t="shared" si="37"/>
        <v>0.98672229711663362</v>
      </c>
      <c r="HQ10" s="112">
        <f t="shared" si="38"/>
        <v>1.0236541909115244</v>
      </c>
      <c r="HR10" s="80"/>
      <c r="HS10">
        <f t="shared" ref="HS10:HS36" si="41">HS9+1</f>
        <v>1951</v>
      </c>
      <c r="HT10" s="81">
        <f>Commercial_Total!D177</f>
        <v>252.36</v>
      </c>
      <c r="HU10" s="81">
        <f t="shared" si="39"/>
        <v>255.75585018949894</v>
      </c>
      <c r="HV10" s="81">
        <f>Commercial_Total!D259</f>
        <v>2737.6840000000002</v>
      </c>
      <c r="HW10" s="81">
        <f t="shared" si="40"/>
        <v>2674.4226949944868</v>
      </c>
      <c r="HY10" s="75">
        <f>HDD_by_Division10!K6</f>
        <v>4547</v>
      </c>
      <c r="HZ10" s="75">
        <f>CDD_by_Division10!K6</f>
        <v>1195</v>
      </c>
    </row>
    <row r="11" spans="1:249" x14ac:dyDescent="0.2">
      <c r="B11" t="s">
        <v>157</v>
      </c>
      <c r="C11">
        <v>558</v>
      </c>
      <c r="D11" s="96">
        <v>23</v>
      </c>
      <c r="E11" s="94">
        <v>60</v>
      </c>
      <c r="F11" s="79">
        <f>(C11-D11-E11)/C11</f>
        <v>0.85125448028673834</v>
      </c>
      <c r="G11" s="79">
        <f>D11/C11</f>
        <v>4.1218637992831542E-2</v>
      </c>
      <c r="H11" s="79">
        <f>E11/C11</f>
        <v>0.10752688172043011</v>
      </c>
      <c r="I11" s="79"/>
      <c r="J11" s="294"/>
      <c r="K11" s="79">
        <v>0.16700000000000001</v>
      </c>
      <c r="L11" s="79"/>
      <c r="M11" s="79"/>
      <c r="O11" s="95">
        <v>1952</v>
      </c>
      <c r="P11" s="75">
        <f>HDD_by_Division18!B16</f>
        <v>6501</v>
      </c>
      <c r="Q11" s="75">
        <f>HDD_by_Division18!C16</f>
        <v>5974</v>
      </c>
      <c r="R11" s="96">
        <f t="shared" si="2"/>
        <v>6083.8919330289191</v>
      </c>
      <c r="T11">
        <f>CDD_by_Division18!B16</f>
        <v>502</v>
      </c>
      <c r="U11">
        <f>CDD_by_Division18!C16</f>
        <v>662</v>
      </c>
      <c r="V11" s="96">
        <f t="shared" si="3"/>
        <v>622.2111754022892</v>
      </c>
      <c r="X11" s="420">
        <f t="shared" si="4"/>
        <v>1.0165640506748725</v>
      </c>
      <c r="Y11" s="278"/>
      <c r="Z11">
        <f>AE4</f>
        <v>3.2079659503619355</v>
      </c>
      <c r="AA11">
        <f>AD4</f>
        <v>1.9028835459687623E-3</v>
      </c>
      <c r="AB11">
        <f>AC4</f>
        <v>9.7073065815957878E-3</v>
      </c>
      <c r="AC11">
        <f>AB4</f>
        <v>2.5450539600432593</v>
      </c>
      <c r="AD11">
        <f>AA4</f>
        <v>-0.22770937179733236</v>
      </c>
      <c r="AE11">
        <f>Z4</f>
        <v>7.7812795381224072E-3</v>
      </c>
      <c r="AK11" s="278"/>
      <c r="AM11" s="95">
        <f t="shared" si="5"/>
        <v>1952</v>
      </c>
      <c r="AN11" s="98">
        <f t="shared" si="0"/>
        <v>6501</v>
      </c>
      <c r="AO11" s="99">
        <f t="shared" si="1"/>
        <v>5974</v>
      </c>
      <c r="AP11" s="96">
        <f t="shared" si="6"/>
        <v>6116.5097087378645</v>
      </c>
      <c r="AR11" s="398">
        <f t="shared" si="7"/>
        <v>0.97225614007547023</v>
      </c>
      <c r="AS11" s="278"/>
      <c r="AT11">
        <f>AY4</f>
        <v>161.207016074188</v>
      </c>
      <c r="AU11">
        <f>AX4</f>
        <v>-1.255563768669164E-3</v>
      </c>
      <c r="AV11">
        <f>AW4</f>
        <v>1.3208656000252008E-3</v>
      </c>
      <c r="AW11">
        <f>AV4</f>
        <v>-11.251215058437188</v>
      </c>
      <c r="AX11">
        <f>AU4</f>
        <v>0.26336273781734298</v>
      </c>
      <c r="AY11">
        <f>AT4</f>
        <v>-81.302386469551919</v>
      </c>
      <c r="AZ11" s="278"/>
      <c r="BA11" s="278"/>
      <c r="BB11" s="278"/>
      <c r="BC11" s="278"/>
      <c r="BD11" s="278"/>
      <c r="BE11" s="278"/>
      <c r="BF11" s="278"/>
      <c r="BG11" s="278"/>
      <c r="BH11" s="278"/>
      <c r="BJ11" s="89"/>
      <c r="BL11" s="95">
        <f t="shared" si="33"/>
        <v>1952</v>
      </c>
      <c r="BM11" s="75">
        <f>HDD_by_Division18!D16</f>
        <v>6366</v>
      </c>
      <c r="BN11" s="75">
        <f>HDD_by_Division18!E16</f>
        <v>6713</v>
      </c>
      <c r="BO11" s="75">
        <f t="shared" si="8"/>
        <v>6559.3222079589214</v>
      </c>
      <c r="BQ11" s="75">
        <f>CDD_by_Division18!D16</f>
        <v>802</v>
      </c>
      <c r="BR11" s="75">
        <f>CDD_by_Division18!E16</f>
        <v>1023</v>
      </c>
      <c r="BS11" s="96">
        <f t="shared" si="9"/>
        <v>874.4253222836096</v>
      </c>
      <c r="BU11" s="420">
        <f t="shared" si="10"/>
        <v>1.0138687692487647</v>
      </c>
      <c r="BV11" s="278"/>
      <c r="BW11">
        <f>CB4</f>
        <v>17.400594775101251</v>
      </c>
      <c r="BX11">
        <f>CA4</f>
        <v>-7.4102081349398114E-5</v>
      </c>
      <c r="BY11">
        <f>BZ4</f>
        <v>2.9344545644944269E-3</v>
      </c>
      <c r="BZ11">
        <f>BY4</f>
        <v>1.49009319386411</v>
      </c>
      <c r="CA11">
        <f>BX4</f>
        <v>-9.3683069535619543E-2</v>
      </c>
      <c r="CB11">
        <f>BW4</f>
        <v>3.0321553480361224E-3</v>
      </c>
      <c r="CC11" s="278"/>
      <c r="CD11" s="278"/>
      <c r="CE11" s="278"/>
      <c r="CF11" s="278"/>
      <c r="CG11" s="278"/>
      <c r="CH11" s="278"/>
      <c r="CI11" s="278"/>
      <c r="CJ11" s="278"/>
      <c r="CL11" s="95">
        <f t="shared" si="11"/>
        <v>1952</v>
      </c>
      <c r="CM11" s="98">
        <f t="shared" si="12"/>
        <v>6366</v>
      </c>
      <c r="CN11" s="99">
        <f t="shared" si="13"/>
        <v>6713</v>
      </c>
      <c r="CO11" s="96">
        <f t="shared" si="14"/>
        <v>6473.566213669279</v>
      </c>
      <c r="CQ11" s="398">
        <f t="shared" si="15"/>
        <v>0.97461041925765601</v>
      </c>
      <c r="CR11" s="278"/>
      <c r="CS11">
        <f>CX4</f>
        <v>68.209216068887756</v>
      </c>
      <c r="CT11">
        <f>CW4</f>
        <v>8.516435585451846E-3</v>
      </c>
      <c r="CU11">
        <f>CV4</f>
        <v>-8.5062844674005107E-4</v>
      </c>
      <c r="CV11">
        <f>CU4</f>
        <v>7.6290553301052526</v>
      </c>
      <c r="CW11">
        <f>CT4</f>
        <v>0.15623880914767407</v>
      </c>
      <c r="CX11">
        <f>CS4</f>
        <v>-103.1157169319501</v>
      </c>
      <c r="DE11" s="278"/>
      <c r="DF11" s="212"/>
      <c r="DG11" s="89"/>
      <c r="DI11" s="95">
        <f t="shared" si="34"/>
        <v>1952</v>
      </c>
      <c r="DJ11" s="75">
        <f>HDD_by_Division18!F16</f>
        <v>3450</v>
      </c>
      <c r="DK11" s="75">
        <f>HDD_by_Division18!G16</f>
        <v>3493</v>
      </c>
      <c r="DL11" s="75">
        <f>HDD_by_Division18!H16</f>
        <v>2340</v>
      </c>
      <c r="DM11" s="75">
        <f t="shared" si="16"/>
        <v>3325.7949200376293</v>
      </c>
      <c r="DO11" s="75">
        <f>CDD_by_Division18!F16</f>
        <v>1650</v>
      </c>
      <c r="DP11" s="75">
        <f>CDD_by_Division18!G16</f>
        <v>1753</v>
      </c>
      <c r="DQ11" s="75">
        <f>CDD_by_Division18!H16</f>
        <v>2407</v>
      </c>
      <c r="DR11" s="75">
        <f t="shared" si="17"/>
        <v>1205.0596370554663</v>
      </c>
      <c r="DT11" s="420">
        <f t="shared" si="18"/>
        <v>1.004735977765344</v>
      </c>
      <c r="DU11" s="278"/>
      <c r="DV11">
        <f>EB4</f>
        <v>26.455704087111258</v>
      </c>
      <c r="DW11">
        <f>EA4</f>
        <v>4.1966999739479639E-3</v>
      </c>
      <c r="DX11">
        <f>DZ4</f>
        <v>-7.4274014831031913E-3</v>
      </c>
      <c r="DY11" s="286">
        <f>DY4</f>
        <v>1.8539493773999677E-3</v>
      </c>
      <c r="DZ11">
        <f>DX4</f>
        <v>0.63114914538081668</v>
      </c>
      <c r="EA11">
        <f>DW4</f>
        <v>-0.34001076528150243</v>
      </c>
      <c r="EB11">
        <f>DV4</f>
        <v>1.4169487723985089E-2</v>
      </c>
      <c r="EC11" s="278"/>
      <c r="ED11" s="278"/>
      <c r="EE11" s="278"/>
      <c r="EF11" s="278"/>
      <c r="EG11" s="278"/>
      <c r="EH11" s="278"/>
      <c r="EI11" s="278"/>
      <c r="EK11" s="95">
        <f t="shared" si="19"/>
        <v>1952</v>
      </c>
      <c r="EL11" s="98">
        <f t="shared" si="20"/>
        <v>3450</v>
      </c>
      <c r="EM11" s="98">
        <f t="shared" si="21"/>
        <v>3493</v>
      </c>
      <c r="EN11" s="98">
        <f t="shared" si="22"/>
        <v>2340</v>
      </c>
      <c r="EO11" s="75">
        <f t="shared" si="23"/>
        <v>3089.1805860456243</v>
      </c>
      <c r="EQ11" s="398">
        <f t="shared" si="24"/>
        <v>1.002546189186559</v>
      </c>
      <c r="ER11" s="278"/>
      <c r="ES11">
        <f>EX4</f>
        <v>55.554593091459537</v>
      </c>
      <c r="ET11">
        <f>EW4</f>
        <v>1.2595315865008741E-2</v>
      </c>
      <c r="EU11">
        <f>EV4</f>
        <v>-1.7373053547690202E-5</v>
      </c>
      <c r="EV11">
        <f>EU4</f>
        <v>-1.7612950490809069</v>
      </c>
      <c r="EW11">
        <f>ET4</f>
        <v>0.10964743397627802</v>
      </c>
      <c r="EX11">
        <f>ES4</f>
        <v>-29.184541706905634</v>
      </c>
      <c r="FE11" s="278"/>
      <c r="FG11" s="89"/>
      <c r="FI11" s="95">
        <f t="shared" si="35"/>
        <v>1952</v>
      </c>
      <c r="FJ11" s="75">
        <f>HDD_by_Division18!I16</f>
        <v>6588</v>
      </c>
      <c r="FK11" s="75">
        <f>HDD_by_Division18!J16</f>
        <v>4119</v>
      </c>
      <c r="FL11" s="75">
        <f t="shared" si="25"/>
        <v>5068.9269893355213</v>
      </c>
      <c r="FN11" s="75">
        <f>CDD_by_Division18!I16</f>
        <v>854</v>
      </c>
      <c r="FO11" s="75">
        <f>CDD_by_Division18!J16</f>
        <v>657</v>
      </c>
      <c r="FP11" s="96">
        <f t="shared" si="26"/>
        <v>735.48739019552272</v>
      </c>
      <c r="FR11" s="421">
        <f t="shared" si="27"/>
        <v>0.98999823273054188</v>
      </c>
      <c r="FS11" s="278"/>
      <c r="FT11">
        <f>FZ4</f>
        <v>120.74525702722417</v>
      </c>
      <c r="FU11">
        <f>FY4</f>
        <v>-4.5214949897216866E-3</v>
      </c>
      <c r="FV11">
        <f>FX4</f>
        <v>-7.4590324700970712E-2</v>
      </c>
      <c r="FW11" s="286">
        <f>FW4</f>
        <v>7.004434476107475E-3</v>
      </c>
      <c r="FX11">
        <f>FV4</f>
        <v>-4.1448409145378671</v>
      </c>
      <c r="FY11">
        <f>FU4</f>
        <v>-6.2365156305223844E-2</v>
      </c>
      <c r="FZ11">
        <f>FT4</f>
        <v>-1.0823776502438039E-3</v>
      </c>
      <c r="GA11" s="96"/>
      <c r="GB11" s="96"/>
      <c r="GC11" s="96"/>
      <c r="GD11" s="96"/>
      <c r="GE11" s="96"/>
      <c r="GG11" s="278"/>
      <c r="GH11" s="278"/>
      <c r="GJ11" s="95">
        <f t="shared" si="28"/>
        <v>1952</v>
      </c>
      <c r="GK11" s="98">
        <f t="shared" si="29"/>
        <v>6588</v>
      </c>
      <c r="GL11" s="98">
        <f t="shared" si="30"/>
        <v>4119</v>
      </c>
      <c r="GM11" s="75">
        <f t="shared" si="31"/>
        <v>5111.4991447143348</v>
      </c>
      <c r="GO11" s="398">
        <f t="shared" si="32"/>
        <v>1.05146458965315</v>
      </c>
      <c r="GP11" s="278"/>
      <c r="GQ11">
        <f>GV4</f>
        <v>24.59065261747994</v>
      </c>
      <c r="GR11">
        <f>GU4</f>
        <v>1.595030684664276E-2</v>
      </c>
      <c r="GS11">
        <f>GT4</f>
        <v>-1.3895791561652838E-3</v>
      </c>
      <c r="GT11">
        <f>GS4</f>
        <v>3.7014935660969992</v>
      </c>
      <c r="GU11">
        <f>GR4</f>
        <v>1.9361371290541329E-3</v>
      </c>
      <c r="GV11">
        <f>GQ4</f>
        <v>6.750912154443526</v>
      </c>
      <c r="HC11" s="278"/>
      <c r="HD11" s="278"/>
      <c r="HE11" s="278"/>
      <c r="HG11" s="89"/>
      <c r="HJ11" t="s">
        <v>158</v>
      </c>
      <c r="HK11" s="94" t="s">
        <v>159</v>
      </c>
      <c r="HL11" t="s">
        <v>158</v>
      </c>
      <c r="HM11" t="s">
        <v>159</v>
      </c>
      <c r="HO11">
        <f t="shared" si="36"/>
        <v>1952</v>
      </c>
      <c r="HP11" s="112">
        <f t="shared" si="37"/>
        <v>1.005350272665986</v>
      </c>
      <c r="HQ11" s="112">
        <f t="shared" si="38"/>
        <v>0.99555032421285927</v>
      </c>
      <c r="HR11" s="80"/>
      <c r="HS11">
        <f t="shared" si="41"/>
        <v>1952</v>
      </c>
      <c r="HT11" s="81">
        <f>Commercial_Total!D178</f>
        <v>273.28699999999998</v>
      </c>
      <c r="HU11" s="81">
        <f t="shared" si="39"/>
        <v>271.83262135623443</v>
      </c>
      <c r="HV11" s="81">
        <f>Commercial_Total!D260</f>
        <v>2672.9110000000001</v>
      </c>
      <c r="HW11" s="81">
        <f t="shared" si="40"/>
        <v>2684.8577465065473</v>
      </c>
      <c r="HY11" s="75">
        <f>HDD_by_Division10!K7</f>
        <v>4374</v>
      </c>
      <c r="HZ11" s="75">
        <f>CDD_by_Division10!K7</f>
        <v>1318</v>
      </c>
    </row>
    <row r="12" spans="1:249" ht="13.5" thickBot="1" x14ac:dyDescent="0.25">
      <c r="B12" t="s">
        <v>160</v>
      </c>
      <c r="C12">
        <v>1027</v>
      </c>
      <c r="D12" s="96">
        <v>43</v>
      </c>
      <c r="E12" s="94">
        <v>172</v>
      </c>
      <c r="F12" s="79">
        <f>(C12-D12-E12)/C12</f>
        <v>0.79065238558909445</v>
      </c>
      <c r="G12" s="79">
        <f>D12/C12</f>
        <v>4.1869522882181112E-2</v>
      </c>
      <c r="H12" s="79">
        <f>E12/C12</f>
        <v>0.16747809152872445</v>
      </c>
      <c r="I12" s="79"/>
      <c r="J12" s="79"/>
      <c r="K12" s="79">
        <v>0.33329999999999999</v>
      </c>
      <c r="L12" s="79"/>
      <c r="M12" s="79"/>
      <c r="O12" s="95">
        <v>1953</v>
      </c>
      <c r="P12" s="75">
        <f>HDD_by_Division18!B17</f>
        <v>5946</v>
      </c>
      <c r="Q12" s="75">
        <f>HDD_by_Division18!C17</f>
        <v>5516</v>
      </c>
      <c r="R12" s="96">
        <f t="shared" si="2"/>
        <v>5605.6651445966509</v>
      </c>
      <c r="T12">
        <f>CDD_by_Division18!B17</f>
        <v>371</v>
      </c>
      <c r="U12">
        <f>CDD_by_Division18!C17</f>
        <v>587</v>
      </c>
      <c r="V12" s="96">
        <f t="shared" si="3"/>
        <v>533.28508679309039</v>
      </c>
      <c r="X12" s="420">
        <f t="shared" si="4"/>
        <v>0.99881747443147773</v>
      </c>
      <c r="Y12" s="278"/>
      <c r="AK12" s="278"/>
      <c r="AM12" s="95">
        <f t="shared" si="5"/>
        <v>1953</v>
      </c>
      <c r="AN12" s="98">
        <f t="shared" si="0"/>
        <v>5946</v>
      </c>
      <c r="AO12" s="99">
        <f t="shared" si="1"/>
        <v>5516</v>
      </c>
      <c r="AP12" s="96">
        <f t="shared" si="6"/>
        <v>5632.2792689891494</v>
      </c>
      <c r="AR12" s="398">
        <f t="shared" si="7"/>
        <v>0.9227951031669227</v>
      </c>
      <c r="AS12" s="278"/>
      <c r="AT12" s="278"/>
      <c r="AU12" s="278"/>
      <c r="AV12" s="278"/>
      <c r="AW12" s="278"/>
      <c r="AX12" s="278"/>
      <c r="AY12" s="278"/>
      <c r="AZ12" s="278"/>
      <c r="BA12" s="278"/>
      <c r="BB12" s="278"/>
      <c r="BC12" s="278"/>
      <c r="BD12" s="278"/>
      <c r="BE12" s="278"/>
      <c r="BF12" s="278"/>
      <c r="BG12" s="278"/>
      <c r="BH12" s="278"/>
      <c r="BJ12" s="89"/>
      <c r="BL12" s="95">
        <f t="shared" si="33"/>
        <v>1953</v>
      </c>
      <c r="BM12" s="75">
        <f>HDD_by_Division18!D17</f>
        <v>6006</v>
      </c>
      <c r="BN12" s="75">
        <f>HDD_by_Division18!E17</f>
        <v>6288</v>
      </c>
      <c r="BO12" s="75">
        <f t="shared" si="8"/>
        <v>6163.1091142490377</v>
      </c>
      <c r="BQ12" s="75">
        <f>CDD_by_Division18!D17</f>
        <v>827</v>
      </c>
      <c r="BR12" s="75">
        <f>CDD_by_Division18!E17</f>
        <v>1085</v>
      </c>
      <c r="BS12" s="96">
        <f t="shared" si="9"/>
        <v>911.55082872928187</v>
      </c>
      <c r="BU12" s="420">
        <f t="shared" si="10"/>
        <v>1.0149344753005456</v>
      </c>
      <c r="BV12" s="278"/>
      <c r="BW12" s="278"/>
      <c r="BX12" s="278"/>
      <c r="BY12" s="278"/>
      <c r="BZ12" s="278"/>
      <c r="CA12" s="278"/>
      <c r="CB12" s="278"/>
      <c r="CC12" s="278"/>
      <c r="CD12" s="278"/>
      <c r="CE12" s="278"/>
      <c r="CF12" s="278"/>
      <c r="CG12" s="278"/>
      <c r="CH12" s="278"/>
      <c r="CI12" s="278"/>
      <c r="CJ12" s="278"/>
      <c r="CL12" s="95">
        <f t="shared" si="11"/>
        <v>1953</v>
      </c>
      <c r="CM12" s="98">
        <f t="shared" si="12"/>
        <v>6006</v>
      </c>
      <c r="CN12" s="99">
        <f t="shared" si="13"/>
        <v>6288</v>
      </c>
      <c r="CO12" s="96">
        <f t="shared" si="14"/>
        <v>6093.4169229243134</v>
      </c>
      <c r="CQ12" s="398">
        <f t="shared" si="15"/>
        <v>0.93411687173771252</v>
      </c>
      <c r="CR12" s="278"/>
      <c r="DE12" s="278"/>
      <c r="DF12" s="212"/>
      <c r="DG12" s="89"/>
      <c r="DI12" s="95">
        <f t="shared" si="34"/>
        <v>1953</v>
      </c>
      <c r="DJ12" s="75">
        <f>HDD_by_Division18!F17</f>
        <v>3197</v>
      </c>
      <c r="DK12" s="75">
        <f>HDD_by_Division18!G17</f>
        <v>3320</v>
      </c>
      <c r="DL12" s="75">
        <f>HDD_by_Division18!H17</f>
        <v>2242</v>
      </c>
      <c r="DM12" s="75">
        <f t="shared" si="16"/>
        <v>3120.8836625901536</v>
      </c>
      <c r="DO12" s="75">
        <f>CDD_by_Division18!F17</f>
        <v>1679</v>
      </c>
      <c r="DP12" s="75">
        <f>CDD_by_Division18!G17</f>
        <v>1771</v>
      </c>
      <c r="DQ12" s="75">
        <f>CDD_by_Division18!H17</f>
        <v>2594</v>
      </c>
      <c r="DR12" s="75">
        <f t="shared" si="17"/>
        <v>1223.1789111663984</v>
      </c>
      <c r="DT12" s="420">
        <f t="shared" si="18"/>
        <v>1.0044075723061168</v>
      </c>
      <c r="DU12" s="287" t="s">
        <v>627</v>
      </c>
      <c r="DV12">
        <f>EB4/EB5</f>
        <v>1.1500391873554232</v>
      </c>
      <c r="DW12">
        <f>EA4/EA5</f>
        <v>1.5719813640408775</v>
      </c>
      <c r="DX12">
        <f>DZ4/DZ5</f>
        <v>-0.42204575667243704</v>
      </c>
      <c r="DY12">
        <f>DY4/DY5</f>
        <v>0.86483852402566641</v>
      </c>
      <c r="DZ12">
        <f>DX4/DX5</f>
        <v>0.21287707986512341</v>
      </c>
      <c r="EA12">
        <f>DW4/DW5</f>
        <v>-1.547434098794314</v>
      </c>
      <c r="EB12">
        <f>DV4/DV5</f>
        <v>1.5236830584369281</v>
      </c>
      <c r="EC12" s="278"/>
      <c r="ED12" s="278"/>
      <c r="EE12" s="278"/>
      <c r="EF12" s="278"/>
      <c r="EG12" s="278"/>
      <c r="EH12" s="278"/>
      <c r="EI12" s="278"/>
      <c r="EK12" s="95">
        <f t="shared" si="19"/>
        <v>1953</v>
      </c>
      <c r="EL12" s="98">
        <f t="shared" si="20"/>
        <v>3197</v>
      </c>
      <c r="EM12" s="98">
        <f t="shared" si="21"/>
        <v>3320</v>
      </c>
      <c r="EN12" s="98">
        <f t="shared" si="22"/>
        <v>2242</v>
      </c>
      <c r="EO12" s="75">
        <f t="shared" si="23"/>
        <v>2904.0091629283193</v>
      </c>
      <c r="EQ12" s="398">
        <f t="shared" si="24"/>
        <v>0.97123483490713491</v>
      </c>
      <c r="ER12" s="278"/>
      <c r="FE12" s="278"/>
      <c r="FG12" s="89"/>
      <c r="FI12" s="95">
        <f t="shared" si="35"/>
        <v>1953</v>
      </c>
      <c r="FJ12" s="75">
        <f>HDD_by_Division18!I17</f>
        <v>6024</v>
      </c>
      <c r="FK12" s="75">
        <f>HDD_by_Division18!J17</f>
        <v>3810</v>
      </c>
      <c r="FL12" s="75">
        <f t="shared" si="25"/>
        <v>4661.8178835110757</v>
      </c>
      <c r="FN12" s="75">
        <f>CDD_by_Division18!I17</f>
        <v>821</v>
      </c>
      <c r="FO12" s="75">
        <f>CDD_by_Division18!J17</f>
        <v>591</v>
      </c>
      <c r="FP12" s="96">
        <f t="shared" si="26"/>
        <v>682.6350240861434</v>
      </c>
      <c r="FR12" s="421">
        <f t="shared" si="27"/>
        <v>0.9770934379103039</v>
      </c>
      <c r="FS12" s="278"/>
      <c r="FT12" s="96"/>
      <c r="FU12" s="96"/>
      <c r="FV12" s="96"/>
      <c r="FW12" s="96"/>
      <c r="FX12" s="96"/>
      <c r="FY12" s="96"/>
      <c r="FZ12" s="96"/>
      <c r="GA12" s="96"/>
      <c r="GB12" s="96"/>
      <c r="GC12" s="96"/>
      <c r="GD12" s="96"/>
      <c r="GE12" s="96"/>
      <c r="GG12" s="278"/>
      <c r="GH12" s="278"/>
      <c r="GJ12" s="95">
        <f t="shared" si="28"/>
        <v>1953</v>
      </c>
      <c r="GK12" s="98">
        <f t="shared" si="29"/>
        <v>6024</v>
      </c>
      <c r="GL12" s="98">
        <f t="shared" si="30"/>
        <v>3810</v>
      </c>
      <c r="GM12" s="75">
        <f t="shared" si="31"/>
        <v>4699.9931577146763</v>
      </c>
      <c r="GO12" s="398">
        <f t="shared" si="32"/>
        <v>1.0116977286069628</v>
      </c>
      <c r="GP12" s="278"/>
      <c r="HC12" s="278"/>
      <c r="HD12" s="278"/>
      <c r="HE12" s="278"/>
      <c r="HG12" s="89"/>
      <c r="HJ12" s="74" t="s">
        <v>161</v>
      </c>
      <c r="HK12" s="100" t="s">
        <v>162</v>
      </c>
      <c r="HL12" s="74" t="s">
        <v>161</v>
      </c>
      <c r="HM12" s="74" t="s">
        <v>162</v>
      </c>
      <c r="HO12">
        <f t="shared" si="36"/>
        <v>1953</v>
      </c>
      <c r="HP12" s="112">
        <f t="shared" si="37"/>
        <v>0.99957756168771428</v>
      </c>
      <c r="HQ12" s="112">
        <f t="shared" si="38"/>
        <v>0.95543935778913047</v>
      </c>
      <c r="HR12" s="80"/>
      <c r="HS12">
        <f t="shared" si="41"/>
        <v>1953</v>
      </c>
      <c r="HT12" s="81">
        <f>Commercial_Total!D179</f>
        <v>296.928</v>
      </c>
      <c r="HU12" s="81">
        <f t="shared" si="39"/>
        <v>297.05348677361121</v>
      </c>
      <c r="HV12" s="81">
        <f>Commercial_Total!D261</f>
        <v>2512.3760000000002</v>
      </c>
      <c r="HW12" s="81">
        <f t="shared" si="40"/>
        <v>2629.5504570939943</v>
      </c>
      <c r="HY12" s="75">
        <f>HDD_by_Division10!K8</f>
        <v>4063</v>
      </c>
      <c r="HZ12" s="75">
        <f>CDD_by_Division10!K8</f>
        <v>1326</v>
      </c>
    </row>
    <row r="13" spans="1:249" x14ac:dyDescent="0.2">
      <c r="B13" t="s">
        <v>163</v>
      </c>
      <c r="C13">
        <v>587</v>
      </c>
      <c r="D13" s="96">
        <v>28</v>
      </c>
      <c r="E13" s="94">
        <v>64</v>
      </c>
      <c r="F13" s="79">
        <f>(C13-D13-E13)/C13</f>
        <v>0.84327086882453151</v>
      </c>
      <c r="G13" s="79">
        <f>D13/C13</f>
        <v>4.770017035775128E-2</v>
      </c>
      <c r="H13" s="79">
        <f>E13/C13</f>
        <v>0.10902896081771721</v>
      </c>
      <c r="I13" s="79"/>
      <c r="J13" s="79"/>
      <c r="K13" s="79">
        <v>0.5</v>
      </c>
      <c r="L13" s="79"/>
      <c r="M13" s="79"/>
      <c r="O13" s="95">
        <v>1954</v>
      </c>
      <c r="P13" s="75">
        <f>HDD_by_Division18!B18</f>
        <v>6587</v>
      </c>
      <c r="Q13" s="75">
        <f>HDD_by_Division18!C18</f>
        <v>5992</v>
      </c>
      <c r="R13" s="96">
        <f t="shared" si="2"/>
        <v>6116.0715372907152</v>
      </c>
      <c r="T13">
        <f>CDD_by_Division18!B18</f>
        <v>250</v>
      </c>
      <c r="U13">
        <f>CDD_by_Division18!C18</f>
        <v>481</v>
      </c>
      <c r="V13" s="96">
        <f t="shared" si="3"/>
        <v>423.55488448705495</v>
      </c>
      <c r="X13" s="420">
        <f t="shared" si="4"/>
        <v>0.97820936899196509</v>
      </c>
      <c r="Y13" s="278"/>
      <c r="Z13" s="63" t="s">
        <v>1496</v>
      </c>
      <c r="AK13" s="278"/>
      <c r="AM13" s="95">
        <f t="shared" si="5"/>
        <v>1954</v>
      </c>
      <c r="AN13" s="98">
        <f t="shared" si="0"/>
        <v>6587</v>
      </c>
      <c r="AO13" s="99">
        <f t="shared" si="1"/>
        <v>5992</v>
      </c>
      <c r="AP13" s="96">
        <f t="shared" si="6"/>
        <v>6152.8980582524273</v>
      </c>
      <c r="AR13" s="398">
        <f t="shared" si="7"/>
        <v>0.97585411028300184</v>
      </c>
      <c r="AS13" s="278"/>
      <c r="AT13" s="63" t="s">
        <v>622</v>
      </c>
      <c r="AV13" s="248" t="s">
        <v>1489</v>
      </c>
      <c r="AZ13" s="278"/>
      <c r="BA13" s="278"/>
      <c r="BB13" s="278"/>
      <c r="BC13" s="278"/>
      <c r="BD13" s="278"/>
      <c r="BE13" s="278"/>
      <c r="BF13" s="278"/>
      <c r="BG13" s="278"/>
      <c r="BH13" s="278"/>
      <c r="BJ13" s="89"/>
      <c r="BL13" s="95">
        <f t="shared" si="33"/>
        <v>1954</v>
      </c>
      <c r="BM13" s="75">
        <f>HDD_by_Division18!D18</f>
        <v>6224</v>
      </c>
      <c r="BN13" s="75">
        <f>HDD_by_Division18!E18</f>
        <v>6356</v>
      </c>
      <c r="BO13" s="75">
        <f t="shared" si="8"/>
        <v>6297.5404364569968</v>
      </c>
      <c r="BQ13" s="75">
        <f>CDD_by_Division18!D18</f>
        <v>752</v>
      </c>
      <c r="BR13" s="75">
        <f>CDD_by_Division18!E18</f>
        <v>1159</v>
      </c>
      <c r="BS13" s="96">
        <f t="shared" si="9"/>
        <v>885.38057090239408</v>
      </c>
      <c r="BU13" s="420">
        <f t="shared" si="10"/>
        <v>1.0132293832782808</v>
      </c>
      <c r="BV13" s="278"/>
      <c r="BW13" s="63" t="s">
        <v>622</v>
      </c>
      <c r="BZ13" s="531" t="s">
        <v>1489</v>
      </c>
      <c r="CC13" s="278"/>
      <c r="CD13" s="278"/>
      <c r="CE13" s="278"/>
      <c r="CF13" s="278"/>
      <c r="CG13" s="278"/>
      <c r="CH13" s="278"/>
      <c r="CI13" s="278"/>
      <c r="CJ13" s="278"/>
      <c r="CL13" s="95">
        <f t="shared" si="11"/>
        <v>1954</v>
      </c>
      <c r="CM13" s="98">
        <f t="shared" si="12"/>
        <v>6224</v>
      </c>
      <c r="CN13" s="99">
        <f t="shared" si="13"/>
        <v>6356</v>
      </c>
      <c r="CO13" s="96">
        <f t="shared" si="14"/>
        <v>6264.9185596666994</v>
      </c>
      <c r="CQ13" s="398">
        <f t="shared" si="15"/>
        <v>0.95256670399937482</v>
      </c>
      <c r="CR13" s="278"/>
      <c r="CS13" s="63" t="s">
        <v>622</v>
      </c>
      <c r="CV13" s="531" t="s">
        <v>1489</v>
      </c>
      <c r="DE13" s="278"/>
      <c r="DF13" s="212"/>
      <c r="DG13" s="89"/>
      <c r="DI13" s="95">
        <f t="shared" si="34"/>
        <v>1954</v>
      </c>
      <c r="DJ13" s="75">
        <f>HDD_by_Division18!F18</f>
        <v>3424</v>
      </c>
      <c r="DK13" s="75">
        <f>HDD_by_Division18!G18</f>
        <v>3395</v>
      </c>
      <c r="DL13" s="75">
        <f>HDD_by_Division18!H18</f>
        <v>2099</v>
      </c>
      <c r="DM13" s="75">
        <f t="shared" si="16"/>
        <v>3247.0213232988399</v>
      </c>
      <c r="DO13" s="75">
        <f>CDD_by_Division18!F18</f>
        <v>1658</v>
      </c>
      <c r="DP13" s="75">
        <f>CDD_by_Division18!G18</f>
        <v>1873</v>
      </c>
      <c r="DQ13" s="75">
        <f>CDD_by_Division18!H18</f>
        <v>2768</v>
      </c>
      <c r="DR13" s="75">
        <f t="shared" si="17"/>
        <v>1237.541416654471</v>
      </c>
      <c r="DT13" s="420">
        <f t="shared" si="18"/>
        <v>1.0080420223890936</v>
      </c>
      <c r="DU13" s="278"/>
      <c r="DV13" s="63" t="s">
        <v>622</v>
      </c>
      <c r="DY13" s="531" t="s">
        <v>1489</v>
      </c>
      <c r="EC13" s="278"/>
      <c r="ED13" s="278"/>
      <c r="EE13" s="278"/>
      <c r="EF13" s="278"/>
      <c r="EG13" s="278"/>
      <c r="EH13" s="278"/>
      <c r="EI13" s="278"/>
      <c r="EK13" s="95">
        <f t="shared" si="19"/>
        <v>1954</v>
      </c>
      <c r="EL13" s="98">
        <f t="shared" si="20"/>
        <v>3424</v>
      </c>
      <c r="EM13" s="98">
        <f t="shared" si="21"/>
        <v>3395</v>
      </c>
      <c r="EN13" s="98">
        <f t="shared" si="22"/>
        <v>2099</v>
      </c>
      <c r="EO13" s="75">
        <f t="shared" si="23"/>
        <v>2976.9994273169805</v>
      </c>
      <c r="EQ13" s="398">
        <f t="shared" si="24"/>
        <v>0.98380268474983656</v>
      </c>
      <c r="ER13" s="278"/>
      <c r="ES13" s="63" t="s">
        <v>622</v>
      </c>
      <c r="EU13" s="531" t="s">
        <v>1489</v>
      </c>
      <c r="FE13" s="278"/>
      <c r="FG13" s="89"/>
      <c r="FI13" s="95">
        <f t="shared" si="35"/>
        <v>1954</v>
      </c>
      <c r="FJ13" s="75">
        <f>HDD_by_Division18!I18</f>
        <v>5822</v>
      </c>
      <c r="FK13" s="75">
        <f>HDD_by_Division18!J18</f>
        <v>3879</v>
      </c>
      <c r="FL13" s="75">
        <f t="shared" si="25"/>
        <v>4626.5529122231337</v>
      </c>
      <c r="FN13" s="75">
        <f>CDD_by_Division18!I18</f>
        <v>893</v>
      </c>
      <c r="FO13" s="75">
        <f>CDD_by_Division18!J18</f>
        <v>584</v>
      </c>
      <c r="FP13" s="96">
        <f t="shared" si="26"/>
        <v>707.10966279399258</v>
      </c>
      <c r="FR13" s="421">
        <f t="shared" si="27"/>
        <v>0.98118757065235596</v>
      </c>
      <c r="FS13" s="278"/>
      <c r="FT13" s="63" t="s">
        <v>622</v>
      </c>
      <c r="FV13" s="531" t="s">
        <v>1489</v>
      </c>
      <c r="GA13" s="96"/>
      <c r="GB13" s="96"/>
      <c r="GC13" s="96"/>
      <c r="GD13" s="96"/>
      <c r="GE13" s="96"/>
      <c r="GG13" s="278"/>
      <c r="GH13" s="278"/>
      <c r="GJ13" s="95">
        <f t="shared" si="28"/>
        <v>1954</v>
      </c>
      <c r="GK13" s="98">
        <f t="shared" si="29"/>
        <v>5822</v>
      </c>
      <c r="GL13" s="98">
        <f t="shared" si="30"/>
        <v>3879</v>
      </c>
      <c r="GM13" s="75">
        <f t="shared" si="31"/>
        <v>4660.0554225111191</v>
      </c>
      <c r="GO13" s="398">
        <f t="shared" si="32"/>
        <v>1.0076408044205041</v>
      </c>
      <c r="GP13" s="278"/>
      <c r="GQ13" s="63" t="s">
        <v>622</v>
      </c>
      <c r="GT13" s="531" t="s">
        <v>1489</v>
      </c>
      <c r="HC13" s="278"/>
      <c r="HD13" s="278"/>
      <c r="HE13" s="278"/>
      <c r="HG13" s="89"/>
      <c r="HI13" t="s">
        <v>154</v>
      </c>
      <c r="HJ13" s="273">
        <v>436</v>
      </c>
      <c r="HK13" s="101">
        <f>HJ13/HJ$17</f>
        <v>0.16717791411042945</v>
      </c>
      <c r="HL13" s="273">
        <f>1035-HJ13</f>
        <v>599</v>
      </c>
      <c r="HM13" s="76">
        <f>HL13/HL$17</f>
        <v>0.22070744288872512</v>
      </c>
      <c r="HO13">
        <f t="shared" si="36"/>
        <v>1954</v>
      </c>
      <c r="HP13" s="112">
        <f t="shared" si="37"/>
        <v>0.99812022305073222</v>
      </c>
      <c r="HQ13" s="112">
        <f t="shared" si="38"/>
        <v>0.97579981152904027</v>
      </c>
      <c r="HR13" s="80"/>
      <c r="HS13">
        <f t="shared" si="41"/>
        <v>1954</v>
      </c>
      <c r="HT13" s="81">
        <f>Commercial_Total!D180</f>
        <v>319.346</v>
      </c>
      <c r="HU13" s="81">
        <f t="shared" si="39"/>
        <v>319.94742980352214</v>
      </c>
      <c r="HV13" s="81">
        <f>Commercial_Total!D262</f>
        <v>2457.578</v>
      </c>
      <c r="HW13" s="81">
        <f t="shared" si="40"/>
        <v>2518.5268238052549</v>
      </c>
      <c r="HY13" s="75">
        <f>HDD_by_Division10!K9</f>
        <v>4232</v>
      </c>
      <c r="HZ13" s="75">
        <f>CDD_by_Division10!K9</f>
        <v>1315</v>
      </c>
    </row>
    <row r="14" spans="1:249" x14ac:dyDescent="0.2">
      <c r="B14" t="s">
        <v>164</v>
      </c>
      <c r="C14">
        <f>SUM(C10:C13)</f>
        <v>2608</v>
      </c>
      <c r="D14" s="96">
        <f>SUM(D10:D13)</f>
        <v>112</v>
      </c>
      <c r="E14" s="94">
        <f>SUM(E10:E13)</f>
        <v>340</v>
      </c>
      <c r="F14" s="79">
        <f>(C14-D14-E14)/C14</f>
        <v>0.82668711656441718</v>
      </c>
      <c r="G14" s="79">
        <f>D14/C14</f>
        <v>4.2944785276073622E-2</v>
      </c>
      <c r="H14" s="79">
        <f>E14/C14</f>
        <v>0.1303680981595092</v>
      </c>
      <c r="I14" s="79"/>
      <c r="J14" s="79"/>
      <c r="K14" s="79"/>
      <c r="L14" s="79"/>
      <c r="M14" s="79"/>
      <c r="O14" s="95">
        <v>1955</v>
      </c>
      <c r="P14" s="75">
        <f>HDD_by_Division18!B19</f>
        <v>6872</v>
      </c>
      <c r="Q14" s="75">
        <f>HDD_by_Division18!C19</f>
        <v>6231</v>
      </c>
      <c r="R14" s="96">
        <f t="shared" si="2"/>
        <v>6364.6636225266357</v>
      </c>
      <c r="T14">
        <f>CDD_by_Division18!B19</f>
        <v>532</v>
      </c>
      <c r="U14">
        <f>CDD_by_Division18!C19</f>
        <v>761</v>
      </c>
      <c r="V14" s="96">
        <f t="shared" si="3"/>
        <v>704.05224479452636</v>
      </c>
      <c r="X14" s="420">
        <f t="shared" si="4"/>
        <v>1.028610756453056</v>
      </c>
      <c r="Y14" s="278"/>
      <c r="AK14" s="278"/>
      <c r="AM14" s="95">
        <f t="shared" si="5"/>
        <v>1955</v>
      </c>
      <c r="AN14" s="98">
        <f t="shared" si="0"/>
        <v>6872</v>
      </c>
      <c r="AO14" s="99">
        <f t="shared" si="1"/>
        <v>6231</v>
      </c>
      <c r="AP14" s="96">
        <f t="shared" si="6"/>
        <v>6404.3372358652196</v>
      </c>
      <c r="AR14" s="398">
        <f t="shared" si="7"/>
        <v>1.0002827748027767</v>
      </c>
      <c r="AS14" s="278"/>
      <c r="AZ14" s="278"/>
      <c r="BA14" s="278"/>
      <c r="BB14" s="278"/>
      <c r="BC14" s="278"/>
      <c r="BD14" s="278"/>
      <c r="BE14" s="278"/>
      <c r="BF14" s="278"/>
      <c r="BG14" s="278"/>
      <c r="BH14" s="278"/>
      <c r="BJ14" s="89"/>
      <c r="BL14" s="95">
        <f t="shared" si="33"/>
        <v>1955</v>
      </c>
      <c r="BM14" s="75">
        <f>HDD_by_Division18!D19</f>
        <v>6486</v>
      </c>
      <c r="BN14" s="75">
        <f>HDD_by_Division18!E19</f>
        <v>6912</v>
      </c>
      <c r="BO14" s="75">
        <f t="shared" si="8"/>
        <v>6723.3350449293976</v>
      </c>
      <c r="BQ14" s="75">
        <f>CDD_by_Division18!D19</f>
        <v>922</v>
      </c>
      <c r="BR14" s="75">
        <f>CDD_by_Division18!E19</f>
        <v>1139</v>
      </c>
      <c r="BS14" s="96">
        <f t="shared" si="9"/>
        <v>993.1144567219153</v>
      </c>
      <c r="BU14" s="420">
        <f t="shared" si="10"/>
        <v>1.0264587151707754</v>
      </c>
      <c r="BV14" s="278"/>
      <c r="CC14" s="278"/>
      <c r="CD14" s="278"/>
      <c r="CE14" s="278"/>
      <c r="CF14" s="278"/>
      <c r="CG14" s="278"/>
      <c r="CH14" s="278"/>
      <c r="CI14" s="278"/>
      <c r="CJ14" s="278"/>
      <c r="CL14" s="95">
        <f t="shared" si="11"/>
        <v>1955</v>
      </c>
      <c r="CM14" s="98">
        <f t="shared" si="12"/>
        <v>6486</v>
      </c>
      <c r="CN14" s="99">
        <f t="shared" si="13"/>
        <v>6912</v>
      </c>
      <c r="CO14" s="96">
        <f t="shared" si="14"/>
        <v>6618.0553516516211</v>
      </c>
      <c r="CQ14" s="398">
        <f t="shared" si="15"/>
        <v>0.98962337025102476</v>
      </c>
      <c r="CR14" s="278"/>
      <c r="DE14" s="278"/>
      <c r="DF14" s="212"/>
      <c r="DG14" s="89"/>
      <c r="DI14" s="95">
        <f t="shared" si="34"/>
        <v>1955</v>
      </c>
      <c r="DJ14" s="75">
        <f>HDD_by_Division18!F19</f>
        <v>3508</v>
      </c>
      <c r="DK14" s="75">
        <f>HDD_by_Division18!G19</f>
        <v>3513</v>
      </c>
      <c r="DL14" s="75">
        <f>HDD_by_Division18!H19</f>
        <v>2294</v>
      </c>
      <c r="DM14" s="75">
        <f t="shared" si="16"/>
        <v>3357.1332706177486</v>
      </c>
      <c r="DO14" s="75">
        <f>CDD_by_Division18!F19</f>
        <v>1636</v>
      </c>
      <c r="DP14" s="75">
        <f>CDD_by_Division18!G19</f>
        <v>1674</v>
      </c>
      <c r="DQ14" s="75">
        <f>CDD_by_Division18!H19</f>
        <v>2508</v>
      </c>
      <c r="DR14" s="75">
        <f t="shared" si="17"/>
        <v>1179.5142689887311</v>
      </c>
      <c r="DT14" s="420">
        <f t="shared" si="18"/>
        <v>1.0015770632992858</v>
      </c>
      <c r="DU14" s="278"/>
      <c r="EC14" s="278"/>
      <c r="ED14" s="278"/>
      <c r="EE14" s="278"/>
      <c r="EF14" s="278"/>
      <c r="EG14" s="278"/>
      <c r="EH14" s="278"/>
      <c r="EI14" s="278"/>
      <c r="EK14" s="95">
        <f t="shared" si="19"/>
        <v>1955</v>
      </c>
      <c r="EL14" s="98">
        <f t="shared" si="20"/>
        <v>3508</v>
      </c>
      <c r="EM14" s="98">
        <f t="shared" si="21"/>
        <v>3513</v>
      </c>
      <c r="EN14" s="98">
        <f t="shared" si="22"/>
        <v>2294</v>
      </c>
      <c r="EO14" s="75">
        <f t="shared" si="23"/>
        <v>3104.8495752600934</v>
      </c>
      <c r="EQ14" s="398">
        <f t="shared" si="24"/>
        <v>1.0051107674819451</v>
      </c>
      <c r="ER14" s="278"/>
      <c r="FE14" s="278"/>
      <c r="FG14" s="89"/>
      <c r="FI14" s="95">
        <f t="shared" si="35"/>
        <v>1955</v>
      </c>
      <c r="FJ14" s="75">
        <f>HDD_by_Division18!I19</f>
        <v>6704</v>
      </c>
      <c r="FK14" s="75">
        <f>HDD_by_Division18!J19</f>
        <v>4320</v>
      </c>
      <c r="FL14" s="75">
        <f t="shared" si="25"/>
        <v>5237.2239540607061</v>
      </c>
      <c r="FN14" s="75">
        <f>CDD_by_Division18!I19</f>
        <v>780</v>
      </c>
      <c r="FO14" s="75">
        <f>CDD_by_Division18!J19</f>
        <v>558</v>
      </c>
      <c r="FP14" s="96">
        <f t="shared" si="26"/>
        <v>646.44771890053835</v>
      </c>
      <c r="FR14" s="421">
        <f t="shared" si="27"/>
        <v>0.97483905332102883</v>
      </c>
      <c r="FS14" s="278"/>
      <c r="GA14" s="96"/>
      <c r="GB14" s="96"/>
      <c r="GC14" s="96"/>
      <c r="GD14" s="96"/>
      <c r="GE14" s="96"/>
      <c r="GG14" s="278"/>
      <c r="GH14" s="278"/>
      <c r="GJ14" s="95">
        <f t="shared" si="28"/>
        <v>1955</v>
      </c>
      <c r="GK14" s="98">
        <f t="shared" si="29"/>
        <v>6704</v>
      </c>
      <c r="GL14" s="98">
        <f t="shared" si="30"/>
        <v>4320</v>
      </c>
      <c r="GM14" s="75">
        <f t="shared" si="31"/>
        <v>5278.3304823811159</v>
      </c>
      <c r="GO14" s="398">
        <f t="shared" si="32"/>
        <v>1.0665992942944131</v>
      </c>
      <c r="GP14" s="278"/>
      <c r="HC14" s="278"/>
      <c r="HD14" s="278"/>
      <c r="HE14" s="278"/>
      <c r="HG14" s="89"/>
      <c r="HI14" t="s">
        <v>157</v>
      </c>
      <c r="HJ14" s="273">
        <v>558</v>
      </c>
      <c r="HK14" s="101">
        <f>HJ14/HJ$17</f>
        <v>0.21395705521472394</v>
      </c>
      <c r="HL14" s="273">
        <f>1497-HJ14</f>
        <v>939</v>
      </c>
      <c r="HM14" s="76">
        <f>HL14/HL$17</f>
        <v>0.3459837877671334</v>
      </c>
      <c r="HO14">
        <f t="shared" si="36"/>
        <v>1955</v>
      </c>
      <c r="HP14" s="112">
        <f t="shared" si="37"/>
        <v>1.0054020019887404</v>
      </c>
      <c r="HQ14" s="112">
        <f t="shared" si="38"/>
        <v>1.0104452965169541</v>
      </c>
      <c r="HR14" s="80"/>
      <c r="HS14">
        <f t="shared" si="41"/>
        <v>1955</v>
      </c>
      <c r="HT14" s="81">
        <f>Commercial_Total!D181</f>
        <v>349.89100000000002</v>
      </c>
      <c r="HU14" s="81">
        <f t="shared" si="39"/>
        <v>348.01104365009854</v>
      </c>
      <c r="HV14" s="81">
        <f>Commercial_Total!D263</f>
        <v>2561.252</v>
      </c>
      <c r="HW14" s="81">
        <f t="shared" si="40"/>
        <v>2534.7755181094308</v>
      </c>
      <c r="HY14" s="75">
        <f>HDD_by_Division10!K10</f>
        <v>4521</v>
      </c>
      <c r="HZ14" s="75">
        <f>CDD_by_Division10!K10</f>
        <v>1344</v>
      </c>
    </row>
    <row r="15" spans="1:249" x14ac:dyDescent="0.2">
      <c r="O15" s="95">
        <v>1956</v>
      </c>
      <c r="P15" s="75">
        <f>HDD_by_Division18!B20</f>
        <v>7009</v>
      </c>
      <c r="Q15" s="75">
        <f>HDD_by_Division18!C20</f>
        <v>6294</v>
      </c>
      <c r="R15" s="96">
        <f t="shared" si="2"/>
        <v>6443.0943683409441</v>
      </c>
      <c r="T15">
        <f>CDD_by_Division18!B20</f>
        <v>279</v>
      </c>
      <c r="U15">
        <f>CDD_by_Division18!C20</f>
        <v>421</v>
      </c>
      <c r="V15" s="96">
        <f t="shared" si="3"/>
        <v>385.68741816953161</v>
      </c>
      <c r="X15" s="420">
        <f t="shared" si="4"/>
        <v>0.96896751217525479</v>
      </c>
      <c r="Y15" s="278"/>
      <c r="Z15" s="248" t="s">
        <v>604</v>
      </c>
      <c r="AA15" s="248" t="s">
        <v>606</v>
      </c>
      <c r="AB15" s="248" t="s">
        <v>609</v>
      </c>
      <c r="AC15" s="248" t="s">
        <v>611</v>
      </c>
      <c r="AD15" s="248" t="s">
        <v>608</v>
      </c>
      <c r="AE15" s="248" t="s">
        <v>612</v>
      </c>
      <c r="AK15" s="278"/>
      <c r="AM15" s="95">
        <f t="shared" si="5"/>
        <v>1956</v>
      </c>
      <c r="AN15" s="98">
        <f t="shared" si="0"/>
        <v>7009</v>
      </c>
      <c r="AO15" s="99">
        <f t="shared" si="1"/>
        <v>6294</v>
      </c>
      <c r="AP15" s="96">
        <f t="shared" si="6"/>
        <v>6487.3480868075385</v>
      </c>
      <c r="AR15" s="398">
        <f t="shared" si="7"/>
        <v>1.0081853685563706</v>
      </c>
      <c r="AS15" s="278"/>
      <c r="AT15" s="248" t="s">
        <v>1312</v>
      </c>
      <c r="AU15" s="248" t="s">
        <v>606</v>
      </c>
      <c r="AV15" s="248" t="s">
        <v>609</v>
      </c>
      <c r="AW15" s="248" t="s">
        <v>625</v>
      </c>
      <c r="AX15" s="248" t="s">
        <v>608</v>
      </c>
      <c r="AY15" s="248" t="s">
        <v>612</v>
      </c>
      <c r="AZ15" s="278"/>
      <c r="BA15" s="278"/>
      <c r="BB15" s="278"/>
      <c r="BC15" s="278"/>
      <c r="BD15" s="278"/>
      <c r="BE15" s="278"/>
      <c r="BF15" s="278"/>
      <c r="BG15" s="278"/>
      <c r="BH15" s="278"/>
      <c r="BJ15" s="89"/>
      <c r="BL15" s="95">
        <f t="shared" si="33"/>
        <v>1956</v>
      </c>
      <c r="BM15" s="75">
        <f>HDD_by_Division18!D20</f>
        <v>6420</v>
      </c>
      <c r="BN15" s="75">
        <f>HDD_by_Division18!E20</f>
        <v>6692</v>
      </c>
      <c r="BO15" s="75">
        <f t="shared" si="8"/>
        <v>6571.5378690629022</v>
      </c>
      <c r="BQ15" s="75">
        <f>CDD_by_Division18!D20</f>
        <v>643</v>
      </c>
      <c r="BR15" s="75">
        <f>CDD_by_Division18!E20</f>
        <v>1060</v>
      </c>
      <c r="BS15" s="96">
        <f t="shared" si="9"/>
        <v>779.65773480662983</v>
      </c>
      <c r="BU15" s="420">
        <f t="shared" si="10"/>
        <v>1.0025154074574263</v>
      </c>
      <c r="BV15" s="278"/>
      <c r="BW15" s="248" t="s">
        <v>604</v>
      </c>
      <c r="BX15" s="248" t="s">
        <v>606</v>
      </c>
      <c r="BY15" s="248" t="s">
        <v>609</v>
      </c>
      <c r="BZ15" s="248" t="s">
        <v>611</v>
      </c>
      <c r="CA15" s="248" t="s">
        <v>608</v>
      </c>
      <c r="CB15" s="248" t="s">
        <v>612</v>
      </c>
      <c r="CC15" s="278"/>
      <c r="CD15" s="278"/>
      <c r="CE15" s="278"/>
      <c r="CF15" s="278"/>
      <c r="CG15" s="278"/>
      <c r="CH15" s="278"/>
      <c r="CI15" s="278"/>
      <c r="CJ15" s="278"/>
      <c r="CL15" s="95">
        <f t="shared" si="11"/>
        <v>1956</v>
      </c>
      <c r="CM15" s="98">
        <f t="shared" si="12"/>
        <v>6420</v>
      </c>
      <c r="CN15" s="99">
        <f t="shared" si="13"/>
        <v>6692</v>
      </c>
      <c r="CO15" s="96">
        <f t="shared" si="14"/>
        <v>6504.3170320404724</v>
      </c>
      <c r="CQ15" s="398">
        <f t="shared" si="15"/>
        <v>0.97782264743819658</v>
      </c>
      <c r="CR15" s="278"/>
      <c r="CS15" s="248" t="s">
        <v>1312</v>
      </c>
      <c r="CT15" s="248" t="s">
        <v>606</v>
      </c>
      <c r="CU15" s="248" t="s">
        <v>609</v>
      </c>
      <c r="CV15" s="248" t="s">
        <v>625</v>
      </c>
      <c r="CW15" s="248" t="s">
        <v>608</v>
      </c>
      <c r="CX15" s="248" t="s">
        <v>612</v>
      </c>
      <c r="DE15" s="278"/>
      <c r="DF15" s="212"/>
      <c r="DG15" s="89"/>
      <c r="DI15" s="95">
        <f t="shared" si="34"/>
        <v>1956</v>
      </c>
      <c r="DJ15" s="75">
        <f>HDD_by_Division18!F20</f>
        <v>3309</v>
      </c>
      <c r="DK15" s="75">
        <f>HDD_by_Division18!G20</f>
        <v>3306</v>
      </c>
      <c r="DL15" s="75">
        <f>HDD_by_Division18!H20</f>
        <v>2236</v>
      </c>
      <c r="DM15" s="75">
        <f t="shared" si="16"/>
        <v>3173.0034493571652</v>
      </c>
      <c r="DO15" s="75">
        <f>CDD_by_Division18!F20</f>
        <v>1517</v>
      </c>
      <c r="DP15" s="75">
        <f>CDD_by_Division18!G20</f>
        <v>1567</v>
      </c>
      <c r="DQ15" s="75">
        <f>CDD_by_Division18!H20</f>
        <v>2693</v>
      </c>
      <c r="DR15" s="75">
        <f t="shared" si="17"/>
        <v>1097.2456461290794</v>
      </c>
      <c r="DT15" s="420">
        <f t="shared" si="18"/>
        <v>0.98687128102149491</v>
      </c>
      <c r="DU15" s="278"/>
      <c r="DV15" s="248" t="s">
        <v>604</v>
      </c>
      <c r="DW15" s="248" t="s">
        <v>606</v>
      </c>
      <c r="DX15" s="248" t="s">
        <v>609</v>
      </c>
      <c r="DY15" s="248" t="s">
        <v>626</v>
      </c>
      <c r="DZ15" s="248" t="s">
        <v>611</v>
      </c>
      <c r="EA15" s="248" t="s">
        <v>608</v>
      </c>
      <c r="EB15" s="248" t="s">
        <v>612</v>
      </c>
      <c r="EC15" s="278"/>
      <c r="ED15" s="278"/>
      <c r="EE15" s="278"/>
      <c r="EF15" s="278"/>
      <c r="EG15" s="278"/>
      <c r="EH15" s="278"/>
      <c r="EI15" s="278"/>
      <c r="EK15" s="95">
        <f t="shared" si="19"/>
        <v>1956</v>
      </c>
      <c r="EL15" s="98">
        <f t="shared" si="20"/>
        <v>3309</v>
      </c>
      <c r="EM15" s="98">
        <f t="shared" si="21"/>
        <v>3306</v>
      </c>
      <c r="EN15" s="98">
        <f t="shared" si="22"/>
        <v>2236</v>
      </c>
      <c r="EO15" s="75">
        <f t="shared" si="23"/>
        <v>2951.1686551493749</v>
      </c>
      <c r="EQ15" s="398">
        <f t="shared" si="24"/>
        <v>0.97938933336015943</v>
      </c>
      <c r="ER15" s="278"/>
      <c r="ES15" s="578" t="s">
        <v>1312</v>
      </c>
      <c r="ET15" s="248" t="s">
        <v>606</v>
      </c>
      <c r="EU15" s="248" t="s">
        <v>609</v>
      </c>
      <c r="EV15" s="248" t="s">
        <v>625</v>
      </c>
      <c r="EW15" s="248" t="s">
        <v>608</v>
      </c>
      <c r="EX15" s="248" t="s">
        <v>612</v>
      </c>
      <c r="FE15" s="278"/>
      <c r="FG15" s="89"/>
      <c r="FI15" s="95">
        <f t="shared" si="35"/>
        <v>1956</v>
      </c>
      <c r="FJ15" s="75">
        <f>HDD_by_Division18!I20</f>
        <v>6261</v>
      </c>
      <c r="FK15" s="75">
        <f>HDD_by_Division18!J20</f>
        <v>3983</v>
      </c>
      <c r="FL15" s="75">
        <f t="shared" si="25"/>
        <v>4859.4413453650541</v>
      </c>
      <c r="FN15" s="75">
        <f>CDD_by_Division18!I20</f>
        <v>865</v>
      </c>
      <c r="FO15" s="75">
        <f>CDD_by_Division18!J20</f>
        <v>603</v>
      </c>
      <c r="FP15" s="96">
        <f t="shared" si="26"/>
        <v>707.3842448285634</v>
      </c>
      <c r="FR15" s="421">
        <f t="shared" si="27"/>
        <v>0.98340458666203745</v>
      </c>
      <c r="FS15" s="278"/>
      <c r="FT15" s="248" t="s">
        <v>604</v>
      </c>
      <c r="FU15" s="248" t="s">
        <v>606</v>
      </c>
      <c r="FV15" s="248" t="s">
        <v>609</v>
      </c>
      <c r="FW15" s="248" t="s">
        <v>626</v>
      </c>
      <c r="FX15" s="248" t="s">
        <v>611</v>
      </c>
      <c r="FY15" s="248" t="s">
        <v>608</v>
      </c>
      <c r="FZ15" s="248" t="s">
        <v>612</v>
      </c>
      <c r="GA15" s="96"/>
      <c r="GB15" s="96"/>
      <c r="GC15" s="96"/>
      <c r="GD15" s="96"/>
      <c r="GE15" s="96"/>
      <c r="GG15" s="278"/>
      <c r="GH15" s="278"/>
      <c r="GJ15" s="95">
        <f t="shared" si="28"/>
        <v>1956</v>
      </c>
      <c r="GK15" s="98">
        <f t="shared" si="29"/>
        <v>6261</v>
      </c>
      <c r="GL15" s="98">
        <f t="shared" si="30"/>
        <v>3983</v>
      </c>
      <c r="GM15" s="75">
        <f t="shared" si="31"/>
        <v>4898.7201505302764</v>
      </c>
      <c r="GO15" s="398">
        <f t="shared" si="32"/>
        <v>1.031353060744032</v>
      </c>
      <c r="GP15" s="278"/>
      <c r="GQ15" s="301" t="s">
        <v>1312</v>
      </c>
      <c r="GR15" s="248" t="s">
        <v>606</v>
      </c>
      <c r="GS15" s="248" t="s">
        <v>609</v>
      </c>
      <c r="GT15" s="248" t="s">
        <v>625</v>
      </c>
      <c r="GU15" s="248" t="s">
        <v>608</v>
      </c>
      <c r="GV15" s="248" t="s">
        <v>612</v>
      </c>
      <c r="HC15" s="278"/>
      <c r="HD15" s="278"/>
      <c r="HE15" s="278"/>
      <c r="HG15" s="89"/>
      <c r="HI15" t="s">
        <v>160</v>
      </c>
      <c r="HJ15" s="273">
        <v>1027</v>
      </c>
      <c r="HK15" s="101">
        <f>HJ15/HJ$17</f>
        <v>0.39378834355828218</v>
      </c>
      <c r="HL15" s="273">
        <f>1684-HJ15</f>
        <v>657</v>
      </c>
      <c r="HM15" s="76">
        <f>HL15/HL$17</f>
        <v>0.24207811348563008</v>
      </c>
      <c r="HO15">
        <f t="shared" si="36"/>
        <v>1956</v>
      </c>
      <c r="HP15" s="112">
        <f t="shared" si="37"/>
        <v>0.98644506543303156</v>
      </c>
      <c r="HQ15" s="112">
        <f t="shared" si="38"/>
        <v>0.99513984239259767</v>
      </c>
      <c r="HR15" s="80"/>
      <c r="HS15">
        <f t="shared" si="41"/>
        <v>1956</v>
      </c>
      <c r="HT15" s="81">
        <f>Commercial_Total!D182</f>
        <v>380.17700000000002</v>
      </c>
      <c r="HU15" s="81">
        <f t="shared" si="39"/>
        <v>385.40108650967721</v>
      </c>
      <c r="HV15" s="81">
        <f>Commercial_Total!D264</f>
        <v>2606.8540000000003</v>
      </c>
      <c r="HW15" s="81">
        <f t="shared" si="40"/>
        <v>2619.585598876622</v>
      </c>
      <c r="HY15" s="75">
        <f>HDD_by_Division10!K11</f>
        <v>4387</v>
      </c>
      <c r="HZ15" s="75">
        <f>CDD_by_Division10!K11</f>
        <v>1221</v>
      </c>
    </row>
    <row r="16" spans="1:249" x14ac:dyDescent="0.2">
      <c r="B16" s="64" t="s">
        <v>165</v>
      </c>
      <c r="O16" s="95">
        <v>1957</v>
      </c>
      <c r="P16" s="75">
        <f>HDD_by_Division18!B21</f>
        <v>6444</v>
      </c>
      <c r="Q16" s="75">
        <f>HDD_by_Division18!C21</f>
        <v>5967</v>
      </c>
      <c r="R16" s="96">
        <f t="shared" si="2"/>
        <v>6066.465753424658</v>
      </c>
      <c r="T16">
        <f>CDD_by_Division18!B21</f>
        <v>358</v>
      </c>
      <c r="U16">
        <f>CDD_by_Division18!C21</f>
        <v>570</v>
      </c>
      <c r="V16" s="96">
        <f t="shared" si="3"/>
        <v>517.27980740803309</v>
      </c>
      <c r="X16" s="420">
        <f t="shared" si="4"/>
        <v>0.99939053897093599</v>
      </c>
      <c r="Y16" s="278"/>
      <c r="Z16">
        <f t="array" ref="Z16:AE20">LINEST(AF44:AF76,AA44:AE76,1,1)</f>
        <v>-3.491602173738451E-4</v>
      </c>
      <c r="AA16">
        <v>5.4906795520695802E-3</v>
      </c>
      <c r="AB16">
        <v>1.0952735091661727</v>
      </c>
      <c r="AC16">
        <v>2.2651361285468252E-3</v>
      </c>
      <c r="AD16">
        <v>7.459937356403875E-4</v>
      </c>
      <c r="AE16">
        <v>11.69327783731476</v>
      </c>
      <c r="AK16" s="278"/>
      <c r="AM16" s="95">
        <f t="shared" si="5"/>
        <v>1957</v>
      </c>
      <c r="AN16" s="98">
        <f t="shared" si="0"/>
        <v>6444</v>
      </c>
      <c r="AO16" s="99">
        <f t="shared" si="1"/>
        <v>5967</v>
      </c>
      <c r="AP16" s="96">
        <f t="shared" si="6"/>
        <v>6095.9888635065672</v>
      </c>
      <c r="AR16" s="398">
        <f t="shared" si="7"/>
        <v>0.97021998278061805</v>
      </c>
      <c r="AS16" s="278"/>
      <c r="AT16">
        <f t="array" ref="AT16:AY20">LINEST(BA44:BA76,AU44:AY76,1,1)</f>
        <v>-20.672465596711813</v>
      </c>
      <c r="AU16">
        <v>-3.2411952073899561E-2</v>
      </c>
      <c r="AV16">
        <v>0.30837374446091947</v>
      </c>
      <c r="AW16" s="283">
        <v>2.6055871464077563E-4</v>
      </c>
      <c r="AX16">
        <v>-1.6806252831442748E-3</v>
      </c>
      <c r="AY16">
        <v>85.043428623854567</v>
      </c>
      <c r="AZ16" s="278"/>
      <c r="BA16" s="278"/>
      <c r="BB16" s="278"/>
      <c r="BC16" s="278"/>
      <c r="BD16" s="278"/>
      <c r="BE16" s="278"/>
      <c r="BF16" s="278"/>
      <c r="BG16" s="278"/>
      <c r="BH16" s="278"/>
      <c r="BJ16" s="89"/>
      <c r="BL16" s="95">
        <f t="shared" si="33"/>
        <v>1957</v>
      </c>
      <c r="BM16" s="75">
        <f>HDD_by_Division18!D21</f>
        <v>6553</v>
      </c>
      <c r="BN16" s="75">
        <f>HDD_by_Division18!E21</f>
        <v>6844</v>
      </c>
      <c r="BO16" s="75">
        <f t="shared" si="8"/>
        <v>6715.1232349165602</v>
      </c>
      <c r="BQ16" s="75">
        <f>CDD_by_Division18!D21</f>
        <v>660</v>
      </c>
      <c r="BR16" s="75">
        <f>CDD_by_Division18!E21</f>
        <v>920</v>
      </c>
      <c r="BS16" s="96">
        <f t="shared" si="9"/>
        <v>745.20626151012902</v>
      </c>
      <c r="BU16" s="420">
        <f t="shared" si="10"/>
        <v>0.99861997026580629</v>
      </c>
      <c r="BV16" s="278"/>
      <c r="BW16">
        <f t="array" ref="BW16:CB20">LINEST(CD44:CD76,BX44:CB76,1,1)</f>
        <v>-8.26132068526878E-4</v>
      </c>
      <c r="BX16">
        <v>5.1268291588311768E-2</v>
      </c>
      <c r="BY16">
        <v>4.6433257273643409E-3</v>
      </c>
      <c r="BZ16">
        <v>3.707499541468433E-3</v>
      </c>
      <c r="CA16">
        <v>2.5234207096807767E-5</v>
      </c>
      <c r="CB16">
        <v>19.074616115084112</v>
      </c>
      <c r="CC16" s="278"/>
      <c r="CD16" s="278"/>
      <c r="CE16" s="278"/>
      <c r="CF16" s="278"/>
      <c r="CG16" s="278"/>
      <c r="CH16" s="278"/>
      <c r="CI16" s="278"/>
      <c r="CJ16" s="278"/>
      <c r="CL16" s="95">
        <f t="shared" si="11"/>
        <v>1957</v>
      </c>
      <c r="CM16" s="98">
        <f t="shared" si="12"/>
        <v>6553</v>
      </c>
      <c r="CN16" s="99">
        <f t="shared" si="13"/>
        <v>6844</v>
      </c>
      <c r="CO16" s="96">
        <f t="shared" si="14"/>
        <v>6643.2068247197694</v>
      </c>
      <c r="CQ16" s="398">
        <f t="shared" si="15"/>
        <v>0.99221596881320984</v>
      </c>
      <c r="CR16" s="278"/>
      <c r="CS16">
        <f t="array" ref="CS16:CX20">LINEST(CZ44:CZ76,CT44:CX76,1,1)</f>
        <v>-9.2117024425140013</v>
      </c>
      <c r="CT16">
        <v>1.233359599759264E-2</v>
      </c>
      <c r="CU16">
        <v>-1.6051569930154783</v>
      </c>
      <c r="CV16" s="283">
        <v>1.1185011920179682E-4</v>
      </c>
      <c r="CW16">
        <v>2.7871891258157565E-3</v>
      </c>
      <c r="CX16">
        <v>72.6676151298512</v>
      </c>
      <c r="DE16" s="278"/>
      <c r="DF16" s="212"/>
      <c r="DG16" s="89"/>
      <c r="DI16" s="95">
        <f t="shared" si="34"/>
        <v>1957</v>
      </c>
      <c r="DJ16" s="75">
        <f>HDD_by_Division18!F21</f>
        <v>3231</v>
      </c>
      <c r="DK16" s="75">
        <f>HDD_by_Division18!G21</f>
        <v>3308</v>
      </c>
      <c r="DL16" s="75">
        <f>HDD_by_Division18!H21</f>
        <v>2281</v>
      </c>
      <c r="DM16" s="75">
        <f t="shared" si="16"/>
        <v>3139.0683599874565</v>
      </c>
      <c r="DO16" s="75">
        <f>CDD_by_Division18!F21</f>
        <v>1647</v>
      </c>
      <c r="DP16" s="75">
        <f>CDD_by_Division18!G21</f>
        <v>1577</v>
      </c>
      <c r="DQ16" s="75">
        <f>CDD_by_Division18!H21</f>
        <v>2332</v>
      </c>
      <c r="DR16" s="75">
        <f t="shared" si="17"/>
        <v>1161.5812234743157</v>
      </c>
      <c r="DT16" s="420">
        <f t="shared" si="18"/>
        <v>0.9961490587531372</v>
      </c>
      <c r="DU16" s="278"/>
      <c r="DV16">
        <f t="array" ref="DV16:EB20">LINEST(ED44:ED76,DW44:EB76,1,1)</f>
        <v>-6.3695779524429089E-5</v>
      </c>
      <c r="DW16">
        <v>-2.4212478501268158E-2</v>
      </c>
      <c r="DX16">
        <v>2.5036302032744442</v>
      </c>
      <c r="DY16" s="283">
        <v>-2.4967406861632402E-4</v>
      </c>
      <c r="DZ16">
        <v>1.1896242281042947E-2</v>
      </c>
      <c r="EA16">
        <v>-1.2025779254104185E-3</v>
      </c>
      <c r="EB16">
        <v>3.0536239371346778</v>
      </c>
      <c r="EC16" s="278"/>
      <c r="ED16" s="278"/>
      <c r="EE16" s="278"/>
      <c r="EF16" s="278"/>
      <c r="EG16" s="278"/>
      <c r="EH16" s="278"/>
      <c r="EI16" s="278"/>
      <c r="EK16" s="95">
        <f t="shared" si="19"/>
        <v>1957</v>
      </c>
      <c r="EL16" s="98">
        <f t="shared" si="20"/>
        <v>3231</v>
      </c>
      <c r="EM16" s="98">
        <f t="shared" si="21"/>
        <v>3308</v>
      </c>
      <c r="EN16" s="98">
        <f t="shared" si="22"/>
        <v>2281</v>
      </c>
      <c r="EO16" s="75">
        <f t="shared" si="23"/>
        <v>2930.3438007063087</v>
      </c>
      <c r="EQ16" s="398">
        <f t="shared" si="24"/>
        <v>0.97580401385227322</v>
      </c>
      <c r="ER16" s="278"/>
      <c r="ES16" s="283">
        <f t="array" ref="ES16:EX20">LINEST(EZ44:EZ76,ET44:EX76,1,1)</f>
        <v>-8.1319414373496492</v>
      </c>
      <c r="ET16">
        <v>1.1063294856688459E-2</v>
      </c>
      <c r="EU16">
        <v>-0.97720073931508789</v>
      </c>
      <c r="EV16" s="283">
        <v>-6.4724669202243613E-5</v>
      </c>
      <c r="EW16">
        <v>6.1244204358203071E-3</v>
      </c>
      <c r="EX16">
        <v>53.503215211908213</v>
      </c>
      <c r="FE16" s="278"/>
      <c r="FG16" s="89"/>
      <c r="FI16" s="95">
        <f t="shared" si="35"/>
        <v>1957</v>
      </c>
      <c r="FJ16" s="75">
        <f>HDD_by_Division18!I21</f>
        <v>6339</v>
      </c>
      <c r="FK16" s="75">
        <f>HDD_by_Division18!J21</f>
        <v>3877</v>
      </c>
      <c r="FL16" s="75">
        <f t="shared" si="25"/>
        <v>4824.2337981952423</v>
      </c>
      <c r="FN16" s="75">
        <f>CDD_by_Division18!I21</f>
        <v>817</v>
      </c>
      <c r="FO16" s="75">
        <f>CDD_by_Division18!J21</f>
        <v>666</v>
      </c>
      <c r="FP16" s="96">
        <f t="shared" si="26"/>
        <v>726.16038537829411</v>
      </c>
      <c r="FR16" s="421">
        <f t="shared" si="27"/>
        <v>0.98632267154575215</v>
      </c>
      <c r="FS16" s="278"/>
      <c r="FT16">
        <f t="array" ref="FT16:FZ20">LINEST(GB44:GB76,FU44:FZ76,1,1)</f>
        <v>-1.1059643336102133E-3</v>
      </c>
      <c r="FU16">
        <v>9.0246164203028154E-2</v>
      </c>
      <c r="FV16">
        <v>-2.4400049183589783</v>
      </c>
      <c r="FW16" s="283">
        <v>2.1164048641948545E-4</v>
      </c>
      <c r="FX16">
        <v>-2.7204997753770524E-3</v>
      </c>
      <c r="FY16">
        <v>1.4943555147487171E-3</v>
      </c>
      <c r="FZ16">
        <v>64.725240497564798</v>
      </c>
      <c r="GA16" s="96"/>
      <c r="GB16" s="96"/>
      <c r="GC16" s="96"/>
      <c r="GD16" s="96"/>
      <c r="GE16" s="96"/>
      <c r="GG16" s="278"/>
      <c r="GH16" s="278"/>
      <c r="GJ16" s="95">
        <f t="shared" si="28"/>
        <v>1957</v>
      </c>
      <c r="GK16" s="98">
        <f t="shared" si="29"/>
        <v>6339</v>
      </c>
      <c r="GL16" s="98">
        <f t="shared" si="30"/>
        <v>3877</v>
      </c>
      <c r="GM16" s="75">
        <f t="shared" si="31"/>
        <v>4866.6852548751285</v>
      </c>
      <c r="GO16" s="398">
        <f t="shared" si="32"/>
        <v>1.0282430933775426</v>
      </c>
      <c r="GP16" s="278"/>
      <c r="GQ16">
        <f t="array" ref="GQ16:GV20">LINEST(GX44:GX76,GR44:GV76,1,1)</f>
        <v>-10.921062705842091</v>
      </c>
      <c r="GR16">
        <v>3.2718667965018801E-2</v>
      </c>
      <c r="GS16">
        <v>-2.7796841084351303</v>
      </c>
      <c r="GT16" s="283">
        <v>6.780385891188709E-5</v>
      </c>
      <c r="GU16">
        <v>1.3475910426836068E-3</v>
      </c>
      <c r="GV16">
        <v>97.305745997087016</v>
      </c>
      <c r="HC16" s="278"/>
      <c r="HD16" s="278"/>
      <c r="HE16" s="278"/>
      <c r="HG16" s="89"/>
      <c r="HI16" t="s">
        <v>163</v>
      </c>
      <c r="HJ16" s="273">
        <v>587</v>
      </c>
      <c r="HK16" s="101">
        <f>HJ16/HJ$17</f>
        <v>0.22507668711656442</v>
      </c>
      <c r="HL16" s="273">
        <f>1106-HJ16</f>
        <v>519</v>
      </c>
      <c r="HM16" s="76">
        <f>HL16/HL$17</f>
        <v>0.19123065585851143</v>
      </c>
      <c r="HO16">
        <f t="shared" si="36"/>
        <v>1957</v>
      </c>
      <c r="HP16" s="112">
        <f t="shared" si="37"/>
        <v>0.99500794092656297</v>
      </c>
      <c r="HQ16" s="112">
        <f t="shared" si="38"/>
        <v>0.9902778065457194</v>
      </c>
      <c r="HR16" s="80"/>
      <c r="HS16">
        <f t="shared" si="41"/>
        <v>1957</v>
      </c>
      <c r="HT16" s="81">
        <f>Commercial_Total!D183</f>
        <v>410.67900000000003</v>
      </c>
      <c r="HU16" s="81">
        <f t="shared" si="39"/>
        <v>412.73941956440166</v>
      </c>
      <c r="HV16" s="81">
        <f>Commercial_Total!D265</f>
        <v>2449.2910000000002</v>
      </c>
      <c r="HW16" s="81">
        <f t="shared" si="40"/>
        <v>2473.3372633519893</v>
      </c>
      <c r="HY16" s="75">
        <f>HDD_by_Division10!K12</f>
        <v>4339</v>
      </c>
      <c r="HZ16" s="75">
        <f>CDD_by_Division10!K12</f>
        <v>1230</v>
      </c>
    </row>
    <row r="17" spans="2:292" x14ac:dyDescent="0.2">
      <c r="B17" s="72" t="s">
        <v>166</v>
      </c>
      <c r="O17" s="95">
        <v>1958</v>
      </c>
      <c r="P17" s="75">
        <f>HDD_by_Division18!B22</f>
        <v>7231</v>
      </c>
      <c r="Q17" s="75">
        <f>HDD_by_Division18!C22</f>
        <v>6741</v>
      </c>
      <c r="R17" s="96">
        <f t="shared" si="2"/>
        <v>6843.1765601217649</v>
      </c>
      <c r="T17">
        <f>CDD_by_Division18!B22</f>
        <v>287</v>
      </c>
      <c r="U17">
        <f>CDD_by_Division18!C22</f>
        <v>459</v>
      </c>
      <c r="V17" s="96">
        <f t="shared" si="3"/>
        <v>416.22701355746085</v>
      </c>
      <c r="X17" s="420">
        <f t="shared" si="4"/>
        <v>0.98053563490237894</v>
      </c>
      <c r="Y17" s="278"/>
      <c r="Z17">
        <v>2.9003381476771259E-4</v>
      </c>
      <c r="AA17">
        <v>2.7949251634679949E-2</v>
      </c>
      <c r="AB17">
        <v>0.85758394156973883</v>
      </c>
      <c r="AC17">
        <v>2.0633561956916275E-3</v>
      </c>
      <c r="AD17">
        <v>6.0345632307246455E-4</v>
      </c>
      <c r="AE17">
        <v>9.3845590493991509</v>
      </c>
      <c r="AK17" s="278"/>
      <c r="AM17" s="95">
        <f t="shared" si="5"/>
        <v>1958</v>
      </c>
      <c r="AN17" s="98">
        <f t="shared" si="0"/>
        <v>7231</v>
      </c>
      <c r="AO17" s="99">
        <f t="shared" si="1"/>
        <v>6741</v>
      </c>
      <c r="AP17" s="96">
        <f t="shared" si="6"/>
        <v>6873.504283266705</v>
      </c>
      <c r="AR17" s="398">
        <f t="shared" si="7"/>
        <v>1.0439326887981439</v>
      </c>
      <c r="AS17" s="278"/>
      <c r="AT17">
        <v>2.1148585357868832</v>
      </c>
      <c r="AU17">
        <v>4.8041927262636088E-3</v>
      </c>
      <c r="AV17">
        <v>0.85688112799648142</v>
      </c>
      <c r="AW17">
        <v>1.1548199387895071E-4</v>
      </c>
      <c r="AX17">
        <v>3.7922036617739035E-3</v>
      </c>
      <c r="AY17">
        <v>25.141675390100929</v>
      </c>
      <c r="AZ17" s="278"/>
      <c r="BA17" s="278"/>
      <c r="BB17" s="278"/>
      <c r="BC17" s="278"/>
      <c r="BD17" s="278"/>
      <c r="BE17" s="278"/>
      <c r="BF17" s="278"/>
      <c r="BG17" s="278"/>
      <c r="BH17" s="278"/>
      <c r="BJ17" s="89"/>
      <c r="BL17" s="95">
        <f t="shared" si="33"/>
        <v>1958</v>
      </c>
      <c r="BM17" s="75">
        <f>HDD_by_Division18!D22</f>
        <v>6985</v>
      </c>
      <c r="BN17" s="75">
        <f>HDD_by_Division18!E22</f>
        <v>6901</v>
      </c>
      <c r="BO17" s="75">
        <f t="shared" si="8"/>
        <v>6938.2015404364574</v>
      </c>
      <c r="BQ17" s="75">
        <f>CDD_by_Division18!D22</f>
        <v>541</v>
      </c>
      <c r="BR17" s="75">
        <f>CDD_by_Division18!E22</f>
        <v>791</v>
      </c>
      <c r="BS17" s="96">
        <f t="shared" si="9"/>
        <v>622.92909760589328</v>
      </c>
      <c r="BU17" s="420">
        <f t="shared" si="10"/>
        <v>0.97908402481053158</v>
      </c>
      <c r="BV17" s="278"/>
      <c r="BW17">
        <v>2.1815163914792884E-4</v>
      </c>
      <c r="BX17">
        <v>2.1036810309852293E-2</v>
      </c>
      <c r="BY17">
        <v>0.64600408877944826</v>
      </c>
      <c r="BZ17">
        <v>1.1983633267712904E-3</v>
      </c>
      <c r="CA17">
        <v>3.6486621815665749E-4</v>
      </c>
      <c r="CB17">
        <v>7.4043399696033205</v>
      </c>
      <c r="CC17" s="278"/>
      <c r="CD17" s="278"/>
      <c r="CE17" s="278"/>
      <c r="CF17" s="278"/>
      <c r="CG17" s="278"/>
      <c r="CH17" s="278"/>
      <c r="CI17" s="278"/>
      <c r="CJ17" s="278"/>
      <c r="CL17" s="95">
        <f t="shared" si="11"/>
        <v>1958</v>
      </c>
      <c r="CM17" s="98">
        <f t="shared" si="12"/>
        <v>6985</v>
      </c>
      <c r="CN17" s="99">
        <f t="shared" si="13"/>
        <v>6901</v>
      </c>
      <c r="CO17" s="96">
        <f t="shared" si="14"/>
        <v>6958.9609165757356</v>
      </c>
      <c r="CQ17" s="398">
        <f t="shared" si="15"/>
        <v>1.0242523811355626</v>
      </c>
      <c r="CR17" s="278"/>
      <c r="CS17">
        <v>1.6268186521763142</v>
      </c>
      <c r="CT17">
        <v>3.4292429628317131E-3</v>
      </c>
      <c r="CU17">
        <v>0.48920354464273114</v>
      </c>
      <c r="CV17">
        <v>6.1584623204157047E-5</v>
      </c>
      <c r="CW17">
        <v>2.1428516447781192E-3</v>
      </c>
      <c r="CX17">
        <v>14.938555646591368</v>
      </c>
      <c r="DE17" s="278"/>
      <c r="DF17" s="212"/>
      <c r="DG17" s="89"/>
      <c r="DI17" s="95">
        <f t="shared" si="34"/>
        <v>1958</v>
      </c>
      <c r="DJ17" s="75">
        <f>HDD_by_Division18!F22</f>
        <v>3951</v>
      </c>
      <c r="DK17" s="75">
        <f>HDD_by_Division18!G22</f>
        <v>4219</v>
      </c>
      <c r="DL17" s="75">
        <f>HDD_by_Division18!H22</f>
        <v>2819</v>
      </c>
      <c r="DM17" s="75">
        <f t="shared" si="16"/>
        <v>3904.4612731263715</v>
      </c>
      <c r="DO17" s="75">
        <f>CDD_by_Division18!F22</f>
        <v>1552</v>
      </c>
      <c r="DP17" s="75">
        <f>CDD_by_Division18!G22</f>
        <v>1487</v>
      </c>
      <c r="DQ17" s="75">
        <f>CDD_by_Division18!H22</f>
        <v>2396</v>
      </c>
      <c r="DR17" s="75">
        <f t="shared" si="17"/>
        <v>1094.8104053856287</v>
      </c>
      <c r="DT17" s="420">
        <f t="shared" si="18"/>
        <v>0.99451963547770716</v>
      </c>
      <c r="DU17" s="278"/>
      <c r="DV17">
        <v>5.2237093319516879E-4</v>
      </c>
      <c r="DW17">
        <v>4.9788925183883948E-2</v>
      </c>
      <c r="DX17">
        <v>1.6992482544719452</v>
      </c>
      <c r="DY17">
        <v>3.8350485248130626E-4</v>
      </c>
      <c r="DZ17">
        <v>1.3593218224842076E-2</v>
      </c>
      <c r="EA17">
        <v>1.5564671283075698E-3</v>
      </c>
      <c r="EB17">
        <v>27.417648039300516</v>
      </c>
      <c r="EC17" s="278"/>
      <c r="ED17" s="278"/>
      <c r="EE17" s="278"/>
      <c r="EF17" s="278"/>
      <c r="EG17" s="278"/>
      <c r="EH17" s="278"/>
      <c r="EI17" s="278"/>
      <c r="EK17" s="95">
        <f t="shared" si="19"/>
        <v>1958</v>
      </c>
      <c r="EL17" s="98">
        <f t="shared" si="20"/>
        <v>3951</v>
      </c>
      <c r="EM17" s="98">
        <f t="shared" si="21"/>
        <v>4219</v>
      </c>
      <c r="EN17" s="98">
        <f t="shared" si="22"/>
        <v>2819</v>
      </c>
      <c r="EO17" s="75">
        <f t="shared" si="23"/>
        <v>3628.492030161306</v>
      </c>
      <c r="EQ17" s="398">
        <f t="shared" si="24"/>
        <v>1.0840066836615487</v>
      </c>
      <c r="ER17" s="278"/>
      <c r="ES17" s="300">
        <v>1.4958420263574375</v>
      </c>
      <c r="ET17">
        <v>3.4837364009152427E-3</v>
      </c>
      <c r="EU17">
        <v>0.44828861699897632</v>
      </c>
      <c r="EV17">
        <v>1.1009134636967001E-4</v>
      </c>
      <c r="EW17">
        <v>3.8992759208699877E-3</v>
      </c>
      <c r="EX17">
        <v>12.717632898053628</v>
      </c>
      <c r="FE17" s="278"/>
      <c r="FG17" s="89"/>
      <c r="FI17" s="95">
        <f t="shared" si="35"/>
        <v>1958</v>
      </c>
      <c r="FJ17" s="75">
        <f>HDD_by_Division18!I22</f>
        <v>5915</v>
      </c>
      <c r="FK17" s="75">
        <f>HDD_by_Division18!J22</f>
        <v>3335</v>
      </c>
      <c r="FL17" s="75">
        <f t="shared" si="25"/>
        <v>4327.6333059885155</v>
      </c>
      <c r="FN17" s="75">
        <f>CDD_by_Division18!I22</f>
        <v>958</v>
      </c>
      <c r="FO17" s="75">
        <f>CDD_by_Division18!J22</f>
        <v>820</v>
      </c>
      <c r="FP17" s="96">
        <f t="shared" si="26"/>
        <v>874.98101445168595</v>
      </c>
      <c r="FR17" s="421">
        <f t="shared" si="27"/>
        <v>1.0023434184106224</v>
      </c>
      <c r="FS17" s="278"/>
      <c r="FT17">
        <v>2.5775073002399558E-4</v>
      </c>
      <c r="FU17">
        <v>2.4734310207298525E-2</v>
      </c>
      <c r="FV17">
        <v>0.76857920794673062</v>
      </c>
      <c r="FW17">
        <v>3.1203911734565653E-4</v>
      </c>
      <c r="FX17">
        <v>1.0385042472081923E-2</v>
      </c>
      <c r="FY17">
        <v>1.052621630416867E-3</v>
      </c>
      <c r="FZ17">
        <v>11.895989044746909</v>
      </c>
      <c r="GA17" s="96"/>
      <c r="GB17" s="96"/>
      <c r="GC17" s="96"/>
      <c r="GD17" s="96"/>
      <c r="GE17" s="96"/>
      <c r="GG17" s="278"/>
      <c r="GH17" s="278"/>
      <c r="GJ17" s="95">
        <f t="shared" si="28"/>
        <v>1958</v>
      </c>
      <c r="GK17" s="98">
        <f t="shared" si="29"/>
        <v>5915</v>
      </c>
      <c r="GL17" s="98">
        <f t="shared" si="30"/>
        <v>3335</v>
      </c>
      <c r="GM17" s="75">
        <f t="shared" si="31"/>
        <v>4372.1193978788915</v>
      </c>
      <c r="GO17" s="398">
        <f t="shared" si="32"/>
        <v>0.97726849616101763</v>
      </c>
      <c r="GP17" s="278"/>
      <c r="GQ17">
        <v>2.2378790360225742</v>
      </c>
      <c r="GR17">
        <v>5.7589220198868297E-3</v>
      </c>
      <c r="GS17">
        <v>0.94400983232063784</v>
      </c>
      <c r="GT17">
        <v>1.6118996570113156E-4</v>
      </c>
      <c r="GU17">
        <v>5.5723392585421824E-3</v>
      </c>
      <c r="GV17">
        <v>26.898472394630161</v>
      </c>
      <c r="HC17" s="278"/>
      <c r="HD17" s="278"/>
      <c r="HE17" s="278"/>
      <c r="HG17" s="89"/>
      <c r="HI17" t="s">
        <v>164</v>
      </c>
      <c r="HJ17" s="273">
        <f>SUM(HJ13:HJ16)</f>
        <v>2608</v>
      </c>
      <c r="HK17" s="102">
        <f>SUM(HK13:HK16)</f>
        <v>1</v>
      </c>
      <c r="HL17" s="273">
        <f>SUM(HL13:HL16)</f>
        <v>2714</v>
      </c>
      <c r="HM17" s="273">
        <f>SUM(HM13:HM16)</f>
        <v>0.99999999999999989</v>
      </c>
      <c r="HO17">
        <f t="shared" si="36"/>
        <v>1958</v>
      </c>
      <c r="HP17" s="112">
        <f t="shared" si="37"/>
        <v>0.99064021277007452</v>
      </c>
      <c r="HQ17" s="112">
        <f t="shared" si="38"/>
        <v>1.0340764212047115</v>
      </c>
      <c r="HR17" s="80"/>
      <c r="HS17">
        <f t="shared" si="41"/>
        <v>1958</v>
      </c>
      <c r="HT17" s="81">
        <f>Commercial_Total!D184</f>
        <v>435.25600000000003</v>
      </c>
      <c r="HU17" s="81">
        <f t="shared" si="39"/>
        <v>439.36839468985096</v>
      </c>
      <c r="HV17" s="81">
        <f>Commercial_Total!D266</f>
        <v>2557.2049999999999</v>
      </c>
      <c r="HW17" s="81">
        <f t="shared" si="40"/>
        <v>2472.9361849492952</v>
      </c>
      <c r="HY17" s="75">
        <f>HDD_by_Division10!K13</f>
        <v>4712</v>
      </c>
      <c r="HZ17" s="75">
        <f>CDD_by_Division10!K13</f>
        <v>1189</v>
      </c>
    </row>
    <row r="18" spans="2:292" x14ac:dyDescent="0.2">
      <c r="B18" s="103" t="s">
        <v>167</v>
      </c>
      <c r="C18" s="104" t="s">
        <v>288</v>
      </c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O18" s="95">
        <v>1959</v>
      </c>
      <c r="P18" s="75">
        <f>HDD_by_Division18!B23</f>
        <v>6631</v>
      </c>
      <c r="Q18" s="75">
        <f>HDD_by_Division18!C23</f>
        <v>6015</v>
      </c>
      <c r="R18" s="96">
        <f t="shared" si="2"/>
        <v>6143.4505327245042</v>
      </c>
      <c r="T18">
        <f>CDD_by_Division18!B23</f>
        <v>463</v>
      </c>
      <c r="U18">
        <f>CDD_by_Division18!C23</f>
        <v>720</v>
      </c>
      <c r="V18" s="96">
        <f t="shared" si="3"/>
        <v>656.08920048992695</v>
      </c>
      <c r="X18" s="420">
        <f t="shared" si="4"/>
        <v>1.0214339711017653</v>
      </c>
      <c r="Y18" s="278"/>
      <c r="Z18">
        <v>0.9337632198984821</v>
      </c>
      <c r="AA18">
        <v>1.1230806901040824</v>
      </c>
      <c r="AB18" t="e">
        <v>#N/A</v>
      </c>
      <c r="AC18" t="e">
        <v>#N/A</v>
      </c>
      <c r="AD18" t="e">
        <v>#N/A</v>
      </c>
      <c r="AE18" t="e">
        <v>#N/A</v>
      </c>
      <c r="AK18" s="278"/>
      <c r="AM18" s="95">
        <f t="shared" si="5"/>
        <v>1959</v>
      </c>
      <c r="AN18" s="98">
        <f>P18</f>
        <v>6631</v>
      </c>
      <c r="AO18" s="99">
        <f t="shared" si="1"/>
        <v>6015</v>
      </c>
      <c r="AP18" s="96">
        <f t="shared" si="6"/>
        <v>6181.5768132495714</v>
      </c>
      <c r="AR18" s="398">
        <f t="shared" si="7"/>
        <v>0.9786784649752388</v>
      </c>
      <c r="AS18" s="278"/>
      <c r="AT18">
        <v>0.94234087930867128</v>
      </c>
      <c r="AU18">
        <v>2.0512974434299127</v>
      </c>
      <c r="AV18" t="e">
        <v>#N/A</v>
      </c>
      <c r="AW18" t="e">
        <v>#N/A</v>
      </c>
      <c r="AX18" t="e">
        <v>#N/A</v>
      </c>
      <c r="AY18" t="e">
        <v>#N/A</v>
      </c>
      <c r="AZ18" s="278"/>
      <c r="BA18" s="278"/>
      <c r="BB18" s="278"/>
      <c r="BC18" s="278"/>
      <c r="BD18" s="278"/>
      <c r="BE18" s="278"/>
      <c r="BF18" s="278"/>
      <c r="BG18" s="278"/>
      <c r="BH18" s="278"/>
      <c r="BJ18" s="89"/>
      <c r="BL18" s="95">
        <f t="shared" si="33"/>
        <v>1959</v>
      </c>
      <c r="BM18" s="75">
        <f>HDD_by_Division18!D23</f>
        <v>6661</v>
      </c>
      <c r="BN18" s="75">
        <f>HDD_by_Division18!E23</f>
        <v>6980</v>
      </c>
      <c r="BO18" s="75">
        <f t="shared" si="8"/>
        <v>6838.7227214377417</v>
      </c>
      <c r="BQ18" s="75">
        <f>CDD_by_Division18!D23</f>
        <v>887</v>
      </c>
      <c r="BR18" s="75">
        <f>CDD_by_Division18!E23</f>
        <v>991</v>
      </c>
      <c r="BS18" s="96">
        <f t="shared" si="9"/>
        <v>921.08250460405156</v>
      </c>
      <c r="BU18" s="420">
        <f t="shared" si="10"/>
        <v>1.0205166216179546</v>
      </c>
      <c r="BV18" s="278"/>
      <c r="BW18">
        <v>0.98648756954479</v>
      </c>
      <c r="BX18">
        <v>0.82833352651538783</v>
      </c>
      <c r="BY18" t="e">
        <v>#N/A</v>
      </c>
      <c r="BZ18" t="e">
        <v>#N/A</v>
      </c>
      <c r="CA18" t="e">
        <v>#N/A</v>
      </c>
      <c r="CB18" t="e">
        <v>#N/A</v>
      </c>
      <c r="CC18" s="278"/>
      <c r="CD18" s="278"/>
      <c r="CE18" s="278"/>
      <c r="CF18" s="278"/>
      <c r="CG18" s="278"/>
      <c r="CH18" s="278"/>
      <c r="CI18" s="278"/>
      <c r="CJ18" s="278"/>
      <c r="CL18" s="95">
        <f t="shared" si="11"/>
        <v>1959</v>
      </c>
      <c r="CM18" s="98">
        <f t="shared" si="12"/>
        <v>6661</v>
      </c>
      <c r="CN18" s="99">
        <f t="shared" si="13"/>
        <v>6980</v>
      </c>
      <c r="CO18" s="96">
        <f t="shared" si="14"/>
        <v>6759.8865191945242</v>
      </c>
      <c r="CQ18" s="398">
        <f t="shared" si="15"/>
        <v>1.0041639020044932</v>
      </c>
      <c r="CR18" s="278"/>
      <c r="CS18">
        <v>0.90185148797984671</v>
      </c>
      <c r="CT18">
        <v>1.5506338944254889</v>
      </c>
      <c r="CU18" t="e">
        <v>#N/A</v>
      </c>
      <c r="CV18" t="e">
        <v>#N/A</v>
      </c>
      <c r="CW18" t="e">
        <v>#N/A</v>
      </c>
      <c r="CX18" t="e">
        <v>#N/A</v>
      </c>
      <c r="DE18" s="278"/>
      <c r="DF18" s="212"/>
      <c r="DG18" s="89"/>
      <c r="DI18" s="95">
        <f t="shared" si="34"/>
        <v>1959</v>
      </c>
      <c r="DJ18" s="75">
        <f>HDD_by_Division18!F23</f>
        <v>3297</v>
      </c>
      <c r="DK18" s="75">
        <f>HDD_by_Division18!G23</f>
        <v>3607</v>
      </c>
      <c r="DL18" s="75">
        <f>HDD_by_Division18!H23</f>
        <v>2610</v>
      </c>
      <c r="DM18" s="75">
        <f t="shared" si="16"/>
        <v>3321.4317968015052</v>
      </c>
      <c r="DO18" s="75">
        <f>CDD_by_Division18!F23</f>
        <v>1758</v>
      </c>
      <c r="DP18" s="75">
        <f>CDD_by_Division18!G23</f>
        <v>1641</v>
      </c>
      <c r="DQ18" s="75">
        <f>CDD_by_Division18!H23</f>
        <v>2335</v>
      </c>
      <c r="DR18" s="75">
        <f t="shared" si="17"/>
        <v>1229.7644519244841</v>
      </c>
      <c r="DT18" s="420">
        <f t="shared" si="18"/>
        <v>1.0079951992221081</v>
      </c>
      <c r="DU18" s="278"/>
      <c r="DV18">
        <v>0.8973131617929303</v>
      </c>
      <c r="DW18">
        <v>1.8781871229012022</v>
      </c>
      <c r="DX18" t="e">
        <v>#N/A</v>
      </c>
      <c r="DY18" t="e">
        <v>#N/A</v>
      </c>
      <c r="DZ18" t="e">
        <v>#N/A</v>
      </c>
      <c r="EA18" t="e">
        <v>#N/A</v>
      </c>
      <c r="EB18" t="e">
        <v>#N/A</v>
      </c>
      <c r="EC18" s="278"/>
      <c r="ED18" s="278"/>
      <c r="EE18" s="278"/>
      <c r="EF18" s="278"/>
      <c r="EG18" s="278"/>
      <c r="EH18" s="278"/>
      <c r="EI18" s="278"/>
      <c r="EK18" s="95">
        <f t="shared" si="19"/>
        <v>1959</v>
      </c>
      <c r="EL18" s="98">
        <f t="shared" si="20"/>
        <v>3297</v>
      </c>
      <c r="EM18" s="98">
        <f t="shared" si="21"/>
        <v>3607</v>
      </c>
      <c r="EN18" s="98">
        <f t="shared" si="22"/>
        <v>2610</v>
      </c>
      <c r="EO18" s="75">
        <f t="shared" si="23"/>
        <v>3131.1599694569059</v>
      </c>
      <c r="EQ18" s="398">
        <f t="shared" si="24"/>
        <v>1.0093883092257256</v>
      </c>
      <c r="ER18" s="278"/>
      <c r="ES18">
        <v>0.95458921170626709</v>
      </c>
      <c r="ET18">
        <v>1.4100299013374342</v>
      </c>
      <c r="EU18" t="e">
        <v>#N/A</v>
      </c>
      <c r="EV18" t="e">
        <v>#N/A</v>
      </c>
      <c r="EW18" t="e">
        <v>#N/A</v>
      </c>
      <c r="EX18" t="e">
        <v>#N/A</v>
      </c>
      <c r="FE18" s="278"/>
      <c r="FG18" s="89"/>
      <c r="FI18" s="95">
        <f t="shared" si="35"/>
        <v>1959</v>
      </c>
      <c r="FJ18" s="75">
        <f>HDD_by_Division18!I23</f>
        <v>6171</v>
      </c>
      <c r="FK18" s="75">
        <f>HDD_by_Division18!J23</f>
        <v>3445</v>
      </c>
      <c r="FL18" s="75">
        <f t="shared" si="25"/>
        <v>4493.8055783429045</v>
      </c>
      <c r="FN18" s="75">
        <f>CDD_by_Division18!I23</f>
        <v>922</v>
      </c>
      <c r="FO18" s="75">
        <f>CDD_by_Division18!J23</f>
        <v>794</v>
      </c>
      <c r="FP18" s="96">
        <f t="shared" si="26"/>
        <v>844.99688296967975</v>
      </c>
      <c r="FR18" s="421">
        <f t="shared" si="27"/>
        <v>1.0004927811220024</v>
      </c>
      <c r="FS18" s="278"/>
      <c r="FT18">
        <v>0.76645139689377684</v>
      </c>
      <c r="FU18">
        <v>0.88951280261457299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s="96"/>
      <c r="GB18" s="96"/>
      <c r="GC18" s="96"/>
      <c r="GD18" s="96"/>
      <c r="GE18" s="96"/>
      <c r="GG18" s="278"/>
      <c r="GH18" s="278"/>
      <c r="GJ18" s="95">
        <f t="shared" si="28"/>
        <v>1959</v>
      </c>
      <c r="GK18" s="98">
        <f t="shared" si="29"/>
        <v>6171</v>
      </c>
      <c r="GL18" s="98">
        <f t="shared" si="30"/>
        <v>3445</v>
      </c>
      <c r="GM18" s="75">
        <f t="shared" si="31"/>
        <v>4540.8091002394794</v>
      </c>
      <c r="GO18" s="398">
        <f t="shared" si="32"/>
        <v>0.99530611184137285</v>
      </c>
      <c r="GP18" s="278"/>
      <c r="GQ18">
        <v>0.9300030598366742</v>
      </c>
      <c r="GR18">
        <v>1.9300606558576594</v>
      </c>
      <c r="GS18" t="e">
        <v>#N/A</v>
      </c>
      <c r="GT18" t="e">
        <v>#N/A</v>
      </c>
      <c r="GU18" t="e">
        <v>#N/A</v>
      </c>
      <c r="GV18" t="e">
        <v>#N/A</v>
      </c>
      <c r="HC18" s="278"/>
      <c r="HD18" s="278"/>
      <c r="HE18" s="278"/>
      <c r="HG18" s="89"/>
      <c r="HO18">
        <f t="shared" si="36"/>
        <v>1959</v>
      </c>
      <c r="HP18" s="112">
        <f t="shared" si="37"/>
        <v>1.011232292324735</v>
      </c>
      <c r="HQ18" s="112">
        <f t="shared" si="38"/>
        <v>0.99810990998871085</v>
      </c>
      <c r="HR18" s="80"/>
      <c r="HS18">
        <f t="shared" si="41"/>
        <v>1959</v>
      </c>
      <c r="HT18" s="81">
        <f>Commercial_Total!D185</f>
        <v>487.86</v>
      </c>
      <c r="HU18" s="81">
        <f t="shared" si="39"/>
        <v>482.44108075153764</v>
      </c>
      <c r="HV18" s="81">
        <f>Commercial_Total!D267</f>
        <v>2649.39</v>
      </c>
      <c r="HW18" s="81">
        <f t="shared" si="40"/>
        <v>2654.4070682856618</v>
      </c>
      <c r="HY18" s="75">
        <f>HDD_by_Division10!K14</f>
        <v>4403</v>
      </c>
      <c r="HZ18" s="75">
        <f>CDD_by_Division10!K14</f>
        <v>1348</v>
      </c>
    </row>
    <row r="19" spans="2:292" x14ac:dyDescent="0.2">
      <c r="B19" s="103" t="s">
        <v>168</v>
      </c>
      <c r="C19" s="104" t="s">
        <v>289</v>
      </c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O19" s="95">
        <v>1960</v>
      </c>
      <c r="P19" s="75">
        <f>HDD_by_Division18!B24</f>
        <v>6828</v>
      </c>
      <c r="Q19" s="75">
        <f>HDD_by_Division18!C24</f>
        <v>6391</v>
      </c>
      <c r="R19" s="96">
        <f t="shared" si="2"/>
        <v>6482.1248097412481</v>
      </c>
      <c r="T19">
        <f>CDD_by_Division18!B24</f>
        <v>318</v>
      </c>
      <c r="U19">
        <f>CDD_by_Division18!C24</f>
        <v>487</v>
      </c>
      <c r="V19" s="96">
        <f t="shared" si="3"/>
        <v>444.97305401866788</v>
      </c>
      <c r="X19" s="420">
        <f t="shared" si="4"/>
        <v>0.9861923826349116</v>
      </c>
      <c r="Y19" s="278"/>
      <c r="Z19">
        <v>76.125702060451601</v>
      </c>
      <c r="AA19">
        <v>27</v>
      </c>
      <c r="AB19" t="e">
        <v>#N/A</v>
      </c>
      <c r="AC19" t="e">
        <v>#N/A</v>
      </c>
      <c r="AD19" t="e">
        <v>#N/A</v>
      </c>
      <c r="AE19" t="e">
        <v>#N/A</v>
      </c>
      <c r="AK19" s="278"/>
      <c r="AM19" s="95">
        <f t="shared" si="5"/>
        <v>1960</v>
      </c>
      <c r="AN19" s="98">
        <f t="shared" si="0"/>
        <v>6828</v>
      </c>
      <c r="AO19" s="99">
        <f t="shared" si="1"/>
        <v>6391</v>
      </c>
      <c r="AP19" s="96">
        <f t="shared" si="6"/>
        <v>6509.1721873215301</v>
      </c>
      <c r="AR19" s="398">
        <f t="shared" si="7"/>
        <v>1.0102499195352199</v>
      </c>
      <c r="AS19" s="278"/>
      <c r="AT19">
        <v>88.253873580699477</v>
      </c>
      <c r="AU19">
        <v>27</v>
      </c>
      <c r="AV19" t="e">
        <v>#N/A</v>
      </c>
      <c r="AW19" t="e">
        <v>#N/A</v>
      </c>
      <c r="AX19" t="e">
        <v>#N/A</v>
      </c>
      <c r="AY19" t="e">
        <v>#N/A</v>
      </c>
      <c r="AZ19" s="278"/>
      <c r="BA19" s="278"/>
      <c r="BB19" s="278"/>
      <c r="BC19" s="278"/>
      <c r="BD19" s="278"/>
      <c r="BE19" s="278"/>
      <c r="BF19" s="278"/>
      <c r="BG19" s="278"/>
      <c r="BH19" s="278"/>
      <c r="BJ19" s="89"/>
      <c r="BL19" s="95">
        <f t="shared" si="33"/>
        <v>1960</v>
      </c>
      <c r="BM19" s="75">
        <f>HDD_by_Division18!D24</f>
        <v>6908</v>
      </c>
      <c r="BN19" s="75">
        <f>HDD_by_Division18!E24</f>
        <v>7184</v>
      </c>
      <c r="BO19" s="75">
        <f t="shared" si="8"/>
        <v>7061.7663671373557</v>
      </c>
      <c r="BQ19" s="75">
        <f>CDD_by_Division18!D24</f>
        <v>626</v>
      </c>
      <c r="BR19" s="75">
        <f>CDD_by_Division18!E24</f>
        <v>871</v>
      </c>
      <c r="BS19" s="96">
        <f t="shared" si="9"/>
        <v>706.2905156537754</v>
      </c>
      <c r="BU19" s="420">
        <f t="shared" si="10"/>
        <v>0.99470169158248756</v>
      </c>
      <c r="BV19" s="278"/>
      <c r="BW19">
        <v>394.23202903426477</v>
      </c>
      <c r="BX19">
        <v>27</v>
      </c>
      <c r="BY19" t="e">
        <v>#N/A</v>
      </c>
      <c r="BZ19" t="e">
        <v>#N/A</v>
      </c>
      <c r="CA19" t="e">
        <v>#N/A</v>
      </c>
      <c r="CB19" t="e">
        <v>#N/A</v>
      </c>
      <c r="CC19" s="278"/>
      <c r="CD19" s="278"/>
      <c r="CE19" s="278"/>
      <c r="CF19" s="278"/>
      <c r="CG19" s="278"/>
      <c r="CH19" s="278"/>
      <c r="CI19" s="278"/>
      <c r="CJ19" s="278"/>
      <c r="CL19" s="95">
        <f t="shared" si="11"/>
        <v>1960</v>
      </c>
      <c r="CM19" s="98">
        <f t="shared" si="12"/>
        <v>6908</v>
      </c>
      <c r="CN19" s="99">
        <f t="shared" si="13"/>
        <v>7184</v>
      </c>
      <c r="CO19" s="96">
        <f t="shared" si="14"/>
        <v>6993.5569883940079</v>
      </c>
      <c r="CQ19" s="398">
        <f t="shared" si="15"/>
        <v>1.0277059170557135</v>
      </c>
      <c r="CR19" s="278"/>
      <c r="CS19">
        <v>49.618663949700938</v>
      </c>
      <c r="CT19">
        <v>27</v>
      </c>
      <c r="CU19" t="e">
        <v>#N/A</v>
      </c>
      <c r="CV19" t="e">
        <v>#N/A</v>
      </c>
      <c r="CW19" t="e">
        <v>#N/A</v>
      </c>
      <c r="CX19" t="e">
        <v>#N/A</v>
      </c>
      <c r="DE19" s="278"/>
      <c r="DF19" s="212"/>
      <c r="DG19" s="89"/>
      <c r="DI19" s="95">
        <f t="shared" si="34"/>
        <v>1960</v>
      </c>
      <c r="DJ19" s="75">
        <f>HDD_by_Division18!F24</f>
        <v>3780</v>
      </c>
      <c r="DK19" s="75">
        <f>HDD_by_Division18!G24</f>
        <v>4134</v>
      </c>
      <c r="DL19" s="75">
        <f>HDD_by_Division18!H24</f>
        <v>2767</v>
      </c>
      <c r="DM19" s="75">
        <f t="shared" si="16"/>
        <v>3779.168077767325</v>
      </c>
      <c r="DO19" s="75">
        <f>CDD_by_Division18!F24</f>
        <v>1583</v>
      </c>
      <c r="DP19" s="75">
        <f>CDD_by_Division18!G24</f>
        <v>1532</v>
      </c>
      <c r="DQ19" s="75">
        <f>CDD_by_Division18!H24</f>
        <v>2367</v>
      </c>
      <c r="DR19" s="75">
        <f t="shared" si="17"/>
        <v>1120.3333821162009</v>
      </c>
      <c r="DT19" s="420">
        <f t="shared" si="18"/>
        <v>0.99740356735772662</v>
      </c>
      <c r="DU19" s="278"/>
      <c r="DV19">
        <v>37.866167683487298</v>
      </c>
      <c r="DW19">
        <v>26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s="278"/>
      <c r="ED19" s="278"/>
      <c r="EE19" s="278"/>
      <c r="EF19" s="278"/>
      <c r="EG19" s="278"/>
      <c r="EH19" s="278"/>
      <c r="EI19" s="278"/>
      <c r="EK19" s="95">
        <f t="shared" si="19"/>
        <v>1960</v>
      </c>
      <c r="EL19" s="98">
        <f t="shared" si="20"/>
        <v>3780</v>
      </c>
      <c r="EM19" s="98">
        <f t="shared" si="21"/>
        <v>4134</v>
      </c>
      <c r="EN19" s="98">
        <f t="shared" si="22"/>
        <v>2767</v>
      </c>
      <c r="EO19" s="75">
        <f t="shared" si="23"/>
        <v>3514.5524482199103</v>
      </c>
      <c r="EQ19" s="398">
        <f t="shared" si="24"/>
        <v>1.0678935917075911</v>
      </c>
      <c r="ER19" s="278"/>
      <c r="ES19">
        <v>113.51447391467634</v>
      </c>
      <c r="ET19">
        <v>27</v>
      </c>
      <c r="EU19" t="e">
        <v>#N/A</v>
      </c>
      <c r="EV19" t="e">
        <v>#N/A</v>
      </c>
      <c r="EW19" t="e">
        <v>#N/A</v>
      </c>
      <c r="EX19" t="e">
        <v>#N/A</v>
      </c>
      <c r="FE19" s="278"/>
      <c r="FG19" s="89"/>
      <c r="FI19" s="95">
        <f t="shared" si="35"/>
        <v>1960</v>
      </c>
      <c r="FJ19" s="75">
        <f>HDD_by_Division18!I24</f>
        <v>6281</v>
      </c>
      <c r="FK19" s="75">
        <f>HDD_by_Division18!J24</f>
        <v>3799</v>
      </c>
      <c r="FL19" s="75">
        <f t="shared" si="25"/>
        <v>4753.9286300246104</v>
      </c>
      <c r="FN19" s="75">
        <f>CDD_by_Division18!I24</f>
        <v>974</v>
      </c>
      <c r="FO19" s="75">
        <f>CDD_by_Division18!J24</f>
        <v>796</v>
      </c>
      <c r="FP19" s="96">
        <f t="shared" si="26"/>
        <v>866.91754037971089</v>
      </c>
      <c r="FR19" s="421">
        <f t="shared" si="27"/>
        <v>1.0058987490907798</v>
      </c>
      <c r="FS19" s="278"/>
      <c r="FT19">
        <v>14.220977314212851</v>
      </c>
      <c r="FU19">
        <v>26</v>
      </c>
      <c r="FV19" t="e">
        <v>#N/A</v>
      </c>
      <c r="FW19" t="e">
        <v>#N/A</v>
      </c>
      <c r="FX19" t="e">
        <v>#N/A</v>
      </c>
      <c r="FY19" t="e">
        <v>#N/A</v>
      </c>
      <c r="FZ19" t="e">
        <v>#N/A</v>
      </c>
      <c r="GA19" s="96"/>
      <c r="GB19" s="96"/>
      <c r="GC19" s="96"/>
      <c r="GD19" s="96"/>
      <c r="GE19" s="96"/>
      <c r="GG19" s="278"/>
      <c r="GH19" s="278"/>
      <c r="GJ19" s="95">
        <f t="shared" si="28"/>
        <v>1960</v>
      </c>
      <c r="GK19" s="98">
        <f t="shared" si="29"/>
        <v>6281</v>
      </c>
      <c r="GL19" s="98">
        <f t="shared" si="30"/>
        <v>3799</v>
      </c>
      <c r="GM19" s="75">
        <f t="shared" si="31"/>
        <v>4796.7249401300032</v>
      </c>
      <c r="GO19" s="398">
        <f t="shared" si="32"/>
        <v>1.0213739983646835</v>
      </c>
      <c r="GP19" s="278"/>
      <c r="GQ19">
        <v>71.746229355169319</v>
      </c>
      <c r="GR19">
        <v>27</v>
      </c>
      <c r="GS19" t="e">
        <v>#N/A</v>
      </c>
      <c r="GT19" t="e">
        <v>#N/A</v>
      </c>
      <c r="GU19" t="e">
        <v>#N/A</v>
      </c>
      <c r="GV19" t="e">
        <v>#N/A</v>
      </c>
      <c r="HC19" s="278"/>
      <c r="HD19" s="278"/>
      <c r="HE19" s="278"/>
      <c r="HG19" s="89"/>
      <c r="HI19" t="s">
        <v>302</v>
      </c>
      <c r="HO19">
        <f t="shared" si="36"/>
        <v>1960</v>
      </c>
      <c r="HP19" s="112">
        <f t="shared" si="37"/>
        <v>0.99686328685756231</v>
      </c>
      <c r="HQ19" s="112">
        <f t="shared" si="38"/>
        <v>1.0323709479808658</v>
      </c>
      <c r="HR19" s="80"/>
      <c r="HS19">
        <f t="shared" si="41"/>
        <v>1960</v>
      </c>
      <c r="HT19" s="81">
        <f>Commercial_Total!D186</f>
        <v>542.99900000000002</v>
      </c>
      <c r="HU19" s="81">
        <f t="shared" si="39"/>
        <v>544.70759146092109</v>
      </c>
      <c r="HV19" s="81">
        <f>Commercial_Total!D268</f>
        <v>2722.5650000000001</v>
      </c>
      <c r="HW19" s="81">
        <f t="shared" si="40"/>
        <v>2637.1964508734518</v>
      </c>
      <c r="HY19" s="75">
        <f>HDD_by_Division10!K15</f>
        <v>4724</v>
      </c>
      <c r="HZ19" s="75">
        <f>CDD_by_Division10!K15</f>
        <v>1206</v>
      </c>
    </row>
    <row r="20" spans="2:292" x14ac:dyDescent="0.2">
      <c r="B20" s="103" t="s">
        <v>169</v>
      </c>
      <c r="C20" s="104" t="s">
        <v>290</v>
      </c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O20" s="95">
        <v>1961</v>
      </c>
      <c r="P20" s="75">
        <f>HDD_by_Division18!B25</f>
        <v>6872</v>
      </c>
      <c r="Q20" s="75">
        <f>HDD_by_Division18!C25</f>
        <v>6348</v>
      </c>
      <c r="R20" s="96">
        <f t="shared" si="2"/>
        <v>6457.2663622526634</v>
      </c>
      <c r="T20">
        <f>CDD_by_Division18!B25</f>
        <v>419</v>
      </c>
      <c r="U20">
        <f>CDD_by_Division18!C25</f>
        <v>630</v>
      </c>
      <c r="V20" s="96">
        <f t="shared" si="3"/>
        <v>577.52848756176877</v>
      </c>
      <c r="X20" s="420">
        <f t="shared" si="4"/>
        <v>1.0125469005747103</v>
      </c>
      <c r="Y20" s="278"/>
      <c r="Z20">
        <v>480.09063634214567</v>
      </c>
      <c r="AA20">
        <v>34.055376385085872</v>
      </c>
      <c r="AB20" t="e">
        <v>#N/A</v>
      </c>
      <c r="AC20" t="e">
        <v>#N/A</v>
      </c>
      <c r="AD20" t="e">
        <v>#N/A</v>
      </c>
      <c r="AE20" t="e">
        <v>#N/A</v>
      </c>
      <c r="AK20" s="278"/>
      <c r="AM20" s="95">
        <f t="shared" si="5"/>
        <v>1961</v>
      </c>
      <c r="AN20" s="98">
        <f t="shared" si="0"/>
        <v>6872</v>
      </c>
      <c r="AO20" s="99">
        <f t="shared" si="1"/>
        <v>6348</v>
      </c>
      <c r="AP20" s="96">
        <f t="shared" si="6"/>
        <v>6489.6984580239859</v>
      </c>
      <c r="AR20" s="398">
        <f t="shared" si="7"/>
        <v>1.0084079732957538</v>
      </c>
      <c r="AS20" s="278"/>
      <c r="AT20">
        <v>1856.7826018024634</v>
      </c>
      <c r="AU20">
        <v>113.61117243839661</v>
      </c>
      <c r="AV20" t="e">
        <v>#N/A</v>
      </c>
      <c r="AW20" t="e">
        <v>#N/A</v>
      </c>
      <c r="AX20" t="e">
        <v>#N/A</v>
      </c>
      <c r="AY20" t="e">
        <v>#N/A</v>
      </c>
      <c r="AZ20" s="278"/>
      <c r="BA20" s="278"/>
      <c r="BB20" s="278"/>
      <c r="BC20" s="278"/>
      <c r="BD20" s="278"/>
      <c r="BE20" s="278"/>
      <c r="BF20" s="278"/>
      <c r="BG20" s="278"/>
      <c r="BH20" s="278"/>
      <c r="BJ20" s="89"/>
      <c r="BL20" s="95">
        <f t="shared" si="33"/>
        <v>1961</v>
      </c>
      <c r="BM20" s="75">
        <f>HDD_by_Division18!D25</f>
        <v>6624</v>
      </c>
      <c r="BN20" s="75">
        <f>HDD_by_Division18!E25</f>
        <v>6893</v>
      </c>
      <c r="BO20" s="75">
        <f t="shared" si="8"/>
        <v>6773.8664955070608</v>
      </c>
      <c r="BQ20" s="75">
        <f>CDD_by_Division18!D25</f>
        <v>647</v>
      </c>
      <c r="BR20" s="75">
        <f>CDD_by_Division18!E25</f>
        <v>789</v>
      </c>
      <c r="BS20" s="96">
        <f t="shared" si="9"/>
        <v>693.53572744014741</v>
      </c>
      <c r="BU20" s="420">
        <f t="shared" si="10"/>
        <v>0.99096997251315888</v>
      </c>
      <c r="BV20" s="278"/>
      <c r="BW20">
        <v>1352.4847872318226</v>
      </c>
      <c r="BX20">
        <v>18.525683641034309</v>
      </c>
      <c r="BY20" t="e">
        <v>#N/A</v>
      </c>
      <c r="BZ20" t="e">
        <v>#N/A</v>
      </c>
      <c r="CA20" t="e">
        <v>#N/A</v>
      </c>
      <c r="CB20" t="e">
        <v>#N/A</v>
      </c>
      <c r="CC20" s="278"/>
      <c r="CD20" s="278"/>
      <c r="CE20" s="278"/>
      <c r="CF20" s="278"/>
      <c r="CG20" s="278"/>
      <c r="CH20" s="278"/>
      <c r="CI20" s="278"/>
      <c r="CJ20" s="278"/>
      <c r="CL20" s="95">
        <f t="shared" si="11"/>
        <v>1961</v>
      </c>
      <c r="CM20" s="98">
        <f t="shared" si="12"/>
        <v>6624</v>
      </c>
      <c r="CN20" s="99">
        <f t="shared" si="13"/>
        <v>6893</v>
      </c>
      <c r="CO20" s="96">
        <f t="shared" si="14"/>
        <v>6707.3870647753192</v>
      </c>
      <c r="CQ20" s="398">
        <f t="shared" si="15"/>
        <v>0.99880407478102173</v>
      </c>
      <c r="CR20" s="278"/>
      <c r="CS20">
        <v>596.53182179957969</v>
      </c>
      <c r="CT20">
        <v>64.920567812611282</v>
      </c>
      <c r="CU20" t="e">
        <v>#N/A</v>
      </c>
      <c r="CV20" t="e">
        <v>#N/A</v>
      </c>
      <c r="CW20" t="e">
        <v>#N/A</v>
      </c>
      <c r="CX20" t="e">
        <v>#N/A</v>
      </c>
      <c r="DE20" s="278"/>
      <c r="DF20" s="212"/>
      <c r="DG20" s="89"/>
      <c r="DI20" s="95">
        <f t="shared" si="34"/>
        <v>1961</v>
      </c>
      <c r="DJ20" s="75">
        <f>HDD_by_Division18!F25</f>
        <v>3471</v>
      </c>
      <c r="DK20" s="75">
        <f>HDD_by_Division18!G25</f>
        <v>3666</v>
      </c>
      <c r="DL20" s="75">
        <f>HDD_by_Division18!H25</f>
        <v>2510</v>
      </c>
      <c r="DM20" s="75">
        <f t="shared" si="16"/>
        <v>3419.8676701160239</v>
      </c>
      <c r="DO20" s="75">
        <f>CDD_by_Division18!F25</f>
        <v>1546</v>
      </c>
      <c r="DP20" s="75">
        <f>CDD_by_Division18!G25</f>
        <v>1286</v>
      </c>
      <c r="DQ20" s="75">
        <f>CDD_by_Division18!H25</f>
        <v>2090</v>
      </c>
      <c r="DR20" s="75">
        <f t="shared" si="17"/>
        <v>1043.9296063222596</v>
      </c>
      <c r="DT20" s="420">
        <f t="shared" si="18"/>
        <v>0.98107925296709864</v>
      </c>
      <c r="DU20" s="278"/>
      <c r="DV20">
        <v>801.45717531409935</v>
      </c>
      <c r="DW20">
        <v>91.717258584429288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s="278"/>
      <c r="ED20" s="278"/>
      <c r="EE20" s="278"/>
      <c r="EF20" s="278"/>
      <c r="EG20" s="278"/>
      <c r="EH20" s="278"/>
      <c r="EI20" s="278"/>
      <c r="EK20" s="95">
        <f t="shared" si="19"/>
        <v>1961</v>
      </c>
      <c r="EL20" s="98">
        <f t="shared" si="20"/>
        <v>3471</v>
      </c>
      <c r="EM20" s="98">
        <f t="shared" si="21"/>
        <v>3666</v>
      </c>
      <c r="EN20" s="98">
        <f t="shared" si="22"/>
        <v>2510</v>
      </c>
      <c r="EO20" s="75">
        <f t="shared" si="23"/>
        <v>3190.6150615634247</v>
      </c>
      <c r="EQ20" s="398">
        <f t="shared" si="24"/>
        <v>1.0189239516389481</v>
      </c>
      <c r="ER20" s="278"/>
      <c r="ES20">
        <v>1128.4384871639943</v>
      </c>
      <c r="ET20">
        <v>53.680976711972669</v>
      </c>
      <c r="EU20" t="e">
        <v>#N/A</v>
      </c>
      <c r="EV20" t="e">
        <v>#N/A</v>
      </c>
      <c r="EW20" t="e">
        <v>#N/A</v>
      </c>
      <c r="EX20" t="e">
        <v>#N/A</v>
      </c>
      <c r="FE20" s="278"/>
      <c r="FG20" s="89"/>
      <c r="FI20" s="95">
        <f t="shared" si="35"/>
        <v>1961</v>
      </c>
      <c r="FJ20" s="75">
        <f>HDD_by_Division18!I25</f>
        <v>6184</v>
      </c>
      <c r="FK20" s="75">
        <f>HDD_by_Division18!J25</f>
        <v>3699</v>
      </c>
      <c r="FL20" s="75">
        <f t="shared" si="25"/>
        <v>4655.0828547990159</v>
      </c>
      <c r="FN20" s="75">
        <f>CDD_by_Division18!I25</f>
        <v>931</v>
      </c>
      <c r="FO20" s="75">
        <f>CDD_by_Division18!J25</f>
        <v>777</v>
      </c>
      <c r="FP20" s="96">
        <f t="shared" si="26"/>
        <v>838.35562482289595</v>
      </c>
      <c r="FR20" s="421">
        <f t="shared" si="27"/>
        <v>1.0013118694867669</v>
      </c>
      <c r="FS20" s="278"/>
      <c r="FT20">
        <v>67.512641479311625</v>
      </c>
      <c r="FU20">
        <v>20.57205867639604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s="96"/>
      <c r="GB20" s="96"/>
      <c r="GC20" s="96"/>
      <c r="GD20" s="96"/>
      <c r="GE20" s="96"/>
      <c r="GG20" s="278"/>
      <c r="GH20" s="278"/>
      <c r="GJ20" s="95">
        <f t="shared" si="28"/>
        <v>1961</v>
      </c>
      <c r="GK20" s="98">
        <f t="shared" si="29"/>
        <v>6184</v>
      </c>
      <c r="GL20" s="98">
        <f t="shared" si="30"/>
        <v>3699</v>
      </c>
      <c r="GM20" s="75">
        <f t="shared" si="31"/>
        <v>4697.9308929182353</v>
      </c>
      <c r="GO20" s="398">
        <f t="shared" si="32"/>
        <v>1.0114891365236105</v>
      </c>
      <c r="GP20" s="278"/>
      <c r="GQ20">
        <v>1336.3216402463252</v>
      </c>
      <c r="GR20">
        <v>100.57862165282185</v>
      </c>
      <c r="GS20" t="e">
        <v>#N/A</v>
      </c>
      <c r="GT20" t="e">
        <v>#N/A</v>
      </c>
      <c r="GU20" t="e">
        <v>#N/A</v>
      </c>
      <c r="GV20" t="e">
        <v>#N/A</v>
      </c>
      <c r="HC20" s="278"/>
      <c r="HD20" s="278"/>
      <c r="HE20" s="278"/>
      <c r="HG20" s="89"/>
      <c r="HI20" t="s">
        <v>303</v>
      </c>
      <c r="HO20">
        <f t="shared" si="36"/>
        <v>1961</v>
      </c>
      <c r="HP20" s="112">
        <f t="shared" si="37"/>
        <v>0.99301002818207773</v>
      </c>
      <c r="HQ20" s="112">
        <f t="shared" si="38"/>
        <v>1.0082200811739421</v>
      </c>
      <c r="HR20" s="80"/>
      <c r="HS20">
        <f t="shared" si="41"/>
        <v>1961</v>
      </c>
      <c r="HT20" s="81">
        <f>Commercial_Total!D187</f>
        <v>572.04200000000003</v>
      </c>
      <c r="HU20" s="81">
        <f t="shared" si="39"/>
        <v>576.06870400619027</v>
      </c>
      <c r="HV20" s="81">
        <f>Commercial_Total!D269</f>
        <v>2764.9859999999999</v>
      </c>
      <c r="HW20" s="81">
        <f t="shared" si="40"/>
        <v>2742.4428967736199</v>
      </c>
      <c r="HY20" s="75">
        <f>HDD_by_Division10!K16</f>
        <v>4540</v>
      </c>
      <c r="HZ20" s="75">
        <f>CDD_by_Division10!K16</f>
        <v>1168</v>
      </c>
    </row>
    <row r="21" spans="2:292" x14ac:dyDescent="0.2">
      <c r="B21" s="103" t="s">
        <v>170</v>
      </c>
      <c r="C21" s="104" t="s">
        <v>171</v>
      </c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O21" s="95">
        <v>1962</v>
      </c>
      <c r="P21" s="75">
        <f>HDD_by_Division18!B26</f>
        <v>7231</v>
      </c>
      <c r="Q21" s="75">
        <f>HDD_by_Division18!C26</f>
        <v>6584</v>
      </c>
      <c r="R21" s="96">
        <f t="shared" si="2"/>
        <v>6718.9147640791471</v>
      </c>
      <c r="T21">
        <f>CDD_by_Division18!B26</f>
        <v>226</v>
      </c>
      <c r="U21">
        <f>CDD_by_Division18!C26</f>
        <v>425</v>
      </c>
      <c r="V21" s="96">
        <f t="shared" si="3"/>
        <v>375.51264940659712</v>
      </c>
      <c r="X21" s="420">
        <f t="shared" si="4"/>
        <v>0.96714778919802802</v>
      </c>
      <c r="Y21" s="278"/>
      <c r="AK21" s="278"/>
      <c r="AM21" s="95">
        <f t="shared" si="5"/>
        <v>1962</v>
      </c>
      <c r="AN21" s="98">
        <f t="shared" si="0"/>
        <v>7231</v>
      </c>
      <c r="AO21" s="99">
        <f t="shared" si="1"/>
        <v>6584</v>
      </c>
      <c r="AP21" s="96">
        <f t="shared" si="6"/>
        <v>6758.9597372929757</v>
      </c>
      <c r="AR21" s="398">
        <f t="shared" si="7"/>
        <v>1.0334996176360984</v>
      </c>
      <c r="AS21" s="278"/>
      <c r="AZ21" s="278"/>
      <c r="BA21" s="278"/>
      <c r="BB21" s="278"/>
      <c r="BC21" s="278"/>
      <c r="BD21" s="278"/>
      <c r="BE21" s="278"/>
      <c r="BF21" s="278"/>
      <c r="BG21" s="278"/>
      <c r="BH21" s="278"/>
      <c r="BJ21" s="89"/>
      <c r="BL21" s="95">
        <f t="shared" si="33"/>
        <v>1962</v>
      </c>
      <c r="BM21" s="75">
        <f>HDD_by_Division18!D26</f>
        <v>6895</v>
      </c>
      <c r="BN21" s="75">
        <f>HDD_by_Division18!E26</f>
        <v>6981</v>
      </c>
      <c r="BO21" s="75">
        <f t="shared" si="8"/>
        <v>6942.9127086007702</v>
      </c>
      <c r="BQ21" s="75">
        <f>CDD_by_Division18!D26</f>
        <v>651</v>
      </c>
      <c r="BR21" s="75">
        <f>CDD_by_Division18!E26</f>
        <v>890</v>
      </c>
      <c r="BS21" s="96">
        <f t="shared" si="9"/>
        <v>729.32421731123395</v>
      </c>
      <c r="BU21" s="420">
        <f t="shared" si="10"/>
        <v>0.99762163641102442</v>
      </c>
      <c r="BV21" s="278"/>
      <c r="CC21" s="278"/>
      <c r="CD21" s="278"/>
      <c r="CE21" s="278"/>
      <c r="CF21" s="278"/>
      <c r="CG21" s="278"/>
      <c r="CH21" s="278"/>
      <c r="CI21" s="278"/>
      <c r="CJ21" s="278"/>
      <c r="CL21" s="95">
        <f t="shared" si="11"/>
        <v>1962</v>
      </c>
      <c r="CM21" s="98">
        <f t="shared" si="12"/>
        <v>6895</v>
      </c>
      <c r="CN21" s="99">
        <f t="shared" si="13"/>
        <v>6981</v>
      </c>
      <c r="CO21" s="96">
        <f t="shared" si="14"/>
        <v>6921.6590616010308</v>
      </c>
      <c r="CQ21" s="398">
        <f t="shared" si="15"/>
        <v>1.0205163829603097</v>
      </c>
      <c r="CR21" s="278"/>
      <c r="DE21" s="278"/>
      <c r="DF21" s="212"/>
      <c r="DG21" s="89"/>
      <c r="DI21" s="95">
        <f t="shared" si="34"/>
        <v>1962</v>
      </c>
      <c r="DJ21" s="75">
        <f>HDD_by_Division18!F26</f>
        <v>3610</v>
      </c>
      <c r="DK21" s="75">
        <f>HDD_by_Division18!G26</f>
        <v>3780</v>
      </c>
      <c r="DL21" s="75">
        <f>HDD_by_Division18!H26</f>
        <v>2474</v>
      </c>
      <c r="DM21" s="75">
        <f t="shared" si="16"/>
        <v>3527.9253684540608</v>
      </c>
      <c r="DO21" s="75">
        <f>CDD_by_Division18!F26</f>
        <v>1578</v>
      </c>
      <c r="DP21" s="75">
        <f>CDD_by_Division18!G26</f>
        <v>1658</v>
      </c>
      <c r="DQ21" s="75">
        <f>CDD_by_Division18!H26</f>
        <v>2566</v>
      </c>
      <c r="DR21" s="75">
        <f t="shared" si="17"/>
        <v>1148.0540026342749</v>
      </c>
      <c r="DT21" s="420">
        <f t="shared" si="18"/>
        <v>0.99901487239420117</v>
      </c>
      <c r="DU21" s="278"/>
      <c r="EC21" s="278"/>
      <c r="ED21" s="278"/>
      <c r="EE21" s="278"/>
      <c r="EF21" s="278"/>
      <c r="EG21" s="278"/>
      <c r="EH21" s="278"/>
      <c r="EI21" s="278"/>
      <c r="EK21" s="95">
        <f t="shared" si="19"/>
        <v>1962</v>
      </c>
      <c r="EL21" s="98">
        <f t="shared" si="20"/>
        <v>3610</v>
      </c>
      <c r="EM21" s="98">
        <f t="shared" si="21"/>
        <v>3780</v>
      </c>
      <c r="EN21" s="98">
        <f t="shared" si="22"/>
        <v>2474</v>
      </c>
      <c r="EO21" s="75">
        <f t="shared" si="23"/>
        <v>3266.2834780948747</v>
      </c>
      <c r="EQ21" s="398">
        <f t="shared" si="24"/>
        <v>1.0308047346060543</v>
      </c>
      <c r="ER21" s="278"/>
      <c r="FE21" s="278"/>
      <c r="FG21" s="89"/>
      <c r="FI21" s="95">
        <f t="shared" si="35"/>
        <v>1962</v>
      </c>
      <c r="FJ21" s="75">
        <f>HDD_by_Division18!I26</f>
        <v>5993</v>
      </c>
      <c r="FK21" s="75">
        <f>HDD_by_Division18!J26</f>
        <v>3828</v>
      </c>
      <c r="FL21" s="75">
        <f t="shared" si="25"/>
        <v>4660.9655455291222</v>
      </c>
      <c r="FN21" s="75">
        <f>CDD_by_Division18!I26</f>
        <v>889</v>
      </c>
      <c r="FO21" s="75">
        <f>CDD_by_Division18!J26</f>
        <v>623</v>
      </c>
      <c r="FP21" s="96">
        <f t="shared" si="26"/>
        <v>728.9778974213657</v>
      </c>
      <c r="FR21" s="421">
        <f t="shared" si="27"/>
        <v>0.98526348097365579</v>
      </c>
      <c r="FS21" s="278"/>
      <c r="GA21" s="96"/>
      <c r="GB21" s="96"/>
      <c r="GC21" s="96"/>
      <c r="GD21" s="96"/>
      <c r="GE21" s="96"/>
      <c r="GG21" s="278"/>
      <c r="GH21" s="278"/>
      <c r="GJ21" s="95">
        <f t="shared" si="28"/>
        <v>1962</v>
      </c>
      <c r="GK21" s="98">
        <f t="shared" si="29"/>
        <v>5993</v>
      </c>
      <c r="GL21" s="98">
        <f t="shared" si="30"/>
        <v>3828</v>
      </c>
      <c r="GM21" s="75">
        <f t="shared" si="31"/>
        <v>4698.2959288402326</v>
      </c>
      <c r="GO21" s="398">
        <f t="shared" si="32"/>
        <v>1.0115260659157195</v>
      </c>
      <c r="GP21" s="278"/>
      <c r="HC21" s="278"/>
      <c r="HD21" s="278"/>
      <c r="HE21" s="278"/>
      <c r="HG21" s="89"/>
      <c r="HO21">
        <f t="shared" si="36"/>
        <v>1962</v>
      </c>
      <c r="HP21" s="112">
        <f t="shared" si="37"/>
        <v>0.99029418960432225</v>
      </c>
      <c r="HQ21" s="112">
        <f t="shared" si="38"/>
        <v>1.0241532400184929</v>
      </c>
      <c r="HR21" s="80"/>
      <c r="HS21">
        <f t="shared" si="41"/>
        <v>1962</v>
      </c>
      <c r="HT21" s="81">
        <f>Commercial_Total!D188</f>
        <v>620.86300000000006</v>
      </c>
      <c r="HU21" s="81">
        <f t="shared" si="39"/>
        <v>626.94803879246172</v>
      </c>
      <c r="HV21" s="81">
        <f>Commercial_Total!D270</f>
        <v>2923.873</v>
      </c>
      <c r="HW21" s="81">
        <f t="shared" si="40"/>
        <v>2854.9174925689872</v>
      </c>
      <c r="HY21" s="75">
        <f>HDD_by_Division10!K17</f>
        <v>4694</v>
      </c>
      <c r="HZ21" s="75">
        <f>CDD_by_Division10!K17</f>
        <v>1179</v>
      </c>
    </row>
    <row r="22" spans="2:292" x14ac:dyDescent="0.2">
      <c r="B22" s="103" t="s">
        <v>172</v>
      </c>
      <c r="C22" s="104" t="s">
        <v>173</v>
      </c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O22" s="95">
        <v>1963</v>
      </c>
      <c r="P22" s="75">
        <f>HDD_by_Division18!B27</f>
        <v>7048</v>
      </c>
      <c r="Q22" s="75">
        <f>HDD_by_Division18!C27</f>
        <v>6578</v>
      </c>
      <c r="R22" s="96">
        <f t="shared" si="2"/>
        <v>6676.0060882800608</v>
      </c>
      <c r="T22">
        <f>CDD_by_Division18!B27</f>
        <v>328</v>
      </c>
      <c r="U22">
        <f>CDD_by_Division18!C27</f>
        <v>443</v>
      </c>
      <c r="V22" s="96">
        <f t="shared" si="3"/>
        <v>414.40178232039528</v>
      </c>
      <c r="X22" s="420">
        <f t="shared" si="4"/>
        <v>0.97908973370470087</v>
      </c>
      <c r="Y22" s="278"/>
      <c r="Z22" s="248" t="s">
        <v>605</v>
      </c>
      <c r="AA22" s="248" t="s">
        <v>607</v>
      </c>
      <c r="AB22" s="248" t="s">
        <v>610</v>
      </c>
      <c r="AC22" s="248" t="s">
        <v>609</v>
      </c>
      <c r="AD22" s="248" t="s">
        <v>606</v>
      </c>
      <c r="AE22" s="248" t="s">
        <v>604</v>
      </c>
      <c r="AK22" s="278"/>
      <c r="AM22" s="95">
        <f t="shared" si="5"/>
        <v>1963</v>
      </c>
      <c r="AN22" s="98">
        <f t="shared" si="0"/>
        <v>7048</v>
      </c>
      <c r="AO22" s="99">
        <f t="shared" si="1"/>
        <v>6578</v>
      </c>
      <c r="AP22" s="96">
        <f t="shared" si="6"/>
        <v>6705.0959451741865</v>
      </c>
      <c r="AR22" s="398">
        <f t="shared" si="7"/>
        <v>1.028544448779497</v>
      </c>
      <c r="AS22" s="278"/>
      <c r="AT22" s="248" t="s">
        <v>605</v>
      </c>
      <c r="AU22" s="248" t="s">
        <v>607</v>
      </c>
      <c r="AV22" s="248" t="s">
        <v>1490</v>
      </c>
      <c r="AW22" s="248" t="s">
        <v>609</v>
      </c>
      <c r="AX22" s="248" t="s">
        <v>606</v>
      </c>
      <c r="AY22" s="248" t="s">
        <v>604</v>
      </c>
      <c r="AZ22" s="278"/>
      <c r="BA22" s="278"/>
      <c r="BB22" s="278"/>
      <c r="BC22" s="278"/>
      <c r="BD22" s="278"/>
      <c r="BE22" s="278"/>
      <c r="BF22" s="278"/>
      <c r="BG22" s="278"/>
      <c r="BH22" s="278"/>
      <c r="BJ22" s="89"/>
      <c r="BL22" s="95">
        <f t="shared" si="33"/>
        <v>1963</v>
      </c>
      <c r="BM22" s="75">
        <f>HDD_by_Division18!D27</f>
        <v>7012</v>
      </c>
      <c r="BN22" s="75">
        <f>HDD_by_Division18!E27</f>
        <v>6755</v>
      </c>
      <c r="BO22" s="75">
        <f t="shared" si="8"/>
        <v>6868.8189987163041</v>
      </c>
      <c r="BQ22" s="75">
        <f>CDD_by_Division18!D27</f>
        <v>622</v>
      </c>
      <c r="BR22" s="75">
        <f>CDD_by_Division18!E27</f>
        <v>1089</v>
      </c>
      <c r="BS22" s="96">
        <f t="shared" si="9"/>
        <v>775.04355432780858</v>
      </c>
      <c r="BU22" s="420">
        <f t="shared" si="10"/>
        <v>1.003741959353077</v>
      </c>
      <c r="BV22" s="278"/>
      <c r="BW22" s="248" t="s">
        <v>605</v>
      </c>
      <c r="BX22" s="248" t="s">
        <v>607</v>
      </c>
      <c r="BY22" s="248" t="s">
        <v>610</v>
      </c>
      <c r="BZ22" s="248" t="s">
        <v>609</v>
      </c>
      <c r="CA22" s="248" t="s">
        <v>606</v>
      </c>
      <c r="CB22" s="248" t="s">
        <v>604</v>
      </c>
      <c r="CC22" s="278"/>
      <c r="CD22" s="278"/>
      <c r="CE22" s="278"/>
      <c r="CF22" s="278"/>
      <c r="CG22" s="278"/>
      <c r="CH22" s="278"/>
      <c r="CI22" s="278"/>
      <c r="CJ22" s="278"/>
      <c r="CL22" s="95">
        <f t="shared" si="11"/>
        <v>1963</v>
      </c>
      <c r="CM22" s="98">
        <f t="shared" si="12"/>
        <v>7012</v>
      </c>
      <c r="CN22" s="99">
        <f t="shared" si="13"/>
        <v>6755</v>
      </c>
      <c r="CO22" s="96">
        <f t="shared" si="14"/>
        <v>6932.33280428529</v>
      </c>
      <c r="CQ22" s="398">
        <f t="shared" si="15"/>
        <v>1.0215867339399907</v>
      </c>
      <c r="CR22" s="278"/>
      <c r="CS22" s="248" t="s">
        <v>605</v>
      </c>
      <c r="CT22" s="248" t="s">
        <v>607</v>
      </c>
      <c r="CU22" s="248" t="s">
        <v>610</v>
      </c>
      <c r="CV22" s="248" t="s">
        <v>609</v>
      </c>
      <c r="CW22" s="248" t="s">
        <v>606</v>
      </c>
      <c r="CX22" s="248" t="s">
        <v>604</v>
      </c>
      <c r="DE22" s="278"/>
      <c r="DF22" s="212"/>
      <c r="DG22" s="89"/>
      <c r="DI22" s="95">
        <f t="shared" si="34"/>
        <v>1963</v>
      </c>
      <c r="DJ22" s="75">
        <f>HDD_by_Division18!F27</f>
        <v>3716</v>
      </c>
      <c r="DK22" s="75">
        <f>HDD_by_Division18!G27</f>
        <v>4017</v>
      </c>
      <c r="DL22" s="75">
        <f>HDD_by_Division18!H27</f>
        <v>2629</v>
      </c>
      <c r="DM22" s="75">
        <f t="shared" si="16"/>
        <v>3686.9165882721854</v>
      </c>
      <c r="DO22" s="75">
        <f>CDD_by_Division18!F27</f>
        <v>1480</v>
      </c>
      <c r="DP22" s="75">
        <f>CDD_by_Division18!G27</f>
        <v>1503</v>
      </c>
      <c r="DQ22" s="75">
        <f>CDD_by_Division18!H27</f>
        <v>2756</v>
      </c>
      <c r="DR22" s="75">
        <f t="shared" si="17"/>
        <v>1064.3242353285527</v>
      </c>
      <c r="DT22" s="420">
        <f t="shared" si="18"/>
        <v>0.98741671009862764</v>
      </c>
      <c r="DU22" s="278"/>
      <c r="DV22" s="248" t="s">
        <v>605</v>
      </c>
      <c r="DW22" s="248" t="s">
        <v>607</v>
      </c>
      <c r="DX22" s="248" t="s">
        <v>610</v>
      </c>
      <c r="DY22" s="248" t="s">
        <v>626</v>
      </c>
      <c r="DZ22" s="248" t="s">
        <v>609</v>
      </c>
      <c r="EA22" s="248" t="s">
        <v>606</v>
      </c>
      <c r="EB22" s="248" t="s">
        <v>604</v>
      </c>
      <c r="EC22" s="278"/>
      <c r="ED22" s="278"/>
      <c r="EE22" s="278"/>
      <c r="EF22" s="278"/>
      <c r="EG22" s="278"/>
      <c r="EH22" s="278"/>
      <c r="EI22" s="278"/>
      <c r="EK22" s="95">
        <f t="shared" si="19"/>
        <v>1963</v>
      </c>
      <c r="EL22" s="98">
        <f t="shared" si="20"/>
        <v>3716</v>
      </c>
      <c r="EM22" s="98">
        <f t="shared" si="21"/>
        <v>4017</v>
      </c>
      <c r="EN22" s="98">
        <f t="shared" si="22"/>
        <v>2629</v>
      </c>
      <c r="EO22" s="75">
        <f t="shared" si="23"/>
        <v>3415.1666507588052</v>
      </c>
      <c r="EQ22" s="398">
        <f t="shared" si="24"/>
        <v>1.0533826016570149</v>
      </c>
      <c r="ER22" s="278"/>
      <c r="ES22" s="248" t="s">
        <v>605</v>
      </c>
      <c r="ET22" s="248" t="s">
        <v>607</v>
      </c>
      <c r="EU22" s="248" t="s">
        <v>610</v>
      </c>
      <c r="EV22" s="248" t="s">
        <v>609</v>
      </c>
      <c r="EW22" s="248" t="s">
        <v>606</v>
      </c>
      <c r="EX22" s="248" t="s">
        <v>604</v>
      </c>
      <c r="FE22" s="278"/>
      <c r="FG22" s="89"/>
      <c r="FI22" s="95">
        <f t="shared" si="35"/>
        <v>1963</v>
      </c>
      <c r="FJ22" s="75">
        <f>HDD_by_Division18!I27</f>
        <v>5798</v>
      </c>
      <c r="FK22" s="75">
        <f>HDD_by_Division18!J27</f>
        <v>3763</v>
      </c>
      <c r="FL22" s="75">
        <f t="shared" si="25"/>
        <v>4545.9491386382288</v>
      </c>
      <c r="FN22" s="75">
        <f>CDD_by_Division18!I27</f>
        <v>990</v>
      </c>
      <c r="FO22" s="75">
        <f>CDD_by_Division18!J27</f>
        <v>643</v>
      </c>
      <c r="FP22" s="96">
        <f t="shared" si="26"/>
        <v>781.24936242561625</v>
      </c>
      <c r="FR22" s="421">
        <f t="shared" si="27"/>
        <v>0.99229749601243222</v>
      </c>
      <c r="FS22" s="278"/>
      <c r="FT22" s="248" t="s">
        <v>605</v>
      </c>
      <c r="FU22" s="248" t="s">
        <v>607</v>
      </c>
      <c r="FV22" s="248" t="s">
        <v>610</v>
      </c>
      <c r="FW22" s="248" t="s">
        <v>626</v>
      </c>
      <c r="FX22" s="248" t="s">
        <v>609</v>
      </c>
      <c r="FY22" s="248" t="s">
        <v>606</v>
      </c>
      <c r="FZ22" s="248" t="s">
        <v>604</v>
      </c>
      <c r="GA22" s="96"/>
      <c r="GB22" s="96"/>
      <c r="GC22" s="96"/>
      <c r="GD22" s="96"/>
      <c r="GE22" s="96"/>
      <c r="GG22" s="278"/>
      <c r="GH22" s="278"/>
      <c r="GJ22" s="95">
        <f t="shared" si="28"/>
        <v>1963</v>
      </c>
      <c r="GK22" s="98">
        <f t="shared" si="29"/>
        <v>5798</v>
      </c>
      <c r="GL22" s="98">
        <f t="shared" si="30"/>
        <v>3763</v>
      </c>
      <c r="GM22" s="75">
        <f t="shared" si="31"/>
        <v>4581.0379746835442</v>
      </c>
      <c r="GO22" s="398">
        <f t="shared" si="32"/>
        <v>0.99950493520235795</v>
      </c>
      <c r="GP22" s="278"/>
      <c r="GQ22" s="248" t="s">
        <v>605</v>
      </c>
      <c r="GR22" s="248" t="s">
        <v>607</v>
      </c>
      <c r="GS22" s="248" t="s">
        <v>610</v>
      </c>
      <c r="GT22" s="248" t="s">
        <v>609</v>
      </c>
      <c r="GU22" s="248" t="s">
        <v>606</v>
      </c>
      <c r="GV22" s="248" t="s">
        <v>604</v>
      </c>
      <c r="HC22" s="278"/>
      <c r="HD22" s="278"/>
      <c r="HE22" s="278"/>
      <c r="HG22" s="89"/>
      <c r="HO22">
        <f t="shared" si="36"/>
        <v>1963</v>
      </c>
      <c r="HP22" s="112">
        <f t="shared" si="37"/>
        <v>0.99061607693437692</v>
      </c>
      <c r="HQ22" s="112">
        <f t="shared" si="38"/>
        <v>1.0265967202090098</v>
      </c>
      <c r="HR22" s="80"/>
      <c r="HS22">
        <f t="shared" si="41"/>
        <v>1963</v>
      </c>
      <c r="HT22" s="81">
        <f>Commercial_Total!D189</f>
        <v>687.56299999999999</v>
      </c>
      <c r="HU22" s="81">
        <f t="shared" si="39"/>
        <v>694.07615726142456</v>
      </c>
      <c r="HV22" s="81">
        <f>Commercial_Total!D271</f>
        <v>2921.18</v>
      </c>
      <c r="HW22" s="81">
        <f t="shared" si="40"/>
        <v>2845.4990577071612</v>
      </c>
      <c r="HY22" s="75">
        <f>HDD_by_Division10!K18</f>
        <v>4734</v>
      </c>
      <c r="HZ22" s="75">
        <f>CDD_by_Division10!K18</f>
        <v>1204</v>
      </c>
    </row>
    <row r="23" spans="2:292" x14ac:dyDescent="0.2">
      <c r="B23" s="103" t="s">
        <v>174</v>
      </c>
      <c r="C23" s="104" t="s">
        <v>175</v>
      </c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O23" s="95">
        <v>1964</v>
      </c>
      <c r="P23" s="75">
        <f>HDD_by_Division18!B28</f>
        <v>6816</v>
      </c>
      <c r="Q23" s="75">
        <f>HDD_by_Division18!C28</f>
        <v>6151</v>
      </c>
      <c r="R23" s="96">
        <f t="shared" si="2"/>
        <v>6289.6681887366822</v>
      </c>
      <c r="T23">
        <f>CDD_by_Division18!B28</f>
        <v>270</v>
      </c>
      <c r="U23">
        <f>CDD_by_Division18!C28</f>
        <v>497</v>
      </c>
      <c r="V23" s="96">
        <f t="shared" si="3"/>
        <v>440.54960510199771</v>
      </c>
      <c r="X23" s="420">
        <f t="shared" si="4"/>
        <v>0.98386206306042157</v>
      </c>
      <c r="Y23" s="278"/>
      <c r="Z23">
        <f>AE16</f>
        <v>11.69327783731476</v>
      </c>
      <c r="AA23">
        <f>AD16</f>
        <v>7.459937356403875E-4</v>
      </c>
      <c r="AB23">
        <f>AC16</f>
        <v>2.2651361285468252E-3</v>
      </c>
      <c r="AC23">
        <f>AB16</f>
        <v>1.0952735091661727</v>
      </c>
      <c r="AD23">
        <f>AA16</f>
        <v>5.4906795520695802E-3</v>
      </c>
      <c r="AE23">
        <f>Z16</f>
        <v>-3.491602173738451E-4</v>
      </c>
      <c r="AK23" s="278"/>
      <c r="AM23" s="95">
        <f t="shared" si="5"/>
        <v>1964</v>
      </c>
      <c r="AN23" s="98">
        <f t="shared" si="0"/>
        <v>6816</v>
      </c>
      <c r="AO23" s="99">
        <f t="shared" si="1"/>
        <v>6151</v>
      </c>
      <c r="AP23" s="96">
        <f t="shared" si="6"/>
        <v>6330.8272415762422</v>
      </c>
      <c r="AR23" s="398">
        <f t="shared" si="7"/>
        <v>0.99321810035071001</v>
      </c>
      <c r="AS23" s="278"/>
      <c r="AT23">
        <f>AY16</f>
        <v>85.043428623854567</v>
      </c>
      <c r="AU23">
        <f>AX16</f>
        <v>-1.6806252831442748E-3</v>
      </c>
      <c r="AV23">
        <f>AW16</f>
        <v>2.6055871464077563E-4</v>
      </c>
      <c r="AW23">
        <f>AV16</f>
        <v>0.30837374446091947</v>
      </c>
      <c r="AX23">
        <f>AU16</f>
        <v>-3.2411952073899561E-2</v>
      </c>
      <c r="AY23">
        <f>AT16</f>
        <v>-20.672465596711813</v>
      </c>
      <c r="AZ23" s="278"/>
      <c r="BA23" s="278"/>
      <c r="BB23" s="278"/>
      <c r="BC23" s="278"/>
      <c r="BD23" s="278"/>
      <c r="BE23" s="278"/>
      <c r="BF23" s="278"/>
      <c r="BG23" s="278"/>
      <c r="BH23" s="278"/>
      <c r="BJ23" s="89"/>
      <c r="BL23" s="95">
        <f t="shared" si="33"/>
        <v>1964</v>
      </c>
      <c r="BM23" s="75">
        <f>HDD_by_Division18!D28</f>
        <v>6344</v>
      </c>
      <c r="BN23" s="75">
        <f>HDD_by_Division18!E28</f>
        <v>6584</v>
      </c>
      <c r="BO23" s="75">
        <f t="shared" si="8"/>
        <v>6477.7098844672655</v>
      </c>
      <c r="BQ23" s="75">
        <f>CDD_by_Division18!D28</f>
        <v>711</v>
      </c>
      <c r="BR23" s="75">
        <f>CDD_by_Division18!E28</f>
        <v>944</v>
      </c>
      <c r="BS23" s="96">
        <f t="shared" si="9"/>
        <v>787.3579189686925</v>
      </c>
      <c r="BU23" s="420">
        <f t="shared" si="10"/>
        <v>1.002917926750291</v>
      </c>
      <c r="BV23" s="278"/>
      <c r="BW23">
        <f>CB16</f>
        <v>19.074616115084112</v>
      </c>
      <c r="BX23">
        <f>CA16</f>
        <v>2.5234207096807767E-5</v>
      </c>
      <c r="BY23">
        <f>BZ16</f>
        <v>3.707499541468433E-3</v>
      </c>
      <c r="BZ23">
        <f>BY16</f>
        <v>4.6433257273643409E-3</v>
      </c>
      <c r="CA23">
        <f>BX16</f>
        <v>5.1268291588311768E-2</v>
      </c>
      <c r="CB23">
        <f>BW16</f>
        <v>-8.26132068526878E-4</v>
      </c>
      <c r="CC23" s="278"/>
      <c r="CD23" s="278"/>
      <c r="CE23" s="278"/>
      <c r="CF23" s="278"/>
      <c r="CG23" s="278"/>
      <c r="CH23" s="278"/>
      <c r="CI23" s="278"/>
      <c r="CJ23" s="278"/>
      <c r="CL23" s="95">
        <f t="shared" si="11"/>
        <v>1964</v>
      </c>
      <c r="CM23" s="98">
        <f t="shared" si="12"/>
        <v>6344</v>
      </c>
      <c r="CN23" s="99">
        <f t="shared" si="13"/>
        <v>6584</v>
      </c>
      <c r="CO23" s="96">
        <f t="shared" si="14"/>
        <v>6418.3973812121822</v>
      </c>
      <c r="CQ23" s="398">
        <f t="shared" si="15"/>
        <v>0.96882408606814663</v>
      </c>
      <c r="CR23" s="278"/>
      <c r="CS23">
        <f>CX16</f>
        <v>72.6676151298512</v>
      </c>
      <c r="CT23">
        <f>CW16</f>
        <v>2.7871891258157565E-3</v>
      </c>
      <c r="CU23">
        <f>CV16</f>
        <v>1.1185011920179682E-4</v>
      </c>
      <c r="CV23">
        <f>CU16</f>
        <v>-1.6051569930154783</v>
      </c>
      <c r="CW23">
        <f>CT16</f>
        <v>1.233359599759264E-2</v>
      </c>
      <c r="CX23">
        <f>CS16</f>
        <v>-9.2117024425140013</v>
      </c>
      <c r="DE23" s="278"/>
      <c r="DF23" s="212"/>
      <c r="DG23" s="89"/>
      <c r="DI23" s="95">
        <f t="shared" si="34"/>
        <v>1964</v>
      </c>
      <c r="DJ23" s="75">
        <f>HDD_by_Division18!F28</f>
        <v>3377</v>
      </c>
      <c r="DK23" s="75">
        <f>HDD_by_Division18!G28</f>
        <v>3594</v>
      </c>
      <c r="DL23" s="75">
        <f>HDD_by_Division18!H28</f>
        <v>2441</v>
      </c>
      <c r="DM23" s="75">
        <f t="shared" si="16"/>
        <v>3336.8758231420506</v>
      </c>
      <c r="DO23" s="75">
        <f>CDD_by_Division18!F28</f>
        <v>1572</v>
      </c>
      <c r="DP23" s="75">
        <f>CDD_by_Division18!G28</f>
        <v>1522</v>
      </c>
      <c r="DQ23" s="75">
        <f>CDD_by_Division18!H28</f>
        <v>2482</v>
      </c>
      <c r="DR23" s="75">
        <f t="shared" si="17"/>
        <v>1112.7026196399825</v>
      </c>
      <c r="DT23" s="420">
        <f t="shared" si="18"/>
        <v>0.99140389095517889</v>
      </c>
      <c r="DU23" s="278"/>
      <c r="DV23">
        <f>EB16</f>
        <v>3.0536239371346778</v>
      </c>
      <c r="DW23">
        <f>EA16</f>
        <v>-1.2025779254104185E-3</v>
      </c>
      <c r="DX23">
        <f>DZ16</f>
        <v>1.1896242281042947E-2</v>
      </c>
      <c r="DY23" s="286">
        <f>DY16</f>
        <v>-2.4967406861632402E-4</v>
      </c>
      <c r="DZ23">
        <f>DX16</f>
        <v>2.5036302032744442</v>
      </c>
      <c r="EA23">
        <f>DW16</f>
        <v>-2.4212478501268158E-2</v>
      </c>
      <c r="EB23">
        <f>DV16</f>
        <v>-6.3695779524429089E-5</v>
      </c>
      <c r="EC23" s="278"/>
      <c r="ED23" s="278"/>
      <c r="EE23" s="278"/>
      <c r="EF23" s="278"/>
      <c r="EG23" s="278"/>
      <c r="EH23" s="278"/>
      <c r="EI23" s="278"/>
      <c r="EK23" s="95">
        <f t="shared" si="19"/>
        <v>1964</v>
      </c>
      <c r="EL23" s="98">
        <f t="shared" si="20"/>
        <v>3377</v>
      </c>
      <c r="EM23" s="98">
        <f t="shared" si="21"/>
        <v>3594</v>
      </c>
      <c r="EN23" s="98">
        <f t="shared" si="22"/>
        <v>2441</v>
      </c>
      <c r="EO23" s="75">
        <f t="shared" si="23"/>
        <v>3109.4002099837744</v>
      </c>
      <c r="EQ23" s="398">
        <f t="shared" si="24"/>
        <v>1.0058531775146342</v>
      </c>
      <c r="ER23" s="278"/>
      <c r="ES23">
        <f>EX16</f>
        <v>53.503215211908213</v>
      </c>
      <c r="ET23">
        <f>EW16</f>
        <v>6.1244204358203071E-3</v>
      </c>
      <c r="EU23">
        <f>EV16</f>
        <v>-6.4724669202243613E-5</v>
      </c>
      <c r="EV23">
        <f>EU16</f>
        <v>-0.97720073931508789</v>
      </c>
      <c r="EW23">
        <f>ET16</f>
        <v>1.1063294856688459E-2</v>
      </c>
      <c r="EX23">
        <f>ES16</f>
        <v>-8.1319414373496492</v>
      </c>
      <c r="FE23" s="278"/>
      <c r="FG23" s="89"/>
      <c r="FI23" s="95">
        <f t="shared" si="35"/>
        <v>1964</v>
      </c>
      <c r="FJ23" s="75">
        <f>HDD_by_Division18!I28</f>
        <v>6510</v>
      </c>
      <c r="FK23" s="75">
        <f>HDD_by_Division18!J28</f>
        <v>4052</v>
      </c>
      <c r="FL23" s="75">
        <f t="shared" si="25"/>
        <v>4997.6948318293689</v>
      </c>
      <c r="FN23" s="75">
        <f>CDD_by_Division18!I28</f>
        <v>891</v>
      </c>
      <c r="FO23" s="75">
        <f>CDD_by_Division18!J28</f>
        <v>631</v>
      </c>
      <c r="FP23" s="96">
        <f t="shared" si="26"/>
        <v>734.58741853216202</v>
      </c>
      <c r="FR23" s="421">
        <f t="shared" si="27"/>
        <v>0.98925191282415981</v>
      </c>
      <c r="FS23" s="278"/>
      <c r="FT23">
        <f>FZ16</f>
        <v>64.725240497564798</v>
      </c>
      <c r="FU23">
        <f>FY16</f>
        <v>1.4943555147487171E-3</v>
      </c>
      <c r="FV23">
        <f>FX16</f>
        <v>-2.7204997753770524E-3</v>
      </c>
      <c r="FW23" s="286">
        <f>FW16</f>
        <v>2.1164048641948545E-4</v>
      </c>
      <c r="FX23">
        <f>FV16</f>
        <v>-2.4400049183589783</v>
      </c>
      <c r="FY23">
        <f>FU16</f>
        <v>9.0246164203028154E-2</v>
      </c>
      <c r="FZ23">
        <f>FT16</f>
        <v>-1.1059643336102133E-3</v>
      </c>
      <c r="GA23" s="96"/>
      <c r="GB23" s="96"/>
      <c r="GC23" s="96"/>
      <c r="GD23" s="96"/>
      <c r="GE23" s="96"/>
      <c r="GG23" s="278"/>
      <c r="GH23" s="278"/>
      <c r="GJ23" s="95">
        <f t="shared" si="28"/>
        <v>1964</v>
      </c>
      <c r="GK23" s="98">
        <f t="shared" si="29"/>
        <v>6510</v>
      </c>
      <c r="GL23" s="98">
        <f t="shared" si="30"/>
        <v>4052</v>
      </c>
      <c r="GM23" s="75">
        <f t="shared" si="31"/>
        <v>5040.0773178241534</v>
      </c>
      <c r="GO23" s="398">
        <f t="shared" si="32"/>
        <v>1.0448175872664771</v>
      </c>
      <c r="GP23" s="278"/>
      <c r="GQ23">
        <f>GV16</f>
        <v>97.305745997087016</v>
      </c>
      <c r="GR23">
        <f>GU16</f>
        <v>1.3475910426836068E-3</v>
      </c>
      <c r="GS23">
        <f>GT16</f>
        <v>6.780385891188709E-5</v>
      </c>
      <c r="GT23">
        <f>GS16</f>
        <v>-2.7796841084351303</v>
      </c>
      <c r="GU23">
        <f>GR16</f>
        <v>3.2718667965018801E-2</v>
      </c>
      <c r="GV23">
        <f>GQ16</f>
        <v>-10.921062705842091</v>
      </c>
      <c r="HC23" s="278"/>
      <c r="HD23" s="278"/>
      <c r="HE23" s="278"/>
      <c r="HG23" s="89"/>
      <c r="HO23">
        <f t="shared" si="36"/>
        <v>1964</v>
      </c>
      <c r="HP23" s="112">
        <f t="shared" si="37"/>
        <v>0.9921222129830356</v>
      </c>
      <c r="HQ23" s="112">
        <f t="shared" si="38"/>
        <v>0.99770424625883614</v>
      </c>
      <c r="HR23" s="80"/>
      <c r="HS23">
        <f t="shared" si="41"/>
        <v>1964</v>
      </c>
      <c r="HT23" s="81">
        <f>Commercial_Total!D190</f>
        <v>737.79</v>
      </c>
      <c r="HU23" s="81">
        <f t="shared" si="39"/>
        <v>743.6483029461366</v>
      </c>
      <c r="HV23" s="81">
        <f>Commercial_Total!D272</f>
        <v>2977.2040000000002</v>
      </c>
      <c r="HW23" s="81">
        <f t="shared" si="40"/>
        <v>2984.0546546372211</v>
      </c>
      <c r="HY23" s="75">
        <f>HDD_by_Division10!K19</f>
        <v>4515</v>
      </c>
      <c r="HZ23" s="75">
        <f>CDD_by_Division10!K19</f>
        <v>1185</v>
      </c>
    </row>
    <row r="24" spans="2:292" ht="16.5" customHeight="1" x14ac:dyDescent="0.2">
      <c r="O24" s="95">
        <v>1965</v>
      </c>
      <c r="P24" s="75">
        <f>HDD_by_Division18!B29</f>
        <v>7029</v>
      </c>
      <c r="Q24" s="75">
        <f>HDD_by_Division18!C29</f>
        <v>6393</v>
      </c>
      <c r="R24" s="96">
        <f t="shared" si="2"/>
        <v>6525.6210045662092</v>
      </c>
      <c r="T24">
        <f>CDD_by_Division18!B29</f>
        <v>310</v>
      </c>
      <c r="U24">
        <f>CDD_by_Division18!C29</f>
        <v>498</v>
      </c>
      <c r="V24" s="96">
        <f t="shared" si="3"/>
        <v>451.24813109768974</v>
      </c>
      <c r="X24" s="420">
        <f t="shared" si="4"/>
        <v>0.98802292154904803</v>
      </c>
      <c r="Y24" s="278"/>
      <c r="AK24" s="278"/>
      <c r="AM24" s="95">
        <f t="shared" si="5"/>
        <v>1965</v>
      </c>
      <c r="AN24" s="98">
        <f t="shared" si="0"/>
        <v>7029</v>
      </c>
      <c r="AO24" s="99">
        <f t="shared" si="1"/>
        <v>6393</v>
      </c>
      <c r="AP24" s="96">
        <f t="shared" si="6"/>
        <v>6564.9851513420899</v>
      </c>
      <c r="AR24" s="398">
        <f t="shared" si="7"/>
        <v>1.0155052445267538</v>
      </c>
      <c r="AS24" s="278"/>
      <c r="AT24" s="278"/>
      <c r="AU24" s="278"/>
      <c r="AV24" s="278"/>
      <c r="AW24" s="278"/>
      <c r="AX24" s="278"/>
      <c r="AY24" s="278"/>
      <c r="AZ24" s="278"/>
      <c r="BA24" s="278"/>
      <c r="BB24" s="278"/>
      <c r="BC24" s="278"/>
      <c r="BD24" s="278"/>
      <c r="BE24" s="278"/>
      <c r="BF24" s="278"/>
      <c r="BG24" s="278"/>
      <c r="BH24" s="278"/>
      <c r="BJ24" s="89"/>
      <c r="BL24" s="95">
        <f t="shared" si="33"/>
        <v>1965</v>
      </c>
      <c r="BM24" s="75">
        <f>HDD_by_Division18!D29</f>
        <v>6587</v>
      </c>
      <c r="BN24" s="75">
        <f>HDD_by_Division18!E29</f>
        <v>6932</v>
      </c>
      <c r="BO24" s="75">
        <f t="shared" si="8"/>
        <v>6779.2079589216946</v>
      </c>
      <c r="BQ24" s="75">
        <f>CDD_by_Division18!D29</f>
        <v>618</v>
      </c>
      <c r="BR24" s="75">
        <f>CDD_by_Division18!E29</f>
        <v>832</v>
      </c>
      <c r="BS24" s="96">
        <f t="shared" si="9"/>
        <v>688.13130755064458</v>
      </c>
      <c r="BU24" s="420">
        <f t="shared" si="10"/>
        <v>0.99010265623365068</v>
      </c>
      <c r="BV24" s="278"/>
      <c r="BW24" s="278"/>
      <c r="BX24" s="278"/>
      <c r="BY24" s="278"/>
      <c r="BZ24" s="278"/>
      <c r="CA24" s="278"/>
      <c r="CB24" s="278"/>
      <c r="CC24" s="278"/>
      <c r="CD24" s="278"/>
      <c r="CE24" s="278"/>
      <c r="CF24" s="278"/>
      <c r="CG24" s="278"/>
      <c r="CH24" s="278"/>
      <c r="CI24" s="278"/>
      <c r="CJ24" s="278"/>
      <c r="CL24" s="95">
        <f t="shared" si="11"/>
        <v>1965</v>
      </c>
      <c r="CM24" s="98">
        <f t="shared" si="12"/>
        <v>6587</v>
      </c>
      <c r="CN24" s="99">
        <f t="shared" si="13"/>
        <v>6932</v>
      </c>
      <c r="CO24" s="96">
        <f t="shared" si="14"/>
        <v>6693.9462354925108</v>
      </c>
      <c r="CQ24" s="398">
        <f t="shared" si="15"/>
        <v>0.99742763871500917</v>
      </c>
      <c r="CR24" s="278"/>
      <c r="DE24" s="278"/>
      <c r="DF24" s="212"/>
      <c r="DG24" s="89"/>
      <c r="DI24" s="95">
        <f t="shared" si="34"/>
        <v>1965</v>
      </c>
      <c r="DJ24" s="75">
        <f>HDD_by_Division18!F29</f>
        <v>3372</v>
      </c>
      <c r="DK24" s="75">
        <f>HDD_by_Division18!G29</f>
        <v>3501</v>
      </c>
      <c r="DL24" s="75">
        <f>HDD_by_Division18!H29</f>
        <v>2237</v>
      </c>
      <c r="DM24" s="75">
        <f t="shared" si="16"/>
        <v>3275.3944810285357</v>
      </c>
      <c r="DO24" s="75">
        <f>CDD_by_Division18!F29</f>
        <v>1613</v>
      </c>
      <c r="DP24" s="75">
        <f>CDD_by_Division18!G29</f>
        <v>1552</v>
      </c>
      <c r="DQ24" s="75">
        <f>CDD_by_Division18!H29</f>
        <v>2461</v>
      </c>
      <c r="DR24" s="75">
        <f t="shared" si="17"/>
        <v>1139.4069954631934</v>
      </c>
      <c r="DT24" s="420">
        <f t="shared" si="18"/>
        <v>0.99471240122687721</v>
      </c>
      <c r="DU24" s="287" t="s">
        <v>627</v>
      </c>
      <c r="DV24">
        <f>EB16/EB17</f>
        <v>0.11137439406755847</v>
      </c>
      <c r="DW24">
        <f>EA16/EA17</f>
        <v>-0.77263303769097003</v>
      </c>
      <c r="DX24">
        <f>DZ16/DZ17</f>
        <v>0.87516010441899283</v>
      </c>
      <c r="DY24">
        <f>DY16/DY17</f>
        <v>-0.6510323585240535</v>
      </c>
      <c r="DZ24">
        <f>DX16/DX17</f>
        <v>1.4733751802808044</v>
      </c>
      <c r="EA24">
        <f>DW16/DW17</f>
        <v>-0.48630249421623256</v>
      </c>
      <c r="EB24">
        <f>DV16/DV17</f>
        <v>-0.12193591847621239</v>
      </c>
      <c r="EC24" s="278"/>
      <c r="ED24" s="278"/>
      <c r="EE24" s="278"/>
      <c r="EF24" s="278"/>
      <c r="EG24" s="278"/>
      <c r="EH24" s="278"/>
      <c r="EI24" s="278"/>
      <c r="EK24" s="95">
        <f t="shared" si="19"/>
        <v>1965</v>
      </c>
      <c r="EL24" s="98">
        <f t="shared" si="20"/>
        <v>3372</v>
      </c>
      <c r="EM24" s="98">
        <f t="shared" si="21"/>
        <v>3501</v>
      </c>
      <c r="EN24" s="98">
        <f t="shared" si="22"/>
        <v>2237</v>
      </c>
      <c r="EO24" s="75">
        <f t="shared" si="23"/>
        <v>3020.300563138303</v>
      </c>
      <c r="EQ24" s="398">
        <f t="shared" si="24"/>
        <v>0.99111819039632587</v>
      </c>
      <c r="ER24" s="278"/>
      <c r="FE24" s="278"/>
      <c r="FG24" s="89"/>
      <c r="FI24" s="95">
        <f t="shared" si="35"/>
        <v>1965</v>
      </c>
      <c r="FJ24" s="75">
        <f>HDD_by_Division18!I29</f>
        <v>6086</v>
      </c>
      <c r="FK24" s="75">
        <f>HDD_by_Division18!J29</f>
        <v>3819</v>
      </c>
      <c r="FL24" s="75">
        <f t="shared" si="25"/>
        <v>4691.2091878589008</v>
      </c>
      <c r="FN24" s="75">
        <f>CDD_by_Division18!I29</f>
        <v>780</v>
      </c>
      <c r="FO24" s="75">
        <f>CDD_by_Division18!J29</f>
        <v>577</v>
      </c>
      <c r="FP24" s="96">
        <f t="shared" si="26"/>
        <v>657.87786908472651</v>
      </c>
      <c r="FR24" s="421">
        <f t="shared" si="27"/>
        <v>0.97259168609153523</v>
      </c>
      <c r="FS24" s="278"/>
      <c r="FT24" s="96"/>
      <c r="FU24" s="96"/>
      <c r="FV24" s="96"/>
      <c r="FW24" s="96"/>
      <c r="FX24" s="96"/>
      <c r="FY24" s="96"/>
      <c r="FZ24" s="96"/>
      <c r="GA24" s="96"/>
      <c r="GB24" s="96"/>
      <c r="GC24" s="96"/>
      <c r="GD24" s="96"/>
      <c r="GE24" s="96"/>
      <c r="GG24" s="278"/>
      <c r="GH24" s="278"/>
      <c r="GJ24" s="95">
        <f t="shared" si="28"/>
        <v>1965</v>
      </c>
      <c r="GK24" s="98">
        <f t="shared" si="29"/>
        <v>6086</v>
      </c>
      <c r="GL24" s="98">
        <f t="shared" si="30"/>
        <v>3819</v>
      </c>
      <c r="GM24" s="75">
        <f t="shared" si="31"/>
        <v>4730.298323640096</v>
      </c>
      <c r="GO24" s="398">
        <f t="shared" si="32"/>
        <v>1.0147518534310125</v>
      </c>
      <c r="GP24" s="278"/>
      <c r="HC24" s="278"/>
      <c r="HD24" s="278"/>
      <c r="HE24" s="278"/>
      <c r="HG24" s="89"/>
      <c r="HO24">
        <f t="shared" si="36"/>
        <v>1965</v>
      </c>
      <c r="HP24" s="112">
        <f t="shared" si="37"/>
        <v>0.98762892322450002</v>
      </c>
      <c r="HQ24" s="112">
        <f t="shared" si="38"/>
        <v>1.0032030424635228</v>
      </c>
      <c r="HR24" s="80"/>
      <c r="HS24">
        <f t="shared" si="41"/>
        <v>1965</v>
      </c>
      <c r="HT24" s="81">
        <f>Commercial_Total!D191</f>
        <v>788.60300000000007</v>
      </c>
      <c r="HU24" s="81">
        <f t="shared" si="39"/>
        <v>798.48107062852898</v>
      </c>
      <c r="HV24" s="81">
        <f>Commercial_Total!D273</f>
        <v>3176.893</v>
      </c>
      <c r="HW24" s="81">
        <f t="shared" si="40"/>
        <v>3166.7497660280615</v>
      </c>
      <c r="HY24" s="75">
        <f>HDD_by_Division10!K20</f>
        <v>4549</v>
      </c>
      <c r="HZ24" s="75">
        <f>CDD_by_Division10!K20</f>
        <v>1153</v>
      </c>
    </row>
    <row r="25" spans="2:292" x14ac:dyDescent="0.2">
      <c r="B25" s="64" t="s">
        <v>68</v>
      </c>
      <c r="J25" s="248" t="s">
        <v>1377</v>
      </c>
      <c r="O25" s="95">
        <v>1966</v>
      </c>
      <c r="P25" s="75">
        <f>HDD_by_Division18!B30</f>
        <v>6873</v>
      </c>
      <c r="Q25" s="75">
        <f>HDD_by_Division18!C30</f>
        <v>6456</v>
      </c>
      <c r="R25" s="96">
        <f t="shared" si="2"/>
        <v>6542.9543378995431</v>
      </c>
      <c r="T25">
        <f>CDD_by_Division18!B30</f>
        <v>380</v>
      </c>
      <c r="U25">
        <f>CDD_by_Division18!C30</f>
        <v>598</v>
      </c>
      <c r="V25" s="96">
        <f t="shared" si="3"/>
        <v>543.78772648561903</v>
      </c>
      <c r="X25" s="420">
        <f t="shared" si="4"/>
        <v>1.0074497247062542</v>
      </c>
      <c r="Y25" s="278"/>
      <c r="AK25" s="278"/>
      <c r="AM25" s="95">
        <f t="shared" si="5"/>
        <v>1966</v>
      </c>
      <c r="AN25" s="98">
        <f t="shared" si="0"/>
        <v>6873</v>
      </c>
      <c r="AO25" s="99">
        <f t="shared" si="1"/>
        <v>6456</v>
      </c>
      <c r="AP25" s="96">
        <f t="shared" si="6"/>
        <v>6568.7638492290116</v>
      </c>
      <c r="AR25" s="398">
        <f t="shared" si="7"/>
        <v>1.0158597751160161</v>
      </c>
      <c r="AS25" s="278"/>
      <c r="AT25" s="278"/>
      <c r="AU25" s="278"/>
      <c r="AV25" s="278"/>
      <c r="AW25" s="278"/>
      <c r="AX25" s="278"/>
      <c r="AY25" s="278"/>
      <c r="AZ25" s="278"/>
      <c r="BA25" s="278"/>
      <c r="BB25" s="278"/>
      <c r="BC25" s="278"/>
      <c r="BD25" s="278"/>
      <c r="BE25" s="278"/>
      <c r="BF25" s="278"/>
      <c r="BG25" s="278"/>
      <c r="BH25" s="278"/>
      <c r="BJ25" s="89"/>
      <c r="BL25" s="95">
        <f t="shared" si="33"/>
        <v>1966</v>
      </c>
      <c r="BM25" s="75">
        <f>HDD_by_Division18!D30</f>
        <v>6922</v>
      </c>
      <c r="BN25" s="75">
        <f>HDD_by_Division18!E30</f>
        <v>7154</v>
      </c>
      <c r="BO25" s="75">
        <f t="shared" si="8"/>
        <v>7051.2528883183568</v>
      </c>
      <c r="BQ25" s="75">
        <f>CDD_by_Division18!D30</f>
        <v>649</v>
      </c>
      <c r="BR25" s="75">
        <f>CDD_by_Division18!E30</f>
        <v>845</v>
      </c>
      <c r="BS25" s="96">
        <f t="shared" si="9"/>
        <v>713.23241252302023</v>
      </c>
      <c r="BU25" s="420">
        <f t="shared" si="10"/>
        <v>0.99574791893203496</v>
      </c>
      <c r="BV25" s="278"/>
      <c r="BW25" s="278"/>
      <c r="BX25" s="278"/>
      <c r="BY25" s="278"/>
      <c r="BZ25" s="278"/>
      <c r="CA25" s="278"/>
      <c r="CB25" s="278"/>
      <c r="CC25" s="278"/>
      <c r="CD25" s="278"/>
      <c r="CE25" s="278"/>
      <c r="CF25" s="278"/>
      <c r="CG25" s="278"/>
      <c r="CH25" s="278"/>
      <c r="CI25" s="278"/>
      <c r="CJ25" s="278"/>
      <c r="CL25" s="95">
        <f t="shared" si="11"/>
        <v>1966</v>
      </c>
      <c r="CM25" s="98">
        <f t="shared" si="12"/>
        <v>6922</v>
      </c>
      <c r="CN25" s="99">
        <f t="shared" si="13"/>
        <v>7154</v>
      </c>
      <c r="CO25" s="96">
        <f t="shared" si="14"/>
        <v>6993.9174685051094</v>
      </c>
      <c r="CQ25" s="398">
        <f t="shared" si="15"/>
        <v>1.0277418439310195</v>
      </c>
      <c r="CR25" s="278"/>
      <c r="DE25" s="278"/>
      <c r="DF25" s="212"/>
      <c r="DG25" s="89"/>
      <c r="DI25" s="95">
        <f t="shared" si="34"/>
        <v>1966</v>
      </c>
      <c r="DJ25" s="75">
        <f>HDD_by_Division18!F30</f>
        <v>3671</v>
      </c>
      <c r="DK25" s="75">
        <f>HDD_by_Division18!G30</f>
        <v>3899</v>
      </c>
      <c r="DL25" s="75">
        <f>HDD_by_Division18!H30</f>
        <v>2599</v>
      </c>
      <c r="DM25" s="75">
        <f t="shared" si="16"/>
        <v>3617.7068046409531</v>
      </c>
      <c r="DO25" s="75">
        <f>CDD_by_Division18!F30</f>
        <v>1503</v>
      </c>
      <c r="DP25" s="75">
        <f>CDD_by_Division18!G30</f>
        <v>1367</v>
      </c>
      <c r="DQ25" s="75">
        <f>CDD_by_Division18!H30</f>
        <v>2196</v>
      </c>
      <c r="DR25" s="75">
        <f t="shared" si="17"/>
        <v>1042.7916727645252</v>
      </c>
      <c r="DT25" s="420">
        <f t="shared" si="18"/>
        <v>0.98302079562165623</v>
      </c>
      <c r="DU25" s="278"/>
      <c r="DV25" s="278"/>
      <c r="DW25" s="278"/>
      <c r="DX25" s="278"/>
      <c r="DY25" s="278"/>
      <c r="DZ25" s="278"/>
      <c r="EA25" s="278"/>
      <c r="EB25" s="278"/>
      <c r="EC25" s="278"/>
      <c r="ED25" s="278"/>
      <c r="EE25" s="278"/>
      <c r="EF25" s="278"/>
      <c r="EG25" s="278"/>
      <c r="EH25" s="278"/>
      <c r="EI25" s="278"/>
      <c r="EK25" s="95">
        <f t="shared" si="19"/>
        <v>1966</v>
      </c>
      <c r="EL25" s="98">
        <f t="shared" si="20"/>
        <v>3671</v>
      </c>
      <c r="EM25" s="98">
        <f t="shared" si="21"/>
        <v>3899</v>
      </c>
      <c r="EN25" s="98">
        <f t="shared" si="22"/>
        <v>2599</v>
      </c>
      <c r="EO25" s="75">
        <f t="shared" si="23"/>
        <v>3360.3542044478381</v>
      </c>
      <c r="EQ25" s="398">
        <f t="shared" si="24"/>
        <v>1.0451903312788444</v>
      </c>
      <c r="ER25" s="278"/>
      <c r="FE25" s="278"/>
      <c r="FG25" s="89"/>
      <c r="FI25" s="95">
        <f t="shared" si="35"/>
        <v>1966</v>
      </c>
      <c r="FJ25" s="75">
        <f>HDD_by_Division18!I30</f>
        <v>6007</v>
      </c>
      <c r="FK25" s="75">
        <f>HDD_by_Division18!J30</f>
        <v>3638</v>
      </c>
      <c r="FL25" s="75">
        <f t="shared" si="25"/>
        <v>4549.4528301886794</v>
      </c>
      <c r="FN25" s="75">
        <f>CDD_by_Division18!I30</f>
        <v>1006</v>
      </c>
      <c r="FO25" s="75">
        <f>CDD_by_Division18!J30</f>
        <v>713</v>
      </c>
      <c r="FP25" s="96">
        <f t="shared" si="26"/>
        <v>829.7350524227827</v>
      </c>
      <c r="FR25" s="421">
        <f t="shared" si="27"/>
        <v>0.99909828297314074</v>
      </c>
      <c r="FS25" s="278"/>
      <c r="FT25" s="96"/>
      <c r="FU25" s="96"/>
      <c r="FV25" s="96"/>
      <c r="FW25" s="96"/>
      <c r="FX25" s="96"/>
      <c r="FY25" s="96"/>
      <c r="FZ25" s="96"/>
      <c r="GA25" s="96"/>
      <c r="GB25" s="96"/>
      <c r="GC25" s="96"/>
      <c r="GD25" s="96"/>
      <c r="GE25" s="96"/>
      <c r="GG25" s="278"/>
      <c r="GH25" s="278"/>
      <c r="GJ25" s="95">
        <f t="shared" si="28"/>
        <v>1966</v>
      </c>
      <c r="GK25" s="98">
        <f t="shared" si="29"/>
        <v>6007</v>
      </c>
      <c r="GL25" s="98">
        <f t="shared" si="30"/>
        <v>3638</v>
      </c>
      <c r="GM25" s="75">
        <f t="shared" si="31"/>
        <v>4590.3007184399594</v>
      </c>
      <c r="GO25" s="398">
        <f t="shared" si="32"/>
        <v>1.0004662535971602</v>
      </c>
      <c r="GP25" s="278"/>
      <c r="HC25" s="278"/>
      <c r="HD25" s="278"/>
      <c r="HE25" s="278"/>
      <c r="HG25" s="89"/>
      <c r="HO25">
        <f t="shared" si="36"/>
        <v>1966</v>
      </c>
      <c r="HP25" s="112">
        <f t="shared" si="37"/>
        <v>0.99344649844504485</v>
      </c>
      <c r="HQ25" s="112">
        <f t="shared" si="38"/>
        <v>1.0241273507784996</v>
      </c>
      <c r="HR25" s="80"/>
      <c r="HS25">
        <f t="shared" si="41"/>
        <v>1966</v>
      </c>
      <c r="HT25" s="81">
        <f>Commercial_Total!D192</f>
        <v>859.23300000000006</v>
      </c>
      <c r="HU25" s="81">
        <f t="shared" si="39"/>
        <v>864.90113090627676</v>
      </c>
      <c r="HV25" s="81">
        <f>Commercial_Total!D274</f>
        <v>3408.944</v>
      </c>
      <c r="HW25" s="81">
        <f t="shared" si="40"/>
        <v>3328.6329062578602</v>
      </c>
      <c r="HY25" s="75">
        <f>HDD_by_Division10!K21</f>
        <v>4700</v>
      </c>
      <c r="HZ25" s="75">
        <f>CDD_by_Division10!K21</f>
        <v>1148</v>
      </c>
    </row>
    <row r="26" spans="2:292" ht="18" x14ac:dyDescent="0.25">
      <c r="C26" t="s">
        <v>134</v>
      </c>
      <c r="D26" t="s">
        <v>99</v>
      </c>
      <c r="E26" t="s">
        <v>100</v>
      </c>
      <c r="F26" t="s">
        <v>101</v>
      </c>
      <c r="G26" t="s">
        <v>176</v>
      </c>
      <c r="H26" t="s">
        <v>177</v>
      </c>
      <c r="I26" t="s">
        <v>69</v>
      </c>
      <c r="J26" t="s">
        <v>1443</v>
      </c>
      <c r="K26" t="s">
        <v>1444</v>
      </c>
      <c r="L26" t="s">
        <v>1445</v>
      </c>
      <c r="M26" t="s">
        <v>1446</v>
      </c>
      <c r="O26" s="95">
        <v>1967</v>
      </c>
      <c r="P26" s="75">
        <f>HDD_by_Division18!B31</f>
        <v>7202</v>
      </c>
      <c r="Q26" s="75">
        <f>HDD_by_Division18!C31</f>
        <v>6555</v>
      </c>
      <c r="R26" s="96">
        <f t="shared" si="2"/>
        <v>6689.9147640791471</v>
      </c>
      <c r="T26">
        <f>CDD_by_Division18!B31</f>
        <v>377</v>
      </c>
      <c r="U26">
        <f>CDD_by_Division18!C31</f>
        <v>493</v>
      </c>
      <c r="V26" s="96">
        <f t="shared" si="3"/>
        <v>464.15310216665961</v>
      </c>
      <c r="X26" s="420">
        <f t="shared" si="4"/>
        <v>0.99210069065345774</v>
      </c>
      <c r="Y26" s="278"/>
      <c r="AK26" s="278"/>
      <c r="AM26" s="95">
        <f t="shared" si="5"/>
        <v>1967</v>
      </c>
      <c r="AN26" s="98">
        <f t="shared" si="0"/>
        <v>7202</v>
      </c>
      <c r="AO26" s="99">
        <f t="shared" si="1"/>
        <v>6555</v>
      </c>
      <c r="AP26" s="96">
        <f t="shared" si="6"/>
        <v>6729.9597372929748</v>
      </c>
      <c r="AR26" s="398">
        <f t="shared" si="7"/>
        <v>1.0308357143485452</v>
      </c>
      <c r="AS26" s="278"/>
      <c r="AT26" s="278"/>
      <c r="AU26" s="278"/>
      <c r="AV26" s="278"/>
      <c r="AW26" s="278"/>
      <c r="AX26" s="278"/>
      <c r="AY26" s="278"/>
      <c r="AZ26" s="278"/>
      <c r="BA26" s="278"/>
      <c r="BB26" s="278"/>
      <c r="BC26" s="278"/>
      <c r="BD26" s="278"/>
      <c r="BE26" s="278"/>
      <c r="BF26" s="278"/>
      <c r="BG26" s="278"/>
      <c r="BH26" s="278"/>
      <c r="BJ26" s="89"/>
      <c r="BL26" s="95">
        <f t="shared" si="33"/>
        <v>1967</v>
      </c>
      <c r="BM26" s="75">
        <f>HDD_by_Division18!D31</f>
        <v>6796</v>
      </c>
      <c r="BN26" s="75">
        <f>HDD_by_Division18!E31</f>
        <v>6846</v>
      </c>
      <c r="BO26" s="75">
        <f t="shared" si="8"/>
        <v>6823.85622593068</v>
      </c>
      <c r="BQ26" s="75">
        <f>CDD_by_Division18!D31</f>
        <v>488</v>
      </c>
      <c r="BR26" s="75">
        <f>CDD_by_Division18!E31</f>
        <v>640</v>
      </c>
      <c r="BS26" s="96">
        <f t="shared" si="9"/>
        <v>537.81289134438305</v>
      </c>
      <c r="BU26" s="420">
        <f t="shared" si="10"/>
        <v>0.95914392113352032</v>
      </c>
      <c r="BV26" s="278"/>
      <c r="BW26" s="278"/>
      <c r="BX26" s="278"/>
      <c r="BY26" s="278"/>
      <c r="BZ26" s="278"/>
      <c r="CA26" s="278"/>
      <c r="CB26" s="278"/>
      <c r="CC26" s="278"/>
      <c r="CD26" s="278"/>
      <c r="CE26" s="278"/>
      <c r="CF26" s="278"/>
      <c r="CG26" s="278"/>
      <c r="CH26" s="278"/>
      <c r="CI26" s="278"/>
      <c r="CJ26" s="278"/>
      <c r="CL26" s="95">
        <f t="shared" si="11"/>
        <v>1967</v>
      </c>
      <c r="CM26" s="98">
        <f t="shared" si="12"/>
        <v>6796</v>
      </c>
      <c r="CN26" s="99">
        <f t="shared" si="13"/>
        <v>6846</v>
      </c>
      <c r="CO26" s="96">
        <f t="shared" si="14"/>
        <v>6811.499454419205</v>
      </c>
      <c r="CQ26" s="398">
        <f t="shared" si="15"/>
        <v>1.0094077674305975</v>
      </c>
      <c r="CR26" s="278"/>
      <c r="DE26" s="278"/>
      <c r="DF26" s="212"/>
      <c r="DG26" s="89"/>
      <c r="DI26" s="95">
        <f t="shared" si="34"/>
        <v>1967</v>
      </c>
      <c r="DJ26" s="75">
        <f>HDD_by_Division18!F31</f>
        <v>3407</v>
      </c>
      <c r="DK26" s="75">
        <f>HDD_by_Division18!G31</f>
        <v>3534</v>
      </c>
      <c r="DL26" s="75">
        <f>HDD_by_Division18!H31</f>
        <v>2245</v>
      </c>
      <c r="DM26" s="75">
        <f t="shared" si="16"/>
        <v>3306.2844151771715</v>
      </c>
      <c r="DO26" s="75">
        <f>CDD_by_Division18!F31</f>
        <v>1386</v>
      </c>
      <c r="DP26" s="75">
        <f>CDD_by_Division18!G31</f>
        <v>1166</v>
      </c>
      <c r="DQ26" s="75">
        <f>CDD_by_Division18!H31</f>
        <v>2247</v>
      </c>
      <c r="DR26" s="75">
        <f t="shared" si="17"/>
        <v>939.01814722669405</v>
      </c>
      <c r="DT26" s="420">
        <f t="shared" si="18"/>
        <v>0.95997757354331692</v>
      </c>
      <c r="DU26" s="278"/>
      <c r="DV26" s="278"/>
      <c r="DW26" s="278"/>
      <c r="DX26" s="278"/>
      <c r="DY26" s="278"/>
      <c r="DZ26" s="278"/>
      <c r="EA26" s="278"/>
      <c r="EB26" s="278"/>
      <c r="EC26" s="278"/>
      <c r="ED26" s="278"/>
      <c r="EE26" s="278"/>
      <c r="EF26" s="278"/>
      <c r="EG26" s="278"/>
      <c r="EH26" s="278"/>
      <c r="EI26" s="278"/>
      <c r="EK26" s="95">
        <f t="shared" si="19"/>
        <v>1967</v>
      </c>
      <c r="EL26" s="98">
        <f t="shared" si="20"/>
        <v>3407</v>
      </c>
      <c r="EM26" s="98">
        <f t="shared" si="21"/>
        <v>3534</v>
      </c>
      <c r="EN26" s="98">
        <f t="shared" si="22"/>
        <v>2245</v>
      </c>
      <c r="EO26" s="75">
        <f t="shared" si="23"/>
        <v>3045.9060799847284</v>
      </c>
      <c r="EQ26" s="398">
        <f t="shared" si="24"/>
        <v>0.99539607209673275</v>
      </c>
      <c r="ER26" s="278"/>
      <c r="FE26" s="278"/>
      <c r="FG26" s="89"/>
      <c r="FI26" s="95">
        <f t="shared" si="35"/>
        <v>1967</v>
      </c>
      <c r="FJ26" s="75">
        <f>HDD_by_Division18!I31</f>
        <v>5959</v>
      </c>
      <c r="FK26" s="75">
        <f>HDD_by_Division18!J31</f>
        <v>3795</v>
      </c>
      <c r="FL26" s="75">
        <f t="shared" si="25"/>
        <v>4627.5808039376543</v>
      </c>
      <c r="FN26" s="75">
        <f>CDD_by_Division18!I31</f>
        <v>911</v>
      </c>
      <c r="FO26" s="75">
        <f>CDD_by_Division18!J31</f>
        <v>856</v>
      </c>
      <c r="FP26" s="96">
        <f t="shared" si="26"/>
        <v>877.91272315103424</v>
      </c>
      <c r="FR26" s="421">
        <f t="shared" si="27"/>
        <v>1.0059712933637281</v>
      </c>
      <c r="FS26" s="278"/>
      <c r="FT26" s="96"/>
      <c r="FU26" s="96"/>
      <c r="FV26" s="96"/>
      <c r="FW26" s="96"/>
      <c r="FX26" s="96"/>
      <c r="FY26" s="96"/>
      <c r="FZ26" s="96"/>
      <c r="GA26" s="96"/>
      <c r="GB26" s="96"/>
      <c r="GC26" s="96"/>
      <c r="GD26" s="96"/>
      <c r="GE26" s="96"/>
      <c r="GG26" s="278"/>
      <c r="GH26" s="278"/>
      <c r="GJ26" s="95">
        <f t="shared" si="28"/>
        <v>1967</v>
      </c>
      <c r="GK26" s="98">
        <f t="shared" si="29"/>
        <v>5959</v>
      </c>
      <c r="GL26" s="98">
        <f t="shared" si="30"/>
        <v>3795</v>
      </c>
      <c r="GM26" s="75">
        <f t="shared" si="31"/>
        <v>4664.8939445774886</v>
      </c>
      <c r="GO26" s="398">
        <f t="shared" si="32"/>
        <v>1.0081342613310285</v>
      </c>
      <c r="GP26" s="278"/>
      <c r="HC26" s="278"/>
      <c r="HD26" s="278"/>
      <c r="HE26" s="278"/>
      <c r="HG26" s="89"/>
      <c r="HO26">
        <f t="shared" si="36"/>
        <v>1967</v>
      </c>
      <c r="HP26" s="112">
        <f t="shared" si="37"/>
        <v>0.97552159752718814</v>
      </c>
      <c r="HQ26" s="112">
        <f t="shared" si="38"/>
        <v>1.0105016166213954</v>
      </c>
      <c r="HR26" s="80"/>
      <c r="HS26">
        <f t="shared" si="41"/>
        <v>1967</v>
      </c>
      <c r="HT26" s="81">
        <f>Commercial_Total!D193</f>
        <v>925.178</v>
      </c>
      <c r="HU26" s="81">
        <f t="shared" si="39"/>
        <v>948.39314920879031</v>
      </c>
      <c r="HV26" s="81">
        <f>Commercial_Total!D275</f>
        <v>3767.6930000000002</v>
      </c>
      <c r="HW26" s="81">
        <f t="shared" si="40"/>
        <v>3728.5373303976035</v>
      </c>
      <c r="HY26" s="75">
        <f>HDD_by_Division10!K22</f>
        <v>4609</v>
      </c>
      <c r="HZ26" s="75">
        <f>CDD_by_Division10!K22</f>
        <v>1077</v>
      </c>
      <c r="IP26" s="422" t="s">
        <v>71</v>
      </c>
      <c r="JB26" s="64" t="s">
        <v>1335</v>
      </c>
      <c r="JC26" s="64"/>
      <c r="JD26" s="64"/>
      <c r="JJ26" s="422" t="s">
        <v>68</v>
      </c>
      <c r="JV26" s="64" t="s">
        <v>1335</v>
      </c>
    </row>
    <row r="27" spans="2:292" ht="25.5" x14ac:dyDescent="0.2">
      <c r="C27" s="105" t="s">
        <v>178</v>
      </c>
      <c r="D27" s="105" t="s">
        <v>71</v>
      </c>
      <c r="E27" s="105" t="s">
        <v>68</v>
      </c>
      <c r="F27" s="105" t="s">
        <v>179</v>
      </c>
      <c r="G27" s="105" t="s">
        <v>180</v>
      </c>
      <c r="H27" s="105" t="s">
        <v>181</v>
      </c>
      <c r="I27" s="485">
        <v>1968</v>
      </c>
      <c r="J27" s="295">
        <v>0.34228248721222637</v>
      </c>
      <c r="K27" s="105"/>
      <c r="L27" s="105"/>
      <c r="M27" s="105"/>
      <c r="O27" s="95">
        <v>1968</v>
      </c>
      <c r="P27" s="75">
        <f>HDD_by_Division18!B32</f>
        <v>7009</v>
      </c>
      <c r="Q27" s="75">
        <f>HDD_by_Division18!C32</f>
        <v>6409</v>
      </c>
      <c r="R27" s="96">
        <f t="shared" si="2"/>
        <v>6534.1141552511417</v>
      </c>
      <c r="T27">
        <f>CDD_by_Division18!B32</f>
        <v>361</v>
      </c>
      <c r="U27">
        <f>CDD_by_Division18!C32</f>
        <v>579</v>
      </c>
      <c r="V27" s="96">
        <f t="shared" si="3"/>
        <v>524.78772648561892</v>
      </c>
      <c r="X27" s="420">
        <f t="shared" si="4"/>
        <v>1.0039288832241242</v>
      </c>
      <c r="Y27" s="278"/>
      <c r="AF27" s="248" t="s">
        <v>614</v>
      </c>
      <c r="AG27" s="248" t="s">
        <v>616</v>
      </c>
      <c r="AH27" s="248" t="s">
        <v>618</v>
      </c>
      <c r="AI27" s="248" t="s">
        <v>619</v>
      </c>
      <c r="AJ27" s="248" t="s">
        <v>621</v>
      </c>
      <c r="AK27" s="278"/>
      <c r="AM27" s="95">
        <f t="shared" si="5"/>
        <v>1968</v>
      </c>
      <c r="AN27" s="98">
        <f t="shared" si="0"/>
        <v>7009</v>
      </c>
      <c r="AO27" s="99">
        <f t="shared" si="1"/>
        <v>6409</v>
      </c>
      <c r="AP27" s="96">
        <f t="shared" si="6"/>
        <v>6571.2501427755569</v>
      </c>
      <c r="AR27" s="398">
        <f t="shared" si="7"/>
        <v>1.0160929603064706</v>
      </c>
      <c r="AS27" s="278"/>
      <c r="BA27" s="248" t="s">
        <v>614</v>
      </c>
      <c r="BB27" s="248" t="s">
        <v>616</v>
      </c>
      <c r="BC27" s="248" t="s">
        <v>618</v>
      </c>
      <c r="BD27" s="248" t="s">
        <v>619</v>
      </c>
      <c r="BE27" s="248" t="s">
        <v>621</v>
      </c>
      <c r="BF27" s="278" t="s">
        <v>621</v>
      </c>
      <c r="BG27" s="278"/>
      <c r="BH27" s="278"/>
      <c r="BJ27" s="89"/>
      <c r="BL27" s="95">
        <f t="shared" si="33"/>
        <v>1968</v>
      </c>
      <c r="BM27" s="75">
        <f>HDD_by_Division18!D32</f>
        <v>6632</v>
      </c>
      <c r="BN27" s="75">
        <f>HDD_by_Division18!E32</f>
        <v>6835</v>
      </c>
      <c r="BO27" s="75">
        <f t="shared" si="8"/>
        <v>6745.0962772785624</v>
      </c>
      <c r="BQ27" s="75">
        <f>CDD_by_Division18!D32</f>
        <v>660</v>
      </c>
      <c r="BR27" s="75">
        <f>CDD_by_Division18!E32</f>
        <v>824</v>
      </c>
      <c r="BS27" s="96">
        <f t="shared" si="9"/>
        <v>713.74548802946606</v>
      </c>
      <c r="BU27" s="420">
        <f t="shared" si="10"/>
        <v>0.99405158561378359</v>
      </c>
      <c r="BV27" s="278"/>
      <c r="CD27" s="248" t="s">
        <v>614</v>
      </c>
      <c r="CE27" s="248" t="s">
        <v>616</v>
      </c>
      <c r="CF27" s="248" t="s">
        <v>618</v>
      </c>
      <c r="CG27" s="248" t="s">
        <v>619</v>
      </c>
      <c r="CH27" s="248" t="s">
        <v>621</v>
      </c>
      <c r="CI27" s="278"/>
      <c r="CJ27" s="278"/>
      <c r="CL27" s="95">
        <f t="shared" si="11"/>
        <v>1968</v>
      </c>
      <c r="CM27" s="98">
        <f t="shared" si="12"/>
        <v>6632</v>
      </c>
      <c r="CN27" s="99">
        <f t="shared" si="13"/>
        <v>6835</v>
      </c>
      <c r="CO27" s="96">
        <f t="shared" si="14"/>
        <v>6694.9277849419705</v>
      </c>
      <c r="CQ27" s="398">
        <f t="shared" si="15"/>
        <v>0.99752821475166142</v>
      </c>
      <c r="CR27" s="278"/>
      <c r="CZ27" s="248" t="s">
        <v>614</v>
      </c>
      <c r="DA27" s="248" t="s">
        <v>616</v>
      </c>
      <c r="DB27" s="248" t="s">
        <v>618</v>
      </c>
      <c r="DC27" s="248" t="s">
        <v>619</v>
      </c>
      <c r="DD27" s="248" t="s">
        <v>621</v>
      </c>
      <c r="DE27" s="278"/>
      <c r="DF27" s="212"/>
      <c r="DG27" s="89"/>
      <c r="DI27" s="95">
        <f t="shared" si="34"/>
        <v>1968</v>
      </c>
      <c r="DJ27" s="75">
        <f>HDD_by_Division18!F32</f>
        <v>3666</v>
      </c>
      <c r="DK27" s="75">
        <f>HDD_by_Division18!G32</f>
        <v>4067</v>
      </c>
      <c r="DL27" s="75">
        <f>HDD_by_Division18!H32</f>
        <v>2706</v>
      </c>
      <c r="DM27" s="75">
        <f t="shared" si="16"/>
        <v>3688.6340545625585</v>
      </c>
      <c r="DO27" s="75">
        <f>CDD_by_Division18!F32</f>
        <v>1582</v>
      </c>
      <c r="DP27" s="75">
        <f>CDD_by_Division18!G32</f>
        <v>1440</v>
      </c>
      <c r="DQ27" s="75">
        <f>CDD_by_Division18!H32</f>
        <v>2139</v>
      </c>
      <c r="DR27" s="75">
        <f t="shared" si="17"/>
        <v>1097.8767744768038</v>
      </c>
      <c r="DT27" s="420">
        <f t="shared" si="18"/>
        <v>0.99296121878951726</v>
      </c>
      <c r="DU27" s="278"/>
      <c r="ED27" s="248" t="s">
        <v>614</v>
      </c>
      <c r="EE27" s="248" t="s">
        <v>616</v>
      </c>
      <c r="EF27" s="248" t="s">
        <v>618</v>
      </c>
      <c r="EG27" s="248" t="s">
        <v>619</v>
      </c>
      <c r="EH27" s="248" t="s">
        <v>621</v>
      </c>
      <c r="EI27" s="278"/>
      <c r="EK27" s="95">
        <f t="shared" si="19"/>
        <v>1968</v>
      </c>
      <c r="EL27" s="98">
        <f t="shared" si="20"/>
        <v>3666</v>
      </c>
      <c r="EM27" s="98">
        <f t="shared" si="21"/>
        <v>4067</v>
      </c>
      <c r="EN27" s="98">
        <f t="shared" si="22"/>
        <v>2706</v>
      </c>
      <c r="EO27" s="75">
        <f t="shared" si="23"/>
        <v>3427.7299799560947</v>
      </c>
      <c r="EQ27" s="398">
        <f t="shared" si="24"/>
        <v>1.055241110384739</v>
      </c>
      <c r="ER27" s="278"/>
      <c r="EZ27" s="248" t="s">
        <v>614</v>
      </c>
      <c r="FA27" s="248" t="s">
        <v>616</v>
      </c>
      <c r="FB27" s="248" t="s">
        <v>618</v>
      </c>
      <c r="FC27" s="248" t="s">
        <v>619</v>
      </c>
      <c r="FD27" s="248" t="s">
        <v>621</v>
      </c>
      <c r="FE27" s="278" t="s">
        <v>621</v>
      </c>
      <c r="FG27" s="89"/>
      <c r="FI27" s="95">
        <f t="shared" si="35"/>
        <v>1968</v>
      </c>
      <c r="FJ27" s="75">
        <f>HDD_by_Division18!I32</f>
        <v>6158</v>
      </c>
      <c r="FK27" s="75">
        <f>HDD_by_Division18!J32</f>
        <v>3668</v>
      </c>
      <c r="FL27" s="75">
        <f t="shared" si="25"/>
        <v>4626.0065627563581</v>
      </c>
      <c r="FN27" s="75">
        <f>CDD_by_Division18!I32</f>
        <v>839</v>
      </c>
      <c r="FO27" s="75">
        <f>CDD_by_Division18!J32</f>
        <v>667</v>
      </c>
      <c r="FP27" s="96">
        <f t="shared" si="26"/>
        <v>735.52706149050721</v>
      </c>
      <c r="FR27" s="421">
        <f t="shared" si="27"/>
        <v>0.98600414137313352</v>
      </c>
      <c r="FS27" s="278"/>
      <c r="GB27" s="248" t="s">
        <v>614</v>
      </c>
      <c r="GC27" s="248" t="s">
        <v>616</v>
      </c>
      <c r="GD27" s="248" t="s">
        <v>618</v>
      </c>
      <c r="GE27" s="248" t="s">
        <v>619</v>
      </c>
      <c r="GF27" s="248" t="s">
        <v>621</v>
      </c>
      <c r="GG27" s="278"/>
      <c r="GH27" s="278"/>
      <c r="GJ27" s="95">
        <f t="shared" si="28"/>
        <v>1968</v>
      </c>
      <c r="GK27" s="98">
        <f t="shared" si="29"/>
        <v>6158</v>
      </c>
      <c r="GL27" s="98">
        <f t="shared" si="30"/>
        <v>3668</v>
      </c>
      <c r="GM27" s="75">
        <f t="shared" si="31"/>
        <v>4668.9408142319535</v>
      </c>
      <c r="GO27" s="398">
        <f t="shared" si="32"/>
        <v>1.008546566375339</v>
      </c>
      <c r="GP27" s="278"/>
      <c r="GX27" s="248" t="s">
        <v>614</v>
      </c>
      <c r="GY27" s="248" t="s">
        <v>616</v>
      </c>
      <c r="GZ27" s="248" t="s">
        <v>618</v>
      </c>
      <c r="HA27" s="248" t="s">
        <v>619</v>
      </c>
      <c r="HB27" s="248" t="s">
        <v>621</v>
      </c>
      <c r="HC27" s="278"/>
      <c r="HD27" s="278"/>
      <c r="HE27" s="278"/>
      <c r="HG27" s="89"/>
      <c r="HO27">
        <f t="shared" si="36"/>
        <v>1968</v>
      </c>
      <c r="HP27" s="112">
        <f t="shared" si="37"/>
        <v>0.99346218579028878</v>
      </c>
      <c r="HQ27" s="112">
        <f t="shared" si="38"/>
        <v>1.0177036677770672</v>
      </c>
      <c r="HR27" s="80"/>
      <c r="HS27">
        <f t="shared" si="41"/>
        <v>1968</v>
      </c>
      <c r="HT27" s="81">
        <f>Commercial_Total!D194</f>
        <v>1013.9590000000001</v>
      </c>
      <c r="HU27" s="81">
        <f t="shared" si="39"/>
        <v>1020.6317004339791</v>
      </c>
      <c r="HV27" s="81">
        <f>Commercial_Total!D276</f>
        <v>3899.46</v>
      </c>
      <c r="HW27" s="81">
        <f t="shared" si="40"/>
        <v>3831.6261633579916</v>
      </c>
      <c r="HY27" s="75">
        <f>HDD_by_Division10!K23</f>
        <v>4675</v>
      </c>
      <c r="HZ27" s="75">
        <f>CDD_by_Division10!K23</f>
        <v>1137</v>
      </c>
      <c r="IB27" s="63" t="s">
        <v>355</v>
      </c>
      <c r="IP27" s="248" t="s">
        <v>630</v>
      </c>
      <c r="IV27" s="248" t="s">
        <v>631</v>
      </c>
      <c r="JJ27" s="248" t="s">
        <v>630</v>
      </c>
      <c r="JP27" s="248" t="s">
        <v>631</v>
      </c>
    </row>
    <row r="28" spans="2:292" ht="27.75" customHeight="1" thickBot="1" x14ac:dyDescent="0.25">
      <c r="C28" s="74" t="s">
        <v>152</v>
      </c>
      <c r="D28" s="74" t="s">
        <v>152</v>
      </c>
      <c r="E28" s="74" t="s">
        <v>152</v>
      </c>
      <c r="F28" s="74" t="s">
        <v>152</v>
      </c>
      <c r="G28" s="74" t="s">
        <v>152</v>
      </c>
      <c r="H28" s="74" t="s">
        <v>153</v>
      </c>
      <c r="I28" s="67">
        <v>1969</v>
      </c>
      <c r="J28" s="296">
        <v>0.34228248721222637</v>
      </c>
      <c r="K28" s="67"/>
      <c r="L28" s="67"/>
      <c r="M28" s="292" t="s">
        <v>639</v>
      </c>
      <c r="O28" s="95">
        <v>1969</v>
      </c>
      <c r="P28" s="75">
        <f>HDD_by_Division18!B33</f>
        <v>6811</v>
      </c>
      <c r="Q28" s="75">
        <f>HDD_by_Division18!C33</f>
        <v>6380</v>
      </c>
      <c r="R28" s="96">
        <f t="shared" si="2"/>
        <v>6469.8736681887367</v>
      </c>
      <c r="T28">
        <f>CDD_by_Division18!B33</f>
        <v>386</v>
      </c>
      <c r="U28">
        <f>CDD_by_Division18!C33</f>
        <v>556</v>
      </c>
      <c r="V28" s="96">
        <f t="shared" si="3"/>
        <v>513.7243738649322</v>
      </c>
      <c r="X28" s="420">
        <f t="shared" si="4"/>
        <v>1.0014040730979565</v>
      </c>
      <c r="Y28" s="278"/>
      <c r="Z28" s="279" t="s">
        <v>108</v>
      </c>
      <c r="AA28" s="279" t="s">
        <v>608</v>
      </c>
      <c r="AB28" s="279" t="s">
        <v>611</v>
      </c>
      <c r="AC28" s="279" t="s">
        <v>609</v>
      </c>
      <c r="AD28" s="279" t="s">
        <v>606</v>
      </c>
      <c r="AE28" s="279" t="s">
        <v>613</v>
      </c>
      <c r="AF28" s="279" t="s">
        <v>615</v>
      </c>
      <c r="AG28" s="279" t="s">
        <v>617</v>
      </c>
      <c r="AH28" s="279" t="s">
        <v>617</v>
      </c>
      <c r="AI28" s="279" t="s">
        <v>620</v>
      </c>
      <c r="AJ28" s="279" t="s">
        <v>107</v>
      </c>
      <c r="AK28" s="278"/>
      <c r="AM28" s="95">
        <f t="shared" si="5"/>
        <v>1969</v>
      </c>
      <c r="AN28" s="98">
        <f t="shared" si="0"/>
        <v>6811</v>
      </c>
      <c r="AO28" s="99">
        <f t="shared" si="1"/>
        <v>6380</v>
      </c>
      <c r="AP28" s="96">
        <f t="shared" si="6"/>
        <v>6496.5496858937749</v>
      </c>
      <c r="AR28" s="398">
        <f t="shared" si="7"/>
        <v>1.0090564970503195</v>
      </c>
      <c r="AS28" s="278"/>
      <c r="AT28" s="279" t="s">
        <v>108</v>
      </c>
      <c r="AU28" s="279" t="s">
        <v>608</v>
      </c>
      <c r="AV28" s="279" t="s">
        <v>624</v>
      </c>
      <c r="AW28" s="279" t="s">
        <v>609</v>
      </c>
      <c r="AX28" s="279" t="s">
        <v>606</v>
      </c>
      <c r="AY28" s="279" t="s">
        <v>1311</v>
      </c>
      <c r="AZ28" s="74"/>
      <c r="BA28" s="279" t="s">
        <v>615</v>
      </c>
      <c r="BB28" s="279" t="s">
        <v>617</v>
      </c>
      <c r="BC28" s="279" t="s">
        <v>617</v>
      </c>
      <c r="BD28" s="279" t="s">
        <v>620</v>
      </c>
      <c r="BE28" s="279" t="s">
        <v>107</v>
      </c>
      <c r="BF28" s="278" t="s">
        <v>107</v>
      </c>
      <c r="BG28" s="278"/>
      <c r="BH28" s="278"/>
      <c r="BJ28" s="89"/>
      <c r="BL28" s="95">
        <f t="shared" si="33"/>
        <v>1969</v>
      </c>
      <c r="BM28" s="75">
        <f>HDD_by_Division18!D33</f>
        <v>6894</v>
      </c>
      <c r="BN28" s="75">
        <f>HDD_by_Division18!E33</f>
        <v>7173</v>
      </c>
      <c r="BO28" s="75">
        <f t="shared" si="8"/>
        <v>7049.4377406931962</v>
      </c>
      <c r="BQ28" s="75">
        <f>CDD_by_Division18!D33</f>
        <v>628</v>
      </c>
      <c r="BR28" s="75">
        <f>CDD_by_Division18!E33</f>
        <v>865</v>
      </c>
      <c r="BS28" s="96">
        <f t="shared" si="9"/>
        <v>705.6687845303868</v>
      </c>
      <c r="BU28" s="420">
        <f t="shared" si="10"/>
        <v>0.99453349643970923</v>
      </c>
      <c r="BV28" s="278"/>
      <c r="BW28" s="279" t="s">
        <v>108</v>
      </c>
      <c r="BX28" s="279" t="s">
        <v>608</v>
      </c>
      <c r="BY28" s="279" t="s">
        <v>611</v>
      </c>
      <c r="BZ28" s="279" t="s">
        <v>609</v>
      </c>
      <c r="CA28" s="279" t="s">
        <v>606</v>
      </c>
      <c r="CB28" s="279" t="s">
        <v>613</v>
      </c>
      <c r="CC28" s="279"/>
      <c r="CD28" s="279" t="s">
        <v>615</v>
      </c>
      <c r="CE28" s="279" t="s">
        <v>617</v>
      </c>
      <c r="CF28" s="279" t="s">
        <v>617</v>
      </c>
      <c r="CG28" s="279" t="s">
        <v>620</v>
      </c>
      <c r="CH28" s="279" t="s">
        <v>107</v>
      </c>
      <c r="CI28" s="278"/>
      <c r="CJ28" s="278"/>
      <c r="CL28" s="95">
        <f t="shared" si="11"/>
        <v>1969</v>
      </c>
      <c r="CM28" s="98">
        <f t="shared" si="12"/>
        <v>6894</v>
      </c>
      <c r="CN28" s="99">
        <f t="shared" si="13"/>
        <v>7173</v>
      </c>
      <c r="CO28" s="96">
        <f t="shared" si="14"/>
        <v>6980.4869556591602</v>
      </c>
      <c r="CQ28" s="398">
        <f t="shared" si="15"/>
        <v>1.0264025004208537</v>
      </c>
      <c r="CR28" s="278"/>
      <c r="CS28" s="279" t="s">
        <v>108</v>
      </c>
      <c r="CT28" s="279" t="s">
        <v>608</v>
      </c>
      <c r="CU28" s="279" t="s">
        <v>624</v>
      </c>
      <c r="CV28" s="279" t="s">
        <v>609</v>
      </c>
      <c r="CW28" s="279" t="s">
        <v>606</v>
      </c>
      <c r="CX28" s="302" t="s">
        <v>1312</v>
      </c>
      <c r="CY28" s="74"/>
      <c r="CZ28" s="279" t="s">
        <v>615</v>
      </c>
      <c r="DA28" s="279" t="s">
        <v>617</v>
      </c>
      <c r="DB28" s="279" t="s">
        <v>617</v>
      </c>
      <c r="DC28" s="279" t="s">
        <v>620</v>
      </c>
      <c r="DD28" s="279" t="s">
        <v>107</v>
      </c>
      <c r="DE28" s="278"/>
      <c r="DF28" s="212"/>
      <c r="DG28" s="89"/>
      <c r="DI28" s="95">
        <f t="shared" si="34"/>
        <v>1969</v>
      </c>
      <c r="DJ28" s="75">
        <f>HDD_by_Division18!F33</f>
        <v>3706</v>
      </c>
      <c r="DK28" s="75">
        <f>HDD_by_Division18!G33</f>
        <v>4050</v>
      </c>
      <c r="DL28" s="75">
        <f>HDD_by_Division18!H33</f>
        <v>2497</v>
      </c>
      <c r="DM28" s="75">
        <f t="shared" si="16"/>
        <v>3676.9473189087489</v>
      </c>
      <c r="DO28" s="75">
        <f>CDD_by_Division18!F33</f>
        <v>1616</v>
      </c>
      <c r="DP28" s="75">
        <f>CDD_by_Division18!G33</f>
        <v>1490</v>
      </c>
      <c r="DQ28" s="75">
        <f>CDD_by_Division18!H33</f>
        <v>2392</v>
      </c>
      <c r="DR28" s="75">
        <f t="shared" si="17"/>
        <v>1126.0238548221864</v>
      </c>
      <c r="DT28" s="420">
        <f t="shared" si="18"/>
        <v>0.99726935898385749</v>
      </c>
      <c r="DU28" s="278"/>
      <c r="DV28" s="279" t="s">
        <v>108</v>
      </c>
      <c r="DW28" s="279" t="s">
        <v>608</v>
      </c>
      <c r="DX28" s="279" t="s">
        <v>611</v>
      </c>
      <c r="DY28" s="279" t="s">
        <v>626</v>
      </c>
      <c r="DZ28" s="279" t="s">
        <v>609</v>
      </c>
      <c r="EA28" s="279" t="s">
        <v>606</v>
      </c>
      <c r="EB28" s="279" t="s">
        <v>613</v>
      </c>
      <c r="EC28" s="279"/>
      <c r="ED28" s="279" t="s">
        <v>615</v>
      </c>
      <c r="EE28" s="279" t="s">
        <v>617</v>
      </c>
      <c r="EF28" s="279" t="s">
        <v>617</v>
      </c>
      <c r="EG28" s="279" t="s">
        <v>620</v>
      </c>
      <c r="EH28" s="279" t="s">
        <v>107</v>
      </c>
      <c r="EI28" s="278"/>
      <c r="EK28" s="95">
        <f t="shared" si="19"/>
        <v>1969</v>
      </c>
      <c r="EL28" s="98">
        <f t="shared" si="20"/>
        <v>3706</v>
      </c>
      <c r="EM28" s="98">
        <f t="shared" si="21"/>
        <v>4050</v>
      </c>
      <c r="EN28" s="98">
        <f t="shared" si="22"/>
        <v>2497</v>
      </c>
      <c r="EO28" s="75">
        <f t="shared" si="23"/>
        <v>3373.2719289873057</v>
      </c>
      <c r="EQ28" s="398">
        <f t="shared" si="24"/>
        <v>1.0471333971786814</v>
      </c>
      <c r="ER28" s="278"/>
      <c r="ES28" s="279" t="s">
        <v>108</v>
      </c>
      <c r="ET28" s="279" t="s">
        <v>608</v>
      </c>
      <c r="EU28" s="279" t="s">
        <v>624</v>
      </c>
      <c r="EV28" s="279" t="s">
        <v>609</v>
      </c>
      <c r="EW28" s="279" t="s">
        <v>606</v>
      </c>
      <c r="EX28" s="279" t="s">
        <v>1312</v>
      </c>
      <c r="EY28" s="74"/>
      <c r="EZ28" s="279" t="s">
        <v>615</v>
      </c>
      <c r="FA28" s="279" t="s">
        <v>617</v>
      </c>
      <c r="FB28" s="279" t="s">
        <v>617</v>
      </c>
      <c r="FC28" s="279" t="s">
        <v>620</v>
      </c>
      <c r="FD28" s="279" t="s">
        <v>107</v>
      </c>
      <c r="FE28" s="278" t="s">
        <v>107</v>
      </c>
      <c r="FG28" s="89"/>
      <c r="FI28" s="95">
        <f t="shared" si="35"/>
        <v>1969</v>
      </c>
      <c r="FJ28" s="75">
        <f>HDD_by_Division18!I33</f>
        <v>6013</v>
      </c>
      <c r="FK28" s="75">
        <f>HDD_by_Division18!J33</f>
        <v>3812</v>
      </c>
      <c r="FL28" s="75">
        <f t="shared" si="25"/>
        <v>4658.8162428219857</v>
      </c>
      <c r="FN28" s="75">
        <f>CDD_by_Division18!I33</f>
        <v>1021</v>
      </c>
      <c r="FO28" s="75">
        <f>CDD_by_Division18!J33</f>
        <v>727</v>
      </c>
      <c r="FP28" s="96">
        <f t="shared" si="26"/>
        <v>844.13346557098316</v>
      </c>
      <c r="FR28" s="421">
        <f t="shared" si="27"/>
        <v>1.0020966509393174</v>
      </c>
      <c r="FS28" s="278"/>
      <c r="FT28" s="279" t="s">
        <v>108</v>
      </c>
      <c r="FU28" s="279" t="s">
        <v>608</v>
      </c>
      <c r="FV28" s="279" t="s">
        <v>611</v>
      </c>
      <c r="FW28" s="279" t="s">
        <v>626</v>
      </c>
      <c r="FX28" s="279" t="s">
        <v>609</v>
      </c>
      <c r="FY28" s="279" t="s">
        <v>606</v>
      </c>
      <c r="FZ28" s="279" t="s">
        <v>613</v>
      </c>
      <c r="GA28" s="279"/>
      <c r="GB28" s="279" t="s">
        <v>615</v>
      </c>
      <c r="GC28" s="279" t="s">
        <v>617</v>
      </c>
      <c r="GD28" s="279" t="s">
        <v>617</v>
      </c>
      <c r="GE28" s="279" t="s">
        <v>620</v>
      </c>
      <c r="GF28" s="279" t="s">
        <v>107</v>
      </c>
      <c r="GG28" s="278"/>
      <c r="GH28" s="278"/>
      <c r="GJ28" s="95">
        <f t="shared" si="28"/>
        <v>1969</v>
      </c>
      <c r="GK28" s="98">
        <f t="shared" si="29"/>
        <v>6013</v>
      </c>
      <c r="GL28" s="98">
        <f t="shared" si="30"/>
        <v>3812</v>
      </c>
      <c r="GM28" s="75">
        <f t="shared" si="31"/>
        <v>4696.7673622990078</v>
      </c>
      <c r="GO28" s="398">
        <f t="shared" si="32"/>
        <v>1.0113714059440033</v>
      </c>
      <c r="GP28" s="278"/>
      <c r="GQ28" s="279" t="s">
        <v>108</v>
      </c>
      <c r="GR28" s="279" t="s">
        <v>608</v>
      </c>
      <c r="GS28" s="279" t="s">
        <v>624</v>
      </c>
      <c r="GT28" s="279" t="s">
        <v>609</v>
      </c>
      <c r="GU28" s="279" t="s">
        <v>606</v>
      </c>
      <c r="GV28" s="302" t="s">
        <v>1312</v>
      </c>
      <c r="GW28" s="74"/>
      <c r="GX28" s="279" t="s">
        <v>615</v>
      </c>
      <c r="GY28" s="279" t="s">
        <v>617</v>
      </c>
      <c r="GZ28" s="279" t="s">
        <v>617</v>
      </c>
      <c r="HA28" s="279" t="s">
        <v>620</v>
      </c>
      <c r="HB28" s="279" t="s">
        <v>107</v>
      </c>
      <c r="HC28" s="278"/>
      <c r="HD28" s="278"/>
      <c r="HE28" s="278"/>
      <c r="HG28" s="89"/>
      <c r="HO28">
        <f t="shared" si="36"/>
        <v>1969</v>
      </c>
      <c r="HP28" s="112">
        <f t="shared" si="37"/>
        <v>0.99846174565255663</v>
      </c>
      <c r="HQ28" s="112">
        <f t="shared" si="38"/>
        <v>1.0247181986955249</v>
      </c>
      <c r="HR28" s="80"/>
      <c r="HS28">
        <f t="shared" si="41"/>
        <v>1969</v>
      </c>
      <c r="HT28" s="81">
        <f>Commercial_Total!D195</f>
        <v>1107.7329999999999</v>
      </c>
      <c r="HU28" s="81">
        <f t="shared" si="39"/>
        <v>1109.4396002883693</v>
      </c>
      <c r="HV28" s="81">
        <f>Commercial_Total!D277</f>
        <v>4085.279</v>
      </c>
      <c r="HW28" s="81">
        <f t="shared" si="40"/>
        <v>3986.7341140233434</v>
      </c>
      <c r="HY28" s="75">
        <f>HDD_by_Division10!K24</f>
        <v>4736</v>
      </c>
      <c r="HZ28" s="75">
        <f>CDD_by_Division10!K24</f>
        <v>1190</v>
      </c>
      <c r="IC28" s="464" t="s">
        <v>304</v>
      </c>
      <c r="ID28" s="464" t="s">
        <v>306</v>
      </c>
      <c r="IE28" s="464" t="s">
        <v>305</v>
      </c>
      <c r="IF28" s="464" t="s">
        <v>307</v>
      </c>
      <c r="IP28" s="289" t="s">
        <v>48</v>
      </c>
      <c r="IQ28" s="289" t="s">
        <v>49</v>
      </c>
      <c r="IR28" s="289" t="s">
        <v>50</v>
      </c>
      <c r="IS28" s="289" t="s">
        <v>51</v>
      </c>
      <c r="IT28" s="289" t="s">
        <v>632</v>
      </c>
      <c r="IV28" s="289" t="s">
        <v>48</v>
      </c>
      <c r="IW28" s="289" t="s">
        <v>49</v>
      </c>
      <c r="IX28" s="289" t="s">
        <v>50</v>
      </c>
      <c r="IY28" s="289" t="s">
        <v>51</v>
      </c>
      <c r="IZ28" s="289" t="s">
        <v>632</v>
      </c>
      <c r="JB28" s="289" t="s">
        <v>0</v>
      </c>
      <c r="JE28" s="289" t="s">
        <v>633</v>
      </c>
      <c r="JF28" s="464" t="s">
        <v>634</v>
      </c>
      <c r="JJ28" s="289" t="s">
        <v>48</v>
      </c>
      <c r="JK28" s="289" t="s">
        <v>49</v>
      </c>
      <c r="JL28" s="289" t="s">
        <v>50</v>
      </c>
      <c r="JM28" s="289" t="s">
        <v>51</v>
      </c>
      <c r="JN28" s="289" t="s">
        <v>632</v>
      </c>
      <c r="JP28" s="289" t="s">
        <v>48</v>
      </c>
      <c r="JQ28" s="289" t="s">
        <v>49</v>
      </c>
      <c r="JR28" s="289" t="s">
        <v>50</v>
      </c>
      <c r="JS28" s="289" t="s">
        <v>51</v>
      </c>
      <c r="JT28" s="289" t="s">
        <v>632</v>
      </c>
      <c r="JV28" s="289" t="s">
        <v>0</v>
      </c>
      <c r="JY28" s="464" t="s">
        <v>633</v>
      </c>
      <c r="JZ28" s="464" t="s">
        <v>634</v>
      </c>
      <c r="KD28" s="465"/>
      <c r="KE28" s="465"/>
      <c r="KF28" s="465"/>
    </row>
    <row r="29" spans="2:292" x14ac:dyDescent="0.2">
      <c r="B29" t="s">
        <v>154</v>
      </c>
      <c r="C29">
        <v>1035</v>
      </c>
      <c r="D29">
        <f>C10</f>
        <v>436</v>
      </c>
      <c r="E29">
        <f>C29-D29</f>
        <v>599</v>
      </c>
      <c r="F29">
        <v>385</v>
      </c>
      <c r="G29" s="96">
        <f>F29-D10</f>
        <v>367</v>
      </c>
      <c r="H29" s="79">
        <f>G29/E29</f>
        <v>0.61268781302170283</v>
      </c>
      <c r="I29" s="96">
        <f>1970</f>
        <v>1970</v>
      </c>
      <c r="J29" s="297">
        <v>0.34228248721222637</v>
      </c>
      <c r="K29" s="79">
        <f>K$13*J29+K$12*J28+K$11*J27</f>
        <v>0.34238517195839008</v>
      </c>
      <c r="L29" s="96">
        <f>AE29</f>
        <v>1</v>
      </c>
      <c r="M29" s="79">
        <f>CHOOSE(J$6,L29,K29)</f>
        <v>0.34238517195839008</v>
      </c>
      <c r="O29" s="95">
        <v>1970</v>
      </c>
      <c r="P29" s="75">
        <f>HDD_by_Division18!B34</f>
        <v>7022</v>
      </c>
      <c r="Q29" s="75">
        <f>HDD_by_Division18!C34</f>
        <v>6388</v>
      </c>
      <c r="R29" s="96">
        <f t="shared" si="2"/>
        <v>6520.2039573820393</v>
      </c>
      <c r="T29">
        <f>CDD_by_Division18!B34</f>
        <v>423</v>
      </c>
      <c r="U29">
        <f>CDD_by_Division18!C34</f>
        <v>615</v>
      </c>
      <c r="V29" s="96">
        <f t="shared" si="3"/>
        <v>567.25341048274697</v>
      </c>
      <c r="X29" s="420">
        <f t="shared" si="4"/>
        <v>1.0112960821688302</v>
      </c>
      <c r="Y29" s="278"/>
      <c r="Z29">
        <v>1970</v>
      </c>
      <c r="AA29" s="96">
        <f>R29</f>
        <v>6520.2039573820393</v>
      </c>
      <c r="AB29" s="96">
        <f>V29</f>
        <v>567.25341048274697</v>
      </c>
      <c r="AC29" s="96">
        <f>1</f>
        <v>1</v>
      </c>
      <c r="AD29" s="96">
        <f>AC29*AC29</f>
        <v>1</v>
      </c>
      <c r="AE29" s="96">
        <f>AC29*AD29</f>
        <v>1</v>
      </c>
      <c r="AF29" s="280">
        <f>'Regional_intensity (aggregate)'!I6</f>
        <v>23.333113949847576</v>
      </c>
      <c r="AG29" s="280">
        <f>SUMPRODUCT(AA$11:AE$11,AA29:AE29)+Z$11</f>
        <v>23.446783410020501</v>
      </c>
      <c r="AH29" s="280">
        <f>AF29/AJ29</f>
        <v>22.485080421433526</v>
      </c>
      <c r="AI29" s="280">
        <f t="shared" ref="AI29:AI43" si="42">AA$11*R$80+AB$11*V$80+AC$11*AC29+AD$11*AD29+AE$11*AE29+Z$11</f>
        <v>22.594618606475727</v>
      </c>
      <c r="AJ29" s="281">
        <f>AG29/AI29</f>
        <v>1.0377153878269287</v>
      </c>
      <c r="AK29" s="278"/>
      <c r="AM29" s="95">
        <f t="shared" si="5"/>
        <v>1970</v>
      </c>
      <c r="AN29" s="98">
        <f t="shared" si="0"/>
        <v>7022</v>
      </c>
      <c r="AO29" s="99">
        <f t="shared" si="1"/>
        <v>6388</v>
      </c>
      <c r="AP29" s="96">
        <f t="shared" si="6"/>
        <v>6559.4443175328379</v>
      </c>
      <c r="AR29" s="398">
        <f t="shared" si="7"/>
        <v>1.0149850938528346</v>
      </c>
      <c r="AS29" s="278"/>
      <c r="AT29">
        <f>1970</f>
        <v>1970</v>
      </c>
      <c r="AU29" s="96">
        <f>AP29</f>
        <v>6559.4443175328379</v>
      </c>
      <c r="AV29" s="96">
        <f>AU29*AW29</f>
        <v>6559.4443175328379</v>
      </c>
      <c r="AW29" s="96">
        <f>1</f>
        <v>1</v>
      </c>
      <c r="AX29" s="96">
        <f>AW29*AW29</f>
        <v>1</v>
      </c>
      <c r="AY29" s="80">
        <f>M29</f>
        <v>0.34238517195839008</v>
      </c>
      <c r="AZ29">
        <f>AT29</f>
        <v>1970</v>
      </c>
      <c r="BA29" s="80">
        <f>'Regional_intensity (aggregate)'!H6</f>
        <v>120.75709897614583</v>
      </c>
      <c r="BB29" s="280">
        <f>SUMPRODUCT(AU$11:AY$11,AU29:AY29)+AT$11</f>
        <v>122.81077590817598</v>
      </c>
      <c r="BC29" s="280">
        <f>BA29/BE29</f>
        <v>120.74694983790813</v>
      </c>
      <c r="BD29" s="280">
        <f t="shared" ref="BD29:BD43" si="43">AU$11*AP$80+AV$11*AW29*AP$80+AW$11*AW29+AX$11*AX29+AY$11*AY29+AT$11</f>
        <v>122.80045416682631</v>
      </c>
      <c r="BE29" s="281">
        <f>BB29/BD29</f>
        <v>1.0000840529574562</v>
      </c>
      <c r="BF29" s="278"/>
      <c r="BG29" s="278"/>
      <c r="BH29" s="278"/>
      <c r="BJ29" s="89"/>
      <c r="BL29" s="95">
        <f t="shared" si="33"/>
        <v>1970</v>
      </c>
      <c r="BM29" s="75">
        <f>HDD_by_Division18!D34</f>
        <v>6721</v>
      </c>
      <c r="BN29" s="75">
        <f>HDD_by_Division18!E34</f>
        <v>7090</v>
      </c>
      <c r="BO29" s="75">
        <f t="shared" si="8"/>
        <v>6926.5789473684217</v>
      </c>
      <c r="BQ29" s="75">
        <f>CDD_by_Division18!D34</f>
        <v>747</v>
      </c>
      <c r="BR29" s="75">
        <f>CDD_by_Division18!E34</f>
        <v>980</v>
      </c>
      <c r="BS29" s="96">
        <f t="shared" si="9"/>
        <v>823.3579189686925</v>
      </c>
      <c r="BU29" s="420">
        <f t="shared" si="10"/>
        <v>1.0102985055628755</v>
      </c>
      <c r="BV29" s="278"/>
      <c r="BW29">
        <v>1970</v>
      </c>
      <c r="BX29" s="96">
        <f t="shared" ref="BX29:BX69" si="44">BO29</f>
        <v>6926.5789473684217</v>
      </c>
      <c r="BY29" s="96">
        <f>BS29</f>
        <v>823.3579189686925</v>
      </c>
      <c r="BZ29" s="96">
        <f>1</f>
        <v>1</v>
      </c>
      <c r="CA29" s="96">
        <f>BZ29*BZ29</f>
        <v>1</v>
      </c>
      <c r="CB29" s="96">
        <f>BZ29*CA29</f>
        <v>1</v>
      </c>
      <c r="CC29" s="96">
        <f>BW29</f>
        <v>1970</v>
      </c>
      <c r="CD29" s="280">
        <f>'Regional_intensity (aggregate)'!W6</f>
        <v>20.667494995719625</v>
      </c>
      <c r="CE29" s="280">
        <f t="array" ref="CE29">SUMPRODUCT(BX$11:CB$11,BX29:CB29)+BW$11</f>
        <v>20.702869541677167</v>
      </c>
      <c r="CF29" s="280">
        <f>CD29/CH29</f>
        <v>20.472055898982333</v>
      </c>
      <c r="CG29" s="280">
        <f t="shared" ref="CG29:CG43" si="45">BX$11*BO$80+BY$11*BS$80+BZ$11*BZ29+CA$11*CA29+CB$11*CB29+BW$11</f>
        <v>20.507095930800116</v>
      </c>
      <c r="CH29" s="281">
        <f>CE29/CG29</f>
        <v>1.009546627739865</v>
      </c>
      <c r="CI29" s="278"/>
      <c r="CJ29" s="278"/>
      <c r="CL29" s="95">
        <f t="shared" si="11"/>
        <v>1970</v>
      </c>
      <c r="CM29" s="98">
        <f t="shared" si="12"/>
        <v>6721</v>
      </c>
      <c r="CN29" s="99">
        <f t="shared" si="13"/>
        <v>7090</v>
      </c>
      <c r="CO29" s="96">
        <f t="shared" si="14"/>
        <v>6835.3859736137292</v>
      </c>
      <c r="CQ29" s="398">
        <f t="shared" si="15"/>
        <v>1.0118261416280574</v>
      </c>
      <c r="CR29" s="278"/>
      <c r="CS29">
        <f>BW29</f>
        <v>1970</v>
      </c>
      <c r="CT29" s="96">
        <f>CO29</f>
        <v>6835.3859736137292</v>
      </c>
      <c r="CU29" s="96">
        <f>CT29*CV29</f>
        <v>6835.3859736137292</v>
      </c>
      <c r="CV29" s="96">
        <f>1</f>
        <v>1</v>
      </c>
      <c r="CW29" s="96">
        <f>CV29*CV29</f>
        <v>1</v>
      </c>
      <c r="CX29" s="80">
        <f>M29</f>
        <v>0.34238517195839008</v>
      </c>
      <c r="CY29">
        <f>BW29</f>
        <v>1970</v>
      </c>
      <c r="CZ29" s="280">
        <f>'Regional_intensity (aggregate)'!V6</f>
        <v>91.980697510106026</v>
      </c>
      <c r="DA29" s="280">
        <f>SUMPRODUCT(CT$11:CX$11,CT29:CX29)+CS$11</f>
        <v>93.087968327160866</v>
      </c>
      <c r="DB29" s="280">
        <f>CZ29/DD29</f>
        <v>91.099715305087273</v>
      </c>
      <c r="DC29" s="280">
        <f t="shared" ref="DC29:DC43" si="46">CT$11*CO$80+CU$11*CV29*CO$80+CV$11*CV29+CW$11*CW29+CX$11*CX29+CS$11</f>
        <v>92.196380789584651</v>
      </c>
      <c r="DD29" s="281">
        <f>DA29/DC29</f>
        <v>1.0096705264343406</v>
      </c>
      <c r="DE29" s="278"/>
      <c r="DF29" s="212"/>
      <c r="DG29" s="89"/>
      <c r="DI29" s="95">
        <f t="shared" si="34"/>
        <v>1970</v>
      </c>
      <c r="DJ29" s="75">
        <f>HDD_by_Division18!F34</f>
        <v>3452</v>
      </c>
      <c r="DK29" s="75">
        <f>HDD_by_Division18!G34</f>
        <v>3823</v>
      </c>
      <c r="DL29" s="75">
        <f>HDD_by_Division18!H34</f>
        <v>2558</v>
      </c>
      <c r="DM29" s="75">
        <f t="shared" si="16"/>
        <v>3472.2088428974603</v>
      </c>
      <c r="DO29" s="75">
        <f>CDD_by_Division18!F34</f>
        <v>1744</v>
      </c>
      <c r="DP29" s="75">
        <f>CDD_by_Division18!G34</f>
        <v>1571</v>
      </c>
      <c r="DQ29" s="75">
        <f>CDD_by_Division18!H34</f>
        <v>2282</v>
      </c>
      <c r="DR29" s="75">
        <f t="shared" si="17"/>
        <v>1206.3693106980827</v>
      </c>
      <c r="DT29" s="420">
        <f t="shared" si="18"/>
        <v>1.0066939747874644</v>
      </c>
      <c r="DU29" s="278"/>
      <c r="DV29">
        <v>1970</v>
      </c>
      <c r="DW29" s="96">
        <f>DM29</f>
        <v>3472.2088428974603</v>
      </c>
      <c r="DX29" s="96">
        <f t="shared" ref="DX29:DX69" si="47">DR29</f>
        <v>1206.3693106980827</v>
      </c>
      <c r="DY29" s="96">
        <f>DZ29*DX29</f>
        <v>1206.3693106980827</v>
      </c>
      <c r="DZ29" s="96">
        <f>1</f>
        <v>1</v>
      </c>
      <c r="EA29" s="96">
        <f>DZ29*DZ29</f>
        <v>1</v>
      </c>
      <c r="EB29" s="96">
        <f>DZ29*EA29</f>
        <v>1</v>
      </c>
      <c r="EC29" s="96">
        <f>DV29</f>
        <v>1970</v>
      </c>
      <c r="ED29" s="280">
        <f>'Regional_intensity (aggregate)'!AK6</f>
        <v>34.081063675842863</v>
      </c>
      <c r="EE29" s="280">
        <f>SUMPRODUCT(DW$11:EB$11,DW29:EB29)+DV$11</f>
        <v>34.609189140498245</v>
      </c>
      <c r="EF29" s="280">
        <f>ED29/EH29</f>
        <v>33.611842127593818</v>
      </c>
      <c r="EG29" s="280">
        <f t="shared" ref="EG29:EG43" si="48">DW$11*DM$80+DX$11*DR$80+DY$11*DZ29*DR$80+DZ$11*DZ29+EA$11*EA29+EB$11*EB29+DV$11</f>
        <v>34.13269646214151</v>
      </c>
      <c r="EH29" s="281">
        <f>EE29/EG29</f>
        <v>1.0139600069067276</v>
      </c>
      <c r="EI29" s="278"/>
      <c r="EK29" s="95">
        <f t="shared" si="19"/>
        <v>1970</v>
      </c>
      <c r="EL29" s="98">
        <f t="shared" si="20"/>
        <v>3452</v>
      </c>
      <c r="EM29" s="98">
        <f t="shared" si="21"/>
        <v>3823</v>
      </c>
      <c r="EN29" s="98">
        <f t="shared" si="22"/>
        <v>2558</v>
      </c>
      <c r="EO29" s="75">
        <f t="shared" si="23"/>
        <v>3229.6179249785246</v>
      </c>
      <c r="EQ29" s="398">
        <f t="shared" si="24"/>
        <v>1.0250829807164923</v>
      </c>
      <c r="ER29" s="278"/>
      <c r="ES29">
        <v>1970</v>
      </c>
      <c r="ET29" s="96">
        <f>EO29</f>
        <v>3229.6179249785246</v>
      </c>
      <c r="EU29" s="96">
        <f>ET29*EV29</f>
        <v>3229.6179249785246</v>
      </c>
      <c r="EV29" s="96">
        <f>1</f>
        <v>1</v>
      </c>
      <c r="EW29" s="96">
        <f>EV29*EV29</f>
        <v>1</v>
      </c>
      <c r="EX29" s="80">
        <f>M29</f>
        <v>0.34238517195839008</v>
      </c>
      <c r="EY29" s="96">
        <f>ES29</f>
        <v>1970</v>
      </c>
      <c r="EZ29" s="280">
        <f>'Regional_intensity (aggregate)'!AJ6</f>
        <v>84.4093340496796</v>
      </c>
      <c r="FA29" s="280">
        <f>SUMPRODUCT(ET$11:EX$11,ET29:EX29)+ES$11</f>
        <v>84.532540708758603</v>
      </c>
      <c r="FB29" s="280">
        <f>EZ29/FD29</f>
        <v>82.451082082681836</v>
      </c>
      <c r="FC29" s="280">
        <f t="shared" ref="FC29:FC43" si="49">ET$11*EO$80+EU$11*EV29*$EO$80+EV$11*EV29+EW$11*EW29+EX$11*EX29+ES$11</f>
        <v>82.571430412344966</v>
      </c>
      <c r="FD29" s="281">
        <f>FA29/FC29</f>
        <v>1.0237504701882993</v>
      </c>
      <c r="FE29" s="278"/>
      <c r="FG29" s="89"/>
      <c r="FI29" s="95">
        <f t="shared" si="35"/>
        <v>1970</v>
      </c>
      <c r="FJ29" s="75">
        <f>HDD_by_Division18!I34</f>
        <v>6119</v>
      </c>
      <c r="FK29" s="75">
        <f>HDD_by_Division18!J34</f>
        <v>3726</v>
      </c>
      <c r="FL29" s="75">
        <f t="shared" si="25"/>
        <v>4646.6866283839208</v>
      </c>
      <c r="FN29" s="75">
        <f>CDD_by_Division18!I34</f>
        <v>971</v>
      </c>
      <c r="FO29" s="75">
        <f>CDD_by_Division18!J34</f>
        <v>734</v>
      </c>
      <c r="FP29" s="96">
        <f t="shared" si="26"/>
        <v>828.42391612354777</v>
      </c>
      <c r="FR29" s="421">
        <f t="shared" si="27"/>
        <v>0.99992146476949395</v>
      </c>
      <c r="FS29" s="278"/>
      <c r="FT29">
        <f>1970</f>
        <v>1970</v>
      </c>
      <c r="FU29" s="96">
        <f>FL29</f>
        <v>4646.6866283839208</v>
      </c>
      <c r="FV29" s="96">
        <f>FP29</f>
        <v>828.42391612354777</v>
      </c>
      <c r="FW29" s="96">
        <f>FX29*FV29</f>
        <v>828.42391612354777</v>
      </c>
      <c r="FX29" s="96">
        <f>1</f>
        <v>1</v>
      </c>
      <c r="FY29" s="96">
        <f>FX29*FX29</f>
        <v>1</v>
      </c>
      <c r="FZ29" s="96">
        <f>FX29*FY29</f>
        <v>1</v>
      </c>
      <c r="GA29" s="96">
        <f>FT29</f>
        <v>1970</v>
      </c>
      <c r="GB29" s="280">
        <f>'Regional_intensity (aggregate)'!AX6</f>
        <v>39.754169813340582</v>
      </c>
      <c r="GC29" s="280">
        <f>SUMPRODUCT(FU$11:FZ$11,FU29:FZ29)+FT$11</f>
        <v>39.537230414908777</v>
      </c>
      <c r="GD29" s="280">
        <f>GB29/GF29</f>
        <v>39.639739078504299</v>
      </c>
      <c r="GE29" s="280">
        <f t="shared" ref="GE29:GE43" si="50">FU$11*FL$80+FV$11*FP$80+FW$11*FX29*FP$80+FX$11*FX29+FY$11*FY29+FZ$11*FZ29+FT$11</f>
        <v>39.423424131165149</v>
      </c>
      <c r="GF29" s="281">
        <f>GC29/GE29</f>
        <v>1.0028867681144333</v>
      </c>
      <c r="GG29" s="280"/>
      <c r="GH29" s="278"/>
      <c r="GJ29" s="95">
        <f t="shared" si="28"/>
        <v>1970</v>
      </c>
      <c r="GK29" s="98">
        <f t="shared" si="29"/>
        <v>6119</v>
      </c>
      <c r="GL29" s="98">
        <f t="shared" si="30"/>
        <v>3726</v>
      </c>
      <c r="GM29" s="75">
        <f t="shared" si="31"/>
        <v>4687.9483407458092</v>
      </c>
      <c r="GO29" s="398">
        <f t="shared" si="32"/>
        <v>1.010478056564047</v>
      </c>
      <c r="GP29" s="278"/>
      <c r="GQ29">
        <v>1970</v>
      </c>
      <c r="GR29" s="96">
        <f>GM29</f>
        <v>4687.9483407458092</v>
      </c>
      <c r="GS29" s="96">
        <f>GR29*GT29</f>
        <v>4687.9483407458092</v>
      </c>
      <c r="GT29" s="96">
        <f>1</f>
        <v>1</v>
      </c>
      <c r="GU29" s="96">
        <f>GT29*GT29</f>
        <v>1</v>
      </c>
      <c r="GV29" s="280">
        <f>M29</f>
        <v>0.34238517195839008</v>
      </c>
      <c r="GW29">
        <f>GQ29</f>
        <v>1970</v>
      </c>
      <c r="GX29" s="280">
        <f>'Regional_intensity (aggregate)'!AW6</f>
        <v>95.627332469066829</v>
      </c>
      <c r="GY29" s="280">
        <f t="array" ref="GY29">SUMPRODUCT(GR$11:GV$11,GR29:GV29)+GQ$11</f>
        <v>98.865433756206556</v>
      </c>
      <c r="GZ29" s="280">
        <f>GX29/HB29</f>
        <v>94.188773335648349</v>
      </c>
      <c r="HA29" s="280">
        <f t="shared" ref="HA29:HA43" si="51">GR$11*GM$80+GS$11*GT29*GM$80+GT$11*GT29+GU$11*GU29+GV$11*GV29+GQ$11</f>
        <v>97.37816260645053</v>
      </c>
      <c r="HB29" s="281">
        <f>GY29/HA29</f>
        <v>1.0152731486192317</v>
      </c>
      <c r="HC29" s="278"/>
      <c r="HD29" s="278"/>
      <c r="HE29" s="278"/>
      <c r="HG29" s="89"/>
      <c r="HO29">
        <f t="shared" si="36"/>
        <v>1970</v>
      </c>
      <c r="HP29" s="112">
        <f t="shared" si="37"/>
        <v>1.0067102261718226</v>
      </c>
      <c r="HQ29" s="112">
        <f t="shared" si="38"/>
        <v>1.0154747413021628</v>
      </c>
      <c r="HS29">
        <f t="shared" si="41"/>
        <v>1970</v>
      </c>
      <c r="HT29" s="81">
        <f>Commercial_Total!D196</f>
        <v>1201.163</v>
      </c>
      <c r="HU29" s="81">
        <f t="shared" si="39"/>
        <v>1193.1566490266175</v>
      </c>
      <c r="HV29" s="81">
        <f>Commercial_Total!D278</f>
        <v>4236.8500000000004</v>
      </c>
      <c r="HW29" s="81">
        <f t="shared" si="40"/>
        <v>4172.2849694587248</v>
      </c>
      <c r="HY29" s="75">
        <f>HDD_by_Division10!K25</f>
        <v>4664</v>
      </c>
      <c r="HZ29" s="75">
        <f>CDD_by_Division10!K25</f>
        <v>1242</v>
      </c>
      <c r="IB29">
        <f>HS29</f>
        <v>1970</v>
      </c>
      <c r="IC29" s="81">
        <f>HT29</f>
        <v>1201.163</v>
      </c>
      <c r="ID29" s="81">
        <f>HU29</f>
        <v>1193.1566490266175</v>
      </c>
      <c r="IE29" s="81">
        <f>HV29</f>
        <v>4236.8500000000004</v>
      </c>
      <c r="IF29" s="81">
        <f>HW29</f>
        <v>4172.2849694587248</v>
      </c>
      <c r="IO29">
        <v>1970</v>
      </c>
      <c r="IP29" s="78">
        <f>SEDS_CensusRgn!C18</f>
        <v>249.149</v>
      </c>
      <c r="IQ29" s="78">
        <f>SEDS_CensusRgn!D18</f>
        <v>297.88200000000001</v>
      </c>
      <c r="IR29" s="78">
        <f>SEDS_CensusRgn!E18</f>
        <v>399.35399999999998</v>
      </c>
      <c r="IS29" s="78">
        <f>SEDS_CensusRgn!F18</f>
        <v>254.77799999999999</v>
      </c>
      <c r="IT29" s="78">
        <f>SUM(IP29:IS29)</f>
        <v>1201.163</v>
      </c>
      <c r="IV29" s="78">
        <f>IP29/AJ29</f>
        <v>240.09377033691374</v>
      </c>
      <c r="IW29" s="78">
        <f>IQ29/CH29</f>
        <v>295.06512311064523</v>
      </c>
      <c r="IX29" s="78">
        <f>IR29/EH29</f>
        <v>393.85577072048744</v>
      </c>
      <c r="IY29" s="78">
        <f>IS29/GF29</f>
        <v>254.04463205653624</v>
      </c>
      <c r="IZ29" s="78">
        <f>SUM(IV29:IY29)</f>
        <v>1183.0592962245828</v>
      </c>
      <c r="JB29" s="290">
        <f>IT29/IZ29</f>
        <v>1.0153024483499604</v>
      </c>
      <c r="JD29">
        <f>IO29</f>
        <v>1970</v>
      </c>
      <c r="JE29" s="78">
        <f>IT29</f>
        <v>1201.163</v>
      </c>
      <c r="JF29" s="78">
        <f>IZ29</f>
        <v>1183.0592962245828</v>
      </c>
      <c r="JI29">
        <v>1970</v>
      </c>
      <c r="JJ29" s="78">
        <f>SEDS_CensusRgn!J18</f>
        <v>1289.434</v>
      </c>
      <c r="JK29" s="78">
        <f>SEDS_CensusRgn!K18</f>
        <v>1325.7239999999999</v>
      </c>
      <c r="JL29" s="78">
        <f>SEDS_CensusRgn!L18</f>
        <v>989.08900000000006</v>
      </c>
      <c r="JM29" s="78">
        <f>SEDS_CensusRgn!M18</f>
        <v>612.86</v>
      </c>
      <c r="JN29" s="78">
        <f>SUM(JJ29:JM29)</f>
        <v>4217.107</v>
      </c>
      <c r="JP29" s="78">
        <f>JJ29/BE29</f>
        <v>1289.3256283678115</v>
      </c>
      <c r="JQ29" s="78">
        <f>JK29/DD29</f>
        <v>1313.0263440310619</v>
      </c>
      <c r="JR29" s="78">
        <f>JL29/FD29</f>
        <v>966.14265761272475</v>
      </c>
      <c r="JS29" s="78">
        <f>JM29/HB29</f>
        <v>603.64050879656145</v>
      </c>
      <c r="JT29" s="78">
        <f>SUM(JP29:JS29)</f>
        <v>4172.1351388081594</v>
      </c>
      <c r="JV29" s="290">
        <f>JN29/JT29</f>
        <v>1.010779099836322</v>
      </c>
      <c r="JX29">
        <f>JI29</f>
        <v>1970</v>
      </c>
      <c r="JY29" s="78">
        <f>JN29</f>
        <v>4217.107</v>
      </c>
      <c r="JZ29" s="78">
        <f>JT29</f>
        <v>4172.1351388081594</v>
      </c>
      <c r="KD29" s="560"/>
      <c r="KE29" s="560"/>
      <c r="KF29" s="67"/>
    </row>
    <row r="30" spans="2:292" x14ac:dyDescent="0.2">
      <c r="B30" t="s">
        <v>157</v>
      </c>
      <c r="C30">
        <v>1497</v>
      </c>
      <c r="D30">
        <f>C11</f>
        <v>558</v>
      </c>
      <c r="E30">
        <f>C30-D30</f>
        <v>939</v>
      </c>
      <c r="F30">
        <v>668</v>
      </c>
      <c r="G30" s="96">
        <f>F30-D11</f>
        <v>645</v>
      </c>
      <c r="H30" s="79">
        <f>G30/E30</f>
        <v>0.68690095846645371</v>
      </c>
      <c r="I30" s="96">
        <f>I29+1</f>
        <v>1971</v>
      </c>
      <c r="J30" s="76">
        <v>0.3567281417921892</v>
      </c>
      <c r="K30" s="79">
        <f t="shared" ref="K30:K69" si="52">K$13*J30+K$12*J29+K$11*J28</f>
        <v>0.34960799924837144</v>
      </c>
      <c r="L30" s="96">
        <f t="shared" ref="L30:L69" si="53">AE30</f>
        <v>8</v>
      </c>
      <c r="M30" s="79">
        <f t="shared" ref="M30:M69" si="54">CHOOSE(J$6,L30,K30)</f>
        <v>0.34960799924837144</v>
      </c>
      <c r="O30" s="95">
        <v>1971</v>
      </c>
      <c r="P30" s="75">
        <f>HDD_by_Division18!B35</f>
        <v>6864</v>
      </c>
      <c r="Q30" s="75">
        <f>HDD_by_Division18!C35</f>
        <v>6204</v>
      </c>
      <c r="R30" s="96">
        <f t="shared" si="2"/>
        <v>6341.6255707762557</v>
      </c>
      <c r="T30">
        <f>CDD_by_Division18!B35</f>
        <v>418</v>
      </c>
      <c r="U30">
        <f>CDD_by_Division18!C35</f>
        <v>569</v>
      </c>
      <c r="V30" s="96">
        <f t="shared" si="3"/>
        <v>531.44929678591041</v>
      </c>
      <c r="X30" s="420">
        <f t="shared" si="4"/>
        <v>1.0039377517888548</v>
      </c>
      <c r="Y30" s="278"/>
      <c r="Z30">
        <f>Z29+1</f>
        <v>1971</v>
      </c>
      <c r="AA30" s="96">
        <f t="shared" ref="AA30:AA43" si="55">R30</f>
        <v>6341.6255707762557</v>
      </c>
      <c r="AB30" s="96">
        <f t="shared" ref="AB30:AB43" si="56">V30</f>
        <v>531.44929678591041</v>
      </c>
      <c r="AC30" s="96">
        <f>AC29+1</f>
        <v>2</v>
      </c>
      <c r="AD30" s="96">
        <f t="shared" ref="AD30:AD69" si="57">AC30*AC30</f>
        <v>4</v>
      </c>
      <c r="AE30" s="96">
        <f t="shared" ref="AE30:AE69" si="58">AC30*AD30</f>
        <v>8</v>
      </c>
      <c r="AF30" s="280">
        <f>'Regional_intensity (aggregate)'!I7</f>
        <v>24.701339182512591</v>
      </c>
      <c r="AG30" s="280">
        <f t="shared" ref="AG30:AG43" si="59">SUMPRODUCT(AA$11:AE$11,AA30:AE30)+Z$11</f>
        <v>24.675802829363324</v>
      </c>
      <c r="AH30" s="280">
        <f t="shared" ref="AH30:AH43" si="60">AF30/AJ30</f>
        <v>24.536379224712803</v>
      </c>
      <c r="AI30" s="280">
        <f t="shared" si="42"/>
        <v>24.511013407893845</v>
      </c>
      <c r="AJ30" s="281">
        <f t="shared" ref="AJ30:AJ43" si="61">AG30/AI30</f>
        <v>1.0067230766320094</v>
      </c>
      <c r="AK30" s="278"/>
      <c r="AM30" s="95">
        <f t="shared" si="5"/>
        <v>1971</v>
      </c>
      <c r="AN30" s="98">
        <f t="shared" si="0"/>
        <v>6864</v>
      </c>
      <c r="AO30" s="99">
        <f t="shared" si="1"/>
        <v>6204</v>
      </c>
      <c r="AP30" s="96">
        <f t="shared" si="6"/>
        <v>6382.4751570531125</v>
      </c>
      <c r="AR30" s="398">
        <f t="shared" si="7"/>
        <v>0.9981882939388359</v>
      </c>
      <c r="AS30" s="278"/>
      <c r="AT30">
        <f>AT29+1</f>
        <v>1971</v>
      </c>
      <c r="AU30" s="96">
        <f t="shared" ref="AU30:AU43" si="62">AP30</f>
        <v>6382.4751570531125</v>
      </c>
      <c r="AV30" s="96">
        <f t="shared" ref="AV30:AV43" si="63">AU30*AW30</f>
        <v>12764.950314106225</v>
      </c>
      <c r="AW30" s="96">
        <f>AW29+1</f>
        <v>2</v>
      </c>
      <c r="AX30" s="96">
        <f t="shared" ref="AX30:AX69" si="64">AW30*AW30</f>
        <v>4</v>
      </c>
      <c r="AY30" s="80">
        <f t="shared" ref="AY30:AY73" si="65">M30</f>
        <v>0.34960799924837144</v>
      </c>
      <c r="AZ30">
        <f t="shared" ref="AZ30:AZ43" si="66">AT30</f>
        <v>1971</v>
      </c>
      <c r="BA30" s="80">
        <f>'Regional_intensity (aggregate)'!H7</f>
        <v>119.32998014876387</v>
      </c>
      <c r="BB30" s="280">
        <f t="shared" ref="BB30:BB43" si="67">SUMPRODUCT(AU$11:AY$11,AU30:AY30)+AT$11</f>
        <v>120.18125143515196</v>
      </c>
      <c r="BC30" s="280">
        <f t="shared" ref="BC30:BC43" si="68">BA30/BE30</f>
        <v>119.35600292894117</v>
      </c>
      <c r="BD30" s="280">
        <f t="shared" si="43"/>
        <v>120.20745985556425</v>
      </c>
      <c r="BE30" s="281">
        <f t="shared" ref="BE30:BE70" si="69">BB30/BD30</f>
        <v>0.9997819734279072</v>
      </c>
      <c r="BF30" s="278"/>
      <c r="BG30" s="278"/>
      <c r="BH30" s="278"/>
      <c r="BJ30" s="89"/>
      <c r="BL30" s="95">
        <f t="shared" si="33"/>
        <v>1971</v>
      </c>
      <c r="BM30" s="75">
        <f>HDD_by_Division18!D35</f>
        <v>6495</v>
      </c>
      <c r="BN30" s="75">
        <f>HDD_by_Division18!E35</f>
        <v>6841</v>
      </c>
      <c r="BO30" s="75">
        <f t="shared" si="8"/>
        <v>6687.7650834403084</v>
      </c>
      <c r="BQ30" s="75">
        <f>CDD_by_Division18!D35</f>
        <v>696</v>
      </c>
      <c r="BR30" s="75">
        <f>CDD_by_Division18!E35</f>
        <v>880</v>
      </c>
      <c r="BS30" s="96">
        <f t="shared" si="9"/>
        <v>756.29981583793733</v>
      </c>
      <c r="BU30" s="420">
        <f t="shared" si="10"/>
        <v>1.0000410320421995</v>
      </c>
      <c r="BV30" s="278"/>
      <c r="BW30">
        <f>BW29+1</f>
        <v>1971</v>
      </c>
      <c r="BX30" s="96">
        <f t="shared" si="44"/>
        <v>6687.7650834403084</v>
      </c>
      <c r="BY30" s="96">
        <f t="shared" ref="BY30:BY43" si="70">BS30</f>
        <v>756.29981583793733</v>
      </c>
      <c r="BZ30" s="96">
        <f>BZ29+1</f>
        <v>2</v>
      </c>
      <c r="CA30" s="96">
        <f t="shared" ref="CA30:CA69" si="71">BZ30*BZ30</f>
        <v>4</v>
      </c>
      <c r="CB30" s="96">
        <f t="shared" ref="CB30:CB69" si="72">BZ30*CA30</f>
        <v>8</v>
      </c>
      <c r="CC30" s="96">
        <f t="shared" ref="CC30:CC43" si="73">BW30</f>
        <v>1971</v>
      </c>
      <c r="CD30" s="280">
        <f>'Regional_intensity (aggregate)'!W7</f>
        <v>21.696429192974165</v>
      </c>
      <c r="CE30" s="280">
        <f t="array" ref="CE30">SUMPRODUCT(BX$11:CB$11,BX30:CB30)+BW$11</f>
        <v>21.754056261924454</v>
      </c>
      <c r="CF30" s="280">
        <f t="shared" ref="CF30:CF43" si="74">CD30/CH30</f>
        <v>21.679782150127263</v>
      </c>
      <c r="CG30" s="280">
        <f t="shared" si="45"/>
        <v>21.737365003493622</v>
      </c>
      <c r="CH30" s="281">
        <f t="shared" ref="CH30:CH43" si="75">CE30/CG30</f>
        <v>1.0007678602456254</v>
      </c>
      <c r="CI30" s="278"/>
      <c r="CJ30" s="278"/>
      <c r="CL30" s="95">
        <f t="shared" si="11"/>
        <v>1971</v>
      </c>
      <c r="CM30" s="98">
        <f t="shared" si="12"/>
        <v>6495</v>
      </c>
      <c r="CN30" s="99">
        <f t="shared" si="13"/>
        <v>6841</v>
      </c>
      <c r="CO30" s="96">
        <f t="shared" si="14"/>
        <v>6602.2562245808949</v>
      </c>
      <c r="CQ30" s="398">
        <f t="shared" si="15"/>
        <v>0.98799168113523361</v>
      </c>
      <c r="CR30" s="278"/>
      <c r="CS30">
        <f t="shared" ref="CS30:CS69" si="76">BW30</f>
        <v>1971</v>
      </c>
      <c r="CT30" s="96">
        <f t="shared" ref="CT30:CT43" si="77">CO30</f>
        <v>6602.2562245808949</v>
      </c>
      <c r="CU30" s="96">
        <f t="shared" ref="CU30:CU43" si="78">CT30*CV30</f>
        <v>13204.51244916179</v>
      </c>
      <c r="CV30" s="96">
        <f>CV29+1</f>
        <v>2</v>
      </c>
      <c r="CW30" s="96">
        <f t="shared" ref="CW30:CW69" si="79">CV30*CV30</f>
        <v>4</v>
      </c>
      <c r="CX30" s="80">
        <f t="shared" ref="CX30:CX69" si="80">M30</f>
        <v>0.34960799924837144</v>
      </c>
      <c r="CY30">
        <f t="shared" ref="CY30:CY69" si="81">BW30</f>
        <v>1971</v>
      </c>
      <c r="CZ30" s="280">
        <f>'Regional_intensity (aggregate)'!V7</f>
        <v>93.296385927376036</v>
      </c>
      <c r="DA30" s="280">
        <f t="shared" ref="DA30:DA43" si="82">SUMPRODUCT(CT$11:CX$11,CT30:CX30)+CS$11</f>
        <v>93.037758418749974</v>
      </c>
      <c r="DB30" s="280">
        <f t="shared" ref="DB30:DB43" si="83">CZ30/DD30</f>
        <v>94.094766582978778</v>
      </c>
      <c r="DC30" s="280">
        <f t="shared" si="46"/>
        <v>93.833925878226836</v>
      </c>
      <c r="DD30" s="281">
        <f t="shared" ref="DD30:DD43" si="84">DA30/DC30</f>
        <v>0.99151514282254283</v>
      </c>
      <c r="DE30" s="278"/>
      <c r="DF30" s="212"/>
      <c r="DG30" s="89"/>
      <c r="DI30" s="95">
        <f t="shared" si="34"/>
        <v>1971</v>
      </c>
      <c r="DJ30" s="75">
        <f>HDD_by_Division18!F35</f>
        <v>3203</v>
      </c>
      <c r="DK30" s="75">
        <f>HDD_by_Division18!G35</f>
        <v>3530</v>
      </c>
      <c r="DL30" s="75">
        <f>HDD_by_Division18!H35</f>
        <v>2142</v>
      </c>
      <c r="DM30" s="75">
        <f t="shared" si="16"/>
        <v>3186.4804013797429</v>
      </c>
      <c r="DO30" s="75">
        <f>CDD_by_Division18!F35</f>
        <v>1666</v>
      </c>
      <c r="DP30" s="75">
        <f>CDD_by_Division18!G35</f>
        <v>1480</v>
      </c>
      <c r="DQ30" s="75">
        <f>CDD_by_Division18!H35</f>
        <v>2325</v>
      </c>
      <c r="DR30" s="75">
        <f t="shared" si="17"/>
        <v>1147.4602663544563</v>
      </c>
      <c r="DT30" s="420">
        <f t="shared" si="18"/>
        <v>0.9947395735502591</v>
      </c>
      <c r="DV30">
        <f>DV29+1</f>
        <v>1971</v>
      </c>
      <c r="DW30" s="96">
        <f t="shared" ref="DW30:DW43" si="85">DM30</f>
        <v>3186.4804013797429</v>
      </c>
      <c r="DX30" s="96">
        <f t="shared" si="47"/>
        <v>1147.4602663544563</v>
      </c>
      <c r="DY30" s="96">
        <f t="shared" ref="DY30:DY43" si="86">DZ30*DX30</f>
        <v>2294.9205327089126</v>
      </c>
      <c r="DZ30" s="96">
        <f>DZ29+1</f>
        <v>2</v>
      </c>
      <c r="EA30" s="96">
        <f t="shared" ref="EA30:EA69" si="87">DZ30*DZ30</f>
        <v>4</v>
      </c>
      <c r="EB30" s="96">
        <f t="shared" ref="EB30:EB69" si="88">DZ30*EA30</f>
        <v>8</v>
      </c>
      <c r="EC30" s="96">
        <f t="shared" ref="EC30:EC43" si="89">DV30</f>
        <v>1971</v>
      </c>
      <c r="ED30" s="280">
        <f>'Regional_intensity (aggregate)'!AK7</f>
        <v>35.52979528467619</v>
      </c>
      <c r="EE30" s="280">
        <f t="shared" ref="EE30:EE43" si="90">SUMPRODUCT(DW$11:EB$11,DW30:EB30)+DV$11</f>
        <v>35.576035844669846</v>
      </c>
      <c r="EF30" s="280">
        <f t="shared" ref="EF30:EF43" si="91">ED30/EH30</f>
        <v>35.969512259863983</v>
      </c>
      <c r="EG30" s="280">
        <f t="shared" si="48"/>
        <v>36.016325093325818</v>
      </c>
      <c r="EH30" s="281">
        <f t="shared" ref="EH30:EH43" si="92">EE30/EG30</f>
        <v>0.98777528669249037</v>
      </c>
      <c r="EI30" s="278"/>
      <c r="EK30" s="95">
        <f t="shared" si="19"/>
        <v>1971</v>
      </c>
      <c r="EL30" s="98">
        <f t="shared" si="20"/>
        <v>3203</v>
      </c>
      <c r="EM30" s="98">
        <f t="shared" si="21"/>
        <v>3530</v>
      </c>
      <c r="EN30" s="98">
        <f t="shared" si="22"/>
        <v>2142</v>
      </c>
      <c r="EO30" s="75">
        <f t="shared" si="23"/>
        <v>2916.0960198530115</v>
      </c>
      <c r="EQ30" s="398">
        <f t="shared" si="24"/>
        <v>0.9733368776052721</v>
      </c>
      <c r="ER30" s="278"/>
      <c r="ES30">
        <f>ES29+1</f>
        <v>1971</v>
      </c>
      <c r="ET30" s="96">
        <f t="shared" ref="ET30:ET43" si="93">EO30</f>
        <v>2916.0960198530115</v>
      </c>
      <c r="EU30" s="96">
        <f t="shared" ref="EU30:EU43" si="94">ET30*EV30</f>
        <v>5832.192039706023</v>
      </c>
      <c r="EV30" s="96">
        <f>EV29+1</f>
        <v>2</v>
      </c>
      <c r="EW30" s="96">
        <f t="shared" ref="EW30:EW69" si="95">EV30*EV30</f>
        <v>4</v>
      </c>
      <c r="EX30" s="80">
        <f t="shared" ref="EX30:EX70" si="96">M30</f>
        <v>0.34960799924837144</v>
      </c>
      <c r="EY30" s="96">
        <f t="shared" ref="EY30:EY43" si="97">ES30</f>
        <v>1971</v>
      </c>
      <c r="EZ30" s="280">
        <f>'Regional_intensity (aggregate)'!AJ7</f>
        <v>80.960176013919664</v>
      </c>
      <c r="FA30" s="280">
        <f t="shared" ref="FA30:FA43" si="98">SUMPRODUCT(ET$11:EX$11,ET30:EX30)+ES$11</f>
        <v>78.895270972208152</v>
      </c>
      <c r="FB30" s="280">
        <f t="shared" ref="FB30:FB43" si="99">EZ30/FD30</f>
        <v>82.991600091567136</v>
      </c>
      <c r="FC30" s="280">
        <f t="shared" si="49"/>
        <v>80.874883183499662</v>
      </c>
      <c r="FD30" s="281">
        <f t="shared" ref="FD30:FD43" si="100">FA30/FC30</f>
        <v>0.97552253390215227</v>
      </c>
      <c r="FE30" s="278"/>
      <c r="FG30" s="89"/>
      <c r="FI30" s="95">
        <f t="shared" si="35"/>
        <v>1971</v>
      </c>
      <c r="FJ30" s="75">
        <f>HDD_by_Division18!I35</f>
        <v>6219</v>
      </c>
      <c r="FK30" s="75">
        <f>HDD_by_Division18!J35</f>
        <v>4202</v>
      </c>
      <c r="FL30" s="75">
        <f t="shared" si="25"/>
        <v>4978.0237899917975</v>
      </c>
      <c r="FN30" s="75">
        <f>CDD_by_Division18!I35</f>
        <v>904</v>
      </c>
      <c r="FO30" s="75">
        <f>CDD_by_Division18!J35</f>
        <v>710</v>
      </c>
      <c r="FP30" s="96">
        <f t="shared" si="26"/>
        <v>787.29215075092088</v>
      </c>
      <c r="FR30" s="421">
        <f t="shared" si="27"/>
        <v>0.9972840433467306</v>
      </c>
      <c r="FS30" s="278"/>
      <c r="FT30">
        <f>FT29+1</f>
        <v>1971</v>
      </c>
      <c r="FU30" s="96">
        <f t="shared" ref="FU30:FU43" si="101">FL30</f>
        <v>4978.0237899917975</v>
      </c>
      <c r="FV30" s="96">
        <f t="shared" ref="FV30:FV43" si="102">FP30</f>
        <v>787.29215075092088</v>
      </c>
      <c r="FW30" s="96">
        <f t="shared" ref="FW30:FW43" si="103">FX30*FV30</f>
        <v>1574.5843015018418</v>
      </c>
      <c r="FX30" s="96">
        <f>FX29+1</f>
        <v>2</v>
      </c>
      <c r="FY30" s="96">
        <f t="shared" ref="FY30:FY69" si="104">FX30*FX30</f>
        <v>4</v>
      </c>
      <c r="FZ30" s="96">
        <f t="shared" ref="FZ30:FZ69" si="105">FX30*FY30</f>
        <v>8</v>
      </c>
      <c r="GA30" s="96">
        <f t="shared" ref="GA30:GA43" si="106">FT30</f>
        <v>1971</v>
      </c>
      <c r="GB30" s="280">
        <f>'Regional_intensity (aggregate)'!AX7</f>
        <v>40.82187947179807</v>
      </c>
      <c r="GC30" s="280">
        <f t="shared" ref="GC30:GC43" si="107">SUMPRODUCT(FU$11:FZ$11,FU30:FZ30)+FT$11</f>
        <v>41.994041334502654</v>
      </c>
      <c r="GD30" s="280">
        <f t="shared" ref="GD30:GD43" si="108">GB30/GF30</f>
        <v>39.801385796269955</v>
      </c>
      <c r="GE30" s="280">
        <f t="shared" si="50"/>
        <v>40.944245143189789</v>
      </c>
      <c r="GF30" s="281">
        <f t="shared" ref="GF30:GF43" si="109">GC30/GE30</f>
        <v>1.0256396518641759</v>
      </c>
      <c r="GG30" s="280"/>
      <c r="GH30" s="278"/>
      <c r="GJ30" s="95">
        <f t="shared" si="28"/>
        <v>1971</v>
      </c>
      <c r="GK30" s="98">
        <f t="shared" si="29"/>
        <v>6219</v>
      </c>
      <c r="GL30" s="98">
        <f t="shared" si="30"/>
        <v>4202</v>
      </c>
      <c r="GM30" s="75">
        <f t="shared" si="31"/>
        <v>5012.8022579541566</v>
      </c>
      <c r="GO30" s="398">
        <f t="shared" si="32"/>
        <v>1.0422518844591901</v>
      </c>
      <c r="GP30" s="278"/>
      <c r="GQ30">
        <f>GQ29+1</f>
        <v>1971</v>
      </c>
      <c r="GR30" s="96">
        <f t="shared" ref="GR30:GR43" si="110">GM30</f>
        <v>5012.8022579541566</v>
      </c>
      <c r="GS30" s="96">
        <f t="shared" ref="GS30:GS43" si="111">GR30*GT30</f>
        <v>10025.604515908313</v>
      </c>
      <c r="GT30" s="96">
        <f>GT29+1</f>
        <v>2</v>
      </c>
      <c r="GU30" s="96">
        <f t="shared" ref="GU30:GU69" si="112">GT30*GT30</f>
        <v>4</v>
      </c>
      <c r="GV30" s="280">
        <f t="shared" ref="GV30:GV69" si="113">M30</f>
        <v>0.34960799924837144</v>
      </c>
      <c r="GW30">
        <f t="shared" ref="GW30:GW43" si="114">GQ30</f>
        <v>1971</v>
      </c>
      <c r="GX30" s="280">
        <f>'Regional_intensity (aggregate)'!AW7</f>
        <v>101.16244340977114</v>
      </c>
      <c r="GY30" s="280">
        <f t="array" ref="GY30">SUMPRODUCT(GR$11:GV$11,GR30:GV30)+GQ$11</f>
        <v>100.38592030225641</v>
      </c>
      <c r="GZ30" s="280">
        <f t="shared" ref="GZ30:GZ43" si="115">GX30/HB30</f>
        <v>95.49490430548488</v>
      </c>
      <c r="HA30" s="280">
        <f t="shared" si="51"/>
        <v>94.761885238885753</v>
      </c>
      <c r="HB30" s="281">
        <f t="shared" ref="HB30:HB43" si="116">GY30/HA30</f>
        <v>1.0593491259612764</v>
      </c>
      <c r="HC30" s="278"/>
      <c r="HD30" s="278"/>
      <c r="HE30" s="278"/>
      <c r="HG30" s="89"/>
      <c r="HO30">
        <f t="shared" si="36"/>
        <v>1971</v>
      </c>
      <c r="HP30" s="112">
        <f t="shared" si="37"/>
        <v>0.99798429108134001</v>
      </c>
      <c r="HQ30" s="112">
        <f t="shared" si="38"/>
        <v>0.99707075654986388</v>
      </c>
      <c r="HS30">
        <f t="shared" si="41"/>
        <v>1971</v>
      </c>
      <c r="HT30" s="81">
        <f>Commercial_Total!D197</f>
        <v>1288.009</v>
      </c>
      <c r="HU30" s="81">
        <f t="shared" si="39"/>
        <v>1290.6104950854599</v>
      </c>
      <c r="HV30" s="81">
        <f>Commercial_Total!D279</f>
        <v>4323.9399999999996</v>
      </c>
      <c r="HW30" s="81">
        <f t="shared" si="40"/>
        <v>4336.6430833474733</v>
      </c>
      <c r="HY30" s="75">
        <f>HDD_by_Division10!K26</f>
        <v>4547</v>
      </c>
      <c r="HZ30" s="75">
        <f>CDD_by_Division10!K26</f>
        <v>1204</v>
      </c>
      <c r="IB30">
        <f t="shared" ref="IB30:IF60" si="117">HS30</f>
        <v>1971</v>
      </c>
      <c r="IC30" s="81">
        <f t="shared" si="117"/>
        <v>1288.009</v>
      </c>
      <c r="ID30" s="81">
        <f t="shared" si="117"/>
        <v>1290.6104950854599</v>
      </c>
      <c r="IE30" s="81">
        <f t="shared" si="117"/>
        <v>4323.9399999999996</v>
      </c>
      <c r="IF30" s="81">
        <f t="shared" si="117"/>
        <v>4336.6430833474733</v>
      </c>
      <c r="IO30">
        <f>IO29+1</f>
        <v>1971</v>
      </c>
      <c r="IP30" s="78">
        <f>SEDS_CensusRgn!C19</f>
        <v>265.62400000000002</v>
      </c>
      <c r="IQ30" s="78">
        <f>SEDS_CensusRgn!D19</f>
        <v>315.399</v>
      </c>
      <c r="IR30" s="78">
        <f>SEDS_CensusRgn!E19</f>
        <v>435.04200000000003</v>
      </c>
      <c r="IS30" s="78">
        <f>SEDS_CensusRgn!F19</f>
        <v>271.94600000000003</v>
      </c>
      <c r="IT30" s="78">
        <f t="shared" ref="IT30:IT69" si="118">SUM(IP30:IS30)</f>
        <v>1288.011</v>
      </c>
      <c r="IV30" s="78">
        <f t="shared" ref="IV30:IV69" si="119">IP30/AJ30</f>
        <v>263.8501154544353</v>
      </c>
      <c r="IW30" s="78">
        <f t="shared" ref="IW30:IW69" si="120">IQ30/CH30</f>
        <v>315.15700346590813</v>
      </c>
      <c r="IX30" s="78">
        <f t="shared" ref="IX30:IX69" si="121">IR30/EH30</f>
        <v>440.42608259284714</v>
      </c>
      <c r="IY30" s="78">
        <f t="shared" ref="IY30:IY69" si="122">IS30/GF30</f>
        <v>265.14770514743464</v>
      </c>
      <c r="IZ30" s="78">
        <f t="shared" ref="IZ30:IZ69" si="123">SUM(IV30:IY30)</f>
        <v>1284.5809066606253</v>
      </c>
      <c r="JB30" s="290">
        <f t="shared" ref="JB30:JB70" si="124">IT30/IZ30</f>
        <v>1.0026702042055813</v>
      </c>
      <c r="JD30">
        <f t="shared" ref="JD30:JD69" si="125">IO30</f>
        <v>1971</v>
      </c>
      <c r="JE30" s="78">
        <f t="shared" ref="JE30:JE69" si="126">IT30</f>
        <v>1288.011</v>
      </c>
      <c r="JF30" s="78">
        <f t="shared" ref="JF30:JF69" si="127">IZ30</f>
        <v>1284.5809066606253</v>
      </c>
      <c r="JI30">
        <f>JI29+1</f>
        <v>1971</v>
      </c>
      <c r="JJ30" s="78">
        <f>SEDS_CensusRgn!J19</f>
        <v>1283.2060000000001</v>
      </c>
      <c r="JK30" s="78">
        <f>SEDS_CensusRgn!K19</f>
        <v>1356.241</v>
      </c>
      <c r="JL30" s="78">
        <f>SEDS_CensusRgn!L19</f>
        <v>991.31100000000004</v>
      </c>
      <c r="JM30" s="78">
        <f>SEDS_CensusRgn!M19</f>
        <v>673.92100000000005</v>
      </c>
      <c r="JN30" s="78">
        <f t="shared" ref="JN30:JN69" si="128">SUM(JJ30:JM30)</f>
        <v>4304.6790000000001</v>
      </c>
      <c r="JP30" s="78">
        <f t="shared" ref="JP30:JP69" si="129">JJ30/BE30</f>
        <v>1283.4858340167204</v>
      </c>
      <c r="JQ30" s="78">
        <f t="shared" ref="JQ30:JQ69" si="130">JK30/DD30</f>
        <v>1367.8469863195364</v>
      </c>
      <c r="JR30" s="78">
        <f t="shared" ref="JR30:JR69" si="131">JL30/FD30</f>
        <v>1016.1846247002546</v>
      </c>
      <c r="JS30" s="78">
        <f t="shared" ref="JS30:JS69" si="132">JM30/HB30</f>
        <v>636.1651541350634</v>
      </c>
      <c r="JT30" s="78">
        <f t="shared" ref="JT30:JT69" si="133">SUM(JP30:JS30)</f>
        <v>4303.682599171575</v>
      </c>
      <c r="JV30" s="290">
        <f t="shared" ref="JV30" si="134">JN30/JT30</f>
        <v>1.0002315228424645</v>
      </c>
      <c r="JX30">
        <f t="shared" ref="JX30:JX69" si="135">JI30</f>
        <v>1971</v>
      </c>
      <c r="JY30" s="78">
        <f t="shared" ref="JY30:JY69" si="136">JN30</f>
        <v>4304.6790000000001</v>
      </c>
      <c r="JZ30" s="78">
        <f t="shared" ref="JZ30:JZ69" si="137">JT30</f>
        <v>4303.682599171575</v>
      </c>
      <c r="KD30" s="78"/>
      <c r="KE30" s="78"/>
    </row>
    <row r="31" spans="2:292" x14ac:dyDescent="0.2">
      <c r="B31" t="s">
        <v>160</v>
      </c>
      <c r="C31">
        <v>1684</v>
      </c>
      <c r="D31">
        <f>C12</f>
        <v>1027</v>
      </c>
      <c r="E31">
        <f>C31-D31</f>
        <v>657</v>
      </c>
      <c r="F31">
        <v>376</v>
      </c>
      <c r="G31" s="96">
        <f>F31-D12</f>
        <v>333</v>
      </c>
      <c r="H31" s="79">
        <f>G31/E31</f>
        <v>0.50684931506849318</v>
      </c>
      <c r="I31" s="96">
        <f t="shared" ref="I31:I70" si="138">I30+1</f>
        <v>1972</v>
      </c>
      <c r="J31" s="76">
        <v>0.36087781909643035</v>
      </c>
      <c r="K31" s="79">
        <f t="shared" si="52"/>
        <v>0.35649757457199366</v>
      </c>
      <c r="L31" s="96">
        <f t="shared" si="53"/>
        <v>27</v>
      </c>
      <c r="M31" s="79">
        <f t="shared" si="54"/>
        <v>0.35649757457199366</v>
      </c>
      <c r="O31" s="95">
        <v>1972</v>
      </c>
      <c r="P31" s="75">
        <f>HDD_by_Division18!B36</f>
        <v>7164</v>
      </c>
      <c r="Q31" s="75">
        <f>HDD_by_Division18!C36</f>
        <v>6496</v>
      </c>
      <c r="R31" s="96">
        <f t="shared" si="2"/>
        <v>6635.2937595129379</v>
      </c>
      <c r="T31">
        <f>CDD_by_Division18!B36</f>
        <v>326</v>
      </c>
      <c r="U31">
        <f>CDD_by_Division18!C36</f>
        <v>492</v>
      </c>
      <c r="V31" s="96">
        <f t="shared" si="3"/>
        <v>450.71909447987503</v>
      </c>
      <c r="X31" s="420">
        <f t="shared" si="4"/>
        <v>0.98854217281754908</v>
      </c>
      <c r="Y31" s="278"/>
      <c r="Z31">
        <f t="shared" ref="Z31:Z43" si="139">Z30+1</f>
        <v>1972</v>
      </c>
      <c r="AA31" s="96">
        <f t="shared" si="55"/>
        <v>6635.2937595129379</v>
      </c>
      <c r="AB31" s="96">
        <f t="shared" si="56"/>
        <v>450.71909447987503</v>
      </c>
      <c r="AC31" s="96">
        <f t="shared" ref="AC31:AC77" si="140">AC30+1</f>
        <v>3</v>
      </c>
      <c r="AD31" s="96">
        <f t="shared" si="57"/>
        <v>9</v>
      </c>
      <c r="AE31" s="96">
        <f t="shared" si="58"/>
        <v>27</v>
      </c>
      <c r="AF31" s="280">
        <f>'Regional_intensity (aggregate)'!I8</f>
        <v>26.324825209615046</v>
      </c>
      <c r="AG31" s="280">
        <f t="shared" si="59"/>
        <v>26.005297781786791</v>
      </c>
      <c r="AH31" s="280">
        <f t="shared" si="60"/>
        <v>26.385630292475135</v>
      </c>
      <c r="AI31" s="280">
        <f t="shared" si="42"/>
        <v>26.065364820174771</v>
      </c>
      <c r="AJ31" s="281">
        <f t="shared" si="61"/>
        <v>0.99769552282109286</v>
      </c>
      <c r="AK31" s="278"/>
      <c r="AM31" s="95">
        <f t="shared" si="5"/>
        <v>1972</v>
      </c>
      <c r="AN31" s="98">
        <f t="shared" si="0"/>
        <v>7164</v>
      </c>
      <c r="AO31" s="99">
        <f t="shared" si="1"/>
        <v>6496</v>
      </c>
      <c r="AP31" s="96">
        <f t="shared" si="6"/>
        <v>6676.6384922901198</v>
      </c>
      <c r="AR31" s="398">
        <f t="shared" si="7"/>
        <v>1.0259136958455972</v>
      </c>
      <c r="AS31" s="278"/>
      <c r="AT31">
        <f t="shared" ref="AT31:AT43" si="141">AT30+1</f>
        <v>1972</v>
      </c>
      <c r="AU31" s="96">
        <f t="shared" si="62"/>
        <v>6676.6384922901198</v>
      </c>
      <c r="AV31" s="96">
        <f t="shared" si="63"/>
        <v>20029.915476870359</v>
      </c>
      <c r="AW31" s="96">
        <f t="shared" ref="AW31:AW77" si="142">AW30+1</f>
        <v>3</v>
      </c>
      <c r="AX31" s="96">
        <f t="shared" si="64"/>
        <v>9</v>
      </c>
      <c r="AY31" s="80">
        <f t="shared" si="65"/>
        <v>0.35649757457199366</v>
      </c>
      <c r="AZ31">
        <f t="shared" si="66"/>
        <v>1972</v>
      </c>
      <c r="BA31" s="80">
        <f>'Regional_intensity (aggregate)'!H8</f>
        <v>120.32569682863468</v>
      </c>
      <c r="BB31" s="280">
        <f t="shared" si="67"/>
        <v>118.91341289331143</v>
      </c>
      <c r="BC31" s="280">
        <f t="shared" si="68"/>
        <v>119.57171957131119</v>
      </c>
      <c r="BD31" s="280">
        <f t="shared" si="43"/>
        <v>118.16828520009754</v>
      </c>
      <c r="BE31" s="281">
        <f t="shared" si="69"/>
        <v>1.0063056486937434</v>
      </c>
      <c r="BF31" s="278"/>
      <c r="BG31" s="278"/>
      <c r="BH31" s="278"/>
      <c r="BJ31" s="89"/>
      <c r="BL31" s="95">
        <f t="shared" si="33"/>
        <v>1972</v>
      </c>
      <c r="BM31" s="75">
        <f>HDD_by_Division18!D36</f>
        <v>7053</v>
      </c>
      <c r="BN31" s="75">
        <f>HDD_by_Division18!E36</f>
        <v>7330</v>
      </c>
      <c r="BO31" s="75">
        <f t="shared" si="8"/>
        <v>7207.3234916559695</v>
      </c>
      <c r="BQ31" s="75">
        <f>CDD_by_Division18!D36</f>
        <v>577</v>
      </c>
      <c r="BR31" s="75">
        <f>CDD_by_Division18!E36</f>
        <v>833</v>
      </c>
      <c r="BS31" s="96">
        <f t="shared" si="9"/>
        <v>660.89539594843473</v>
      </c>
      <c r="BU31" s="420">
        <f t="shared" si="10"/>
        <v>0.98775296499252663</v>
      </c>
      <c r="BV31" s="278"/>
      <c r="BW31">
        <f t="shared" ref="BW31:BW43" si="143">BW30+1</f>
        <v>1972</v>
      </c>
      <c r="BX31" s="96">
        <f t="shared" si="44"/>
        <v>7207.3234916559695</v>
      </c>
      <c r="BY31" s="96">
        <f t="shared" si="70"/>
        <v>660.89539594843473</v>
      </c>
      <c r="BZ31" s="96">
        <f t="shared" ref="BZ31:BZ77" si="144">BZ30+1</f>
        <v>3</v>
      </c>
      <c r="CA31" s="96">
        <f t="shared" si="71"/>
        <v>9</v>
      </c>
      <c r="CB31" s="96">
        <f t="shared" si="72"/>
        <v>27</v>
      </c>
      <c r="CC31" s="96">
        <f t="shared" si="73"/>
        <v>1972</v>
      </c>
      <c r="CD31" s="280">
        <f>'Regional_intensity (aggregate)'!W8</f>
        <v>22.938948270501658</v>
      </c>
      <c r="CE31" s="280">
        <f t="array" ref="CE31">SUMPRODUCT(BX$11:CB$11,BX31:CB31)+BW$11</f>
        <v>22.514884764874097</v>
      </c>
      <c r="CF31" s="280">
        <f t="shared" si="74"/>
        <v>23.246401068431865</v>
      </c>
      <c r="CG31" s="280">
        <f t="shared" si="45"/>
        <v>22.816653801292318</v>
      </c>
      <c r="CH31" s="281">
        <f t="shared" si="75"/>
        <v>0.98677417648326993</v>
      </c>
      <c r="CI31" s="278"/>
      <c r="CJ31" s="278"/>
      <c r="CL31" s="95">
        <f t="shared" si="11"/>
        <v>1972</v>
      </c>
      <c r="CM31" s="98">
        <f t="shared" si="12"/>
        <v>7053</v>
      </c>
      <c r="CN31" s="99">
        <f t="shared" si="13"/>
        <v>7330</v>
      </c>
      <c r="CO31" s="96">
        <f t="shared" si="14"/>
        <v>7138.866977482392</v>
      </c>
      <c r="CQ31" s="398">
        <f t="shared" si="15"/>
        <v>1.042092143933216</v>
      </c>
      <c r="CR31" s="278"/>
      <c r="CS31">
        <f t="shared" si="76"/>
        <v>1972</v>
      </c>
      <c r="CT31" s="96">
        <f t="shared" si="77"/>
        <v>7138.866977482392</v>
      </c>
      <c r="CU31" s="96">
        <f t="shared" si="78"/>
        <v>21416.600932447174</v>
      </c>
      <c r="CV31" s="96">
        <f t="shared" ref="CV31:CV77" si="145">CV30+1</f>
        <v>3</v>
      </c>
      <c r="CW31" s="96">
        <f t="shared" si="79"/>
        <v>9</v>
      </c>
      <c r="CX31" s="80">
        <f t="shared" si="80"/>
        <v>0.35649757457199366</v>
      </c>
      <c r="CY31">
        <f t="shared" si="81"/>
        <v>1972</v>
      </c>
      <c r="CZ31" s="280">
        <f>'Regional_intensity (aggregate)'!V8</f>
        <v>97.59878296136813</v>
      </c>
      <c r="DA31" s="280">
        <f t="shared" si="82"/>
        <v>98.322159136259145</v>
      </c>
      <c r="DB31" s="280">
        <f t="shared" si="83"/>
        <v>95.113357238936246</v>
      </c>
      <c r="DC31" s="280">
        <f t="shared" si="46"/>
        <v>95.818312100594497</v>
      </c>
      <c r="DD31" s="281">
        <f t="shared" si="84"/>
        <v>1.026131195392338</v>
      </c>
      <c r="DE31" s="278"/>
      <c r="DF31" s="212"/>
      <c r="DG31" s="89"/>
      <c r="DI31" s="95">
        <f t="shared" si="34"/>
        <v>1972</v>
      </c>
      <c r="DJ31" s="75">
        <f>HDD_by_Division18!F36</f>
        <v>3192</v>
      </c>
      <c r="DK31" s="75">
        <f>HDD_by_Division18!G36</f>
        <v>3571</v>
      </c>
      <c r="DL31" s="75">
        <f>HDD_by_Division18!H36</f>
        <v>2405</v>
      </c>
      <c r="DM31" s="75">
        <f t="shared" si="16"/>
        <v>3228.5233615553466</v>
      </c>
      <c r="DO31" s="75">
        <f>CDD_by_Division18!F36</f>
        <v>1581</v>
      </c>
      <c r="DP31" s="75">
        <f>CDD_by_Division18!G36</f>
        <v>1433</v>
      </c>
      <c r="DQ31" s="75">
        <f>CDD_by_Division18!H36</f>
        <v>2403</v>
      </c>
      <c r="DR31" s="75">
        <f t="shared" si="17"/>
        <v>1095.7278647738915</v>
      </c>
      <c r="DT31" s="420">
        <f t="shared" si="18"/>
        <v>0.98736240012192855</v>
      </c>
      <c r="DV31">
        <f t="shared" ref="DV31:DV43" si="146">DV30+1</f>
        <v>1972</v>
      </c>
      <c r="DW31" s="96">
        <f t="shared" si="85"/>
        <v>3228.5233615553466</v>
      </c>
      <c r="DX31" s="96">
        <f t="shared" si="47"/>
        <v>1095.7278647738915</v>
      </c>
      <c r="DY31" s="96">
        <f t="shared" si="86"/>
        <v>3287.1835943216747</v>
      </c>
      <c r="DZ31" s="96">
        <f t="shared" ref="DZ31:DZ77" si="147">DZ30+1</f>
        <v>3</v>
      </c>
      <c r="EA31" s="96">
        <f t="shared" si="87"/>
        <v>9</v>
      </c>
      <c r="EB31" s="96">
        <f t="shared" si="88"/>
        <v>27</v>
      </c>
      <c r="EC31" s="96">
        <f t="shared" si="89"/>
        <v>1972</v>
      </c>
      <c r="ED31" s="280">
        <f>'Regional_intensity (aggregate)'!AK8</f>
        <v>37.430190778659721</v>
      </c>
      <c r="EE31" s="280">
        <f t="shared" si="90"/>
        <v>37.176635921790464</v>
      </c>
      <c r="EF31" s="280">
        <f t="shared" si="91"/>
        <v>37.644975873485464</v>
      </c>
      <c r="EG31" s="280">
        <f t="shared" si="48"/>
        <v>37.389966046634939</v>
      </c>
      <c r="EH31" s="281">
        <f t="shared" si="92"/>
        <v>0.99429445524025362</v>
      </c>
      <c r="EI31" s="278"/>
      <c r="EK31" s="95">
        <f t="shared" si="19"/>
        <v>1972</v>
      </c>
      <c r="EL31" s="98">
        <f t="shared" si="20"/>
        <v>3192</v>
      </c>
      <c r="EM31" s="98">
        <f t="shared" si="21"/>
        <v>3571</v>
      </c>
      <c r="EN31" s="98">
        <f t="shared" si="22"/>
        <v>2405</v>
      </c>
      <c r="EO31" s="75">
        <f t="shared" si="23"/>
        <v>3006.8629378638925</v>
      </c>
      <c r="EQ31" s="398">
        <f t="shared" si="24"/>
        <v>0.98885896761056036</v>
      </c>
      <c r="ER31" s="278"/>
      <c r="ES31">
        <f t="shared" ref="ES31:ES43" si="148">ES30+1</f>
        <v>1972</v>
      </c>
      <c r="ET31" s="96">
        <f t="shared" si="93"/>
        <v>3006.8629378638925</v>
      </c>
      <c r="EU31" s="96">
        <f t="shared" si="94"/>
        <v>9020.5888135916775</v>
      </c>
      <c r="EV31" s="96">
        <f t="shared" ref="EV31:EV77" si="149">EV30+1</f>
        <v>3</v>
      </c>
      <c r="EW31" s="96">
        <f t="shared" si="95"/>
        <v>9</v>
      </c>
      <c r="EX31" s="80">
        <f t="shared" si="96"/>
        <v>0.35649757457199366</v>
      </c>
      <c r="EY31" s="96">
        <f t="shared" si="97"/>
        <v>1972</v>
      </c>
      <c r="EZ31" s="280">
        <f>'Regional_intensity (aggregate)'!AJ8</f>
        <v>78.803527942530678</v>
      </c>
      <c r="FA31" s="280">
        <f t="shared" si="98"/>
        <v>78.568989809189915</v>
      </c>
      <c r="FB31" s="280">
        <f t="shared" si="99"/>
        <v>79.644397390304661</v>
      </c>
      <c r="FC31" s="280">
        <f t="shared" si="49"/>
        <v>79.407356628518031</v>
      </c>
      <c r="FD31" s="281">
        <f t="shared" si="100"/>
        <v>0.98944220214696044</v>
      </c>
      <c r="FE31" s="278"/>
      <c r="FG31" s="89"/>
      <c r="FI31" s="95">
        <f t="shared" si="35"/>
        <v>1972</v>
      </c>
      <c r="FJ31" s="75">
        <f>HDD_by_Division18!I36</f>
        <v>5973</v>
      </c>
      <c r="FK31" s="75">
        <f>HDD_by_Division18!J36</f>
        <v>3868</v>
      </c>
      <c r="FL31" s="75">
        <f t="shared" si="25"/>
        <v>4677.8810500410182</v>
      </c>
      <c r="FN31" s="75">
        <f>CDD_by_Division18!I36</f>
        <v>965</v>
      </c>
      <c r="FO31" s="75">
        <f>CDD_by_Division18!J36</f>
        <v>718</v>
      </c>
      <c r="FP31" s="96">
        <f t="shared" si="26"/>
        <v>816.40804760555397</v>
      </c>
      <c r="FR31" s="421">
        <f t="shared" si="27"/>
        <v>0.99861412561647311</v>
      </c>
      <c r="FS31" s="278"/>
      <c r="FT31">
        <f t="shared" ref="FT31:FT43" si="150">FT30+1</f>
        <v>1972</v>
      </c>
      <c r="FU31" s="96">
        <f t="shared" si="101"/>
        <v>4677.8810500410182</v>
      </c>
      <c r="FV31" s="96">
        <f t="shared" si="102"/>
        <v>816.40804760555397</v>
      </c>
      <c r="FW31" s="96">
        <f t="shared" si="103"/>
        <v>2449.2241428166617</v>
      </c>
      <c r="FX31" s="96">
        <f t="shared" ref="FX31:FX77" si="151">FX30+1</f>
        <v>3</v>
      </c>
      <c r="FY31" s="96">
        <f t="shared" si="104"/>
        <v>9</v>
      </c>
      <c r="FZ31" s="96">
        <f t="shared" si="105"/>
        <v>27</v>
      </c>
      <c r="GA31" s="96">
        <f t="shared" si="106"/>
        <v>1972</v>
      </c>
      <c r="GB31" s="280">
        <f>'Regional_intensity (aggregate)'!AX8</f>
        <v>44.171332173029761</v>
      </c>
      <c r="GC31" s="280">
        <f t="shared" si="107"/>
        <v>42.82849661630847</v>
      </c>
      <c r="GD31" s="280">
        <f t="shared" si="108"/>
        <v>43.654469938985748</v>
      </c>
      <c r="GE31" s="280">
        <f t="shared" si="50"/>
        <v>42.327347310801045</v>
      </c>
      <c r="GF31" s="281">
        <f t="shared" si="109"/>
        <v>1.0118398467503193</v>
      </c>
      <c r="GG31" s="280"/>
      <c r="GH31" s="278"/>
      <c r="GJ31" s="95">
        <f t="shared" si="28"/>
        <v>1972</v>
      </c>
      <c r="GK31" s="98">
        <f t="shared" si="29"/>
        <v>5973</v>
      </c>
      <c r="GL31" s="98">
        <f t="shared" si="30"/>
        <v>3868</v>
      </c>
      <c r="GM31" s="75">
        <f t="shared" si="31"/>
        <v>4714.1768730756075</v>
      </c>
      <c r="GO31" s="398">
        <f t="shared" si="32"/>
        <v>1.0131297450183148</v>
      </c>
      <c r="GP31" s="278"/>
      <c r="GQ31">
        <f t="shared" ref="GQ31:GQ43" si="152">GQ30+1</f>
        <v>1972</v>
      </c>
      <c r="GR31" s="96">
        <f t="shared" si="110"/>
        <v>4714.1768730756075</v>
      </c>
      <c r="GS31" s="96">
        <f t="shared" si="111"/>
        <v>14142.530619226822</v>
      </c>
      <c r="GT31" s="96">
        <f t="shared" ref="GT31:GT77" si="153">GT30+1</f>
        <v>3</v>
      </c>
      <c r="GU31" s="96">
        <f t="shared" si="112"/>
        <v>9</v>
      </c>
      <c r="GV31" s="280">
        <f t="shared" si="113"/>
        <v>0.35649757457199366</v>
      </c>
      <c r="GW31">
        <f t="shared" si="114"/>
        <v>1972</v>
      </c>
      <c r="GX31" s="280">
        <f>'Regional_intensity (aggregate)'!AW8</f>
        <v>95.739953203167602</v>
      </c>
      <c r="GY31" s="280">
        <f t="array" ref="GY31">SUMPRODUCT(GR$11:GV$11,GR31:GV31)+GQ$11</f>
        <v>93.659644250136068</v>
      </c>
      <c r="GZ31" s="280">
        <f t="shared" si="115"/>
        <v>94.193946560998697</v>
      </c>
      <c r="HA31" s="280">
        <f t="shared" si="51"/>
        <v>92.147230390828923</v>
      </c>
      <c r="HB31" s="281">
        <f t="shared" si="116"/>
        <v>1.0164130148338963</v>
      </c>
      <c r="HC31" s="278"/>
      <c r="HD31" s="278"/>
      <c r="HE31" s="278"/>
      <c r="HG31" s="89"/>
      <c r="HO31">
        <f t="shared" si="36"/>
        <v>1972</v>
      </c>
      <c r="HP31" s="112">
        <f t="shared" si="37"/>
        <v>0.99017569726854737</v>
      </c>
      <c r="HQ31" s="112">
        <f t="shared" si="38"/>
        <v>1.0200963545871209</v>
      </c>
      <c r="HS31">
        <f t="shared" si="41"/>
        <v>1972</v>
      </c>
      <c r="HT31" s="81">
        <f>Commercial_Total!D198</f>
        <v>1407.566</v>
      </c>
      <c r="HU31" s="81">
        <f t="shared" si="39"/>
        <v>1421.5315563519143</v>
      </c>
      <c r="HV31" s="81">
        <f>Commercial_Total!D280</f>
        <v>4412.1610000000001</v>
      </c>
      <c r="HW31" s="81">
        <f t="shared" si="40"/>
        <v>4325.2394542531238</v>
      </c>
      <c r="HY31" s="75">
        <f>HDD_by_Division10!K27</f>
        <v>4705</v>
      </c>
      <c r="HZ31" s="75">
        <f>CDD_by_Division10!K27</f>
        <v>1146</v>
      </c>
      <c r="IB31">
        <f t="shared" si="117"/>
        <v>1972</v>
      </c>
      <c r="IC31" s="81">
        <f t="shared" si="117"/>
        <v>1407.566</v>
      </c>
      <c r="ID31" s="81">
        <f t="shared" si="117"/>
        <v>1421.5315563519143</v>
      </c>
      <c r="IE31" s="81">
        <f t="shared" si="117"/>
        <v>4412.1610000000001</v>
      </c>
      <c r="IF31" s="81">
        <f t="shared" si="117"/>
        <v>4325.2394542531238</v>
      </c>
      <c r="IO31">
        <f t="shared" ref="IO31:IO71" si="154">IO30+1</f>
        <v>1972</v>
      </c>
      <c r="IP31" s="78">
        <f>SEDS_CensusRgn!C20</f>
        <v>284.78800000000001</v>
      </c>
      <c r="IQ31" s="78">
        <f>SEDS_CensusRgn!D20</f>
        <v>336.07600000000002</v>
      </c>
      <c r="IR31" s="78">
        <f>SEDS_CensusRgn!E20</f>
        <v>480.16700000000003</v>
      </c>
      <c r="IS31" s="78">
        <f>SEDS_CensusRgn!F20</f>
        <v>306.536</v>
      </c>
      <c r="IT31" s="78">
        <f t="shared" si="118"/>
        <v>1407.567</v>
      </c>
      <c r="IV31" s="78">
        <f t="shared" si="119"/>
        <v>285.44580333961096</v>
      </c>
      <c r="IW31" s="78">
        <f t="shared" si="120"/>
        <v>340.58045701776422</v>
      </c>
      <c r="IX31" s="78">
        <f t="shared" si="121"/>
        <v>482.92233499781128</v>
      </c>
      <c r="IY31" s="78">
        <f t="shared" si="122"/>
        <v>302.9491287425455</v>
      </c>
      <c r="IZ31" s="78">
        <f t="shared" si="123"/>
        <v>1411.897724097732</v>
      </c>
      <c r="JB31" s="290">
        <f t="shared" si="124"/>
        <v>0.99693269276958463</v>
      </c>
      <c r="JD31">
        <f t="shared" si="125"/>
        <v>1972</v>
      </c>
      <c r="JE31" s="78">
        <f t="shared" si="126"/>
        <v>1407.567</v>
      </c>
      <c r="JF31" s="78">
        <f t="shared" si="127"/>
        <v>1411.897724097732</v>
      </c>
      <c r="JI31">
        <f t="shared" ref="JI31:JI77" si="155">JI30+1</f>
        <v>1972</v>
      </c>
      <c r="JJ31" s="78">
        <f>SEDS_CensusRgn!J20</f>
        <v>1301.711</v>
      </c>
      <c r="JK31" s="78">
        <f>SEDS_CensusRgn!K20</f>
        <v>1429.9090000000001</v>
      </c>
      <c r="JL31" s="78">
        <f>SEDS_CensusRgn!L20</f>
        <v>1010.918</v>
      </c>
      <c r="JM31" s="78">
        <f>SEDS_CensusRgn!M20</f>
        <v>664.40700000000004</v>
      </c>
      <c r="JN31" s="78">
        <f t="shared" si="128"/>
        <v>4406.9449999999997</v>
      </c>
      <c r="JP31" s="78">
        <f t="shared" si="129"/>
        <v>1293.5543010115405</v>
      </c>
      <c r="JQ31" s="78">
        <f t="shared" si="130"/>
        <v>1393.4953019855116</v>
      </c>
      <c r="JR31" s="78">
        <f t="shared" si="131"/>
        <v>1021.7049543737269</v>
      </c>
      <c r="JS31" s="78">
        <f t="shared" si="132"/>
        <v>653.67817049113478</v>
      </c>
      <c r="JT31" s="78">
        <f t="shared" si="133"/>
        <v>4362.432727861913</v>
      </c>
      <c r="JV31" s="290">
        <f t="shared" ref="JV31:JV70" si="156">JN31/JT31</f>
        <v>1.0102035435076846</v>
      </c>
      <c r="JX31">
        <f t="shared" si="135"/>
        <v>1972</v>
      </c>
      <c r="JY31" s="78">
        <f t="shared" si="136"/>
        <v>4406.9449999999997</v>
      </c>
      <c r="JZ31" s="78">
        <f t="shared" si="137"/>
        <v>4362.432727861913</v>
      </c>
      <c r="KD31" s="78"/>
      <c r="KE31" s="78"/>
    </row>
    <row r="32" spans="2:292" x14ac:dyDescent="0.2">
      <c r="B32" t="s">
        <v>163</v>
      </c>
      <c r="C32">
        <v>1106</v>
      </c>
      <c r="D32">
        <f>C13</f>
        <v>587</v>
      </c>
      <c r="E32">
        <f>C32-D32</f>
        <v>519</v>
      </c>
      <c r="F32">
        <v>275</v>
      </c>
      <c r="G32" s="96">
        <f>F32-D13</f>
        <v>247</v>
      </c>
      <c r="H32" s="79">
        <f>G32/E32</f>
        <v>0.47591522157996147</v>
      </c>
      <c r="I32" s="96">
        <f t="shared" si="138"/>
        <v>1973</v>
      </c>
      <c r="J32" s="76">
        <v>0.37437700077946795</v>
      </c>
      <c r="K32" s="79">
        <f t="shared" si="52"/>
        <v>0.36704267717386979</v>
      </c>
      <c r="L32" s="96">
        <f t="shared" si="53"/>
        <v>64</v>
      </c>
      <c r="M32" s="79">
        <f t="shared" si="54"/>
        <v>0.36704267717386979</v>
      </c>
      <c r="O32" s="95">
        <v>1973</v>
      </c>
      <c r="P32" s="75">
        <f>HDD_by_Division18!B37</f>
        <v>6279</v>
      </c>
      <c r="Q32" s="75">
        <f>HDD_by_Division18!C37</f>
        <v>5723</v>
      </c>
      <c r="R32" s="96">
        <f t="shared" si="2"/>
        <v>5838.9391171993911</v>
      </c>
      <c r="T32">
        <f>CDD_by_Division18!B37</f>
        <v>514</v>
      </c>
      <c r="U32">
        <f>CDD_by_Division18!C37</f>
        <v>698</v>
      </c>
      <c r="V32" s="96">
        <f t="shared" si="3"/>
        <v>652.2428517126325</v>
      </c>
      <c r="X32" s="420">
        <f t="shared" si="4"/>
        <v>1.0186318898457525</v>
      </c>
      <c r="Y32" s="278"/>
      <c r="Z32">
        <f t="shared" si="139"/>
        <v>1973</v>
      </c>
      <c r="AA32" s="96">
        <f t="shared" si="55"/>
        <v>5838.9391171993911</v>
      </c>
      <c r="AB32" s="96">
        <f t="shared" si="56"/>
        <v>652.2428517126325</v>
      </c>
      <c r="AC32" s="96">
        <f t="shared" si="140"/>
        <v>4</v>
      </c>
      <c r="AD32" s="96">
        <f t="shared" si="57"/>
        <v>16</v>
      </c>
      <c r="AE32" s="96">
        <f t="shared" si="58"/>
        <v>64</v>
      </c>
      <c r="AF32" s="280">
        <f>'Regional_intensity (aggregate)'!I9</f>
        <v>28.089855109463315</v>
      </c>
      <c r="AG32" s="280">
        <f t="shared" si="59"/>
        <v>27.685176231478422</v>
      </c>
      <c r="AH32" s="280">
        <f t="shared" si="60"/>
        <v>27.703472951227248</v>
      </c>
      <c r="AI32" s="280">
        <f t="shared" si="42"/>
        <v>27.304360520547231</v>
      </c>
      <c r="AJ32" s="281">
        <f t="shared" si="61"/>
        <v>1.0139470657313003</v>
      </c>
      <c r="AK32" s="278"/>
      <c r="AM32" s="95">
        <f t="shared" si="5"/>
        <v>1973</v>
      </c>
      <c r="AN32" s="98">
        <f t="shared" si="0"/>
        <v>6279</v>
      </c>
      <c r="AO32" s="99">
        <f t="shared" si="1"/>
        <v>5723</v>
      </c>
      <c r="AP32" s="96">
        <f t="shared" si="6"/>
        <v>5873.3517989720158</v>
      </c>
      <c r="AR32" s="398">
        <f t="shared" si="7"/>
        <v>0.94779334534110316</v>
      </c>
      <c r="AS32" s="278"/>
      <c r="AT32">
        <f t="shared" si="141"/>
        <v>1973</v>
      </c>
      <c r="AU32" s="96">
        <f t="shared" si="62"/>
        <v>5873.3517989720158</v>
      </c>
      <c r="AV32" s="96">
        <f t="shared" si="63"/>
        <v>23493.407195888063</v>
      </c>
      <c r="AW32" s="96">
        <f t="shared" si="142"/>
        <v>4</v>
      </c>
      <c r="AX32" s="96">
        <f t="shared" si="64"/>
        <v>16</v>
      </c>
      <c r="AY32" s="80">
        <f t="shared" si="65"/>
        <v>0.36704267717386979</v>
      </c>
      <c r="AZ32">
        <f t="shared" si="66"/>
        <v>1973</v>
      </c>
      <c r="BA32" s="80">
        <f>'Regional_intensity (aggregate)'!H9</f>
        <v>119.76796409191783</v>
      </c>
      <c r="BB32" s="280">
        <f t="shared" si="67"/>
        <v>114.23177972810373</v>
      </c>
      <c r="BC32" s="280">
        <f t="shared" si="68"/>
        <v>121.99789413738124</v>
      </c>
      <c r="BD32" s="280">
        <f t="shared" si="43"/>
        <v>116.35863292873893</v>
      </c>
      <c r="BE32" s="281">
        <f t="shared" si="69"/>
        <v>0.98172156936617039</v>
      </c>
      <c r="BF32" s="278"/>
      <c r="BG32" s="278"/>
      <c r="BH32" s="278"/>
      <c r="BJ32" s="89"/>
      <c r="BL32" s="95">
        <f t="shared" si="33"/>
        <v>1973</v>
      </c>
      <c r="BM32" s="75">
        <f>HDD_by_Division18!D37</f>
        <v>6037</v>
      </c>
      <c r="BN32" s="75">
        <f>HDD_by_Division18!E37</f>
        <v>6445</v>
      </c>
      <c r="BO32" s="75">
        <f t="shared" si="8"/>
        <v>6264.3068035943525</v>
      </c>
      <c r="BQ32" s="75">
        <f>CDD_by_Division18!D37</f>
        <v>777</v>
      </c>
      <c r="BR32" s="75">
        <f>CDD_by_Division18!E37</f>
        <v>931</v>
      </c>
      <c r="BS32" s="96">
        <f t="shared" si="9"/>
        <v>827.46832412523031</v>
      </c>
      <c r="BU32" s="420">
        <f t="shared" si="10"/>
        <v>1.0064663337215469</v>
      </c>
      <c r="BV32" s="278"/>
      <c r="BW32">
        <f t="shared" si="143"/>
        <v>1973</v>
      </c>
      <c r="BX32" s="96">
        <f t="shared" si="44"/>
        <v>6264.3068035943525</v>
      </c>
      <c r="BY32" s="96">
        <f t="shared" si="70"/>
        <v>827.46832412523031</v>
      </c>
      <c r="BZ32" s="96">
        <f t="shared" si="144"/>
        <v>4</v>
      </c>
      <c r="CA32" s="96">
        <f t="shared" si="71"/>
        <v>16</v>
      </c>
      <c r="CB32" s="96">
        <f t="shared" si="72"/>
        <v>64</v>
      </c>
      <c r="CC32" s="96">
        <f t="shared" si="73"/>
        <v>1973</v>
      </c>
      <c r="CD32" s="280">
        <f>'Regional_intensity (aggregate)'!W9</f>
        <v>24.31515285211653</v>
      </c>
      <c r="CE32" s="280">
        <f t="array" ref="CE32">SUMPRODUCT(BX$11:CB$11,BX32:CB32)+BW$11</f>
        <v>24.02006640860839</v>
      </c>
      <c r="CF32" s="280">
        <f t="shared" si="74"/>
        <v>24.0550855470598</v>
      </c>
      <c r="CG32" s="280">
        <f t="shared" si="45"/>
        <v>23.763155256284428</v>
      </c>
      <c r="CH32" s="281">
        <f t="shared" si="75"/>
        <v>1.0108113232251015</v>
      </c>
      <c r="CI32" s="278"/>
      <c r="CJ32" s="278"/>
      <c r="CL32" s="95">
        <f t="shared" si="11"/>
        <v>1973</v>
      </c>
      <c r="CM32" s="98">
        <f t="shared" si="12"/>
        <v>6037</v>
      </c>
      <c r="CN32" s="99">
        <f t="shared" si="13"/>
        <v>6445</v>
      </c>
      <c r="CO32" s="96">
        <f t="shared" si="14"/>
        <v>6163.4755480607082</v>
      </c>
      <c r="CQ32" s="398">
        <f t="shared" si="15"/>
        <v>0.94169022439730954</v>
      </c>
      <c r="CR32" s="278"/>
      <c r="CS32">
        <f t="shared" si="76"/>
        <v>1973</v>
      </c>
      <c r="CT32" s="96">
        <f t="shared" si="77"/>
        <v>6163.4755480607082</v>
      </c>
      <c r="CU32" s="96">
        <f t="shared" si="78"/>
        <v>24653.902192242833</v>
      </c>
      <c r="CV32" s="96">
        <f t="shared" si="145"/>
        <v>4</v>
      </c>
      <c r="CW32" s="96">
        <f t="shared" si="79"/>
        <v>16</v>
      </c>
      <c r="CX32" s="80">
        <f t="shared" si="80"/>
        <v>0.36704267717386979</v>
      </c>
      <c r="CY32">
        <f t="shared" si="81"/>
        <v>1973</v>
      </c>
      <c r="CZ32" s="280">
        <f>'Regional_intensity (aggregate)'!V9</f>
        <v>94.101550837912711</v>
      </c>
      <c r="DA32" s="280">
        <f t="shared" si="82"/>
        <v>94.896921493963532</v>
      </c>
      <c r="DB32" s="280">
        <f t="shared" si="83"/>
        <v>96.919048747795514</v>
      </c>
      <c r="DC32" s="280">
        <f t="shared" si="46"/>
        <v>97.738233625196045</v>
      </c>
      <c r="DD32" s="281">
        <f t="shared" si="84"/>
        <v>0.97092936892917159</v>
      </c>
      <c r="DE32" s="278"/>
      <c r="DF32" s="212"/>
      <c r="DG32" s="89"/>
      <c r="DI32" s="95">
        <f t="shared" si="34"/>
        <v>1973</v>
      </c>
      <c r="DJ32" s="75">
        <f>HDD_by_Division18!F37</f>
        <v>3078</v>
      </c>
      <c r="DK32" s="75">
        <f>HDD_by_Division18!G37</f>
        <v>3416</v>
      </c>
      <c r="DL32" s="75">
        <f>HDD_by_Division18!H37</f>
        <v>2393</v>
      </c>
      <c r="DM32" s="75">
        <f t="shared" si="16"/>
        <v>3112.692693634368</v>
      </c>
      <c r="DO32" s="75">
        <f>CDD_by_Division18!F37</f>
        <v>1778</v>
      </c>
      <c r="DP32" s="75">
        <f>CDD_by_Division18!G37</f>
        <v>1576</v>
      </c>
      <c r="DQ32" s="75">
        <f>CDD_by_Division18!H37</f>
        <v>2253</v>
      </c>
      <c r="DR32" s="75">
        <f t="shared" si="17"/>
        <v>1223.7652568417971</v>
      </c>
      <c r="DT32" s="420">
        <f t="shared" si="18"/>
        <v>1.0043671498249114</v>
      </c>
      <c r="DV32">
        <f t="shared" si="146"/>
        <v>1973</v>
      </c>
      <c r="DW32" s="96">
        <f t="shared" si="85"/>
        <v>3112.692693634368</v>
      </c>
      <c r="DX32" s="96">
        <f t="shared" si="47"/>
        <v>1223.7652568417971</v>
      </c>
      <c r="DY32" s="96">
        <f t="shared" si="86"/>
        <v>4895.0610273671882</v>
      </c>
      <c r="DZ32" s="96">
        <f t="shared" si="147"/>
        <v>4</v>
      </c>
      <c r="EA32" s="96">
        <f t="shared" si="87"/>
        <v>16</v>
      </c>
      <c r="EB32" s="96">
        <f t="shared" si="88"/>
        <v>64</v>
      </c>
      <c r="EC32" s="96">
        <f t="shared" si="89"/>
        <v>1973</v>
      </c>
      <c r="ED32" s="280">
        <f>'Regional_intensity (aggregate)'!AK9</f>
        <v>38.895311911886573</v>
      </c>
      <c r="EE32" s="280">
        <f t="shared" si="90"/>
        <v>37.49581244513422</v>
      </c>
      <c r="EF32" s="280">
        <f t="shared" si="91"/>
        <v>39.769593400339474</v>
      </c>
      <c r="EG32" s="280">
        <f t="shared" si="48"/>
        <v>38.338636248412797</v>
      </c>
      <c r="EH32" s="281">
        <f t="shared" si="92"/>
        <v>0.97801633324102732</v>
      </c>
      <c r="EI32" s="278"/>
      <c r="EK32" s="95">
        <f t="shared" si="19"/>
        <v>1973</v>
      </c>
      <c r="EL32" s="98">
        <f t="shared" si="20"/>
        <v>3078</v>
      </c>
      <c r="EM32" s="98">
        <f t="shared" si="21"/>
        <v>3416</v>
      </c>
      <c r="EN32" s="98">
        <f t="shared" si="22"/>
        <v>2393</v>
      </c>
      <c r="EO32" s="75">
        <f t="shared" si="23"/>
        <v>2918.5049155292545</v>
      </c>
      <c r="EQ32" s="398">
        <f t="shared" si="24"/>
        <v>0.97375481291456212</v>
      </c>
      <c r="ER32" s="278"/>
      <c r="ES32">
        <f t="shared" si="148"/>
        <v>1973</v>
      </c>
      <c r="ET32" s="96">
        <f t="shared" si="93"/>
        <v>2918.5049155292545</v>
      </c>
      <c r="EU32" s="96">
        <f t="shared" si="94"/>
        <v>11674.019662117018</v>
      </c>
      <c r="EV32" s="96">
        <f t="shared" si="149"/>
        <v>4</v>
      </c>
      <c r="EW32" s="96">
        <f t="shared" si="95"/>
        <v>16</v>
      </c>
      <c r="EX32" s="80">
        <f t="shared" si="96"/>
        <v>0.36704267717386979</v>
      </c>
      <c r="EY32" s="96">
        <f t="shared" si="97"/>
        <v>1973</v>
      </c>
      <c r="EZ32" s="280">
        <f>'Regional_intensity (aggregate)'!AJ9</f>
        <v>78.100356419044857</v>
      </c>
      <c r="FA32" s="280">
        <f t="shared" si="98"/>
        <v>76.108477414526121</v>
      </c>
      <c r="FB32" s="280">
        <f t="shared" si="99"/>
        <v>80.095195628834205</v>
      </c>
      <c r="FC32" s="280">
        <f t="shared" si="49"/>
        <v>78.052440053176014</v>
      </c>
      <c r="FD32" s="281">
        <f t="shared" si="100"/>
        <v>0.97509414648247383</v>
      </c>
      <c r="FE32" s="278"/>
      <c r="FG32" s="89"/>
      <c r="FI32" s="95">
        <f t="shared" si="35"/>
        <v>1973</v>
      </c>
      <c r="FJ32" s="75">
        <f>HDD_by_Division18!I37</f>
        <v>6159</v>
      </c>
      <c r="FK32" s="75">
        <f>HDD_by_Division18!J37</f>
        <v>3883</v>
      </c>
      <c r="FL32" s="75">
        <f t="shared" si="25"/>
        <v>4758.6718621821165</v>
      </c>
      <c r="FN32" s="75">
        <f>CDD_by_Division18!I37</f>
        <v>962</v>
      </c>
      <c r="FO32" s="75">
        <f>CDD_by_Division18!J37</f>
        <v>672</v>
      </c>
      <c r="FP32" s="96">
        <f t="shared" si="26"/>
        <v>787.53981297818075</v>
      </c>
      <c r="FR32" s="421">
        <f t="shared" si="27"/>
        <v>0.99532589653434189</v>
      </c>
      <c r="FS32" s="278"/>
      <c r="FT32">
        <f t="shared" si="150"/>
        <v>1973</v>
      </c>
      <c r="FU32" s="96">
        <f t="shared" si="101"/>
        <v>4758.6718621821165</v>
      </c>
      <c r="FV32" s="96">
        <f t="shared" si="102"/>
        <v>787.53981297818075</v>
      </c>
      <c r="FW32" s="96">
        <f t="shared" si="103"/>
        <v>3150.159251912723</v>
      </c>
      <c r="FX32" s="96">
        <f t="shared" si="151"/>
        <v>4</v>
      </c>
      <c r="FY32" s="96">
        <f t="shared" si="104"/>
        <v>16</v>
      </c>
      <c r="FZ32" s="96">
        <f t="shared" si="105"/>
        <v>64</v>
      </c>
      <c r="GA32" s="96">
        <f t="shared" si="106"/>
        <v>1973</v>
      </c>
      <c r="GB32" s="280">
        <f>'Regional_intensity (aggregate)'!AX9</f>
        <v>45.61512669944706</v>
      </c>
      <c r="GC32" s="280">
        <f t="shared" si="107"/>
        <v>44.904701420329673</v>
      </c>
      <c r="GD32" s="280">
        <f t="shared" si="108"/>
        <v>44.25548614936622</v>
      </c>
      <c r="GE32" s="280">
        <f t="shared" si="50"/>
        <v>43.566236368097492</v>
      </c>
      <c r="GF32" s="281">
        <f t="shared" si="109"/>
        <v>1.0307225311115538</v>
      </c>
      <c r="GG32" s="280"/>
      <c r="GH32" s="278"/>
      <c r="GJ32" s="95">
        <f t="shared" si="28"/>
        <v>1973</v>
      </c>
      <c r="GK32" s="98">
        <f t="shared" si="29"/>
        <v>6159</v>
      </c>
      <c r="GL32" s="98">
        <f t="shared" si="30"/>
        <v>3883</v>
      </c>
      <c r="GM32" s="75">
        <f t="shared" si="31"/>
        <v>4797.9161820047902</v>
      </c>
      <c r="GO32" s="398">
        <f t="shared" si="32"/>
        <v>1.0214918586347728</v>
      </c>
      <c r="GP32" s="278"/>
      <c r="GQ32">
        <f t="shared" si="152"/>
        <v>1973</v>
      </c>
      <c r="GR32" s="96">
        <f t="shared" si="110"/>
        <v>4797.9161820047902</v>
      </c>
      <c r="GS32" s="96">
        <f t="shared" si="111"/>
        <v>19191.664728019161</v>
      </c>
      <c r="GT32" s="96">
        <f t="shared" si="153"/>
        <v>4</v>
      </c>
      <c r="GU32" s="96">
        <f t="shared" si="112"/>
        <v>16</v>
      </c>
      <c r="GV32" s="280">
        <f t="shared" si="113"/>
        <v>0.36704267717386979</v>
      </c>
      <c r="GW32">
        <f t="shared" si="114"/>
        <v>1973</v>
      </c>
      <c r="GX32" s="280">
        <f>'Regional_intensity (aggregate)'!AW9</f>
        <v>94.877862173137288</v>
      </c>
      <c r="GY32" s="280">
        <f t="array" ref="GY32">SUMPRODUCT(GR$11:GV$11,GR32:GV32)+GQ$11</f>
        <v>91.765375995746552</v>
      </c>
      <c r="GZ32" s="280">
        <f t="shared" si="115"/>
        <v>92.598848669799239</v>
      </c>
      <c r="HA32" s="280">
        <f t="shared" si="51"/>
        <v>89.561125960563828</v>
      </c>
      <c r="HB32" s="281">
        <f t="shared" si="116"/>
        <v>1.0246116829320939</v>
      </c>
      <c r="HC32" s="278"/>
      <c r="HD32" s="278"/>
      <c r="HE32" s="278"/>
      <c r="HG32" s="89"/>
      <c r="HO32">
        <f t="shared" si="36"/>
        <v>1973</v>
      </c>
      <c r="HP32" s="112">
        <f t="shared" si="37"/>
        <v>1.0051660591737783</v>
      </c>
      <c r="HQ32" s="112">
        <f t="shared" si="38"/>
        <v>0.96605988256621544</v>
      </c>
      <c r="HS32">
        <f t="shared" si="41"/>
        <v>1973</v>
      </c>
      <c r="HT32" s="81">
        <f>Commercial_Total!D199</f>
        <v>1516.653</v>
      </c>
      <c r="HU32" s="81">
        <f t="shared" si="39"/>
        <v>1508.8581495147691</v>
      </c>
      <c r="HV32" s="81">
        <f>Commercial_Total!D281</f>
        <v>4422.9840000000004</v>
      </c>
      <c r="HW32" s="81">
        <f t="shared" si="40"/>
        <v>4578.3745705813853</v>
      </c>
      <c r="HY32" s="75">
        <f>HDD_by_Division10!K28</f>
        <v>4313</v>
      </c>
      <c r="HZ32" s="75">
        <f>CDD_by_Division10!K28</f>
        <v>1241</v>
      </c>
      <c r="IB32">
        <f t="shared" si="117"/>
        <v>1973</v>
      </c>
      <c r="IC32" s="81">
        <f t="shared" si="117"/>
        <v>1516.653</v>
      </c>
      <c r="ID32" s="81">
        <f t="shared" si="117"/>
        <v>1508.8581495147691</v>
      </c>
      <c r="IE32" s="81">
        <f t="shared" si="117"/>
        <v>4422.9840000000004</v>
      </c>
      <c r="IF32" s="81">
        <f t="shared" si="117"/>
        <v>4578.3745705813853</v>
      </c>
      <c r="IO32">
        <f t="shared" si="154"/>
        <v>1973</v>
      </c>
      <c r="IP32" s="78">
        <f>SEDS_CensusRgn!C21</f>
        <v>305.70499999999998</v>
      </c>
      <c r="IQ32" s="78">
        <f>SEDS_CensusRgn!D21</f>
        <v>362.69600000000003</v>
      </c>
      <c r="IR32" s="78">
        <f>SEDS_CensusRgn!E21</f>
        <v>524.66100000000006</v>
      </c>
      <c r="IS32" s="78">
        <f>SEDS_CensusRgn!F21</f>
        <v>323.59199999999998</v>
      </c>
      <c r="IT32" s="78">
        <f t="shared" si="118"/>
        <v>1516.654</v>
      </c>
      <c r="IV32" s="78">
        <f t="shared" si="119"/>
        <v>301.49996023659577</v>
      </c>
      <c r="IW32" s="78">
        <f t="shared" si="120"/>
        <v>358.81671649935589</v>
      </c>
      <c r="IX32" s="78">
        <f t="shared" si="121"/>
        <v>536.4542310467732</v>
      </c>
      <c r="IY32" s="78">
        <f t="shared" si="122"/>
        <v>313.94676087174622</v>
      </c>
      <c r="IZ32" s="78">
        <f t="shared" si="123"/>
        <v>1510.717668654471</v>
      </c>
      <c r="JB32" s="290">
        <f t="shared" si="124"/>
        <v>1.0039294776705803</v>
      </c>
      <c r="JD32">
        <f t="shared" si="125"/>
        <v>1973</v>
      </c>
      <c r="JE32" s="78">
        <f t="shared" si="126"/>
        <v>1516.654</v>
      </c>
      <c r="JF32" s="78">
        <f t="shared" si="127"/>
        <v>1510.717668654471</v>
      </c>
      <c r="JI32">
        <f t="shared" si="155"/>
        <v>1973</v>
      </c>
      <c r="JJ32" s="78">
        <f>SEDS_CensusRgn!J21</f>
        <v>1303.4480000000001</v>
      </c>
      <c r="JK32" s="78">
        <f>SEDS_CensusRgn!K21</f>
        <v>1403.662</v>
      </c>
      <c r="JL32" s="78">
        <f>SEDS_CensusRgn!L21</f>
        <v>1053.5</v>
      </c>
      <c r="JM32" s="78">
        <f>SEDS_CensusRgn!M21</f>
        <v>673.06000000000006</v>
      </c>
      <c r="JN32" s="78">
        <f t="shared" si="128"/>
        <v>4433.67</v>
      </c>
      <c r="JP32" s="78">
        <f t="shared" si="129"/>
        <v>1327.7165753234353</v>
      </c>
      <c r="JQ32" s="78">
        <f t="shared" si="130"/>
        <v>1445.6890943036205</v>
      </c>
      <c r="JR32" s="78">
        <f t="shared" si="131"/>
        <v>1080.4084957338378</v>
      </c>
      <c r="JS32" s="78">
        <f t="shared" si="132"/>
        <v>656.89276358232496</v>
      </c>
      <c r="JT32" s="78">
        <f t="shared" si="133"/>
        <v>4510.7069289432184</v>
      </c>
      <c r="JV32" s="290">
        <f t="shared" si="156"/>
        <v>0.9829213180646017</v>
      </c>
      <c r="JX32">
        <f t="shared" si="135"/>
        <v>1973</v>
      </c>
      <c r="JY32" s="78">
        <f t="shared" si="136"/>
        <v>4433.67</v>
      </c>
      <c r="JZ32" s="78">
        <f t="shared" si="137"/>
        <v>4510.7069289432184</v>
      </c>
      <c r="KD32" s="78"/>
      <c r="KE32" s="78"/>
    </row>
    <row r="33" spans="2:291" x14ac:dyDescent="0.2">
      <c r="I33" s="96">
        <f t="shared" si="138"/>
        <v>1974</v>
      </c>
      <c r="J33" s="76">
        <v>0.50391272765570982</v>
      </c>
      <c r="K33" s="79">
        <f t="shared" si="52"/>
        <v>0.43700281397675544</v>
      </c>
      <c r="L33" s="96">
        <f t="shared" si="53"/>
        <v>125</v>
      </c>
      <c r="M33" s="79">
        <f t="shared" si="54"/>
        <v>0.43700281397675544</v>
      </c>
      <c r="O33" s="95">
        <v>1974</v>
      </c>
      <c r="P33" s="75">
        <f>HDD_by_Division18!B38</f>
        <v>6809</v>
      </c>
      <c r="Q33" s="75">
        <f>HDD_by_Division18!C38</f>
        <v>6111</v>
      </c>
      <c r="R33" s="96">
        <f t="shared" si="2"/>
        <v>6256.549467275494</v>
      </c>
      <c r="T33">
        <f>CDD_by_Division18!B38</f>
        <v>353</v>
      </c>
      <c r="U33">
        <f>CDD_by_Division18!C38</f>
        <v>493</v>
      </c>
      <c r="V33" s="96">
        <f t="shared" si="3"/>
        <v>458.18477847700296</v>
      </c>
      <c r="X33" s="420">
        <f t="shared" si="4"/>
        <v>0.98801821356324482</v>
      </c>
      <c r="Y33" s="278"/>
      <c r="Z33">
        <f t="shared" si="139"/>
        <v>1974</v>
      </c>
      <c r="AA33" s="96">
        <f t="shared" si="55"/>
        <v>6256.549467275494</v>
      </c>
      <c r="AB33" s="96">
        <f t="shared" si="56"/>
        <v>458.18477847700296</v>
      </c>
      <c r="AC33" s="96">
        <f t="shared" si="140"/>
        <v>5</v>
      </c>
      <c r="AD33" s="96">
        <f t="shared" si="57"/>
        <v>25</v>
      </c>
      <c r="AE33" s="96">
        <f t="shared" si="58"/>
        <v>125</v>
      </c>
      <c r="AF33" s="280">
        <f>'Regional_intensity (aggregate)'!I10</f>
        <v>26.787603104885825</v>
      </c>
      <c r="AG33" s="280">
        <f t="shared" si="59"/>
        <v>27.566386549425207</v>
      </c>
      <c r="AH33" s="280">
        <f t="shared" si="60"/>
        <v>27.47589437191554</v>
      </c>
      <c r="AI33" s="280">
        <f t="shared" si="42"/>
        <v>28.274688186239967</v>
      </c>
      <c r="AJ33" s="281">
        <f t="shared" si="61"/>
        <v>0.97494926797603165</v>
      </c>
      <c r="AK33" s="278"/>
      <c r="AM33" s="95">
        <f t="shared" si="5"/>
        <v>1974</v>
      </c>
      <c r="AN33" s="98">
        <f t="shared" si="0"/>
        <v>6809</v>
      </c>
      <c r="AO33" s="99">
        <f t="shared" si="1"/>
        <v>6111</v>
      </c>
      <c r="AP33" s="96">
        <f t="shared" si="6"/>
        <v>6299.7509994288976</v>
      </c>
      <c r="AR33" s="398">
        <f t="shared" si="7"/>
        <v>0.99021250378285919</v>
      </c>
      <c r="AS33" s="278"/>
      <c r="AT33">
        <f t="shared" si="141"/>
        <v>1974</v>
      </c>
      <c r="AU33" s="96">
        <f t="shared" si="62"/>
        <v>6299.7509994288976</v>
      </c>
      <c r="AV33" s="96">
        <f t="shared" si="63"/>
        <v>31498.75499714449</v>
      </c>
      <c r="AW33" s="96">
        <f t="shared" si="142"/>
        <v>5</v>
      </c>
      <c r="AX33" s="96">
        <f t="shared" si="64"/>
        <v>25</v>
      </c>
      <c r="AY33" s="80">
        <f t="shared" si="65"/>
        <v>0.43700281397675544</v>
      </c>
      <c r="AZ33">
        <f t="shared" si="66"/>
        <v>1974</v>
      </c>
      <c r="BA33" s="80">
        <f>'Regional_intensity (aggregate)'!H10</f>
        <v>106.12298704390048</v>
      </c>
      <c r="BB33" s="280">
        <f t="shared" si="67"/>
        <v>109.70152037004553</v>
      </c>
      <c r="BC33" s="280">
        <f t="shared" si="68"/>
        <v>106.6488561014817</v>
      </c>
      <c r="BD33" s="280">
        <f t="shared" si="43"/>
        <v>110.24512206030288</v>
      </c>
      <c r="BE33" s="281">
        <f t="shared" si="69"/>
        <v>0.99506915426190012</v>
      </c>
      <c r="BF33" s="278"/>
      <c r="BG33" s="278"/>
      <c r="BH33" s="278"/>
      <c r="BJ33" s="89"/>
      <c r="BL33" s="95">
        <f t="shared" si="33"/>
        <v>1974</v>
      </c>
      <c r="BM33" s="75">
        <f>HDD_by_Division18!D38</f>
        <v>6525</v>
      </c>
      <c r="BN33" s="75">
        <f>HDD_by_Division18!E38</f>
        <v>6686</v>
      </c>
      <c r="BO33" s="75">
        <f t="shared" si="8"/>
        <v>6614.6970474967911</v>
      </c>
      <c r="BQ33" s="75">
        <f>CDD_by_Division18!D38</f>
        <v>564</v>
      </c>
      <c r="BR33" s="75">
        <f>CDD_by_Division18!E38</f>
        <v>818</v>
      </c>
      <c r="BS33" s="96">
        <f t="shared" si="9"/>
        <v>647.23996316758758</v>
      </c>
      <c r="BU33" s="420">
        <f t="shared" si="10"/>
        <v>0.98188495192258629</v>
      </c>
      <c r="BV33" s="278"/>
      <c r="BW33">
        <f t="shared" si="143"/>
        <v>1974</v>
      </c>
      <c r="BX33" s="96">
        <f t="shared" si="44"/>
        <v>6614.6970474967911</v>
      </c>
      <c r="BY33" s="96">
        <f t="shared" si="70"/>
        <v>647.23996316758758</v>
      </c>
      <c r="BZ33" s="96">
        <f t="shared" si="144"/>
        <v>5</v>
      </c>
      <c r="CA33" s="96">
        <f t="shared" si="71"/>
        <v>25</v>
      </c>
      <c r="CB33" s="96">
        <f t="shared" si="72"/>
        <v>125</v>
      </c>
      <c r="CC33" s="96">
        <f t="shared" si="73"/>
        <v>1974</v>
      </c>
      <c r="CD33" s="280">
        <f>'Regional_intensity (aggregate)'!W10</f>
        <v>23.90355634606987</v>
      </c>
      <c r="CE33" s="280">
        <f t="array" ref="CE33">SUMPRODUCT(BX$11:CB$11,BX33:CB33)+BW$11</f>
        <v>24.297136870060928</v>
      </c>
      <c r="CF33" s="280">
        <f t="shared" si="74"/>
        <v>24.196655790374891</v>
      </c>
      <c r="CG33" s="280">
        <f t="shared" si="45"/>
        <v>24.595062300558169</v>
      </c>
      <c r="CH33" s="281">
        <f t="shared" si="75"/>
        <v>0.98788677878280962</v>
      </c>
      <c r="CI33" s="278"/>
      <c r="CJ33" s="278"/>
      <c r="CL33" s="95">
        <f t="shared" si="11"/>
        <v>1974</v>
      </c>
      <c r="CM33" s="98">
        <f t="shared" si="12"/>
        <v>6525</v>
      </c>
      <c r="CN33" s="99">
        <f t="shared" si="13"/>
        <v>6686</v>
      </c>
      <c r="CO33" s="96">
        <f t="shared" si="14"/>
        <v>6574.9082432298383</v>
      </c>
      <c r="CQ33" s="398">
        <f t="shared" si="15"/>
        <v>0.98516154187891969</v>
      </c>
      <c r="CR33" s="278"/>
      <c r="CS33">
        <f t="shared" si="76"/>
        <v>1974</v>
      </c>
      <c r="CT33" s="96">
        <f t="shared" si="77"/>
        <v>6574.9082432298383</v>
      </c>
      <c r="CU33" s="96">
        <f t="shared" si="78"/>
        <v>32874.541216149191</v>
      </c>
      <c r="CV33" s="96">
        <f t="shared" si="145"/>
        <v>5</v>
      </c>
      <c r="CW33" s="96">
        <f t="shared" si="79"/>
        <v>25</v>
      </c>
      <c r="CX33" s="80">
        <f t="shared" si="80"/>
        <v>0.43700281397675544</v>
      </c>
      <c r="CY33">
        <f t="shared" si="81"/>
        <v>1974</v>
      </c>
      <c r="CZ33" s="280">
        <f>'Regional_intensity (aggregate)'!V10</f>
        <v>95.549818758587648</v>
      </c>
      <c r="DA33" s="280">
        <f t="shared" si="82"/>
        <v>93.229367085351612</v>
      </c>
      <c r="DB33" s="280">
        <f t="shared" si="83"/>
        <v>96.179758848609296</v>
      </c>
      <c r="DC33" s="280">
        <f t="shared" si="46"/>
        <v>93.844008919919503</v>
      </c>
      <c r="DD33" s="281">
        <f t="shared" si="84"/>
        <v>0.99345038813194364</v>
      </c>
      <c r="DE33" s="278"/>
      <c r="DF33" s="212"/>
      <c r="DG33" s="89"/>
      <c r="DI33" s="95">
        <f t="shared" si="34"/>
        <v>1974</v>
      </c>
      <c r="DJ33" s="75">
        <f>HDD_by_Division18!F38</f>
        <v>2895</v>
      </c>
      <c r="DK33" s="75">
        <f>HDD_by_Division18!G38</f>
        <v>3289</v>
      </c>
      <c r="DL33" s="75">
        <f>HDD_by_Division18!H38</f>
        <v>2202</v>
      </c>
      <c r="DM33" s="75">
        <f t="shared" si="16"/>
        <v>2948.7055503292568</v>
      </c>
      <c r="DO33" s="75">
        <f>CDD_by_Division18!F38</f>
        <v>1616</v>
      </c>
      <c r="DP33" s="75">
        <f>CDD_by_Division18!G38</f>
        <v>1291</v>
      </c>
      <c r="DQ33" s="75">
        <f>CDD_by_Division18!H38</f>
        <v>2235</v>
      </c>
      <c r="DR33" s="75">
        <f t="shared" si="17"/>
        <v>1078.4799502414753</v>
      </c>
      <c r="DT33" s="420">
        <f t="shared" si="18"/>
        <v>0.9806396831845372</v>
      </c>
      <c r="DV33">
        <f t="shared" si="146"/>
        <v>1974</v>
      </c>
      <c r="DW33" s="96">
        <f t="shared" si="85"/>
        <v>2948.7055503292568</v>
      </c>
      <c r="DX33" s="96">
        <f t="shared" si="47"/>
        <v>1078.4799502414753</v>
      </c>
      <c r="DY33" s="96">
        <f t="shared" si="86"/>
        <v>5392.3997512073765</v>
      </c>
      <c r="DZ33" s="96">
        <f t="shared" si="147"/>
        <v>5</v>
      </c>
      <c r="EA33" s="96">
        <f t="shared" si="87"/>
        <v>25</v>
      </c>
      <c r="EB33" s="96">
        <f t="shared" si="88"/>
        <v>125</v>
      </c>
      <c r="EC33" s="96">
        <f t="shared" si="89"/>
        <v>1974</v>
      </c>
      <c r="ED33" s="280">
        <f>'Regional_intensity (aggregate)'!AK10</f>
        <v>37.659339768579116</v>
      </c>
      <c r="EE33" s="280">
        <f t="shared" si="90"/>
        <v>37.244131733244991</v>
      </c>
      <c r="EF33" s="280">
        <f t="shared" si="91"/>
        <v>39.381548644948566</v>
      </c>
      <c r="EG33" s="280">
        <f t="shared" si="48"/>
        <v>38.947352625003276</v>
      </c>
      <c r="EH33" s="281">
        <f t="shared" si="92"/>
        <v>0.95626863504286408</v>
      </c>
      <c r="EI33" s="278"/>
      <c r="EK33" s="95">
        <f t="shared" si="19"/>
        <v>1974</v>
      </c>
      <c r="EL33" s="98">
        <f t="shared" si="20"/>
        <v>2895</v>
      </c>
      <c r="EM33" s="98">
        <f t="shared" si="21"/>
        <v>3289</v>
      </c>
      <c r="EN33" s="98">
        <f t="shared" si="22"/>
        <v>2202</v>
      </c>
      <c r="EO33" s="75">
        <f t="shared" si="23"/>
        <v>2744.1997709267921</v>
      </c>
      <c r="EQ33" s="398">
        <f t="shared" si="24"/>
        <v>0.9426328648928326</v>
      </c>
      <c r="ER33" s="278"/>
      <c r="ES33">
        <f t="shared" si="148"/>
        <v>1974</v>
      </c>
      <c r="ET33" s="96">
        <f t="shared" si="93"/>
        <v>2744.1997709267921</v>
      </c>
      <c r="EU33" s="96">
        <f t="shared" si="94"/>
        <v>13720.998854633961</v>
      </c>
      <c r="EV33" s="96">
        <f t="shared" si="149"/>
        <v>5</v>
      </c>
      <c r="EW33" s="96">
        <f t="shared" si="95"/>
        <v>25</v>
      </c>
      <c r="EX33" s="80">
        <f t="shared" si="96"/>
        <v>0.43700281397675544</v>
      </c>
      <c r="EY33" s="96">
        <f t="shared" si="97"/>
        <v>1974</v>
      </c>
      <c r="EZ33" s="280">
        <f>'Regional_intensity (aggregate)'!AJ10</f>
        <v>70.061957159165487</v>
      </c>
      <c r="FA33" s="280">
        <f t="shared" si="98"/>
        <v>71.06126410860044</v>
      </c>
      <c r="FB33" s="280">
        <f t="shared" si="99"/>
        <v>74.125551044351084</v>
      </c>
      <c r="FC33" s="280">
        <f t="shared" si="49"/>
        <v>75.182817802129989</v>
      </c>
      <c r="FD33" s="281">
        <f t="shared" si="100"/>
        <v>0.94517957940367614</v>
      </c>
      <c r="FE33" s="278"/>
      <c r="FG33" s="89"/>
      <c r="FI33" s="95">
        <f t="shared" si="35"/>
        <v>1974</v>
      </c>
      <c r="FJ33" s="75">
        <f>HDD_by_Division18!I38</f>
        <v>5838</v>
      </c>
      <c r="FK33" s="75">
        <f>HDD_by_Division18!J38</f>
        <v>3790</v>
      </c>
      <c r="FL33" s="75">
        <f t="shared" si="25"/>
        <v>4577.9507793273169</v>
      </c>
      <c r="FN33" s="75">
        <f>CDD_by_Division18!I38</f>
        <v>1035</v>
      </c>
      <c r="FO33" s="75">
        <f>CDD_by_Division18!J38</f>
        <v>735</v>
      </c>
      <c r="FP33" s="96">
        <f t="shared" si="26"/>
        <v>854.52394446018695</v>
      </c>
      <c r="FR33" s="421">
        <f t="shared" si="27"/>
        <v>1.0025902713194923</v>
      </c>
      <c r="FS33" s="278"/>
      <c r="FT33">
        <f t="shared" si="150"/>
        <v>1974</v>
      </c>
      <c r="FU33" s="96">
        <f t="shared" si="101"/>
        <v>4577.9507793273169</v>
      </c>
      <c r="FV33" s="96">
        <f t="shared" si="102"/>
        <v>854.52394446018695</v>
      </c>
      <c r="FW33" s="96">
        <f t="shared" si="103"/>
        <v>4272.6197223009349</v>
      </c>
      <c r="FX33" s="96">
        <f t="shared" si="151"/>
        <v>5</v>
      </c>
      <c r="FY33" s="96">
        <f t="shared" si="104"/>
        <v>25</v>
      </c>
      <c r="FZ33" s="96">
        <f t="shared" si="105"/>
        <v>125</v>
      </c>
      <c r="GA33" s="96">
        <f t="shared" si="106"/>
        <v>1974</v>
      </c>
      <c r="GB33" s="280">
        <f>'Regional_intensity (aggregate)'!AX10</f>
        <v>42.766933017227714</v>
      </c>
      <c r="GC33" s="280">
        <f t="shared" si="107"/>
        <v>43.815511232844628</v>
      </c>
      <c r="GD33" s="280">
        <f t="shared" si="108"/>
        <v>43.585763395153677</v>
      </c>
      <c r="GE33" s="280">
        <f t="shared" si="50"/>
        <v>44.654418049177636</v>
      </c>
      <c r="GF33" s="281">
        <f t="shared" si="109"/>
        <v>0.98121335238521923</v>
      </c>
      <c r="GG33" s="280"/>
      <c r="GH33" s="278"/>
      <c r="GJ33" s="95">
        <f t="shared" si="28"/>
        <v>1974</v>
      </c>
      <c r="GK33" s="98">
        <f t="shared" si="29"/>
        <v>5838</v>
      </c>
      <c r="GL33" s="98">
        <f t="shared" si="30"/>
        <v>3790</v>
      </c>
      <c r="GM33" s="75">
        <f t="shared" si="31"/>
        <v>4613.2637700992127</v>
      </c>
      <c r="GO33" s="398">
        <f t="shared" si="32"/>
        <v>1.002840686015501</v>
      </c>
      <c r="GP33" s="278"/>
      <c r="GQ33">
        <f t="shared" si="152"/>
        <v>1974</v>
      </c>
      <c r="GR33" s="96">
        <f t="shared" si="110"/>
        <v>4613.2637700992127</v>
      </c>
      <c r="GS33" s="96">
        <f t="shared" si="111"/>
        <v>23066.318850496064</v>
      </c>
      <c r="GT33" s="96">
        <f t="shared" si="153"/>
        <v>5</v>
      </c>
      <c r="GU33" s="96">
        <f t="shared" si="112"/>
        <v>25</v>
      </c>
      <c r="GV33" s="280">
        <f t="shared" si="113"/>
        <v>0.43700281397675544</v>
      </c>
      <c r="GW33">
        <f t="shared" si="114"/>
        <v>1974</v>
      </c>
      <c r="GX33" s="280">
        <f>'Regional_intensity (aggregate)'!AW10</f>
        <v>89.613530105475519</v>
      </c>
      <c r="GY33" s="280">
        <f t="array" ref="GY33">SUMPRODUCT(GR$11:GV$11,GR33:GV33)+GQ$11</f>
        <v>87.627188298063743</v>
      </c>
      <c r="GZ33" s="280">
        <f t="shared" si="115"/>
        <v>89.360737987859395</v>
      </c>
      <c r="HA33" s="280">
        <f t="shared" si="51"/>
        <v>87.379999481101152</v>
      </c>
      <c r="HB33" s="281">
        <f t="shared" si="116"/>
        <v>1.0028288946947872</v>
      </c>
      <c r="HC33" s="278"/>
      <c r="HD33" s="278"/>
      <c r="HE33" s="278"/>
      <c r="HG33" s="89"/>
      <c r="HO33">
        <f t="shared" si="36"/>
        <v>1974</v>
      </c>
      <c r="HP33" s="112">
        <f t="shared" si="37"/>
        <v>0.98708021019226977</v>
      </c>
      <c r="HQ33" s="112">
        <f t="shared" si="38"/>
        <v>0.97936185919929042</v>
      </c>
      <c r="HS33">
        <f t="shared" si="41"/>
        <v>1974</v>
      </c>
      <c r="HT33" s="81">
        <f>Commercial_Total!D200</f>
        <v>1501.3340000000001</v>
      </c>
      <c r="HU33" s="81">
        <f t="shared" si="39"/>
        <v>1520.9848039680187</v>
      </c>
      <c r="HV33" s="81">
        <f>Commercial_Total!D282</f>
        <v>4259.259</v>
      </c>
      <c r="HW33" s="81">
        <f t="shared" si="40"/>
        <v>4349.014575146206</v>
      </c>
      <c r="HY33" s="75">
        <f>HDD_by_Division10!K29</f>
        <v>4406</v>
      </c>
      <c r="HZ33" s="75">
        <f>CDD_by_Division10!K29</f>
        <v>1117</v>
      </c>
      <c r="IB33">
        <f t="shared" si="117"/>
        <v>1974</v>
      </c>
      <c r="IC33" s="81">
        <f t="shared" si="117"/>
        <v>1501.3340000000001</v>
      </c>
      <c r="ID33" s="81">
        <f t="shared" si="117"/>
        <v>1520.9848039680187</v>
      </c>
      <c r="IE33" s="81">
        <f t="shared" si="117"/>
        <v>4259.259</v>
      </c>
      <c r="IF33" s="81">
        <f t="shared" si="117"/>
        <v>4349.014575146206</v>
      </c>
      <c r="IO33">
        <f t="shared" si="154"/>
        <v>1974</v>
      </c>
      <c r="IP33" s="78">
        <f>SEDS_CensusRgn!C22</f>
        <v>294.67200000000003</v>
      </c>
      <c r="IQ33" s="78">
        <f>SEDS_CensusRgn!D22</f>
        <v>360.00100000000003</v>
      </c>
      <c r="IR33" s="78">
        <f>SEDS_CensusRgn!E22</f>
        <v>531.16300000000001</v>
      </c>
      <c r="IS33" s="78">
        <f>SEDS_CensusRgn!F22</f>
        <v>315.495</v>
      </c>
      <c r="IT33" s="78">
        <f t="shared" si="118"/>
        <v>1501.3310000000001</v>
      </c>
      <c r="IV33" s="78">
        <f t="shared" si="119"/>
        <v>302.24341889268879</v>
      </c>
      <c r="IW33" s="78">
        <f t="shared" si="120"/>
        <v>364.41524244667266</v>
      </c>
      <c r="IX33" s="78">
        <f t="shared" si="121"/>
        <v>555.4537506881536</v>
      </c>
      <c r="IY33" s="78">
        <f t="shared" si="122"/>
        <v>321.53557555354007</v>
      </c>
      <c r="IZ33" s="78">
        <f t="shared" si="123"/>
        <v>1543.6479875810551</v>
      </c>
      <c r="JB33" s="290">
        <f t="shared" si="124"/>
        <v>0.97258637466475306</v>
      </c>
      <c r="JD33">
        <f t="shared" si="125"/>
        <v>1974</v>
      </c>
      <c r="JE33" s="78">
        <f t="shared" si="126"/>
        <v>1501.3310000000001</v>
      </c>
      <c r="JF33" s="78">
        <f t="shared" si="127"/>
        <v>1543.6479875810551</v>
      </c>
      <c r="JI33">
        <f t="shared" si="155"/>
        <v>1974</v>
      </c>
      <c r="JJ33" s="78">
        <f>SEDS_CensusRgn!J22</f>
        <v>1167.386</v>
      </c>
      <c r="JK33" s="78">
        <f>SEDS_CensusRgn!K22</f>
        <v>1439.0340000000001</v>
      </c>
      <c r="JL33" s="78">
        <f>SEDS_CensusRgn!L22</f>
        <v>988.18299999999999</v>
      </c>
      <c r="JM33" s="78">
        <f>SEDS_CensusRgn!M22</f>
        <v>661.08600000000001</v>
      </c>
      <c r="JN33" s="78">
        <f t="shared" si="128"/>
        <v>4255.6890000000003</v>
      </c>
      <c r="JP33" s="78">
        <f t="shared" si="129"/>
        <v>1173.1707238638276</v>
      </c>
      <c r="JQ33" s="78">
        <f t="shared" si="130"/>
        <v>1448.5212519831207</v>
      </c>
      <c r="JR33" s="78">
        <f t="shared" si="131"/>
        <v>1045.4976192179852</v>
      </c>
      <c r="JS33" s="78">
        <f t="shared" si="132"/>
        <v>659.2211328346325</v>
      </c>
      <c r="JT33" s="78">
        <f t="shared" si="133"/>
        <v>4326.4107278995662</v>
      </c>
      <c r="JV33" s="290">
        <f t="shared" si="156"/>
        <v>0.98365348730218671</v>
      </c>
      <c r="JX33">
        <f t="shared" si="135"/>
        <v>1974</v>
      </c>
      <c r="JY33" s="78">
        <f t="shared" si="136"/>
        <v>4255.6890000000003</v>
      </c>
      <c r="JZ33" s="78">
        <f t="shared" si="137"/>
        <v>4326.4107278995662</v>
      </c>
      <c r="KD33" s="78"/>
      <c r="KE33" s="78"/>
    </row>
    <row r="34" spans="2:291" x14ac:dyDescent="0.2">
      <c r="B34" s="64" t="s">
        <v>165</v>
      </c>
      <c r="I34" s="96">
        <f t="shared" si="138"/>
        <v>1975</v>
      </c>
      <c r="J34" s="76">
        <v>0.53149832441258837</v>
      </c>
      <c r="K34" s="79">
        <f t="shared" si="52"/>
        <v>0.49622423346411343</v>
      </c>
      <c r="L34" s="96">
        <f t="shared" si="53"/>
        <v>216</v>
      </c>
      <c r="M34" s="79">
        <f t="shared" si="54"/>
        <v>0.49622423346411343</v>
      </c>
      <c r="O34" s="95">
        <v>1975</v>
      </c>
      <c r="P34" s="75">
        <f>HDD_by_Division18!B39</f>
        <v>6547</v>
      </c>
      <c r="Q34" s="75">
        <f>HDD_by_Division18!C39</f>
        <v>5892</v>
      </c>
      <c r="R34" s="96">
        <f t="shared" si="2"/>
        <v>6028.5829528158292</v>
      </c>
      <c r="T34">
        <f>CDD_by_Division18!B39</f>
        <v>422</v>
      </c>
      <c r="U34">
        <f>CDD_by_Division18!C39</f>
        <v>584</v>
      </c>
      <c r="V34" s="96">
        <f t="shared" si="3"/>
        <v>543.71381509481773</v>
      </c>
      <c r="X34" s="420">
        <f t="shared" si="4"/>
        <v>1.0039711451257873</v>
      </c>
      <c r="Y34" s="278"/>
      <c r="Z34">
        <f t="shared" si="139"/>
        <v>1975</v>
      </c>
      <c r="AA34" s="96">
        <f t="shared" si="55"/>
        <v>6028.5829528158292</v>
      </c>
      <c r="AB34" s="96">
        <f t="shared" si="56"/>
        <v>543.71381509481773</v>
      </c>
      <c r="AC34" s="96">
        <f t="shared" si="140"/>
        <v>6</v>
      </c>
      <c r="AD34" s="96">
        <f t="shared" si="57"/>
        <v>36</v>
      </c>
      <c r="AE34" s="96">
        <f t="shared" si="58"/>
        <v>216</v>
      </c>
      <c r="AF34" s="280">
        <f>'Regional_intensity (aggregate)'!I11</f>
        <v>28.443906999314482</v>
      </c>
      <c r="AG34" s="280">
        <f t="shared" si="59"/>
        <v>28.711196708347465</v>
      </c>
      <c r="AH34" s="280">
        <f t="shared" si="60"/>
        <v>28.752842691604965</v>
      </c>
      <c r="AI34" s="280">
        <f t="shared" si="42"/>
        <v>29.023035494481711</v>
      </c>
      <c r="AJ34" s="281">
        <f t="shared" si="61"/>
        <v>0.98925547308125172</v>
      </c>
      <c r="AK34" s="278"/>
      <c r="AM34" s="95">
        <f t="shared" si="5"/>
        <v>1975</v>
      </c>
      <c r="AN34" s="98">
        <f t="shared" si="0"/>
        <v>6547</v>
      </c>
      <c r="AO34" s="99">
        <f t="shared" si="1"/>
        <v>5892</v>
      </c>
      <c r="AP34" s="96">
        <f t="shared" si="6"/>
        <v>6069.1230725299829</v>
      </c>
      <c r="AR34" s="398">
        <f t="shared" si="7"/>
        <v>0.9675464558196647</v>
      </c>
      <c r="AS34" s="278"/>
      <c r="AT34">
        <f t="shared" si="141"/>
        <v>1975</v>
      </c>
      <c r="AU34" s="96">
        <f t="shared" si="62"/>
        <v>6069.1230725299829</v>
      </c>
      <c r="AV34" s="96">
        <f t="shared" si="63"/>
        <v>36414.738435179897</v>
      </c>
      <c r="AW34" s="96">
        <f t="shared" si="142"/>
        <v>6</v>
      </c>
      <c r="AX34" s="96">
        <f t="shared" si="64"/>
        <v>36</v>
      </c>
      <c r="AY34" s="80">
        <f t="shared" si="65"/>
        <v>0.49622423346411343</v>
      </c>
      <c r="AZ34">
        <f t="shared" si="66"/>
        <v>1975</v>
      </c>
      <c r="BA34" s="80">
        <f>'Regional_intensity (aggregate)'!H11</f>
        <v>96.382901820125838</v>
      </c>
      <c r="BB34" s="280">
        <f t="shared" si="67"/>
        <v>103.31537417581464</v>
      </c>
      <c r="BC34" s="280">
        <f t="shared" si="68"/>
        <v>98.450250750972245</v>
      </c>
      <c r="BD34" s="280">
        <f t="shared" si="43"/>
        <v>105.53142001287583</v>
      </c>
      <c r="BE34" s="281">
        <f t="shared" si="69"/>
        <v>0.9790010800878941</v>
      </c>
      <c r="BF34" s="278"/>
      <c r="BG34" s="278"/>
      <c r="BH34" s="278"/>
      <c r="BJ34" s="89"/>
      <c r="BL34" s="95">
        <f t="shared" si="33"/>
        <v>1975</v>
      </c>
      <c r="BM34" s="75">
        <f>HDD_by_Division18!D39</f>
        <v>6406</v>
      </c>
      <c r="BN34" s="75">
        <f>HDD_by_Division18!E39</f>
        <v>6880</v>
      </c>
      <c r="BO34" s="75">
        <f t="shared" si="8"/>
        <v>6670.0770218228499</v>
      </c>
      <c r="BQ34" s="75">
        <f>CDD_by_Division18!D39</f>
        <v>721</v>
      </c>
      <c r="BR34" s="75">
        <f>CDD_by_Division18!E39</f>
        <v>937</v>
      </c>
      <c r="BS34" s="96">
        <f t="shared" si="9"/>
        <v>791.78674033149173</v>
      </c>
      <c r="BU34" s="420">
        <f t="shared" si="10"/>
        <v>1.0047485249587367</v>
      </c>
      <c r="BV34" s="278"/>
      <c r="BW34">
        <f t="shared" si="143"/>
        <v>1975</v>
      </c>
      <c r="BX34" s="96">
        <f t="shared" si="44"/>
        <v>6670.0770218228499</v>
      </c>
      <c r="BY34" s="96">
        <f t="shared" si="70"/>
        <v>791.78674033149173</v>
      </c>
      <c r="BZ34" s="96">
        <f t="shared" si="144"/>
        <v>6</v>
      </c>
      <c r="CA34" s="96">
        <f t="shared" si="71"/>
        <v>36</v>
      </c>
      <c r="CB34" s="96">
        <f t="shared" si="72"/>
        <v>216</v>
      </c>
      <c r="CC34" s="96">
        <f t="shared" si="73"/>
        <v>1975</v>
      </c>
      <c r="CD34" s="280">
        <f>'Regional_intensity (aggregate)'!W11</f>
        <v>24.30637868929702</v>
      </c>
      <c r="CE34" s="280">
        <f t="array" ref="CE34">SUMPRODUCT(BX$11:CB$11,BX34:CB34)+BW$11</f>
        <v>25.452704614373449</v>
      </c>
      <c r="CF34" s="280">
        <f t="shared" si="74"/>
        <v>24.189742673678307</v>
      </c>
      <c r="CG34" s="280">
        <f t="shared" si="45"/>
        <v>25.330567866201751</v>
      </c>
      <c r="CH34" s="281">
        <f t="shared" si="75"/>
        <v>1.0048217137814215</v>
      </c>
      <c r="CI34" s="278"/>
      <c r="CJ34" s="278"/>
      <c r="CL34" s="95">
        <f t="shared" si="11"/>
        <v>1975</v>
      </c>
      <c r="CM34" s="98">
        <f t="shared" si="12"/>
        <v>6406</v>
      </c>
      <c r="CN34" s="99">
        <f t="shared" si="13"/>
        <v>6880</v>
      </c>
      <c r="CO34" s="96">
        <f t="shared" si="14"/>
        <v>6552.9348278940579</v>
      </c>
      <c r="CQ34" s="398">
        <f t="shared" si="15"/>
        <v>0.98288232915719442</v>
      </c>
      <c r="CR34" s="278"/>
      <c r="CS34">
        <f t="shared" si="76"/>
        <v>1975</v>
      </c>
      <c r="CT34" s="96">
        <f t="shared" si="77"/>
        <v>6552.9348278940579</v>
      </c>
      <c r="CU34" s="96">
        <f t="shared" si="78"/>
        <v>39317.608967364344</v>
      </c>
      <c r="CV34" s="96">
        <f t="shared" si="145"/>
        <v>6</v>
      </c>
      <c r="CW34" s="96">
        <f t="shared" si="79"/>
        <v>36</v>
      </c>
      <c r="CX34" s="80">
        <f t="shared" si="80"/>
        <v>0.49622423346411343</v>
      </c>
      <c r="CY34">
        <f t="shared" si="81"/>
        <v>1975</v>
      </c>
      <c r="CZ34" s="280">
        <f>'Regional_intensity (aggregate)'!V11</f>
        <v>91.412451050692539</v>
      </c>
      <c r="DA34" s="280">
        <f t="shared" si="82"/>
        <v>90.802598298157989</v>
      </c>
      <c r="DB34" s="280">
        <f t="shared" si="83"/>
        <v>91.983253193075555</v>
      </c>
      <c r="DC34" s="280">
        <f t="shared" si="46"/>
        <v>91.369592367858516</v>
      </c>
      <c r="DD34" s="281">
        <f t="shared" si="84"/>
        <v>0.99379449929668306</v>
      </c>
      <c r="DE34" s="278"/>
      <c r="DF34" s="212"/>
      <c r="DG34" s="89"/>
      <c r="DI34" s="95">
        <f t="shared" si="34"/>
        <v>1975</v>
      </c>
      <c r="DJ34" s="75">
        <f>HDD_by_Division18!F39</f>
        <v>2970</v>
      </c>
      <c r="DK34" s="75">
        <f>HDD_by_Division18!G39</f>
        <v>3437</v>
      </c>
      <c r="DL34" s="75">
        <f>HDD_by_Division18!H39</f>
        <v>2312</v>
      </c>
      <c r="DM34" s="75">
        <f t="shared" si="16"/>
        <v>3054.2025713389776</v>
      </c>
      <c r="DO34" s="75">
        <f>CDD_by_Division18!F39</f>
        <v>1791</v>
      </c>
      <c r="DP34" s="75">
        <f>CDD_by_Division18!G39</f>
        <v>1440</v>
      </c>
      <c r="DQ34" s="75">
        <f>CDD_by_Division18!H39</f>
        <v>2162</v>
      </c>
      <c r="DR34" s="75">
        <f t="shared" si="17"/>
        <v>1197.4675837845748</v>
      </c>
      <c r="DT34" s="420">
        <f t="shared" si="18"/>
        <v>0.99997140909283189</v>
      </c>
      <c r="DV34">
        <f t="shared" si="146"/>
        <v>1975</v>
      </c>
      <c r="DW34" s="96">
        <f t="shared" si="85"/>
        <v>3054.2025713389776</v>
      </c>
      <c r="DX34" s="96">
        <f t="shared" si="47"/>
        <v>1197.4675837845748</v>
      </c>
      <c r="DY34" s="96">
        <f t="shared" si="86"/>
        <v>7184.8055027074488</v>
      </c>
      <c r="DZ34" s="96">
        <f t="shared" si="147"/>
        <v>6</v>
      </c>
      <c r="EA34" s="96">
        <f t="shared" si="87"/>
        <v>36</v>
      </c>
      <c r="EB34" s="96">
        <f t="shared" si="88"/>
        <v>216</v>
      </c>
      <c r="EC34" s="96">
        <f t="shared" si="89"/>
        <v>1975</v>
      </c>
      <c r="ED34" s="280">
        <f>'Regional_intensity (aggregate)'!AK11</f>
        <v>37.825999910587832</v>
      </c>
      <c r="EE34" s="280">
        <f t="shared" si="90"/>
        <v>38.306585789927738</v>
      </c>
      <c r="EF34" s="280">
        <f t="shared" si="91"/>
        <v>38.808068867247343</v>
      </c>
      <c r="EG34" s="280">
        <f t="shared" si="48"/>
        <v>39.301132102750316</v>
      </c>
      <c r="EH34" s="281">
        <f t="shared" si="92"/>
        <v>0.9746942070212532</v>
      </c>
      <c r="EI34" s="278"/>
      <c r="EK34" s="95">
        <f t="shared" si="19"/>
        <v>1975</v>
      </c>
      <c r="EL34" s="98">
        <f t="shared" si="20"/>
        <v>2970</v>
      </c>
      <c r="EM34" s="98">
        <f t="shared" si="21"/>
        <v>3437</v>
      </c>
      <c r="EN34" s="98">
        <f t="shared" si="22"/>
        <v>2312</v>
      </c>
      <c r="EO34" s="75">
        <f t="shared" si="23"/>
        <v>2845.6582036842606</v>
      </c>
      <c r="EQ34" s="398">
        <f t="shared" si="24"/>
        <v>0.96096789693153439</v>
      </c>
      <c r="ER34" s="278"/>
      <c r="ES34">
        <f t="shared" si="148"/>
        <v>1975</v>
      </c>
      <c r="ET34" s="96">
        <f t="shared" si="93"/>
        <v>2845.6582036842606</v>
      </c>
      <c r="EU34" s="96">
        <f t="shared" si="94"/>
        <v>17073.949222105563</v>
      </c>
      <c r="EV34" s="96">
        <f t="shared" si="149"/>
        <v>6</v>
      </c>
      <c r="EW34" s="96">
        <f t="shared" si="95"/>
        <v>36</v>
      </c>
      <c r="EX34" s="80">
        <f t="shared" si="96"/>
        <v>0.49622423346411343</v>
      </c>
      <c r="EY34" s="96">
        <f t="shared" si="97"/>
        <v>1975</v>
      </c>
      <c r="EZ34" s="280">
        <f>'Regional_intensity (aggregate)'!AJ11</f>
        <v>65.139690085569384</v>
      </c>
      <c r="FA34" s="280">
        <f t="shared" si="98"/>
        <v>69.997390867759862</v>
      </c>
      <c r="FB34" s="280">
        <f t="shared" si="99"/>
        <v>67.790512803855307</v>
      </c>
      <c r="FC34" s="280">
        <f t="shared" si="49"/>
        <v>72.845894962410185</v>
      </c>
      <c r="FD34" s="281">
        <f t="shared" si="100"/>
        <v>0.96089684811861797</v>
      </c>
      <c r="FE34" s="278"/>
      <c r="FG34" s="89"/>
      <c r="FI34" s="95">
        <f t="shared" si="35"/>
        <v>1975</v>
      </c>
      <c r="FJ34" s="75">
        <f>HDD_by_Division18!I39</f>
        <v>6260</v>
      </c>
      <c r="FK34" s="75">
        <f>HDD_by_Division18!J39</f>
        <v>4117</v>
      </c>
      <c r="FL34" s="75">
        <f t="shared" si="25"/>
        <v>4941.5012305168166</v>
      </c>
      <c r="FN34" s="75">
        <f>CDD_by_Division18!I39</f>
        <v>903</v>
      </c>
      <c r="FO34" s="75">
        <f>CDD_by_Division18!J39</f>
        <v>597</v>
      </c>
      <c r="FP34" s="96">
        <f t="shared" si="26"/>
        <v>718.91442334939074</v>
      </c>
      <c r="FR34" s="421">
        <f t="shared" si="27"/>
        <v>0.98612931821038319</v>
      </c>
      <c r="FS34" s="278"/>
      <c r="FT34">
        <f t="shared" si="150"/>
        <v>1975</v>
      </c>
      <c r="FU34" s="96">
        <f t="shared" si="101"/>
        <v>4941.5012305168166</v>
      </c>
      <c r="FV34" s="96">
        <f t="shared" si="102"/>
        <v>718.91442334939074</v>
      </c>
      <c r="FW34" s="96">
        <f t="shared" si="103"/>
        <v>4313.4865400963445</v>
      </c>
      <c r="FX34" s="96">
        <f t="shared" si="151"/>
        <v>6</v>
      </c>
      <c r="FY34" s="96">
        <f t="shared" si="104"/>
        <v>36</v>
      </c>
      <c r="FZ34" s="96">
        <f t="shared" si="105"/>
        <v>216</v>
      </c>
      <c r="GA34" s="96">
        <f t="shared" si="106"/>
        <v>1975</v>
      </c>
      <c r="GB34" s="280">
        <f>'Regional_intensity (aggregate)'!AX11</f>
        <v>47.627896383768814</v>
      </c>
      <c r="GC34" s="280">
        <f t="shared" si="107"/>
        <v>47.643772848905115</v>
      </c>
      <c r="GD34" s="280">
        <f t="shared" si="108"/>
        <v>45.570207540872325</v>
      </c>
      <c r="GE34" s="280">
        <f t="shared" si="50"/>
        <v>45.585398088139982</v>
      </c>
      <c r="GF34" s="281">
        <f t="shared" si="109"/>
        <v>1.0451542565622711</v>
      </c>
      <c r="GG34" s="280"/>
      <c r="GH34" s="278"/>
      <c r="GJ34" s="95">
        <f t="shared" si="28"/>
        <v>1975</v>
      </c>
      <c r="GK34" s="98">
        <f t="shared" si="29"/>
        <v>6260</v>
      </c>
      <c r="GL34" s="98">
        <f t="shared" si="30"/>
        <v>4117</v>
      </c>
      <c r="GM34" s="75">
        <f t="shared" si="31"/>
        <v>4978.4522750598699</v>
      </c>
      <c r="GO34" s="398">
        <f t="shared" si="32"/>
        <v>1.0389988803064549</v>
      </c>
      <c r="GP34" s="278"/>
      <c r="GQ34">
        <f t="shared" si="152"/>
        <v>1975</v>
      </c>
      <c r="GR34" s="96">
        <f t="shared" si="110"/>
        <v>4978.4522750598699</v>
      </c>
      <c r="GS34" s="96">
        <f t="shared" si="111"/>
        <v>29870.713650359219</v>
      </c>
      <c r="GT34" s="96">
        <f t="shared" si="153"/>
        <v>6</v>
      </c>
      <c r="GU34" s="96">
        <f t="shared" si="112"/>
        <v>36</v>
      </c>
      <c r="GV34" s="280">
        <f t="shared" si="113"/>
        <v>0.49622423346411343</v>
      </c>
      <c r="GW34">
        <f t="shared" si="114"/>
        <v>1975</v>
      </c>
      <c r="GX34" s="280">
        <f>'Regional_intensity (aggregate)'!AW11</f>
        <v>84.912358071260584</v>
      </c>
      <c r="GY34" s="280">
        <f t="array" ref="GY34">SUMPRODUCT(GR$11:GV$11,GR34:GV34)+GQ$11</f>
        <v>88.119401499980881</v>
      </c>
      <c r="GZ34" s="280">
        <f t="shared" si="115"/>
        <v>82.031993800571527</v>
      </c>
      <c r="HA34" s="280">
        <f t="shared" si="51"/>
        <v>85.130249138648026</v>
      </c>
      <c r="HB34" s="281">
        <f t="shared" si="116"/>
        <v>1.0351126936849973</v>
      </c>
      <c r="HC34" s="278"/>
      <c r="HD34" s="278"/>
      <c r="HE34" s="278"/>
      <c r="HG34" s="89"/>
      <c r="HO34">
        <f t="shared" si="36"/>
        <v>1975</v>
      </c>
      <c r="HP34" s="112">
        <f t="shared" si="37"/>
        <v>0.99854664230431434</v>
      </c>
      <c r="HQ34" s="112">
        <f t="shared" si="38"/>
        <v>0.98492378823789717</v>
      </c>
      <c r="HS34">
        <f t="shared" si="41"/>
        <v>1975</v>
      </c>
      <c r="HT34" s="81">
        <f>Commercial_Total!D201</f>
        <v>1597.8260000000002</v>
      </c>
      <c r="HU34" s="81">
        <f t="shared" si="39"/>
        <v>1600.1515926314148</v>
      </c>
      <c r="HV34" s="81">
        <f>Commercial_Total!D283</f>
        <v>4059.357</v>
      </c>
      <c r="HW34" s="81">
        <f t="shared" si="40"/>
        <v>4121.4935089165583</v>
      </c>
      <c r="HY34" s="75">
        <f>HDD_by_Division10!K30</f>
        <v>4472</v>
      </c>
      <c r="HZ34" s="75">
        <f>CDD_by_Division10!K30</f>
        <v>1172</v>
      </c>
      <c r="IB34">
        <f t="shared" si="117"/>
        <v>1975</v>
      </c>
      <c r="IC34" s="81">
        <f t="shared" si="117"/>
        <v>1597.8260000000002</v>
      </c>
      <c r="ID34" s="81">
        <f t="shared" si="117"/>
        <v>1600.1515926314148</v>
      </c>
      <c r="IE34" s="81">
        <f t="shared" si="117"/>
        <v>4059.357</v>
      </c>
      <c r="IF34" s="81">
        <f t="shared" si="117"/>
        <v>4121.4935089165583</v>
      </c>
      <c r="IO34">
        <f t="shared" si="154"/>
        <v>1975</v>
      </c>
      <c r="IP34" s="78">
        <f>SEDS_CensusRgn!C23</f>
        <v>315.32299999999998</v>
      </c>
      <c r="IQ34" s="78">
        <f>SEDS_CensusRgn!D23</f>
        <v>371.33199999999999</v>
      </c>
      <c r="IR34" s="78">
        <f>SEDS_CensusRgn!E23</f>
        <v>548.54</v>
      </c>
      <c r="IS34" s="78">
        <f>SEDS_CensusRgn!F23</f>
        <v>362.63</v>
      </c>
      <c r="IT34" s="78">
        <f t="shared" si="118"/>
        <v>1597.8249999999998</v>
      </c>
      <c r="IV34" s="78">
        <f t="shared" si="119"/>
        <v>318.74779425567169</v>
      </c>
      <c r="IW34" s="78">
        <f t="shared" si="120"/>
        <v>369.55013502104288</v>
      </c>
      <c r="IX34" s="78">
        <f t="shared" si="121"/>
        <v>562.78163556176651</v>
      </c>
      <c r="IY34" s="78">
        <f t="shared" si="122"/>
        <v>346.96313747289821</v>
      </c>
      <c r="IZ34" s="78">
        <f t="shared" si="123"/>
        <v>1598.0427023113793</v>
      </c>
      <c r="JB34" s="290">
        <f t="shared" si="124"/>
        <v>0.99986376940299238</v>
      </c>
      <c r="JD34">
        <f t="shared" si="125"/>
        <v>1975</v>
      </c>
      <c r="JE34" s="78">
        <f t="shared" si="126"/>
        <v>1597.8249999999998</v>
      </c>
      <c r="JF34" s="78">
        <f t="shared" si="127"/>
        <v>1598.0427023113793</v>
      </c>
      <c r="JI34">
        <f t="shared" si="155"/>
        <v>1975</v>
      </c>
      <c r="JJ34" s="78">
        <f>SEDS_CensusRgn!J23</f>
        <v>1068.48</v>
      </c>
      <c r="JK34" s="78">
        <f>SEDS_CensusRgn!K23</f>
        <v>1396.521</v>
      </c>
      <c r="JL34" s="78">
        <f>SEDS_CensusRgn!L23</f>
        <v>944.63400000000001</v>
      </c>
      <c r="JM34" s="78">
        <f>SEDS_CensusRgn!M23</f>
        <v>646.50700000000006</v>
      </c>
      <c r="JN34" s="78">
        <f t="shared" si="128"/>
        <v>4056.1420000000003</v>
      </c>
      <c r="JP34" s="78">
        <f t="shared" si="129"/>
        <v>1091.3981830378293</v>
      </c>
      <c r="JQ34" s="78">
        <f t="shared" si="130"/>
        <v>1405.241225412628</v>
      </c>
      <c r="JR34" s="78">
        <f t="shared" si="131"/>
        <v>983.07534450710318</v>
      </c>
      <c r="JS34" s="78">
        <f t="shared" si="132"/>
        <v>624.57643882081823</v>
      </c>
      <c r="JT34" s="78">
        <f t="shared" si="133"/>
        <v>4104.2911917783786</v>
      </c>
      <c r="JV34" s="290">
        <f t="shared" si="156"/>
        <v>0.98826857317657435</v>
      </c>
      <c r="JX34">
        <f t="shared" si="135"/>
        <v>1975</v>
      </c>
      <c r="JY34" s="78">
        <f t="shared" si="136"/>
        <v>4056.1420000000003</v>
      </c>
      <c r="JZ34" s="78">
        <f t="shared" si="137"/>
        <v>4104.2911917783786</v>
      </c>
      <c r="KD34" s="78"/>
      <c r="KE34" s="78"/>
    </row>
    <row r="35" spans="2:291" x14ac:dyDescent="0.2">
      <c r="B35" s="72" t="s">
        <v>166</v>
      </c>
      <c r="I35" s="96">
        <f t="shared" si="138"/>
        <v>1976</v>
      </c>
      <c r="J35" s="76">
        <v>0.57026857159487687</v>
      </c>
      <c r="K35" s="79">
        <f t="shared" si="52"/>
        <v>0.54643610284265764</v>
      </c>
      <c r="L35" s="96">
        <f t="shared" si="53"/>
        <v>343</v>
      </c>
      <c r="M35" s="79">
        <f t="shared" si="54"/>
        <v>0.54643610284265764</v>
      </c>
      <c r="O35" s="95">
        <v>1976</v>
      </c>
      <c r="P35" s="75">
        <f>HDD_by_Division18!B40</f>
        <v>7036</v>
      </c>
      <c r="Q35" s="75">
        <f>HDD_by_Division18!C40</f>
        <v>6497</v>
      </c>
      <c r="R35" s="96">
        <f t="shared" si="2"/>
        <v>6609.3942161339419</v>
      </c>
      <c r="T35">
        <f>CDD_by_Division18!B40</f>
        <v>362</v>
      </c>
      <c r="U35">
        <f>CDD_by_Division18!C40</f>
        <v>488</v>
      </c>
      <c r="V35" s="96">
        <f t="shared" si="3"/>
        <v>456.66630062930273</v>
      </c>
      <c r="X35" s="420">
        <f t="shared" si="4"/>
        <v>0.98984552370996826</v>
      </c>
      <c r="Y35" s="278"/>
      <c r="Z35">
        <f t="shared" si="139"/>
        <v>1976</v>
      </c>
      <c r="AA35" s="96">
        <f t="shared" si="55"/>
        <v>6609.3942161339419</v>
      </c>
      <c r="AB35" s="96">
        <f t="shared" si="56"/>
        <v>456.66630062930273</v>
      </c>
      <c r="AC35" s="96">
        <f t="shared" si="140"/>
        <v>7</v>
      </c>
      <c r="AD35" s="96">
        <f t="shared" si="57"/>
        <v>49</v>
      </c>
      <c r="AE35" s="96">
        <f t="shared" si="58"/>
        <v>343</v>
      </c>
      <c r="AF35" s="280">
        <f>'Regional_intensity (aggregate)'!I12</f>
        <v>29.657145313763678</v>
      </c>
      <c r="AG35" s="280">
        <f t="shared" si="59"/>
        <v>29.544470622565662</v>
      </c>
      <c r="AH35" s="280">
        <f t="shared" si="60"/>
        <v>29.708961676634726</v>
      </c>
      <c r="AI35" s="280">
        <f t="shared" si="42"/>
        <v>29.596090122501195</v>
      </c>
      <c r="AJ35" s="281">
        <f t="shared" si="61"/>
        <v>0.99825586759190577</v>
      </c>
      <c r="AK35" s="278"/>
      <c r="AM35" s="95">
        <f t="shared" si="5"/>
        <v>1976</v>
      </c>
      <c r="AN35" s="98">
        <f t="shared" si="0"/>
        <v>7036</v>
      </c>
      <c r="AO35" s="99">
        <f t="shared" si="1"/>
        <v>6497</v>
      </c>
      <c r="AP35" s="96">
        <f t="shared" si="6"/>
        <v>6642.7547115933758</v>
      </c>
      <c r="AR35" s="398">
        <f t="shared" si="7"/>
        <v>1.0227696602619147</v>
      </c>
      <c r="AS35" s="278"/>
      <c r="AT35">
        <f t="shared" si="141"/>
        <v>1976</v>
      </c>
      <c r="AU35" s="96">
        <f t="shared" si="62"/>
        <v>6642.7547115933758</v>
      </c>
      <c r="AV35" s="96">
        <f t="shared" si="63"/>
        <v>46499.282981153628</v>
      </c>
      <c r="AW35" s="96">
        <f t="shared" si="142"/>
        <v>7</v>
      </c>
      <c r="AX35" s="96">
        <f t="shared" si="64"/>
        <v>49</v>
      </c>
      <c r="AY35" s="80">
        <f t="shared" si="65"/>
        <v>0.54643610284265764</v>
      </c>
      <c r="AZ35">
        <f t="shared" si="66"/>
        <v>1976</v>
      </c>
      <c r="BA35" s="80">
        <f>'Regional_intensity (aggregate)'!H12</f>
        <v>112.33576151235499</v>
      </c>
      <c r="BB35" s="280">
        <f t="shared" si="67"/>
        <v>104.00562677955799</v>
      </c>
      <c r="BC35" s="280">
        <f t="shared" si="68"/>
        <v>110.25260167413801</v>
      </c>
      <c r="BD35" s="280">
        <f t="shared" si="43"/>
        <v>102.07694136594701</v>
      </c>
      <c r="BE35" s="281">
        <f t="shared" si="69"/>
        <v>1.0188944279462353</v>
      </c>
      <c r="BF35" s="278"/>
      <c r="BG35" s="278"/>
      <c r="BH35" s="278"/>
      <c r="BJ35" s="89"/>
      <c r="BL35" s="95">
        <f t="shared" si="33"/>
        <v>1976</v>
      </c>
      <c r="BM35" s="75">
        <f>HDD_by_Division18!D40</f>
        <v>7000</v>
      </c>
      <c r="BN35" s="75">
        <f>HDD_by_Division18!E40</f>
        <v>6868</v>
      </c>
      <c r="BO35" s="75">
        <f t="shared" si="8"/>
        <v>6926.4595635430042</v>
      </c>
      <c r="BQ35" s="75">
        <f>CDD_by_Division18!D40</f>
        <v>571</v>
      </c>
      <c r="BR35" s="75">
        <f>CDD_by_Division18!E40</f>
        <v>877</v>
      </c>
      <c r="BS35" s="96">
        <f t="shared" si="9"/>
        <v>671.28121546961324</v>
      </c>
      <c r="BU35" s="420">
        <f t="shared" si="10"/>
        <v>0.98807044600480032</v>
      </c>
      <c r="BV35" s="278"/>
      <c r="BW35">
        <f t="shared" si="143"/>
        <v>1976</v>
      </c>
      <c r="BX35" s="96">
        <f t="shared" si="44"/>
        <v>6926.4595635430042</v>
      </c>
      <c r="BY35" s="96">
        <f t="shared" si="70"/>
        <v>671.28121546961324</v>
      </c>
      <c r="BZ35" s="96">
        <f t="shared" si="144"/>
        <v>7</v>
      </c>
      <c r="CA35" s="96">
        <f t="shared" si="71"/>
        <v>49</v>
      </c>
      <c r="CB35" s="96">
        <f t="shared" si="72"/>
        <v>343</v>
      </c>
      <c r="CC35" s="96">
        <f t="shared" si="73"/>
        <v>1976</v>
      </c>
      <c r="CD35" s="280">
        <f>'Regional_intensity (aggregate)'!W12</f>
        <v>25.896803941392719</v>
      </c>
      <c r="CE35" s="280">
        <f t="array" ref="CE35">SUMPRODUCT(BX$11:CB$11,BX35:CB35)+BW$11</f>
        <v>25.737385166034244</v>
      </c>
      <c r="CF35" s="280">
        <f t="shared" si="74"/>
        <v>26.148835145781291</v>
      </c>
      <c r="CG35" s="280">
        <f t="shared" si="45"/>
        <v>25.987864885303392</v>
      </c>
      <c r="CH35" s="281">
        <f t="shared" si="75"/>
        <v>0.99036166609397769</v>
      </c>
      <c r="CI35" s="278"/>
      <c r="CJ35" s="278"/>
      <c r="CL35" s="95">
        <f t="shared" si="11"/>
        <v>1976</v>
      </c>
      <c r="CM35" s="98">
        <f t="shared" si="12"/>
        <v>7000</v>
      </c>
      <c r="CN35" s="99">
        <f t="shared" si="13"/>
        <v>6868</v>
      </c>
      <c r="CO35" s="96">
        <f t="shared" si="14"/>
        <v>6959.0814403333006</v>
      </c>
      <c r="CQ35" s="398">
        <f t="shared" si="15"/>
        <v>1.024264431475115</v>
      </c>
      <c r="CR35" s="278"/>
      <c r="CS35">
        <f t="shared" si="76"/>
        <v>1976</v>
      </c>
      <c r="CT35" s="96">
        <f t="shared" si="77"/>
        <v>6959.0814403333006</v>
      </c>
      <c r="CU35" s="96">
        <f t="shared" si="78"/>
        <v>48713.570082333106</v>
      </c>
      <c r="CV35" s="96">
        <f t="shared" si="145"/>
        <v>7</v>
      </c>
      <c r="CW35" s="96">
        <f t="shared" si="79"/>
        <v>49</v>
      </c>
      <c r="CX35" s="80">
        <f t="shared" si="80"/>
        <v>0.54643610284265764</v>
      </c>
      <c r="CY35">
        <f t="shared" si="81"/>
        <v>1976</v>
      </c>
      <c r="CZ35" s="280">
        <f>'Regional_intensity (aggregate)'!V12</f>
        <v>94.642272013786211</v>
      </c>
      <c r="DA35" s="280">
        <f t="shared" si="82"/>
        <v>90.751574891953467</v>
      </c>
      <c r="DB35" s="280">
        <f t="shared" si="83"/>
        <v>94.001015015728981</v>
      </c>
      <c r="DC35" s="280">
        <f t="shared" si="46"/>
        <v>90.136679652797511</v>
      </c>
      <c r="DD35" s="281">
        <f t="shared" si="84"/>
        <v>1.0068218092958883</v>
      </c>
      <c r="DE35" s="278"/>
      <c r="DF35" s="212"/>
      <c r="DG35" s="89"/>
      <c r="DI35" s="95">
        <f t="shared" si="34"/>
        <v>1976</v>
      </c>
      <c r="DJ35" s="75">
        <f>HDD_by_Division18!F40</f>
        <v>3383</v>
      </c>
      <c r="DK35" s="75">
        <f>HDD_by_Division18!G40</f>
        <v>4003</v>
      </c>
      <c r="DL35" s="75">
        <f>HDD_by_Division18!H40</f>
        <v>2574</v>
      </c>
      <c r="DM35" s="75">
        <f t="shared" si="16"/>
        <v>3502.9093759799312</v>
      </c>
      <c r="DO35" s="75">
        <f>CDD_by_Division18!F40</f>
        <v>1496</v>
      </c>
      <c r="DP35" s="75">
        <f>CDD_by_Division18!G40</f>
        <v>1166</v>
      </c>
      <c r="DQ35" s="75">
        <f>CDD_by_Division18!H40</f>
        <v>1957</v>
      </c>
      <c r="DR35" s="75">
        <f t="shared" si="17"/>
        <v>991.43436265183664</v>
      </c>
      <c r="DT35" s="420">
        <f t="shared" si="18"/>
        <v>0.97249595081112705</v>
      </c>
      <c r="DV35">
        <f t="shared" si="146"/>
        <v>1976</v>
      </c>
      <c r="DW35" s="96">
        <f t="shared" si="85"/>
        <v>3502.9093759799312</v>
      </c>
      <c r="DX35" s="96">
        <f t="shared" si="47"/>
        <v>991.43436265183664</v>
      </c>
      <c r="DY35" s="96">
        <f t="shared" si="86"/>
        <v>6940.0405385628565</v>
      </c>
      <c r="DZ35" s="96">
        <f t="shared" si="147"/>
        <v>7</v>
      </c>
      <c r="EA35" s="96">
        <f t="shared" si="87"/>
        <v>49</v>
      </c>
      <c r="EB35" s="96">
        <f t="shared" si="88"/>
        <v>343</v>
      </c>
      <c r="EC35" s="96">
        <f t="shared" si="89"/>
        <v>1976</v>
      </c>
      <c r="ED35" s="280">
        <f>'Regional_intensity (aggregate)'!AK12</f>
        <v>38.555563090464283</v>
      </c>
      <c r="EE35" s="280">
        <f t="shared" si="90"/>
        <v>39.276717362266723</v>
      </c>
      <c r="EF35" s="280">
        <f t="shared" si="91"/>
        <v>38.760013242123811</v>
      </c>
      <c r="EG35" s="280">
        <f t="shared" si="48"/>
        <v>39.484991607997813</v>
      </c>
      <c r="EH35" s="281">
        <f t="shared" si="92"/>
        <v>0.99472523008745173</v>
      </c>
      <c r="EI35" s="278"/>
      <c r="EK35" s="95">
        <f t="shared" si="19"/>
        <v>1976</v>
      </c>
      <c r="EL35" s="98">
        <f t="shared" si="20"/>
        <v>3383</v>
      </c>
      <c r="EM35" s="98">
        <f t="shared" si="21"/>
        <v>4003</v>
      </c>
      <c r="EN35" s="98">
        <f t="shared" si="22"/>
        <v>2574</v>
      </c>
      <c r="EO35" s="75">
        <f t="shared" si="23"/>
        <v>3239.4195857592822</v>
      </c>
      <c r="EQ35" s="398">
        <f t="shared" si="24"/>
        <v>1.0266189769634353</v>
      </c>
      <c r="ER35" s="278"/>
      <c r="ES35">
        <f t="shared" si="148"/>
        <v>1976</v>
      </c>
      <c r="ET35" s="96">
        <f t="shared" si="93"/>
        <v>3239.4195857592822</v>
      </c>
      <c r="EU35" s="96">
        <f t="shared" si="94"/>
        <v>22675.937100314975</v>
      </c>
      <c r="EV35" s="96">
        <f t="shared" si="149"/>
        <v>7</v>
      </c>
      <c r="EW35" s="96">
        <f t="shared" si="95"/>
        <v>49</v>
      </c>
      <c r="EX35" s="80">
        <f t="shared" si="96"/>
        <v>0.54643610284265764</v>
      </c>
      <c r="EY35" s="96">
        <f t="shared" si="97"/>
        <v>1976</v>
      </c>
      <c r="EZ35" s="280">
        <f>'Regional_intensity (aggregate)'!AJ12</f>
        <v>68.837423754663803</v>
      </c>
      <c r="FA35" s="280">
        <f t="shared" si="98"/>
        <v>73.058327411606399</v>
      </c>
      <c r="FB35" s="280">
        <f t="shared" si="99"/>
        <v>66.889729664588046</v>
      </c>
      <c r="FC35" s="280">
        <f t="shared" si="49"/>
        <v>70.991206581554067</v>
      </c>
      <c r="FD35" s="281">
        <f t="shared" si="100"/>
        <v>1.0291179841784721</v>
      </c>
      <c r="FE35" s="278"/>
      <c r="FG35" s="89"/>
      <c r="FI35" s="95">
        <f t="shared" si="35"/>
        <v>1976</v>
      </c>
      <c r="FJ35" s="75">
        <f>HDD_by_Division18!I40</f>
        <v>5846</v>
      </c>
      <c r="FK35" s="75">
        <f>HDD_by_Division18!J40</f>
        <v>3635</v>
      </c>
      <c r="FL35" s="75">
        <f t="shared" si="25"/>
        <v>4485.6636587366693</v>
      </c>
      <c r="FN35" s="75">
        <f>CDD_by_Division18!I40</f>
        <v>926</v>
      </c>
      <c r="FO35" s="75">
        <f>CDD_by_Division18!J40</f>
        <v>640</v>
      </c>
      <c r="FP35" s="96">
        <f t="shared" si="26"/>
        <v>753.94616038537833</v>
      </c>
      <c r="FR35" s="421">
        <f t="shared" si="27"/>
        <v>0.9875254362857212</v>
      </c>
      <c r="FS35" s="278"/>
      <c r="FT35">
        <f t="shared" si="150"/>
        <v>1976</v>
      </c>
      <c r="FU35" s="96">
        <f t="shared" si="101"/>
        <v>4485.6636587366693</v>
      </c>
      <c r="FV35" s="96">
        <f t="shared" si="102"/>
        <v>753.94616038537833</v>
      </c>
      <c r="FW35" s="96">
        <f t="shared" si="103"/>
        <v>5277.6231226976488</v>
      </c>
      <c r="FX35" s="96">
        <f t="shared" si="151"/>
        <v>7</v>
      </c>
      <c r="FY35" s="96">
        <f t="shared" si="104"/>
        <v>49</v>
      </c>
      <c r="FZ35" s="96">
        <f t="shared" si="105"/>
        <v>343</v>
      </c>
      <c r="GA35" s="96">
        <f t="shared" si="106"/>
        <v>1976</v>
      </c>
      <c r="GB35" s="280">
        <f>'Regional_intensity (aggregate)'!AX12</f>
        <v>47.873237744963248</v>
      </c>
      <c r="GC35" s="280">
        <f t="shared" si="107"/>
        <v>48.751993116244904</v>
      </c>
      <c r="GD35" s="280">
        <f t="shared" si="108"/>
        <v>45.517174460944766</v>
      </c>
      <c r="GE35" s="280">
        <f t="shared" si="50"/>
        <v>46.352682219083135</v>
      </c>
      <c r="GF35" s="281">
        <f t="shared" si="109"/>
        <v>1.0517620724906829</v>
      </c>
      <c r="GG35" s="280"/>
      <c r="GH35" s="278"/>
      <c r="GJ35" s="95">
        <f t="shared" si="28"/>
        <v>1976</v>
      </c>
      <c r="GK35" s="98">
        <f t="shared" si="29"/>
        <v>5846</v>
      </c>
      <c r="GL35" s="98">
        <f t="shared" si="30"/>
        <v>3635</v>
      </c>
      <c r="GM35" s="75">
        <f t="shared" si="31"/>
        <v>4523.7872049264461</v>
      </c>
      <c r="GO35" s="398">
        <f t="shared" si="32"/>
        <v>0.99351777196879998</v>
      </c>
      <c r="GP35" s="278"/>
      <c r="GQ35">
        <f t="shared" si="152"/>
        <v>1976</v>
      </c>
      <c r="GR35" s="96">
        <f t="shared" si="110"/>
        <v>4523.7872049264461</v>
      </c>
      <c r="GS35" s="96">
        <f t="shared" si="111"/>
        <v>31666.510434485121</v>
      </c>
      <c r="GT35" s="96">
        <f t="shared" si="153"/>
        <v>7</v>
      </c>
      <c r="GU35" s="96">
        <f t="shared" si="112"/>
        <v>49</v>
      </c>
      <c r="GV35" s="280">
        <f t="shared" si="113"/>
        <v>0.54643610284265764</v>
      </c>
      <c r="GW35">
        <f t="shared" si="114"/>
        <v>1976</v>
      </c>
      <c r="GX35" s="280">
        <f>'Regional_intensity (aggregate)'!AW12</f>
        <v>82.185066873268767</v>
      </c>
      <c r="GY35" s="280">
        <f t="array" ref="GY35">SUMPRODUCT(GR$11:GV$11,GR35:GV35)+GQ$11</f>
        <v>82.437591607032061</v>
      </c>
      <c r="GZ35" s="280">
        <f t="shared" si="115"/>
        <v>82.569841383629011</v>
      </c>
      <c r="HA35" s="280">
        <f t="shared" si="51"/>
        <v>82.823548389117377</v>
      </c>
      <c r="HB35" s="281">
        <f t="shared" si="116"/>
        <v>0.99534001151131524</v>
      </c>
      <c r="HC35" s="278"/>
      <c r="HD35" s="278"/>
      <c r="HE35" s="278"/>
      <c r="HG35" s="89"/>
      <c r="HO35">
        <f t="shared" si="36"/>
        <v>1976</v>
      </c>
      <c r="HP35" s="112">
        <f t="shared" si="37"/>
        <v>0.98211147614684458</v>
      </c>
      <c r="HQ35" s="112">
        <f t="shared" si="38"/>
        <v>1.0186248044100237</v>
      </c>
      <c r="HS35">
        <f t="shared" si="41"/>
        <v>1976</v>
      </c>
      <c r="HT35" s="81">
        <f>Commercial_Total!D202</f>
        <v>1677.943</v>
      </c>
      <c r="HU35" s="81">
        <f t="shared" si="39"/>
        <v>1708.5056439653245</v>
      </c>
      <c r="HV35" s="81">
        <f>Commercial_Total!D284</f>
        <v>4371.6459999999997</v>
      </c>
      <c r="HW35" s="81">
        <f t="shared" si="40"/>
        <v>4291.7136722701434</v>
      </c>
      <c r="HY35" s="75">
        <f>HDD_by_Division10!K31</f>
        <v>4726</v>
      </c>
      <c r="HZ35" s="75">
        <f>CDD_by_Division10!K31</f>
        <v>1029</v>
      </c>
      <c r="IB35">
        <f t="shared" si="117"/>
        <v>1976</v>
      </c>
      <c r="IC35" s="81">
        <f t="shared" si="117"/>
        <v>1677.943</v>
      </c>
      <c r="ID35" s="81">
        <f t="shared" si="117"/>
        <v>1708.5056439653245</v>
      </c>
      <c r="IE35" s="81">
        <f t="shared" si="117"/>
        <v>4371.6459999999997</v>
      </c>
      <c r="IF35" s="81">
        <f t="shared" si="117"/>
        <v>4291.7136722701434</v>
      </c>
      <c r="IO35">
        <f t="shared" si="154"/>
        <v>1976</v>
      </c>
      <c r="IP35" s="78">
        <f>SEDS_CensusRgn!C24</f>
        <v>326.99200000000002</v>
      </c>
      <c r="IQ35" s="78">
        <f>SEDS_CensusRgn!D24</f>
        <v>398.62799999999999</v>
      </c>
      <c r="IR35" s="78">
        <f>SEDS_CensusRgn!E24</f>
        <v>575.95900000000006</v>
      </c>
      <c r="IS35" s="78">
        <f>SEDS_CensusRgn!F24</f>
        <v>376.36599999999999</v>
      </c>
      <c r="IT35" s="78">
        <f t="shared" si="118"/>
        <v>1677.9450000000002</v>
      </c>
      <c r="IV35" s="78">
        <f t="shared" si="119"/>
        <v>327.56331379128613</v>
      </c>
      <c r="IW35" s="78">
        <f t="shared" si="120"/>
        <v>402.50750170107381</v>
      </c>
      <c r="IX35" s="78">
        <f t="shared" si="121"/>
        <v>579.0131612016761</v>
      </c>
      <c r="IY35" s="78">
        <f t="shared" si="122"/>
        <v>357.84328969833058</v>
      </c>
      <c r="IZ35" s="78">
        <f t="shared" si="123"/>
        <v>1666.9272663923668</v>
      </c>
      <c r="JB35" s="290">
        <f t="shared" si="124"/>
        <v>1.006609606687566</v>
      </c>
      <c r="JD35">
        <f t="shared" si="125"/>
        <v>1976</v>
      </c>
      <c r="JE35" s="78">
        <f t="shared" si="126"/>
        <v>1677.9450000000002</v>
      </c>
      <c r="JF35" s="78">
        <f t="shared" si="127"/>
        <v>1666.9272663923668</v>
      </c>
      <c r="JI35">
        <f t="shared" si="155"/>
        <v>1976</v>
      </c>
      <c r="JJ35" s="78">
        <f>SEDS_CensusRgn!J24</f>
        <v>1238.585</v>
      </c>
      <c r="JK35" s="78">
        <f>SEDS_CensusRgn!K24</f>
        <v>1456.8230000000001</v>
      </c>
      <c r="JL35" s="78">
        <f>SEDS_CensusRgn!L24</f>
        <v>1028.3220000000001</v>
      </c>
      <c r="JM35" s="78">
        <f>SEDS_CensusRgn!M24</f>
        <v>646.11599999999999</v>
      </c>
      <c r="JN35" s="78">
        <f t="shared" si="128"/>
        <v>4369.8460000000005</v>
      </c>
      <c r="JP35" s="78">
        <f t="shared" si="129"/>
        <v>1215.6166193749734</v>
      </c>
      <c r="JQ35" s="78">
        <f t="shared" si="130"/>
        <v>1446.9521682479406</v>
      </c>
      <c r="JR35" s="78">
        <f t="shared" si="131"/>
        <v>999.22653749063829</v>
      </c>
      <c r="JS35" s="78">
        <f t="shared" si="132"/>
        <v>649.1409895387842</v>
      </c>
      <c r="JT35" s="78">
        <f t="shared" si="133"/>
        <v>4310.9363146523365</v>
      </c>
      <c r="JV35" s="290">
        <f t="shared" si="156"/>
        <v>1.0136651717974672</v>
      </c>
      <c r="JX35">
        <f t="shared" si="135"/>
        <v>1976</v>
      </c>
      <c r="JY35" s="78">
        <f t="shared" si="136"/>
        <v>4369.8460000000005</v>
      </c>
      <c r="JZ35" s="78">
        <f t="shared" si="137"/>
        <v>4310.9363146523365</v>
      </c>
      <c r="KD35" s="78"/>
      <c r="KE35" s="78"/>
    </row>
    <row r="36" spans="2:291" x14ac:dyDescent="0.2">
      <c r="B36" s="103" t="s">
        <v>167</v>
      </c>
      <c r="C36" s="104" t="s">
        <v>291</v>
      </c>
      <c r="D36" s="104"/>
      <c r="E36" s="104"/>
      <c r="F36" s="104"/>
      <c r="G36" s="104"/>
      <c r="I36" s="96">
        <f t="shared" si="138"/>
        <v>1977</v>
      </c>
      <c r="J36" s="76">
        <v>0.64122001896046876</v>
      </c>
      <c r="K36" s="79">
        <f t="shared" si="52"/>
        <v>0.59944074456970908</v>
      </c>
      <c r="L36" s="96">
        <f t="shared" si="53"/>
        <v>512</v>
      </c>
      <c r="M36" s="79">
        <f t="shared" si="54"/>
        <v>0.59944074456970908</v>
      </c>
      <c r="O36" s="95">
        <v>1977</v>
      </c>
      <c r="P36" s="75">
        <f>HDD_by_Division18!B41</f>
        <v>6788</v>
      </c>
      <c r="Q36" s="75">
        <f>HDD_by_Division18!C41</f>
        <v>6238</v>
      </c>
      <c r="R36" s="96">
        <f t="shared" si="2"/>
        <v>6352.6879756468788</v>
      </c>
      <c r="T36">
        <f>CDD_by_Division18!B41</f>
        <v>364</v>
      </c>
      <c r="U36">
        <f>CDD_by_Division18!C41</f>
        <v>571</v>
      </c>
      <c r="V36" s="96">
        <f t="shared" si="3"/>
        <v>519.52320817671159</v>
      </c>
      <c r="X36" s="420">
        <f t="shared" si="4"/>
        <v>1.0017743950755829</v>
      </c>
      <c r="Y36" s="278"/>
      <c r="Z36">
        <f t="shared" si="139"/>
        <v>1977</v>
      </c>
      <c r="AA36" s="96">
        <f t="shared" si="55"/>
        <v>6352.6879756468788</v>
      </c>
      <c r="AB36" s="96">
        <f t="shared" si="56"/>
        <v>519.52320817671159</v>
      </c>
      <c r="AC36" s="96">
        <f t="shared" si="140"/>
        <v>8</v>
      </c>
      <c r="AD36" s="96">
        <f t="shared" si="57"/>
        <v>64</v>
      </c>
      <c r="AE36" s="96">
        <f t="shared" si="58"/>
        <v>512</v>
      </c>
      <c r="AF36" s="280">
        <f>'Regional_intensity (aggregate)'!I13</f>
        <v>30.245800946966341</v>
      </c>
      <c r="AG36" s="280">
        <f t="shared" si="59"/>
        <v>30.110609438755013</v>
      </c>
      <c r="AH36" s="280">
        <f t="shared" si="60"/>
        <v>30.175416654758511</v>
      </c>
      <c r="AI36" s="280">
        <f t="shared" si="42"/>
        <v>30.040539747527156</v>
      </c>
      <c r="AJ36" s="281">
        <f t="shared" si="61"/>
        <v>1.0023325044029419</v>
      </c>
      <c r="AK36" s="278"/>
      <c r="AM36" s="95">
        <f t="shared" si="5"/>
        <v>1977</v>
      </c>
      <c r="AN36" s="98">
        <f t="shared" si="0"/>
        <v>6788</v>
      </c>
      <c r="AO36" s="99">
        <f t="shared" si="1"/>
        <v>6238</v>
      </c>
      <c r="AP36" s="96">
        <f t="shared" si="6"/>
        <v>6386.7292975442606</v>
      </c>
      <c r="AR36" s="398">
        <f t="shared" si="7"/>
        <v>0.99859629342178935</v>
      </c>
      <c r="AS36" s="278"/>
      <c r="AT36">
        <f t="shared" si="141"/>
        <v>1977</v>
      </c>
      <c r="AU36" s="96">
        <f t="shared" si="62"/>
        <v>6386.7292975442606</v>
      </c>
      <c r="AV36" s="96">
        <f t="shared" si="63"/>
        <v>51093.834380354085</v>
      </c>
      <c r="AW36" s="96">
        <f t="shared" si="142"/>
        <v>8</v>
      </c>
      <c r="AX36" s="96">
        <f t="shared" si="64"/>
        <v>64</v>
      </c>
      <c r="AY36" s="80">
        <f t="shared" si="65"/>
        <v>0.59944074456970908</v>
      </c>
      <c r="AZ36">
        <f t="shared" si="66"/>
        <v>1977</v>
      </c>
      <c r="BA36" s="80">
        <f>'Regional_intensity (aggregate)'!H13</f>
        <v>105.93845900614956</v>
      </c>
      <c r="BB36" s="280">
        <f t="shared" si="67"/>
        <v>98.785690046498217</v>
      </c>
      <c r="BC36" s="280">
        <f t="shared" si="68"/>
        <v>106.08477723381523</v>
      </c>
      <c r="BD36" s="280">
        <f t="shared" si="43"/>
        <v>98.922129137853091</v>
      </c>
      <c r="BE36" s="281">
        <f t="shared" si="69"/>
        <v>0.99862074247143695</v>
      </c>
      <c r="BF36" s="278"/>
      <c r="BG36" s="278"/>
      <c r="BH36" s="278"/>
      <c r="BJ36" s="89"/>
      <c r="BL36" s="95">
        <f t="shared" si="33"/>
        <v>1977</v>
      </c>
      <c r="BM36" s="75">
        <f>HDD_by_Division18!D41</f>
        <v>6736</v>
      </c>
      <c r="BN36" s="75">
        <f>HDD_by_Division18!E41</f>
        <v>6687</v>
      </c>
      <c r="BO36" s="75">
        <f t="shared" si="8"/>
        <v>6708.7008985879329</v>
      </c>
      <c r="BQ36" s="75">
        <f>CDD_by_Division18!D41</f>
        <v>769</v>
      </c>
      <c r="BR36" s="75">
        <f>CDD_by_Division18!E41</f>
        <v>1057</v>
      </c>
      <c r="BS36" s="96">
        <f t="shared" si="9"/>
        <v>863.38232044198901</v>
      </c>
      <c r="BU36" s="420">
        <f t="shared" si="10"/>
        <v>1.0136252848692269</v>
      </c>
      <c r="BV36" s="278"/>
      <c r="BW36">
        <f t="shared" si="143"/>
        <v>1977</v>
      </c>
      <c r="BX36" s="96">
        <f t="shared" si="44"/>
        <v>6708.7008985879329</v>
      </c>
      <c r="BY36" s="96">
        <f t="shared" si="70"/>
        <v>863.38232044198901</v>
      </c>
      <c r="BZ36" s="96">
        <f t="shared" si="144"/>
        <v>8</v>
      </c>
      <c r="CA36" s="96">
        <f t="shared" si="71"/>
        <v>64</v>
      </c>
      <c r="CB36" s="96">
        <f t="shared" si="72"/>
        <v>512</v>
      </c>
      <c r="CC36" s="96">
        <f t="shared" si="73"/>
        <v>1977</v>
      </c>
      <c r="CD36" s="280">
        <f>'Regional_intensity (aggregate)'!W13</f>
        <v>27.104835023755907</v>
      </c>
      <c r="CE36" s="280">
        <f t="array" ref="CE36">SUMPRODUCT(BX$11:CB$11,BX36:CB36)+BW$11</f>
        <v>26.914514905317816</v>
      </c>
      <c r="CF36" s="280">
        <f t="shared" si="74"/>
        <v>26.773137350105912</v>
      </c>
      <c r="CG36" s="280">
        <f t="shared" si="45"/>
        <v>26.585146289951314</v>
      </c>
      <c r="CH36" s="281">
        <f t="shared" si="75"/>
        <v>1.0123891970265742</v>
      </c>
      <c r="CI36" s="278"/>
      <c r="CJ36" s="278"/>
      <c r="CL36" s="95">
        <f t="shared" si="11"/>
        <v>1977</v>
      </c>
      <c r="CM36" s="98">
        <f t="shared" si="12"/>
        <v>6736</v>
      </c>
      <c r="CN36" s="99">
        <f t="shared" si="13"/>
        <v>6687</v>
      </c>
      <c r="CO36" s="96">
        <f t="shared" si="14"/>
        <v>6720.8105346691791</v>
      </c>
      <c r="CQ36" s="398">
        <f t="shared" si="15"/>
        <v>1.0001770124144662</v>
      </c>
      <c r="CR36" s="278"/>
      <c r="CS36">
        <f t="shared" si="76"/>
        <v>1977</v>
      </c>
      <c r="CT36" s="96">
        <f t="shared" si="77"/>
        <v>6720.8105346691791</v>
      </c>
      <c r="CU36" s="96">
        <f t="shared" si="78"/>
        <v>53766.484277353433</v>
      </c>
      <c r="CV36" s="96">
        <f t="shared" si="145"/>
        <v>8</v>
      </c>
      <c r="CW36" s="96">
        <f t="shared" si="79"/>
        <v>64</v>
      </c>
      <c r="CX36" s="80">
        <f t="shared" si="80"/>
        <v>0.59944074456970908</v>
      </c>
      <c r="CY36">
        <f t="shared" si="81"/>
        <v>1977</v>
      </c>
      <c r="CZ36" s="280">
        <f>'Regional_intensity (aggregate)'!V13</f>
        <v>87.535522783340824</v>
      </c>
      <c r="DA36" s="280">
        <f t="shared" si="82"/>
        <v>88.931229353671114</v>
      </c>
      <c r="DB36" s="280">
        <f t="shared" si="83"/>
        <v>87.532605772911253</v>
      </c>
      <c r="DC36" s="280">
        <f t="shared" si="46"/>
        <v>88.928265833087806</v>
      </c>
      <c r="DD36" s="281">
        <f t="shared" si="84"/>
        <v>1.0000333248439688</v>
      </c>
      <c r="DE36" s="278"/>
      <c r="DF36" s="212"/>
      <c r="DG36" s="89"/>
      <c r="DI36" s="95">
        <f t="shared" si="34"/>
        <v>1977</v>
      </c>
      <c r="DJ36" s="75">
        <f>HDD_by_Division18!F41</f>
        <v>3380</v>
      </c>
      <c r="DK36" s="75">
        <f>HDD_by_Division18!G41</f>
        <v>3920</v>
      </c>
      <c r="DL36" s="75">
        <f>HDD_by_Division18!H41</f>
        <v>2448</v>
      </c>
      <c r="DM36" s="75">
        <f t="shared" si="16"/>
        <v>3455.8444653496394</v>
      </c>
      <c r="DO36" s="75">
        <f>CDD_by_Division18!F41</f>
        <v>1842</v>
      </c>
      <c r="DP36" s="75">
        <f>CDD_by_Division18!G41</f>
        <v>1726</v>
      </c>
      <c r="DQ36" s="75">
        <f>CDD_by_Division18!H41</f>
        <v>2622</v>
      </c>
      <c r="DR36" s="75">
        <f t="shared" si="17"/>
        <v>1290.0990780038051</v>
      </c>
      <c r="DT36" s="420">
        <f t="shared" si="18"/>
        <v>1.0173174282247337</v>
      </c>
      <c r="DV36">
        <f t="shared" si="146"/>
        <v>1977</v>
      </c>
      <c r="DW36" s="96">
        <f t="shared" si="85"/>
        <v>3455.8444653496394</v>
      </c>
      <c r="DX36" s="96">
        <f t="shared" si="47"/>
        <v>1290.0990780038051</v>
      </c>
      <c r="DY36" s="96">
        <f t="shared" si="86"/>
        <v>10320.79262403044</v>
      </c>
      <c r="DZ36" s="96">
        <f t="shared" si="147"/>
        <v>8</v>
      </c>
      <c r="EA36" s="96">
        <f t="shared" si="87"/>
        <v>64</v>
      </c>
      <c r="EB36" s="96">
        <f t="shared" si="88"/>
        <v>512</v>
      </c>
      <c r="EC36" s="96">
        <f t="shared" si="89"/>
        <v>1977</v>
      </c>
      <c r="ED36" s="280">
        <f>'Regional_intensity (aggregate)'!AK13</f>
        <v>39.920709534819125</v>
      </c>
      <c r="EE36" s="280">
        <f t="shared" si="90"/>
        <v>41.054271618802943</v>
      </c>
      <c r="EF36" s="280">
        <f t="shared" si="91"/>
        <v>38.490983537603626</v>
      </c>
      <c r="EG36" s="280">
        <f t="shared" si="48"/>
        <v>39.583948067089672</v>
      </c>
      <c r="EH36" s="281">
        <f t="shared" si="92"/>
        <v>1.0371444391858351</v>
      </c>
      <c r="EI36" s="278"/>
      <c r="EK36" s="95">
        <f t="shared" si="19"/>
        <v>1977</v>
      </c>
      <c r="EL36" s="98">
        <f t="shared" si="20"/>
        <v>3380</v>
      </c>
      <c r="EM36" s="98">
        <f t="shared" si="21"/>
        <v>3920</v>
      </c>
      <c r="EN36" s="98">
        <f t="shared" si="22"/>
        <v>2448</v>
      </c>
      <c r="EO36" s="75">
        <f t="shared" si="23"/>
        <v>3179.244440202348</v>
      </c>
      <c r="EQ36" s="398">
        <f t="shared" si="24"/>
        <v>1.0171141213697437</v>
      </c>
      <c r="ER36" s="278"/>
      <c r="ES36">
        <f t="shared" si="148"/>
        <v>1977</v>
      </c>
      <c r="ET36" s="96">
        <f t="shared" si="93"/>
        <v>3179.244440202348</v>
      </c>
      <c r="EU36" s="96">
        <f t="shared" si="94"/>
        <v>25433.955521618784</v>
      </c>
      <c r="EV36" s="96">
        <f t="shared" si="149"/>
        <v>8</v>
      </c>
      <c r="EW36" s="96">
        <f t="shared" si="95"/>
        <v>64</v>
      </c>
      <c r="EX36" s="80">
        <f t="shared" si="96"/>
        <v>0.59944074456970908</v>
      </c>
      <c r="EY36" s="96">
        <f t="shared" si="97"/>
        <v>1977</v>
      </c>
      <c r="EZ36" s="280">
        <f>'Regional_intensity (aggregate)'!AJ13</f>
        <v>70.6507918395762</v>
      </c>
      <c r="FA36" s="280">
        <f t="shared" si="98"/>
        <v>70.588987527795638</v>
      </c>
      <c r="FB36" s="280">
        <f t="shared" si="99"/>
        <v>69.334960528759055</v>
      </c>
      <c r="FC36" s="280">
        <f t="shared" si="49"/>
        <v>69.274307287567609</v>
      </c>
      <c r="FD36" s="281">
        <f t="shared" si="100"/>
        <v>1.0189778908184617</v>
      </c>
      <c r="FE36" s="278"/>
      <c r="FG36" s="89"/>
      <c r="FI36" s="95">
        <f t="shared" si="35"/>
        <v>1977</v>
      </c>
      <c r="FJ36" s="75">
        <f>HDD_by_Division18!I41</f>
        <v>5580</v>
      </c>
      <c r="FK36" s="75">
        <f>HDD_by_Division18!J41</f>
        <v>3627</v>
      </c>
      <c r="FL36" s="75">
        <f t="shared" si="25"/>
        <v>4378.4003281378173</v>
      </c>
      <c r="FN36" s="75">
        <f>CDD_by_Division18!I41</f>
        <v>1098</v>
      </c>
      <c r="FO36" s="75">
        <f>CDD_by_Division18!J41</f>
        <v>737</v>
      </c>
      <c r="FP36" s="96">
        <f t="shared" si="26"/>
        <v>880.82714650042499</v>
      </c>
      <c r="FR36" s="421">
        <f t="shared" si="27"/>
        <v>1.0036243062323724</v>
      </c>
      <c r="FS36" s="278"/>
      <c r="FT36">
        <f t="shared" si="150"/>
        <v>1977</v>
      </c>
      <c r="FU36" s="96">
        <f t="shared" si="101"/>
        <v>4378.4003281378173</v>
      </c>
      <c r="FV36" s="96">
        <f t="shared" si="102"/>
        <v>880.82714650042499</v>
      </c>
      <c r="FW36" s="96">
        <f t="shared" si="103"/>
        <v>7046.6171720033999</v>
      </c>
      <c r="FX36" s="96">
        <f t="shared" si="151"/>
        <v>8</v>
      </c>
      <c r="FY36" s="96">
        <f t="shared" si="104"/>
        <v>64</v>
      </c>
      <c r="FZ36" s="96">
        <f t="shared" si="105"/>
        <v>512</v>
      </c>
      <c r="GA36" s="96">
        <f t="shared" si="106"/>
        <v>1977</v>
      </c>
      <c r="GB36" s="280">
        <f>'Regional_intensity (aggregate)'!AX13</f>
        <v>47.424570060408726</v>
      </c>
      <c r="GC36" s="280">
        <f t="shared" si="107"/>
        <v>46.900452600406524</v>
      </c>
      <c r="GD36" s="280">
        <f t="shared" si="108"/>
        <v>47.474444832221707</v>
      </c>
      <c r="GE36" s="280">
        <f t="shared" si="50"/>
        <v>46.949776176105601</v>
      </c>
      <c r="GF36" s="281">
        <f t="shared" si="109"/>
        <v>0.99894943959873062</v>
      </c>
      <c r="GG36" s="280"/>
      <c r="GH36" s="278"/>
      <c r="GJ36" s="95">
        <f t="shared" si="28"/>
        <v>1977</v>
      </c>
      <c r="GK36" s="98">
        <f t="shared" si="29"/>
        <v>5580</v>
      </c>
      <c r="GL36" s="98">
        <f t="shared" si="30"/>
        <v>3627</v>
      </c>
      <c r="GM36" s="75">
        <f t="shared" si="31"/>
        <v>4412.0752651385565</v>
      </c>
      <c r="GO36" s="398">
        <f t="shared" si="32"/>
        <v>0.98160501811891132</v>
      </c>
      <c r="GP36" s="278"/>
      <c r="GQ36">
        <f t="shared" si="152"/>
        <v>1977</v>
      </c>
      <c r="GR36" s="96">
        <f t="shared" si="110"/>
        <v>4412.0752651385565</v>
      </c>
      <c r="GS36" s="96">
        <f t="shared" si="111"/>
        <v>35296.602121108452</v>
      </c>
      <c r="GT36" s="96">
        <f t="shared" si="153"/>
        <v>8</v>
      </c>
      <c r="GU36" s="96">
        <f t="shared" si="112"/>
        <v>64</v>
      </c>
      <c r="GV36" s="280">
        <f t="shared" si="113"/>
        <v>0.59944074456970908</v>
      </c>
      <c r="GW36">
        <f t="shared" si="114"/>
        <v>1977</v>
      </c>
      <c r="GX36" s="280">
        <f>'Regional_intensity (aggregate)'!AW13</f>
        <v>79.644165518357852</v>
      </c>
      <c r="GY36" s="280">
        <f t="array" ref="GY36">SUMPRODUCT(GR$11:GV$11,GR36:GV36)+GQ$11</f>
        <v>79.699817449390764</v>
      </c>
      <c r="GZ36" s="280">
        <f t="shared" si="115"/>
        <v>80.483335367662079</v>
      </c>
      <c r="HA36" s="280">
        <f t="shared" si="51"/>
        <v>80.539573674636955</v>
      </c>
      <c r="HB36" s="281">
        <f t="shared" si="116"/>
        <v>0.98957337136351586</v>
      </c>
      <c r="HC36" s="278"/>
      <c r="HD36" s="278"/>
      <c r="HE36" s="278"/>
      <c r="HG36" s="89"/>
      <c r="HO36">
        <f t="shared" si="36"/>
        <v>1977</v>
      </c>
      <c r="HP36" s="112">
        <f t="shared" si="37"/>
        <v>1.0108470137098109</v>
      </c>
      <c r="HQ36" s="112">
        <f t="shared" si="38"/>
        <v>1.0003767047017216</v>
      </c>
      <c r="HS36">
        <f t="shared" si="41"/>
        <v>1977</v>
      </c>
      <c r="HT36" s="81">
        <f>Commercial_Total!D203</f>
        <v>1763.0794031279995</v>
      </c>
      <c r="HU36" s="81">
        <f t="shared" si="39"/>
        <v>1744.1604705913846</v>
      </c>
      <c r="HV36" s="81">
        <f>Commercial_Total!D285</f>
        <v>4258.3280000000004</v>
      </c>
      <c r="HW36" s="81">
        <f t="shared" si="40"/>
        <v>4256.724471877511</v>
      </c>
      <c r="HY36" s="75">
        <f>HDD_by_Division10!K32</f>
        <v>4605</v>
      </c>
      <c r="HZ36" s="75">
        <f>CDD_by_Division10!K32</f>
        <v>1285</v>
      </c>
      <c r="IB36">
        <f t="shared" si="117"/>
        <v>1977</v>
      </c>
      <c r="IC36" s="81">
        <f t="shared" si="117"/>
        <v>1763.0794031279995</v>
      </c>
      <c r="ID36" s="81">
        <f t="shared" si="117"/>
        <v>1744.1604705913846</v>
      </c>
      <c r="IE36" s="81">
        <f t="shared" si="117"/>
        <v>4258.3280000000004</v>
      </c>
      <c r="IF36" s="81">
        <f t="shared" si="117"/>
        <v>4256.724471877511</v>
      </c>
      <c r="IO36">
        <f t="shared" si="154"/>
        <v>1977</v>
      </c>
      <c r="IP36" s="78">
        <f>SEDS_CensusRgn!C25</f>
        <v>334.75</v>
      </c>
      <c r="IQ36" s="78">
        <f>SEDS_CensusRgn!D25</f>
        <v>416.27</v>
      </c>
      <c r="IR36" s="78">
        <f>SEDS_CensusRgn!E25</f>
        <v>618.26400000000001</v>
      </c>
      <c r="IS36" s="78">
        <f>SEDS_CensusRgn!F25</f>
        <v>384.58100000000002</v>
      </c>
      <c r="IT36" s="78">
        <f t="shared" si="118"/>
        <v>1753.8650000000002</v>
      </c>
      <c r="IV36" s="78">
        <f t="shared" si="119"/>
        <v>333.97101114604692</v>
      </c>
      <c r="IW36" s="78">
        <f t="shared" si="120"/>
        <v>411.17586124249539</v>
      </c>
      <c r="IX36" s="78">
        <f t="shared" si="121"/>
        <v>596.12140473446607</v>
      </c>
      <c r="IY36" s="78">
        <f t="shared" si="122"/>
        <v>384.98545046932793</v>
      </c>
      <c r="IZ36" s="78">
        <f t="shared" si="123"/>
        <v>1726.2537275923364</v>
      </c>
      <c r="JB36" s="290">
        <f t="shared" si="124"/>
        <v>1.015994909651071</v>
      </c>
      <c r="JD36">
        <f t="shared" si="125"/>
        <v>1977</v>
      </c>
      <c r="JE36" s="78">
        <f t="shared" si="126"/>
        <v>1753.8650000000002</v>
      </c>
      <c r="JF36" s="78">
        <f t="shared" si="127"/>
        <v>1726.2537275923364</v>
      </c>
      <c r="JI36">
        <f t="shared" si="155"/>
        <v>1977</v>
      </c>
      <c r="JJ36" s="78">
        <f>SEDS_CensusRgn!J25</f>
        <v>1172.49</v>
      </c>
      <c r="JK36" s="78">
        <f>SEDS_CensusRgn!K25</f>
        <v>1344.3510000000001</v>
      </c>
      <c r="JL36" s="78">
        <f>SEDS_CensusRgn!L25</f>
        <v>1094.19</v>
      </c>
      <c r="JM36" s="78">
        <f>SEDS_CensusRgn!M25</f>
        <v>645.86</v>
      </c>
      <c r="JN36" s="78">
        <f t="shared" si="128"/>
        <v>4256.8910000000005</v>
      </c>
      <c r="JP36" s="78">
        <f t="shared" si="129"/>
        <v>1174.1093992282422</v>
      </c>
      <c r="JQ36" s="78">
        <f t="shared" si="130"/>
        <v>1344.3062012055987</v>
      </c>
      <c r="JR36" s="78">
        <f t="shared" si="131"/>
        <v>1073.81132589749</v>
      </c>
      <c r="JS36" s="78">
        <f t="shared" si="132"/>
        <v>652.66509658609834</v>
      </c>
      <c r="JT36" s="78">
        <f t="shared" si="133"/>
        <v>4244.8920229174291</v>
      </c>
      <c r="JV36" s="290">
        <f t="shared" si="156"/>
        <v>1.0028266860541544</v>
      </c>
      <c r="JX36">
        <f t="shared" si="135"/>
        <v>1977</v>
      </c>
      <c r="JY36" s="78">
        <f t="shared" si="136"/>
        <v>4256.8910000000005</v>
      </c>
      <c r="JZ36" s="78">
        <f t="shared" si="137"/>
        <v>4244.8920229174291</v>
      </c>
      <c r="KD36" s="78"/>
      <c r="KE36" s="78"/>
    </row>
    <row r="37" spans="2:291" x14ac:dyDescent="0.2">
      <c r="B37" s="103" t="s">
        <v>168</v>
      </c>
      <c r="C37" s="104" t="s">
        <v>293</v>
      </c>
      <c r="D37" s="104"/>
      <c r="E37" s="104"/>
      <c r="F37" s="104"/>
      <c r="G37" s="104"/>
      <c r="I37" s="96">
        <f t="shared" si="138"/>
        <v>1978</v>
      </c>
      <c r="J37" s="76">
        <v>0.63952819386081339</v>
      </c>
      <c r="K37" s="79">
        <f t="shared" si="52"/>
        <v>0.62871758070627537</v>
      </c>
      <c r="L37" s="96">
        <f t="shared" si="53"/>
        <v>729</v>
      </c>
      <c r="M37" s="79">
        <f t="shared" si="54"/>
        <v>0.62871758070627537</v>
      </c>
      <c r="O37" s="95">
        <v>1978</v>
      </c>
      <c r="P37" s="75">
        <f>HDD_by_Division18!B42</f>
        <v>7282</v>
      </c>
      <c r="Q37" s="75">
        <f>HDD_by_Division18!C42</f>
        <v>6703</v>
      </c>
      <c r="R37" s="96">
        <f t="shared" si="2"/>
        <v>6823.7351598173518</v>
      </c>
      <c r="T37">
        <f>CDD_by_Division18!B42</f>
        <v>332</v>
      </c>
      <c r="U37">
        <f>CDD_by_Division18!C42</f>
        <v>515</v>
      </c>
      <c r="V37" s="96">
        <f t="shared" si="3"/>
        <v>469.49153186636818</v>
      </c>
      <c r="X37" s="420">
        <f t="shared" si="4"/>
        <v>0.99410387360148833</v>
      </c>
      <c r="Y37" s="278"/>
      <c r="Z37">
        <f t="shared" si="139"/>
        <v>1978</v>
      </c>
      <c r="AA37" s="96">
        <f t="shared" si="55"/>
        <v>6823.7351598173518</v>
      </c>
      <c r="AB37" s="96">
        <f t="shared" si="56"/>
        <v>469.49153186636818</v>
      </c>
      <c r="AC37" s="96">
        <f t="shared" si="140"/>
        <v>9</v>
      </c>
      <c r="AD37" s="96">
        <f t="shared" si="57"/>
        <v>81</v>
      </c>
      <c r="AE37" s="96">
        <f t="shared" si="58"/>
        <v>729</v>
      </c>
      <c r="AF37" s="280">
        <f>'Regional_intensity (aggregate)'!I14</f>
        <v>30.65540094372529</v>
      </c>
      <c r="AG37" s="280">
        <f t="shared" si="59"/>
        <v>30.883816853413432</v>
      </c>
      <c r="AH37" s="280">
        <f t="shared" si="60"/>
        <v>30.178211713240731</v>
      </c>
      <c r="AI37" s="280">
        <f t="shared" si="42"/>
        <v>30.403072046788321</v>
      </c>
      <c r="AJ37" s="281">
        <f t="shared" si="61"/>
        <v>1.0158123759955993</v>
      </c>
      <c r="AK37" s="278"/>
      <c r="AM37" s="95">
        <f t="shared" si="5"/>
        <v>1978</v>
      </c>
      <c r="AN37" s="98">
        <f t="shared" si="0"/>
        <v>7282</v>
      </c>
      <c r="AO37" s="99">
        <f t="shared" si="1"/>
        <v>6703</v>
      </c>
      <c r="AP37" s="96">
        <f t="shared" si="6"/>
        <v>6859.5713877784128</v>
      </c>
      <c r="AR37" s="398">
        <f t="shared" si="7"/>
        <v>1.0426711545308613</v>
      </c>
      <c r="AS37" s="278"/>
      <c r="AT37">
        <f t="shared" si="141"/>
        <v>1978</v>
      </c>
      <c r="AU37" s="96">
        <f t="shared" si="62"/>
        <v>6859.5713877784128</v>
      </c>
      <c r="AV37" s="96">
        <f t="shared" si="63"/>
        <v>61736.142490005717</v>
      </c>
      <c r="AW37" s="96">
        <f t="shared" si="142"/>
        <v>9</v>
      </c>
      <c r="AX37" s="96">
        <f t="shared" si="64"/>
        <v>81</v>
      </c>
      <c r="AY37" s="80">
        <f t="shared" si="65"/>
        <v>0.62871758070627537</v>
      </c>
      <c r="AZ37">
        <f t="shared" si="66"/>
        <v>1978</v>
      </c>
      <c r="BA37" s="80">
        <f>'Regional_intensity (aggregate)'!H14</f>
        <v>102.30139983308769</v>
      </c>
      <c r="BB37" s="280">
        <f t="shared" si="67"/>
        <v>103.09474017488327</v>
      </c>
      <c r="BC37" s="280">
        <f t="shared" si="68"/>
        <v>97.467317242846931</v>
      </c>
      <c r="BD37" s="280">
        <f t="shared" si="43"/>
        <v>98.223169605585866</v>
      </c>
      <c r="BE37" s="281">
        <f t="shared" si="69"/>
        <v>1.0495969595448726</v>
      </c>
      <c r="BF37" s="278"/>
      <c r="BG37" s="278"/>
      <c r="BH37" s="278"/>
      <c r="BJ37" s="89"/>
      <c r="BL37" s="95">
        <f t="shared" si="33"/>
        <v>1978</v>
      </c>
      <c r="BM37" s="75">
        <f>HDD_by_Division18!D42</f>
        <v>7294</v>
      </c>
      <c r="BN37" s="75">
        <f>HDD_by_Division18!E42</f>
        <v>7516</v>
      </c>
      <c r="BO37" s="75">
        <f t="shared" si="8"/>
        <v>7417.6816431322213</v>
      </c>
      <c r="BQ37" s="75">
        <f>CDD_by_Division18!D42</f>
        <v>692</v>
      </c>
      <c r="BR37" s="75">
        <f>CDD_by_Division18!E42</f>
        <v>966</v>
      </c>
      <c r="BS37" s="96">
        <f t="shared" si="9"/>
        <v>781.79429097605896</v>
      </c>
      <c r="BU37" s="420">
        <f t="shared" si="10"/>
        <v>1.0076928157474139</v>
      </c>
      <c r="BV37" s="278"/>
      <c r="BW37">
        <f t="shared" si="143"/>
        <v>1978</v>
      </c>
      <c r="BX37" s="96">
        <f t="shared" si="44"/>
        <v>7417.6816431322213</v>
      </c>
      <c r="BY37" s="96">
        <f t="shared" si="70"/>
        <v>781.79429097605896</v>
      </c>
      <c r="BZ37" s="96">
        <f t="shared" si="144"/>
        <v>9</v>
      </c>
      <c r="CA37" s="96">
        <f t="shared" si="71"/>
        <v>81</v>
      </c>
      <c r="CB37" s="96">
        <f t="shared" si="72"/>
        <v>729</v>
      </c>
      <c r="CC37" s="96">
        <f t="shared" si="73"/>
        <v>1978</v>
      </c>
      <c r="CD37" s="280">
        <f>'Regional_intensity (aggregate)'!W14</f>
        <v>27.60777371149581</v>
      </c>
      <c r="CE37" s="280">
        <f t="array" ref="CE37">SUMPRODUCT(BX$11:CB$11,BX37:CB37)+BW$11</f>
        <v>27.178020313318452</v>
      </c>
      <c r="CF37" s="280">
        <f t="shared" si="74"/>
        <v>27.569766779652131</v>
      </c>
      <c r="CG37" s="280">
        <f t="shared" si="45"/>
        <v>27.140605012233731</v>
      </c>
      <c r="CH37" s="281">
        <f t="shared" si="75"/>
        <v>1.0013785728456626</v>
      </c>
      <c r="CI37" s="278"/>
      <c r="CJ37" s="278"/>
      <c r="CL37" s="95">
        <f t="shared" si="11"/>
        <v>1978</v>
      </c>
      <c r="CM37" s="98">
        <f t="shared" si="12"/>
        <v>7294</v>
      </c>
      <c r="CN37" s="99">
        <f t="shared" si="13"/>
        <v>7516</v>
      </c>
      <c r="CO37" s="96">
        <f t="shared" si="14"/>
        <v>7362.8175776212674</v>
      </c>
      <c r="CQ37" s="398">
        <f t="shared" si="15"/>
        <v>1.0638936811016309</v>
      </c>
      <c r="CR37" s="278"/>
      <c r="CS37">
        <f t="shared" si="76"/>
        <v>1978</v>
      </c>
      <c r="CT37" s="96">
        <f t="shared" si="77"/>
        <v>7362.8175776212674</v>
      </c>
      <c r="CU37" s="96">
        <f t="shared" si="78"/>
        <v>66265.358198591406</v>
      </c>
      <c r="CV37" s="96">
        <f t="shared" si="145"/>
        <v>9</v>
      </c>
      <c r="CW37" s="96">
        <f t="shared" si="79"/>
        <v>81</v>
      </c>
      <c r="CX37" s="80">
        <f t="shared" si="80"/>
        <v>0.62871758070627537</v>
      </c>
      <c r="CY37">
        <f t="shared" si="81"/>
        <v>1978</v>
      </c>
      <c r="CZ37" s="280">
        <f>'Regional_intensity (aggregate)'!V14</f>
        <v>92.401413239125915</v>
      </c>
      <c r="DA37" s="280">
        <f t="shared" si="82"/>
        <v>91.033156408651038</v>
      </c>
      <c r="DB37" s="280">
        <f t="shared" si="83"/>
        <v>91.838967593519996</v>
      </c>
      <c r="DC37" s="280">
        <f t="shared" si="46"/>
        <v>90.479039316358254</v>
      </c>
      <c r="DD37" s="281">
        <f t="shared" si="84"/>
        <v>1.0061242592370518</v>
      </c>
      <c r="DE37" s="278"/>
      <c r="DF37" s="212"/>
      <c r="DG37" s="89"/>
      <c r="DI37" s="95">
        <f t="shared" si="34"/>
        <v>1978</v>
      </c>
      <c r="DJ37" s="75">
        <f>HDD_by_Division18!F42</f>
        <v>3517</v>
      </c>
      <c r="DK37" s="75">
        <f>HDD_by_Division18!G42</f>
        <v>4175</v>
      </c>
      <c r="DL37" s="75">
        <f>HDD_by_Division18!H42</f>
        <v>2886</v>
      </c>
      <c r="DM37" s="75">
        <f t="shared" si="16"/>
        <v>3672.8761367199745</v>
      </c>
      <c r="DO37" s="75">
        <f>CDD_by_Division18!F42</f>
        <v>1790</v>
      </c>
      <c r="DP37" s="75">
        <f>CDD_by_Division18!G42</f>
        <v>1611</v>
      </c>
      <c r="DQ37" s="75">
        <f>CDD_by_Division18!H42</f>
        <v>2548</v>
      </c>
      <c r="DR37" s="75">
        <f t="shared" si="17"/>
        <v>1237.8453827015951</v>
      </c>
      <c r="DT37" s="420">
        <f t="shared" si="18"/>
        <v>1.0131410804157877</v>
      </c>
      <c r="DV37">
        <f t="shared" si="146"/>
        <v>1978</v>
      </c>
      <c r="DW37" s="96">
        <f t="shared" si="85"/>
        <v>3672.8761367199745</v>
      </c>
      <c r="DX37" s="96">
        <f t="shared" si="47"/>
        <v>1237.8453827015951</v>
      </c>
      <c r="DY37" s="96">
        <f t="shared" si="86"/>
        <v>11140.608444314355</v>
      </c>
      <c r="DZ37" s="96">
        <f t="shared" si="147"/>
        <v>9</v>
      </c>
      <c r="EA37" s="96">
        <f t="shared" si="87"/>
        <v>81</v>
      </c>
      <c r="EB37" s="96">
        <f t="shared" si="88"/>
        <v>729</v>
      </c>
      <c r="EC37" s="96">
        <f t="shared" si="89"/>
        <v>1978</v>
      </c>
      <c r="ED37" s="280">
        <f>'Regional_intensity (aggregate)'!AK14</f>
        <v>40.695922795549002</v>
      </c>
      <c r="EE37" s="280">
        <f t="shared" si="90"/>
        <v>41.798839603672015</v>
      </c>
      <c r="EF37" s="280">
        <f t="shared" si="91"/>
        <v>38.635930295493274</v>
      </c>
      <c r="EG37" s="280">
        <f t="shared" si="48"/>
        <v>39.683018406369811</v>
      </c>
      <c r="EH37" s="281">
        <f t="shared" si="92"/>
        <v>1.0533180509515521</v>
      </c>
      <c r="EI37" s="278"/>
      <c r="EK37" s="95">
        <f t="shared" si="19"/>
        <v>1978</v>
      </c>
      <c r="EL37" s="98">
        <f t="shared" si="20"/>
        <v>3517</v>
      </c>
      <c r="EM37" s="98">
        <f t="shared" si="21"/>
        <v>4175</v>
      </c>
      <c r="EN37" s="98">
        <f t="shared" si="22"/>
        <v>2886</v>
      </c>
      <c r="EO37" s="75">
        <f t="shared" si="23"/>
        <v>3440.3866564856353</v>
      </c>
      <c r="EQ37" s="398">
        <f t="shared" si="24"/>
        <v>1.0571062729971343</v>
      </c>
      <c r="ER37" s="278"/>
      <c r="ES37">
        <f t="shared" si="148"/>
        <v>1978</v>
      </c>
      <c r="ET37" s="96">
        <f t="shared" si="93"/>
        <v>3440.3866564856353</v>
      </c>
      <c r="EU37" s="96">
        <f t="shared" si="94"/>
        <v>30963.479908370718</v>
      </c>
      <c r="EV37" s="96">
        <f t="shared" si="149"/>
        <v>9</v>
      </c>
      <c r="EW37" s="96">
        <f t="shared" si="95"/>
        <v>81</v>
      </c>
      <c r="EX37" s="80">
        <f t="shared" si="96"/>
        <v>0.62871758070627537</v>
      </c>
      <c r="EY37" s="96">
        <f t="shared" si="97"/>
        <v>1978</v>
      </c>
      <c r="EZ37" s="280">
        <f>'Regional_intensity (aggregate)'!AJ14</f>
        <v>69.008046074366021</v>
      </c>
      <c r="FA37" s="280">
        <f t="shared" si="98"/>
        <v>73.03037178754974</v>
      </c>
      <c r="FB37" s="280">
        <f t="shared" si="99"/>
        <v>64.698080594033925</v>
      </c>
      <c r="FC37" s="280">
        <f t="shared" si="49"/>
        <v>68.469187993402585</v>
      </c>
      <c r="FD37" s="281">
        <f t="shared" si="100"/>
        <v>1.0666165895612294</v>
      </c>
      <c r="FE37" s="278"/>
      <c r="FG37" s="89"/>
      <c r="FI37" s="95">
        <f t="shared" si="35"/>
        <v>1978</v>
      </c>
      <c r="FJ37" s="75">
        <f>HDD_by_Division18!I42</f>
        <v>5905</v>
      </c>
      <c r="FK37" s="75">
        <f>HDD_by_Division18!J42</f>
        <v>3678</v>
      </c>
      <c r="FL37" s="75">
        <f t="shared" si="25"/>
        <v>4534.8195242001639</v>
      </c>
      <c r="FN37" s="75">
        <f>CDD_by_Division18!I42</f>
        <v>1040</v>
      </c>
      <c r="FO37" s="75">
        <f>CDD_by_Division18!J42</f>
        <v>721</v>
      </c>
      <c r="FP37" s="96">
        <f t="shared" si="26"/>
        <v>848.09379427599879</v>
      </c>
      <c r="FR37" s="421">
        <f t="shared" si="27"/>
        <v>1.0013251809555221</v>
      </c>
      <c r="FS37" s="278"/>
      <c r="FT37">
        <f t="shared" si="150"/>
        <v>1978</v>
      </c>
      <c r="FU37" s="96">
        <f t="shared" si="101"/>
        <v>4534.8195242001639</v>
      </c>
      <c r="FV37" s="96">
        <f t="shared" si="102"/>
        <v>848.09379427599879</v>
      </c>
      <c r="FW37" s="96">
        <f t="shared" si="103"/>
        <v>7632.8441484839896</v>
      </c>
      <c r="FX37" s="96">
        <f t="shared" si="151"/>
        <v>9</v>
      </c>
      <c r="FY37" s="96">
        <f t="shared" si="104"/>
        <v>81</v>
      </c>
      <c r="FZ37" s="96">
        <f t="shared" si="105"/>
        <v>729</v>
      </c>
      <c r="GA37" s="96">
        <f t="shared" si="106"/>
        <v>1978</v>
      </c>
      <c r="GB37" s="280">
        <f>'Regional_intensity (aggregate)'!AX14</f>
        <v>46.897575176864791</v>
      </c>
      <c r="GC37" s="280">
        <f t="shared" si="107"/>
        <v>47.30105928314083</v>
      </c>
      <c r="GD37" s="280">
        <f t="shared" si="108"/>
        <v>46.966111929879538</v>
      </c>
      <c r="GE37" s="280">
        <f t="shared" si="50"/>
        <v>47.370185693305928</v>
      </c>
      <c r="GF37" s="281">
        <f t="shared" si="109"/>
        <v>0.99854071903765274</v>
      </c>
      <c r="GG37" s="280"/>
      <c r="GH37" s="278"/>
      <c r="GJ37" s="95">
        <f t="shared" si="28"/>
        <v>1978</v>
      </c>
      <c r="GK37" s="98">
        <f t="shared" si="29"/>
        <v>5905</v>
      </c>
      <c r="GL37" s="98">
        <f t="shared" si="30"/>
        <v>3678</v>
      </c>
      <c r="GM37" s="75">
        <f t="shared" si="31"/>
        <v>4573.2189531303447</v>
      </c>
      <c r="GO37" s="398">
        <f t="shared" si="32"/>
        <v>0.99869186466519866</v>
      </c>
      <c r="GP37" s="278"/>
      <c r="GQ37">
        <f t="shared" si="152"/>
        <v>1978</v>
      </c>
      <c r="GR37" s="96">
        <f t="shared" si="110"/>
        <v>4573.2189531303447</v>
      </c>
      <c r="GS37" s="96">
        <f t="shared" si="111"/>
        <v>41158.970578173103</v>
      </c>
      <c r="GT37" s="96">
        <f t="shared" si="153"/>
        <v>9</v>
      </c>
      <c r="GU37" s="96">
        <f t="shared" si="112"/>
        <v>81</v>
      </c>
      <c r="GV37" s="280">
        <f t="shared" si="113"/>
        <v>0.62871758070627537</v>
      </c>
      <c r="GW37">
        <f t="shared" si="114"/>
        <v>1978</v>
      </c>
      <c r="GX37" s="280">
        <f>'Regional_intensity (aggregate)'!AW14</f>
        <v>75.48806743489466</v>
      </c>
      <c r="GY37" s="280">
        <f t="array" ref="GY37">SUMPRODUCT(GR$11:GV$11,GR37:GV37)+GQ$11</f>
        <v>78.055936951770491</v>
      </c>
      <c r="GZ37" s="280">
        <f t="shared" si="115"/>
        <v>75.529991267838014</v>
      </c>
      <c r="HA37" s="280">
        <f t="shared" si="51"/>
        <v>78.099286903255546</v>
      </c>
      <c r="HB37" s="281">
        <f t="shared" si="116"/>
        <v>0.99944493793472466</v>
      </c>
      <c r="HC37" s="278"/>
      <c r="HD37" s="278"/>
      <c r="HE37" s="278"/>
      <c r="HG37" s="89"/>
      <c r="HO37">
        <f t="shared" si="36"/>
        <v>1978</v>
      </c>
      <c r="HP37" s="112">
        <f t="shared" si="37"/>
        <v>1.0061333017197898</v>
      </c>
      <c r="HQ37" s="112">
        <f t="shared" si="38"/>
        <v>1.0450980424608596</v>
      </c>
      <c r="HS37">
        <f t="shared" ref="HS37:HS66" si="157">HO37</f>
        <v>1978</v>
      </c>
      <c r="HT37" s="81">
        <f>Commercial_Total!D204</f>
        <v>1822.4834031279997</v>
      </c>
      <c r="HU37" s="81">
        <f t="shared" si="39"/>
        <v>1811.3737016882533</v>
      </c>
      <c r="HV37" s="81">
        <f>Commercial_Total!D286</f>
        <v>4309.1120000000001</v>
      </c>
      <c r="HW37" s="81">
        <f t="shared" si="40"/>
        <v>4123.1653155272106</v>
      </c>
      <c r="HX37" s="96"/>
      <c r="HY37" s="75">
        <f>HDD_by_Division10!K33</f>
        <v>4958</v>
      </c>
      <c r="HZ37" s="75">
        <f>CDD_by_Division10!K33</f>
        <v>1226</v>
      </c>
      <c r="IB37">
        <f t="shared" si="117"/>
        <v>1978</v>
      </c>
      <c r="IC37" s="81">
        <f t="shared" si="117"/>
        <v>1822.4834031279997</v>
      </c>
      <c r="ID37" s="81">
        <f t="shared" si="117"/>
        <v>1811.3737016882533</v>
      </c>
      <c r="IE37" s="81">
        <f t="shared" si="117"/>
        <v>4309.1120000000001</v>
      </c>
      <c r="IF37" s="81">
        <f t="shared" si="117"/>
        <v>4123.1653155272106</v>
      </c>
      <c r="IO37">
        <f t="shared" si="154"/>
        <v>1978</v>
      </c>
      <c r="IP37" s="78">
        <f>SEDS_CensusRgn!C26</f>
        <v>343.94200000000001</v>
      </c>
      <c r="IQ37" s="78">
        <f>SEDS_CensusRgn!D26</f>
        <v>425.86700000000002</v>
      </c>
      <c r="IR37" s="78">
        <f>SEDS_CensusRgn!E26</f>
        <v>649.16700000000003</v>
      </c>
      <c r="IS37" s="78">
        <f>SEDS_CensusRgn!F26</f>
        <v>394.29700000000003</v>
      </c>
      <c r="IT37" s="78">
        <f t="shared" si="118"/>
        <v>1813.2730000000001</v>
      </c>
      <c r="IV37" s="78">
        <f t="shared" si="119"/>
        <v>338.58811738033995</v>
      </c>
      <c r="IW37" s="78">
        <f t="shared" si="120"/>
        <v>425.28071954824696</v>
      </c>
      <c r="IX37" s="78">
        <f t="shared" si="121"/>
        <v>616.30672655192052</v>
      </c>
      <c r="IY37" s="78">
        <f t="shared" si="122"/>
        <v>394.87323098852215</v>
      </c>
      <c r="IZ37" s="78">
        <f t="shared" si="123"/>
        <v>1775.0487944690296</v>
      </c>
      <c r="JB37" s="290">
        <f t="shared" si="124"/>
        <v>1.0215341717084485</v>
      </c>
      <c r="JD37">
        <f t="shared" si="125"/>
        <v>1978</v>
      </c>
      <c r="JE37" s="78">
        <f t="shared" si="126"/>
        <v>1813.2730000000001</v>
      </c>
      <c r="JF37" s="78">
        <f t="shared" si="127"/>
        <v>1775.0487944690296</v>
      </c>
      <c r="JI37">
        <f t="shared" si="155"/>
        <v>1978</v>
      </c>
      <c r="JJ37" s="78">
        <f>SEDS_CensusRgn!J26</f>
        <v>1147.7830000000001</v>
      </c>
      <c r="JK37" s="78">
        <f>SEDS_CensusRgn!K26</f>
        <v>1425.3489999999999</v>
      </c>
      <c r="JL37" s="78">
        <f>SEDS_CensusRgn!L26</f>
        <v>1100.7919999999999</v>
      </c>
      <c r="JM37" s="78">
        <f>SEDS_CensusRgn!M26</f>
        <v>634.67500000000007</v>
      </c>
      <c r="JN37" s="78">
        <f t="shared" si="128"/>
        <v>4308.5990000000002</v>
      </c>
      <c r="JP37" s="78">
        <f t="shared" si="129"/>
        <v>1093.5464223311994</v>
      </c>
      <c r="JQ37" s="78">
        <f t="shared" si="130"/>
        <v>1416.6729277364288</v>
      </c>
      <c r="JR37" s="78">
        <f t="shared" si="131"/>
        <v>1032.0409515220733</v>
      </c>
      <c r="JS37" s="78">
        <f t="shared" si="132"/>
        <v>635.02747966436914</v>
      </c>
      <c r="JT37" s="78">
        <f t="shared" si="133"/>
        <v>4177.287781254071</v>
      </c>
      <c r="JV37" s="290">
        <f t="shared" si="156"/>
        <v>1.0314345636743534</v>
      </c>
      <c r="JX37">
        <f t="shared" si="135"/>
        <v>1978</v>
      </c>
      <c r="JY37" s="78">
        <f t="shared" si="136"/>
        <v>4308.5990000000002</v>
      </c>
      <c r="JZ37" s="78">
        <f t="shared" si="137"/>
        <v>4177.287781254071</v>
      </c>
      <c r="KD37" s="78"/>
      <c r="KE37" s="78"/>
    </row>
    <row r="38" spans="2:291" x14ac:dyDescent="0.2">
      <c r="B38" s="103" t="s">
        <v>169</v>
      </c>
      <c r="C38" s="104" t="s">
        <v>183</v>
      </c>
      <c r="D38" s="104"/>
      <c r="E38" s="104"/>
      <c r="F38" s="104"/>
      <c r="G38" s="104"/>
      <c r="I38" s="96">
        <f t="shared" si="138"/>
        <v>1979</v>
      </c>
      <c r="J38" s="76">
        <v>0.76947368565727725</v>
      </c>
      <c r="K38" s="79">
        <f t="shared" si="52"/>
        <v>0.70497533300884596</v>
      </c>
      <c r="L38" s="96">
        <f t="shared" si="53"/>
        <v>1000</v>
      </c>
      <c r="M38" s="79">
        <f t="shared" si="54"/>
        <v>0.70497533300884596</v>
      </c>
      <c r="O38" s="95">
        <v>1979</v>
      </c>
      <c r="P38" s="75">
        <f>HDD_by_Division18!B43</f>
        <v>6536</v>
      </c>
      <c r="Q38" s="75">
        <f>HDD_by_Division18!C43</f>
        <v>6176</v>
      </c>
      <c r="R38" s="96">
        <f t="shared" si="2"/>
        <v>6251.0684931506839</v>
      </c>
      <c r="T38">
        <f>CDD_by_Division18!B43</f>
        <v>390</v>
      </c>
      <c r="U38">
        <f>CDD_by_Division18!C43</f>
        <v>497</v>
      </c>
      <c r="V38" s="96">
        <f t="shared" si="3"/>
        <v>470.39122355028087</v>
      </c>
      <c r="X38" s="420">
        <f t="shared" si="4"/>
        <v>0.99083583801446273</v>
      </c>
      <c r="Y38" s="278"/>
      <c r="Z38">
        <f t="shared" si="139"/>
        <v>1979</v>
      </c>
      <c r="AA38" s="96">
        <f t="shared" si="55"/>
        <v>6251.0684931506839</v>
      </c>
      <c r="AB38" s="96">
        <f t="shared" si="56"/>
        <v>470.39122355028087</v>
      </c>
      <c r="AC38" s="96">
        <f t="shared" si="140"/>
        <v>10</v>
      </c>
      <c r="AD38" s="96">
        <f t="shared" si="57"/>
        <v>100</v>
      </c>
      <c r="AE38" s="96">
        <f t="shared" si="58"/>
        <v>1000</v>
      </c>
      <c r="AF38" s="280">
        <f>'Regional_intensity (aggregate)'!I15</f>
        <v>30.757793699588095</v>
      </c>
      <c r="AG38" s="280">
        <f t="shared" si="59"/>
        <v>30.130135109818415</v>
      </c>
      <c r="AH38" s="280">
        <f t="shared" si="60"/>
        <v>31.370537231648573</v>
      </c>
      <c r="AI38" s="280">
        <f t="shared" si="42"/>
        <v>30.730374697513444</v>
      </c>
      <c r="AJ38" s="281">
        <f t="shared" si="61"/>
        <v>0.98046754738257069</v>
      </c>
      <c r="AK38" s="278"/>
      <c r="AM38" s="95">
        <f t="shared" si="5"/>
        <v>1979</v>
      </c>
      <c r="AN38" s="98">
        <f t="shared" si="0"/>
        <v>6536</v>
      </c>
      <c r="AO38" s="99">
        <f t="shared" si="1"/>
        <v>6176</v>
      </c>
      <c r="AP38" s="96">
        <f t="shared" si="6"/>
        <v>6273.3500856653336</v>
      </c>
      <c r="AR38" s="398">
        <f t="shared" si="7"/>
        <v>0.98765014115915717</v>
      </c>
      <c r="AS38" s="278"/>
      <c r="AT38">
        <f t="shared" si="141"/>
        <v>1979</v>
      </c>
      <c r="AU38" s="96">
        <f t="shared" si="62"/>
        <v>6273.3500856653336</v>
      </c>
      <c r="AV38" s="96">
        <f t="shared" si="63"/>
        <v>62733.500856653336</v>
      </c>
      <c r="AW38" s="96">
        <f t="shared" si="142"/>
        <v>10</v>
      </c>
      <c r="AX38" s="96">
        <f t="shared" si="64"/>
        <v>100</v>
      </c>
      <c r="AY38" s="80">
        <f t="shared" si="65"/>
        <v>0.70497533300884596</v>
      </c>
      <c r="AZ38">
        <f t="shared" si="66"/>
        <v>1979</v>
      </c>
      <c r="BA38" s="80">
        <f>'Regional_intensity (aggregate)'!H15</f>
        <v>87.199035354931482</v>
      </c>
      <c r="BB38" s="280">
        <f t="shared" si="67"/>
        <v>92.700894470730034</v>
      </c>
      <c r="BC38" s="280">
        <f t="shared" si="68"/>
        <v>88.638586741602722</v>
      </c>
      <c r="BD38" s="280">
        <f t="shared" si="43"/>
        <v>94.231274946131208</v>
      </c>
      <c r="BE38" s="281">
        <f t="shared" si="69"/>
        <v>0.98375931476809542</v>
      </c>
      <c r="BF38" s="278"/>
      <c r="BG38" s="278"/>
      <c r="BH38" s="278"/>
      <c r="BJ38" s="89"/>
      <c r="BL38" s="95">
        <f t="shared" si="33"/>
        <v>1979</v>
      </c>
      <c r="BM38" s="75">
        <f>HDD_by_Division18!D43</f>
        <v>7117</v>
      </c>
      <c r="BN38" s="75">
        <f>HDD_by_Division18!E43</f>
        <v>7558</v>
      </c>
      <c r="BO38" s="75">
        <f t="shared" si="8"/>
        <v>7362.6919127086003</v>
      </c>
      <c r="BQ38" s="75">
        <f>CDD_by_Division18!D43</f>
        <v>571</v>
      </c>
      <c r="BR38" s="75">
        <f>CDD_by_Division18!E43</f>
        <v>813</v>
      </c>
      <c r="BS38" s="96">
        <f t="shared" si="9"/>
        <v>650.30736648250468</v>
      </c>
      <c r="BU38" s="420">
        <f t="shared" si="10"/>
        <v>0.98660591951778387</v>
      </c>
      <c r="BV38" s="278"/>
      <c r="BW38">
        <f t="shared" si="143"/>
        <v>1979</v>
      </c>
      <c r="BX38" s="96">
        <f t="shared" si="44"/>
        <v>7362.6919127086003</v>
      </c>
      <c r="BY38" s="96">
        <f t="shared" si="70"/>
        <v>650.30736648250468</v>
      </c>
      <c r="BZ38" s="96">
        <f t="shared" si="144"/>
        <v>10</v>
      </c>
      <c r="CA38" s="96">
        <f t="shared" si="71"/>
        <v>100</v>
      </c>
      <c r="CB38" s="96">
        <f t="shared" si="72"/>
        <v>1000</v>
      </c>
      <c r="CC38" s="96">
        <f t="shared" si="73"/>
        <v>1979</v>
      </c>
      <c r="CD38" s="280">
        <f>'Regional_intensity (aggregate)'!W15</f>
        <v>27.690162077778933</v>
      </c>
      <c r="CE38" s="280">
        <f t="array" ref="CE38">SUMPRODUCT(BX$11:CB$11,BX38:CB38)+BW$11</f>
        <v>27.328081733049366</v>
      </c>
      <c r="CF38" s="280">
        <f t="shared" si="74"/>
        <v>28.039076785383667</v>
      </c>
      <c r="CG38" s="280">
        <f t="shared" si="45"/>
        <v>27.672433984238861</v>
      </c>
      <c r="CH38" s="281">
        <f t="shared" si="75"/>
        <v>0.98755612710520424</v>
      </c>
      <c r="CI38" s="278"/>
      <c r="CJ38" s="278"/>
      <c r="CL38" s="95">
        <f t="shared" si="11"/>
        <v>1979</v>
      </c>
      <c r="CM38" s="98">
        <f t="shared" si="12"/>
        <v>7117</v>
      </c>
      <c r="CN38" s="99">
        <f t="shared" si="13"/>
        <v>7558</v>
      </c>
      <c r="CO38" s="96">
        <f t="shared" si="14"/>
        <v>7253.7051879773826</v>
      </c>
      <c r="CQ38" s="398">
        <f t="shared" si="15"/>
        <v>1.0533270762353801</v>
      </c>
      <c r="CR38" s="278"/>
      <c r="CS38">
        <f t="shared" si="76"/>
        <v>1979</v>
      </c>
      <c r="CT38" s="96">
        <f t="shared" si="77"/>
        <v>7253.7051879773826</v>
      </c>
      <c r="CU38" s="96">
        <f t="shared" si="78"/>
        <v>72537.051879773819</v>
      </c>
      <c r="CV38" s="96">
        <f t="shared" si="145"/>
        <v>10</v>
      </c>
      <c r="CW38" s="96">
        <f t="shared" si="79"/>
        <v>100</v>
      </c>
      <c r="CX38" s="80">
        <f t="shared" si="80"/>
        <v>0.70497533300884596</v>
      </c>
      <c r="CY38">
        <f t="shared" si="81"/>
        <v>1979</v>
      </c>
      <c r="CZ38" s="280">
        <f>'Regional_intensity (aggregate)'!V15</f>
        <v>86.378930721202721</v>
      </c>
      <c r="DA38" s="280">
        <f t="shared" si="82"/>
        <v>87.503246619833021</v>
      </c>
      <c r="DB38" s="280">
        <f t="shared" si="83"/>
        <v>86.373573398113535</v>
      </c>
      <c r="DC38" s="280">
        <f t="shared" si="46"/>
        <v>87.497819565346703</v>
      </c>
      <c r="DD38" s="281">
        <f t="shared" si="84"/>
        <v>1.000062025025461</v>
      </c>
      <c r="DE38" s="278"/>
      <c r="DF38" s="212"/>
      <c r="DG38" s="89"/>
      <c r="DI38" s="95">
        <f t="shared" si="34"/>
        <v>1979</v>
      </c>
      <c r="DJ38" s="75">
        <f>HDD_by_Division18!F43</f>
        <v>3278</v>
      </c>
      <c r="DK38" s="75">
        <f>HDD_by_Division18!G43</f>
        <v>4012</v>
      </c>
      <c r="DL38" s="75">
        <f>HDD_by_Division18!H43</f>
        <v>2816</v>
      </c>
      <c r="DM38" s="75">
        <f t="shared" si="16"/>
        <v>3482.2953904045153</v>
      </c>
      <c r="DO38" s="75">
        <f>CDD_by_Division18!F43</f>
        <v>1641</v>
      </c>
      <c r="DP38" s="75">
        <f>CDD_by_Division18!G43</f>
        <v>1333</v>
      </c>
      <c r="DQ38" s="75">
        <f>CDD_by_Division18!H43</f>
        <v>2151</v>
      </c>
      <c r="DR38" s="75">
        <f t="shared" si="17"/>
        <v>1100.4271183960193</v>
      </c>
      <c r="DT38" s="420">
        <f t="shared" si="18"/>
        <v>0.99117579830466873</v>
      </c>
      <c r="DV38">
        <f t="shared" si="146"/>
        <v>1979</v>
      </c>
      <c r="DW38" s="96">
        <f t="shared" si="85"/>
        <v>3482.2953904045153</v>
      </c>
      <c r="DX38" s="96">
        <f t="shared" si="47"/>
        <v>1100.4271183960193</v>
      </c>
      <c r="DY38" s="96">
        <f t="shared" si="86"/>
        <v>11004.271183960193</v>
      </c>
      <c r="DZ38" s="96">
        <f t="shared" si="147"/>
        <v>10</v>
      </c>
      <c r="EA38" s="96">
        <f t="shared" si="87"/>
        <v>100</v>
      </c>
      <c r="EB38" s="96">
        <f t="shared" si="88"/>
        <v>1000</v>
      </c>
      <c r="EC38" s="96">
        <f t="shared" si="89"/>
        <v>1979</v>
      </c>
      <c r="ED38" s="280">
        <f>'Regional_intensity (aggregate)'!AK15</f>
        <v>40.186154929948174</v>
      </c>
      <c r="EE38" s="280">
        <f t="shared" si="90"/>
        <v>39.777803409965856</v>
      </c>
      <c r="EF38" s="280">
        <f t="shared" si="91"/>
        <v>40.276489001623986</v>
      </c>
      <c r="EG38" s="280">
        <f t="shared" si="48"/>
        <v>39.867219552182149</v>
      </c>
      <c r="EH38" s="281">
        <f t="shared" si="92"/>
        <v>0.99775715128316744</v>
      </c>
      <c r="EI38" s="278"/>
      <c r="EK38" s="95">
        <f t="shared" si="19"/>
        <v>1979</v>
      </c>
      <c r="EL38" s="98">
        <f t="shared" si="20"/>
        <v>3278</v>
      </c>
      <c r="EM38" s="98">
        <f t="shared" si="21"/>
        <v>4012</v>
      </c>
      <c r="EN38" s="98">
        <f t="shared" si="22"/>
        <v>2816</v>
      </c>
      <c r="EO38" s="75">
        <f t="shared" si="23"/>
        <v>3273.0648086284241</v>
      </c>
      <c r="EQ38" s="398">
        <f t="shared" si="24"/>
        <v>1.0318558306157641</v>
      </c>
      <c r="ER38" s="278"/>
      <c r="ES38">
        <f t="shared" si="148"/>
        <v>1979</v>
      </c>
      <c r="ET38" s="96">
        <f t="shared" si="93"/>
        <v>3273.0648086284241</v>
      </c>
      <c r="EU38" s="96">
        <f t="shared" si="94"/>
        <v>32730.64808628424</v>
      </c>
      <c r="EV38" s="96">
        <f t="shared" si="149"/>
        <v>10</v>
      </c>
      <c r="EW38" s="96">
        <f t="shared" si="95"/>
        <v>100</v>
      </c>
      <c r="EX38" s="80">
        <f t="shared" si="96"/>
        <v>0.70497533300884596</v>
      </c>
      <c r="EY38" s="96">
        <f t="shared" si="97"/>
        <v>1979</v>
      </c>
      <c r="EZ38" s="280">
        <f>'Regional_intensity (aggregate)'!AJ15</f>
        <v>82.727885227917056</v>
      </c>
      <c r="FA38" s="280">
        <f t="shared" si="98"/>
        <v>68.988657799207687</v>
      </c>
      <c r="FB38" s="280">
        <f t="shared" si="99"/>
        <v>79.758292399865766</v>
      </c>
      <c r="FC38" s="280">
        <f t="shared" si="49"/>
        <v>66.512247059914699</v>
      </c>
      <c r="FD38" s="281">
        <f t="shared" si="100"/>
        <v>1.0372324022831798</v>
      </c>
      <c r="FE38" s="278"/>
      <c r="FG38" s="89"/>
      <c r="FI38" s="95">
        <f t="shared" si="35"/>
        <v>1979</v>
      </c>
      <c r="FJ38" s="75">
        <f>HDD_by_Division18!I43</f>
        <v>6069</v>
      </c>
      <c r="FK38" s="75">
        <f>HDD_by_Division18!J43</f>
        <v>3713</v>
      </c>
      <c r="FL38" s="75">
        <f t="shared" si="25"/>
        <v>4619.4511894995903</v>
      </c>
      <c r="FN38" s="75">
        <f>CDD_by_Division18!I43</f>
        <v>1023</v>
      </c>
      <c r="FO38" s="75">
        <f>CDD_by_Division18!J43</f>
        <v>753</v>
      </c>
      <c r="FP38" s="96">
        <f t="shared" si="26"/>
        <v>860.57155001416822</v>
      </c>
      <c r="FR38" s="421">
        <f t="shared" si="27"/>
        <v>1.003773739285363</v>
      </c>
      <c r="FS38" s="278"/>
      <c r="FT38">
        <f t="shared" si="150"/>
        <v>1979</v>
      </c>
      <c r="FU38" s="96">
        <f t="shared" si="101"/>
        <v>4619.4511894995903</v>
      </c>
      <c r="FV38" s="96">
        <f t="shared" si="102"/>
        <v>860.57155001416822</v>
      </c>
      <c r="FW38" s="96">
        <f t="shared" si="103"/>
        <v>8605.7155001416832</v>
      </c>
      <c r="FX38" s="96">
        <f t="shared" si="151"/>
        <v>10</v>
      </c>
      <c r="FY38" s="96">
        <f t="shared" si="104"/>
        <v>100</v>
      </c>
      <c r="FZ38" s="96">
        <f t="shared" si="105"/>
        <v>1000</v>
      </c>
      <c r="GA38" s="96">
        <f t="shared" si="106"/>
        <v>1979</v>
      </c>
      <c r="GB38" s="280">
        <f>'Regional_intensity (aggregate)'!AX15</f>
        <v>47.496050885865401</v>
      </c>
      <c r="GC38" s="280">
        <f t="shared" si="107"/>
        <v>47.178988189283473</v>
      </c>
      <c r="GD38" s="280">
        <f t="shared" si="108"/>
        <v>47.927358420318093</v>
      </c>
      <c r="GE38" s="280">
        <f t="shared" si="50"/>
        <v>47.607416504782606</v>
      </c>
      <c r="GF38" s="281">
        <f t="shared" si="109"/>
        <v>0.99100080729110573</v>
      </c>
      <c r="GG38" s="280"/>
      <c r="GH38" s="278"/>
      <c r="GJ38" s="95">
        <f t="shared" si="28"/>
        <v>1979</v>
      </c>
      <c r="GK38" s="98">
        <f t="shared" si="29"/>
        <v>6069</v>
      </c>
      <c r="GL38" s="98">
        <f t="shared" si="30"/>
        <v>3713</v>
      </c>
      <c r="GM38" s="75">
        <f t="shared" si="31"/>
        <v>4660.0749230242909</v>
      </c>
      <c r="GO38" s="398">
        <f t="shared" si="32"/>
        <v>1.0076427942673647</v>
      </c>
      <c r="GP38" s="278"/>
      <c r="GQ38">
        <f t="shared" si="152"/>
        <v>1979</v>
      </c>
      <c r="GR38" s="96">
        <f t="shared" si="110"/>
        <v>4660.0749230242909</v>
      </c>
      <c r="GS38" s="96">
        <f t="shared" si="111"/>
        <v>46600.749230242909</v>
      </c>
      <c r="GT38" s="96">
        <f t="shared" si="153"/>
        <v>10</v>
      </c>
      <c r="GU38" s="96">
        <f t="shared" si="112"/>
        <v>100</v>
      </c>
      <c r="GV38" s="280">
        <f t="shared" si="113"/>
        <v>0.70497533300884596</v>
      </c>
      <c r="GW38">
        <f t="shared" si="114"/>
        <v>1979</v>
      </c>
      <c r="GX38" s="280">
        <f>'Regional_intensity (aggregate)'!AW15</f>
        <v>76.144317363237008</v>
      </c>
      <c r="GY38" s="280">
        <f t="array" ref="GY38">SUMPRODUCT(GR$11:GV$11,GR38:GV38)+GQ$11</f>
        <v>76.132623694099266</v>
      </c>
      <c r="GZ38" s="280">
        <f t="shared" si="115"/>
        <v>75.991706676445361</v>
      </c>
      <c r="HA38" s="280">
        <f t="shared" si="51"/>
        <v>75.980036444104229</v>
      </c>
      <c r="HB38" s="281">
        <f t="shared" si="116"/>
        <v>1.0020082544986313</v>
      </c>
      <c r="HC38" s="278"/>
      <c r="HD38" s="278"/>
      <c r="HE38" s="278"/>
      <c r="HG38" s="89"/>
      <c r="HO38">
        <f t="shared" si="36"/>
        <v>1979</v>
      </c>
      <c r="HP38" s="112">
        <f t="shared" si="37"/>
        <v>0.9929767094649663</v>
      </c>
      <c r="HQ38" s="112">
        <f t="shared" si="38"/>
        <v>1.0248977340009862</v>
      </c>
      <c r="HS38">
        <f t="shared" si="157"/>
        <v>1979</v>
      </c>
      <c r="HT38" s="81">
        <f>Commercial_Total!D205</f>
        <v>1863.3344031279998</v>
      </c>
      <c r="HU38" s="81">
        <f t="shared" si="39"/>
        <v>1876.513704064618</v>
      </c>
      <c r="HV38" s="81">
        <f>Commercial_Total!D287</f>
        <v>4365.9679999999998</v>
      </c>
      <c r="HW38" s="81">
        <f t="shared" si="40"/>
        <v>4259.9059936996591</v>
      </c>
      <c r="HX38" s="96"/>
      <c r="HY38" s="75">
        <f>HDD_by_Division10!K34</f>
        <v>4781</v>
      </c>
      <c r="HZ38" s="75">
        <f>CDD_by_Division10!K34</f>
        <v>1113</v>
      </c>
      <c r="IB38">
        <f t="shared" si="117"/>
        <v>1979</v>
      </c>
      <c r="IC38" s="81">
        <f t="shared" si="117"/>
        <v>1863.3344031279998</v>
      </c>
      <c r="ID38" s="81">
        <f t="shared" si="117"/>
        <v>1876.513704064618</v>
      </c>
      <c r="IE38" s="81">
        <f t="shared" si="117"/>
        <v>4365.9679999999998</v>
      </c>
      <c r="IF38" s="81">
        <f t="shared" si="117"/>
        <v>4259.9059936996591</v>
      </c>
      <c r="IO38">
        <f t="shared" si="154"/>
        <v>1979</v>
      </c>
      <c r="IP38" s="78">
        <f>SEDS_CensusRgn!C27</f>
        <v>349.59300000000002</v>
      </c>
      <c r="IQ38" s="78">
        <f>SEDS_CensusRgn!D27</f>
        <v>437.34199999999998</v>
      </c>
      <c r="IR38" s="78">
        <f>SEDS_CensusRgn!E27</f>
        <v>656.91300000000001</v>
      </c>
      <c r="IS38" s="78">
        <f>SEDS_CensusRgn!F27</f>
        <v>410.27300000000002</v>
      </c>
      <c r="IT38" s="78">
        <f t="shared" si="118"/>
        <v>1854.1210000000001</v>
      </c>
      <c r="IV38" s="78">
        <f t="shared" si="119"/>
        <v>356.55744132813362</v>
      </c>
      <c r="IW38" s="78">
        <f t="shared" si="120"/>
        <v>442.85280400413131</v>
      </c>
      <c r="IX38" s="78">
        <f t="shared" si="121"/>
        <v>658.3896684229984</v>
      </c>
      <c r="IY38" s="78">
        <f t="shared" si="122"/>
        <v>413.99865366555917</v>
      </c>
      <c r="IZ38" s="78">
        <f t="shared" si="123"/>
        <v>1871.7985674208226</v>
      </c>
      <c r="JB38" s="290">
        <f t="shared" si="124"/>
        <v>0.99055583879136067</v>
      </c>
      <c r="JD38">
        <f t="shared" si="125"/>
        <v>1979</v>
      </c>
      <c r="JE38" s="78">
        <f t="shared" si="126"/>
        <v>1854.1210000000001</v>
      </c>
      <c r="JF38" s="78">
        <f t="shared" si="127"/>
        <v>1871.7985674208226</v>
      </c>
      <c r="JI38">
        <f t="shared" si="155"/>
        <v>1979</v>
      </c>
      <c r="JJ38" s="78">
        <f>SEDS_CensusRgn!J27</f>
        <v>991.10400000000004</v>
      </c>
      <c r="JK38" s="78">
        <f>SEDS_CensusRgn!K27</f>
        <v>1364.28</v>
      </c>
      <c r="JL38" s="78">
        <f>SEDS_CensusRgn!L27</f>
        <v>1352.3320000000001</v>
      </c>
      <c r="JM38" s="78">
        <f>SEDS_CensusRgn!M27</f>
        <v>657.73800000000006</v>
      </c>
      <c r="JN38" s="78">
        <f t="shared" si="128"/>
        <v>4365.4540000000006</v>
      </c>
      <c r="JP38" s="78">
        <f t="shared" si="129"/>
        <v>1007.4659371674015</v>
      </c>
      <c r="JQ38" s="78">
        <f t="shared" si="130"/>
        <v>1364.1953857464653</v>
      </c>
      <c r="JR38" s="78">
        <f t="shared" si="131"/>
        <v>1303.7888105146117</v>
      </c>
      <c r="JS38" s="78">
        <f t="shared" si="132"/>
        <v>656.41974209993748</v>
      </c>
      <c r="JT38" s="78">
        <f t="shared" si="133"/>
        <v>4331.8698755284158</v>
      </c>
      <c r="JV38" s="290">
        <f t="shared" si="156"/>
        <v>1.0077528008542704</v>
      </c>
      <c r="JX38">
        <f t="shared" si="135"/>
        <v>1979</v>
      </c>
      <c r="JY38" s="78">
        <f t="shared" si="136"/>
        <v>4365.4540000000006</v>
      </c>
      <c r="JZ38" s="78">
        <f t="shared" si="137"/>
        <v>4331.8698755284158</v>
      </c>
      <c r="KD38" s="78"/>
      <c r="KE38" s="78"/>
    </row>
    <row r="39" spans="2:291" ht="13.5" customHeight="1" x14ac:dyDescent="0.2">
      <c r="B39" s="103" t="s">
        <v>170</v>
      </c>
      <c r="C39" s="104" t="s">
        <v>292</v>
      </c>
      <c r="D39" s="104"/>
      <c r="E39" s="104"/>
      <c r="F39" s="104"/>
      <c r="G39" s="104"/>
      <c r="I39" s="96">
        <f t="shared" si="138"/>
        <v>1980</v>
      </c>
      <c r="J39" s="76">
        <v>0.90850188009980004</v>
      </c>
      <c r="K39" s="79">
        <f t="shared" si="52"/>
        <v>0.81751772785422627</v>
      </c>
      <c r="L39" s="96">
        <f t="shared" si="53"/>
        <v>1331</v>
      </c>
      <c r="M39" s="79">
        <f t="shared" si="54"/>
        <v>0.81751772785422627</v>
      </c>
      <c r="O39" s="95">
        <v>1980</v>
      </c>
      <c r="P39" s="75">
        <f>HDD_by_Division18!B44</f>
        <v>7071</v>
      </c>
      <c r="Q39" s="75">
        <f>HDD_by_Division18!C44</f>
        <v>6477</v>
      </c>
      <c r="R39" s="96">
        <f t="shared" si="2"/>
        <v>6600.8630136986303</v>
      </c>
      <c r="T39">
        <f>CDD_by_Division18!B44</f>
        <v>438</v>
      </c>
      <c r="U39">
        <f>CDD_by_Division18!C44</f>
        <v>680</v>
      </c>
      <c r="V39" s="96">
        <f t="shared" si="3"/>
        <v>619.81940279596233</v>
      </c>
      <c r="X39" s="420">
        <f t="shared" si="4"/>
        <v>1.0197394631006382</v>
      </c>
      <c r="Y39" s="278"/>
      <c r="Z39">
        <f t="shared" si="139"/>
        <v>1980</v>
      </c>
      <c r="AA39" s="96">
        <f t="shared" si="55"/>
        <v>6600.8630136986303</v>
      </c>
      <c r="AB39" s="96">
        <f t="shared" si="56"/>
        <v>619.81940279596233</v>
      </c>
      <c r="AC39" s="96">
        <f t="shared" si="140"/>
        <v>11</v>
      </c>
      <c r="AD39" s="96">
        <f t="shared" si="57"/>
        <v>121</v>
      </c>
      <c r="AE39" s="96">
        <f t="shared" si="58"/>
        <v>1331</v>
      </c>
      <c r="AF39" s="280">
        <f>'Regional_intensity (aggregate)'!I16</f>
        <v>32.4168375210714</v>
      </c>
      <c r="AG39" s="280">
        <f t="shared" si="59"/>
        <v>32.585059174724421</v>
      </c>
      <c r="AH39" s="280">
        <f t="shared" si="60"/>
        <v>30.908739739696031</v>
      </c>
      <c r="AI39" s="280">
        <f t="shared" si="42"/>
        <v>31.069135376931239</v>
      </c>
      <c r="AJ39" s="281">
        <f t="shared" si="61"/>
        <v>1.0487919531522834</v>
      </c>
      <c r="AK39" s="278"/>
      <c r="AM39" s="95">
        <f t="shared" si="5"/>
        <v>1980</v>
      </c>
      <c r="AN39" s="98">
        <f t="shared" ref="AN39:AN67" si="158">P39</f>
        <v>7071</v>
      </c>
      <c r="AO39" s="99">
        <f t="shared" ref="AO39:AO67" si="159">Q39</f>
        <v>6477</v>
      </c>
      <c r="AP39" s="96">
        <f t="shared" si="6"/>
        <v>6637.6276413478017</v>
      </c>
      <c r="AR39" s="398">
        <f t="shared" si="7"/>
        <v>1.0222928184640938</v>
      </c>
      <c r="AS39" s="278"/>
      <c r="AT39">
        <f t="shared" si="141"/>
        <v>1980</v>
      </c>
      <c r="AU39" s="96">
        <f t="shared" si="62"/>
        <v>6637.6276413478017</v>
      </c>
      <c r="AV39" s="96">
        <f t="shared" si="63"/>
        <v>73013.90405482582</v>
      </c>
      <c r="AW39" s="96">
        <f t="shared" si="142"/>
        <v>11</v>
      </c>
      <c r="AX39" s="96">
        <f t="shared" si="64"/>
        <v>121</v>
      </c>
      <c r="AY39" s="80">
        <f t="shared" si="65"/>
        <v>0.81751772785422627</v>
      </c>
      <c r="AZ39">
        <f t="shared" si="66"/>
        <v>1980</v>
      </c>
      <c r="BA39" s="80">
        <f>'Regional_intensity (aggregate)'!H16</f>
        <v>80.774440482674393</v>
      </c>
      <c r="BB39" s="280">
        <f t="shared" si="67"/>
        <v>90.951988864729856</v>
      </c>
      <c r="BC39" s="280">
        <f t="shared" si="68"/>
        <v>77.989438523278523</v>
      </c>
      <c r="BD39" s="280">
        <f t="shared" si="43"/>
        <v>87.816077731386187</v>
      </c>
      <c r="BE39" s="281">
        <f t="shared" si="69"/>
        <v>1.0357099885847312</v>
      </c>
      <c r="BF39" s="278"/>
      <c r="BG39" s="278"/>
      <c r="BH39" s="278"/>
      <c r="BJ39" s="89"/>
      <c r="BL39" s="95">
        <f t="shared" si="33"/>
        <v>1980</v>
      </c>
      <c r="BM39" s="75">
        <f>HDD_by_Division18!D44</f>
        <v>6975</v>
      </c>
      <c r="BN39" s="75">
        <f>HDD_by_Division18!E44</f>
        <v>6836</v>
      </c>
      <c r="BO39" s="75">
        <f t="shared" si="8"/>
        <v>6897.5596919127092</v>
      </c>
      <c r="BQ39" s="75">
        <f>CDD_by_Division18!D44</f>
        <v>769</v>
      </c>
      <c r="BR39" s="75">
        <f>CDD_by_Division18!E44</f>
        <v>1158</v>
      </c>
      <c r="BS39" s="96">
        <f t="shared" si="9"/>
        <v>896.48167587476985</v>
      </c>
      <c r="BU39" s="420">
        <f t="shared" si="10"/>
        <v>1.0183725339800258</v>
      </c>
      <c r="BV39" s="278"/>
      <c r="BW39">
        <f t="shared" si="143"/>
        <v>1980</v>
      </c>
      <c r="BX39" s="96">
        <f t="shared" si="44"/>
        <v>6897.5596919127092</v>
      </c>
      <c r="BY39" s="96">
        <f t="shared" si="70"/>
        <v>896.48167587476985</v>
      </c>
      <c r="BZ39" s="96">
        <f t="shared" si="144"/>
        <v>11</v>
      </c>
      <c r="CA39" s="96">
        <f t="shared" si="71"/>
        <v>121</v>
      </c>
      <c r="CB39" s="96">
        <f t="shared" si="72"/>
        <v>1331</v>
      </c>
      <c r="CC39" s="96">
        <f t="shared" si="73"/>
        <v>1980</v>
      </c>
      <c r="CD39" s="280">
        <f>'Regional_intensity (aggregate)'!W16</f>
        <v>29.194901248347225</v>
      </c>
      <c r="CE39" s="280">
        <f t="array" ref="CE39">SUMPRODUCT(BX$11:CB$11,BX39:CB39)+BW$11</f>
        <v>28.611328478386461</v>
      </c>
      <c r="CF39" s="280">
        <f t="shared" si="74"/>
        <v>28.773985277954967</v>
      </c>
      <c r="CG39" s="280">
        <f t="shared" si="45"/>
        <v>28.198826138054915</v>
      </c>
      <c r="CH39" s="281">
        <f t="shared" si="75"/>
        <v>1.014628351489244</v>
      </c>
      <c r="CI39" s="278"/>
      <c r="CJ39" s="278"/>
      <c r="CL39" s="95">
        <f t="shared" si="11"/>
        <v>1980</v>
      </c>
      <c r="CM39" s="98">
        <f t="shared" si="12"/>
        <v>6975</v>
      </c>
      <c r="CN39" s="99">
        <f t="shared" si="13"/>
        <v>6836</v>
      </c>
      <c r="CO39" s="96">
        <f t="shared" si="14"/>
        <v>6931.9115167146119</v>
      </c>
      <c r="CQ39" s="398">
        <f t="shared" si="15"/>
        <v>1.0215445076784408</v>
      </c>
      <c r="CR39" s="278"/>
      <c r="CS39">
        <f t="shared" si="76"/>
        <v>1980</v>
      </c>
      <c r="CT39" s="96">
        <f t="shared" si="77"/>
        <v>6931.9115167146119</v>
      </c>
      <c r="CU39" s="96">
        <f t="shared" si="78"/>
        <v>76251.026683860735</v>
      </c>
      <c r="CV39" s="96">
        <f t="shared" si="145"/>
        <v>11</v>
      </c>
      <c r="CW39" s="96">
        <f t="shared" si="79"/>
        <v>121</v>
      </c>
      <c r="CX39" s="80">
        <f t="shared" si="80"/>
        <v>0.81751772785422627</v>
      </c>
      <c r="CY39">
        <f t="shared" si="81"/>
        <v>1980</v>
      </c>
      <c r="CZ39" s="280">
        <f>'Regional_intensity (aggregate)'!V16</f>
        <v>73.44000800573879</v>
      </c>
      <c r="DA39" s="280">
        <f t="shared" si="82"/>
        <v>80.908679520371834</v>
      </c>
      <c r="DB39" s="280">
        <f t="shared" si="83"/>
        <v>73.602376504267269</v>
      </c>
      <c r="DC39" s="280">
        <f t="shared" si="46"/>
        <v>81.087560503209119</v>
      </c>
      <c r="DD39" s="281">
        <f t="shared" si="84"/>
        <v>0.99779397750126908</v>
      </c>
      <c r="DE39" s="278"/>
      <c r="DF39" s="212"/>
      <c r="DG39" s="89"/>
      <c r="DI39" s="95">
        <f t="shared" si="34"/>
        <v>1980</v>
      </c>
      <c r="DJ39" s="75">
        <f>HDD_by_Division18!F44</f>
        <v>3378</v>
      </c>
      <c r="DK39" s="75">
        <f>HDD_by_Division18!G44</f>
        <v>3964</v>
      </c>
      <c r="DL39" s="75">
        <f>HDD_by_Division18!H44</f>
        <v>2494</v>
      </c>
      <c r="DM39" s="75">
        <f t="shared" si="16"/>
        <v>3476.3242395735342</v>
      </c>
      <c r="DO39" s="75">
        <f>CDD_by_Division18!F44</f>
        <v>1911</v>
      </c>
      <c r="DP39" s="75">
        <f>CDD_by_Division18!G44</f>
        <v>1754</v>
      </c>
      <c r="DQ39" s="75">
        <f>CDD_by_Division18!H44</f>
        <v>2651</v>
      </c>
      <c r="DR39" s="75">
        <f t="shared" si="17"/>
        <v>1329.6679350212207</v>
      </c>
      <c r="DT39" s="420">
        <f t="shared" si="18"/>
        <v>1.0222731012433326</v>
      </c>
      <c r="DV39">
        <f t="shared" si="146"/>
        <v>1980</v>
      </c>
      <c r="DW39" s="96">
        <f t="shared" si="85"/>
        <v>3476.3242395735342</v>
      </c>
      <c r="DX39" s="96">
        <f t="shared" si="47"/>
        <v>1329.6679350212207</v>
      </c>
      <c r="DY39" s="96">
        <f t="shared" si="86"/>
        <v>14626.347285233427</v>
      </c>
      <c r="DZ39" s="96">
        <f t="shared" si="147"/>
        <v>11</v>
      </c>
      <c r="EA39" s="96">
        <f t="shared" si="87"/>
        <v>121</v>
      </c>
      <c r="EB39" s="96">
        <f t="shared" si="88"/>
        <v>1331</v>
      </c>
      <c r="EC39" s="96">
        <f t="shared" si="89"/>
        <v>1980</v>
      </c>
      <c r="ED39" s="280">
        <f>'Regional_intensity (aggregate)'!AK16</f>
        <v>44.05833997344569</v>
      </c>
      <c r="EE39" s="280">
        <f t="shared" si="90"/>
        <v>42.946249943998367</v>
      </c>
      <c r="EF39" s="280">
        <f t="shared" si="91"/>
        <v>41.263103030027246</v>
      </c>
      <c r="EG39" s="280">
        <f t="shared" si="48"/>
        <v>40.221568430870576</v>
      </c>
      <c r="EH39" s="281">
        <f t="shared" si="92"/>
        <v>1.0677418017104614</v>
      </c>
      <c r="EI39" s="278"/>
      <c r="EK39" s="95">
        <f t="shared" si="19"/>
        <v>1980</v>
      </c>
      <c r="EL39" s="98">
        <f t="shared" si="20"/>
        <v>3378</v>
      </c>
      <c r="EM39" s="98">
        <f t="shared" si="21"/>
        <v>3964</v>
      </c>
      <c r="EN39" s="98">
        <f t="shared" si="22"/>
        <v>2494</v>
      </c>
      <c r="EO39" s="75">
        <f t="shared" si="23"/>
        <v>3202.5545480576502</v>
      </c>
      <c r="EQ39" s="398">
        <f t="shared" si="24"/>
        <v>1.020817363299787</v>
      </c>
      <c r="ER39" s="278"/>
      <c r="ES39">
        <f t="shared" si="148"/>
        <v>1980</v>
      </c>
      <c r="ET39" s="96">
        <f t="shared" si="93"/>
        <v>3202.5545480576502</v>
      </c>
      <c r="EU39" s="96">
        <f t="shared" si="94"/>
        <v>35228.100028634151</v>
      </c>
      <c r="EV39" s="96">
        <f t="shared" si="149"/>
        <v>11</v>
      </c>
      <c r="EW39" s="96">
        <f t="shared" si="95"/>
        <v>121</v>
      </c>
      <c r="EX39" s="80">
        <f t="shared" si="96"/>
        <v>0.81751772785422627</v>
      </c>
      <c r="EY39" s="96">
        <f t="shared" si="97"/>
        <v>1980</v>
      </c>
      <c r="EZ39" s="280">
        <f>'Regional_intensity (aggregate)'!AJ16</f>
        <v>63.590490970299761</v>
      </c>
      <c r="FA39" s="280">
        <f t="shared" si="98"/>
        <v>65.313973277528376</v>
      </c>
      <c r="FB39" s="280">
        <f t="shared" si="99"/>
        <v>62.034344011031557</v>
      </c>
      <c r="FC39" s="280">
        <f t="shared" si="49"/>
        <v>63.715650330768597</v>
      </c>
      <c r="FD39" s="281">
        <f t="shared" si="100"/>
        <v>1.0250852488903803</v>
      </c>
      <c r="FE39" s="278"/>
      <c r="FG39" s="89"/>
      <c r="FI39" s="95">
        <f t="shared" si="35"/>
        <v>1980</v>
      </c>
      <c r="FJ39" s="75">
        <f>HDD_by_Division18!I44</f>
        <v>5554</v>
      </c>
      <c r="FK39" s="75">
        <f>HDD_by_Division18!J44</f>
        <v>3539</v>
      </c>
      <c r="FL39" s="75">
        <f t="shared" si="25"/>
        <v>4314.2543068088598</v>
      </c>
      <c r="FN39" s="75">
        <f>CDD_by_Division18!I44</f>
        <v>1071</v>
      </c>
      <c r="FO39" s="75">
        <f>CDD_by_Division18!J44</f>
        <v>653</v>
      </c>
      <c r="FP39" s="96">
        <f t="shared" si="26"/>
        <v>819.53669594786061</v>
      </c>
      <c r="FR39" s="421">
        <f t="shared" si="27"/>
        <v>0.99515294810380195</v>
      </c>
      <c r="FS39" s="278"/>
      <c r="FT39">
        <f t="shared" si="150"/>
        <v>1980</v>
      </c>
      <c r="FU39" s="96">
        <f t="shared" si="101"/>
        <v>4314.2543068088598</v>
      </c>
      <c r="FV39" s="96">
        <f t="shared" si="102"/>
        <v>819.53669594786061</v>
      </c>
      <c r="FW39" s="96">
        <f t="shared" si="103"/>
        <v>9014.9036554264676</v>
      </c>
      <c r="FX39" s="96">
        <f t="shared" si="151"/>
        <v>11</v>
      </c>
      <c r="FY39" s="96">
        <f t="shared" si="104"/>
        <v>121</v>
      </c>
      <c r="FZ39" s="96">
        <f t="shared" si="105"/>
        <v>1331</v>
      </c>
      <c r="GA39" s="96">
        <f t="shared" si="106"/>
        <v>1980</v>
      </c>
      <c r="GB39" s="280">
        <f>'Regional_intensity (aggregate)'!AX16</f>
        <v>50.573777385712525</v>
      </c>
      <c r="GC39" s="280">
        <f t="shared" si="107"/>
        <v>48.673092877024402</v>
      </c>
      <c r="GD39" s="280">
        <f t="shared" si="108"/>
        <v>49.515901319782991</v>
      </c>
      <c r="GE39" s="280">
        <f t="shared" si="50"/>
        <v>47.654974344634226</v>
      </c>
      <c r="GF39" s="281">
        <f t="shared" si="109"/>
        <v>1.0213643705907234</v>
      </c>
      <c r="GG39" s="280"/>
      <c r="GH39" s="278"/>
      <c r="GJ39" s="95">
        <f t="shared" si="28"/>
        <v>1980</v>
      </c>
      <c r="GK39" s="98">
        <f t="shared" si="29"/>
        <v>5554</v>
      </c>
      <c r="GL39" s="98">
        <f t="shared" si="30"/>
        <v>3539</v>
      </c>
      <c r="GM39" s="75">
        <f t="shared" si="31"/>
        <v>4348.9982894286695</v>
      </c>
      <c r="GO39" s="398">
        <f t="shared" si="32"/>
        <v>0.97474050496035025</v>
      </c>
      <c r="GP39" s="278"/>
      <c r="GQ39">
        <f t="shared" si="152"/>
        <v>1980</v>
      </c>
      <c r="GR39" s="96">
        <f t="shared" si="110"/>
        <v>4348.9982894286695</v>
      </c>
      <c r="GS39" s="96">
        <f t="shared" si="111"/>
        <v>47838.981183715368</v>
      </c>
      <c r="GT39" s="96">
        <f t="shared" si="153"/>
        <v>11</v>
      </c>
      <c r="GU39" s="96">
        <f t="shared" si="112"/>
        <v>121</v>
      </c>
      <c r="GV39" s="280">
        <f t="shared" si="113"/>
        <v>0.81751772785422627</v>
      </c>
      <c r="GW39">
        <f t="shared" si="114"/>
        <v>1980</v>
      </c>
      <c r="GX39" s="280">
        <f>'Regional_intensity (aggregate)'!AW16</f>
        <v>72.424260681338311</v>
      </c>
      <c r="GY39" s="280">
        <f t="array" ref="GY39">SUMPRODUCT(GR$11:GV$11,GR39:GV39)+GQ$11</f>
        <v>73.952150889444312</v>
      </c>
      <c r="GZ39" s="280">
        <f t="shared" si="115"/>
        <v>72.57846924204145</v>
      </c>
      <c r="HA39" s="280">
        <f t="shared" si="51"/>
        <v>74.109612693572899</v>
      </c>
      <c r="HB39" s="281">
        <f t="shared" si="116"/>
        <v>0.99787528502166567</v>
      </c>
      <c r="HC39" s="278"/>
      <c r="HD39" s="278"/>
      <c r="HE39" s="278"/>
      <c r="HG39" s="89"/>
      <c r="HO39">
        <f t="shared" si="36"/>
        <v>1980</v>
      </c>
      <c r="HP39" s="112">
        <f t="shared" si="37"/>
        <v>1.0149108647954628</v>
      </c>
      <c r="HQ39" s="112">
        <f t="shared" si="38"/>
        <v>1.0125832795624283</v>
      </c>
      <c r="HS39">
        <f t="shared" si="157"/>
        <v>1980</v>
      </c>
      <c r="HT39" s="81">
        <f>Commercial_Total!D206</f>
        <v>1915.3024031279997</v>
      </c>
      <c r="HU39" s="81">
        <f t="shared" si="39"/>
        <v>1887.163168278817</v>
      </c>
      <c r="HV39" s="81">
        <f>Commercial_Total!D288</f>
        <v>4105.0990000000002</v>
      </c>
      <c r="HW39" s="81">
        <f t="shared" si="40"/>
        <v>4054.085311159743</v>
      </c>
      <c r="HX39" s="96"/>
      <c r="HY39" s="75">
        <f>HDD_by_Division10!K35</f>
        <v>4707</v>
      </c>
      <c r="HZ39" s="75">
        <f>CDD_by_Division10!K35</f>
        <v>1313</v>
      </c>
      <c r="IB39">
        <f t="shared" si="117"/>
        <v>1980</v>
      </c>
      <c r="IC39" s="81">
        <f t="shared" si="117"/>
        <v>1915.3024031279997</v>
      </c>
      <c r="ID39" s="81">
        <f t="shared" si="117"/>
        <v>1887.163168278817</v>
      </c>
      <c r="IE39" s="81">
        <f t="shared" si="117"/>
        <v>4105.0990000000002</v>
      </c>
      <c r="IF39" s="81">
        <f t="shared" si="117"/>
        <v>4054.085311159743</v>
      </c>
      <c r="IO39">
        <f t="shared" si="154"/>
        <v>1980</v>
      </c>
      <c r="IP39" s="78">
        <f>SEDS_CensusRgn!C28</f>
        <v>371.702</v>
      </c>
      <c r="IQ39" s="78">
        <f>SEDS_CensusRgn!D28</f>
        <v>465.72700000000003</v>
      </c>
      <c r="IR39" s="78">
        <f>SEDS_CensusRgn!E28</f>
        <v>747.601</v>
      </c>
      <c r="IS39" s="78">
        <f>SEDS_CensusRgn!F28</f>
        <v>448.20800000000003</v>
      </c>
      <c r="IT39" s="78">
        <f t="shared" si="118"/>
        <v>2033.2380000000003</v>
      </c>
      <c r="IV39" s="78">
        <f t="shared" si="119"/>
        <v>354.40966045057871</v>
      </c>
      <c r="IW39" s="78">
        <f t="shared" si="120"/>
        <v>459.01240519882828</v>
      </c>
      <c r="IX39" s="78">
        <f t="shared" si="121"/>
        <v>700.17020856763861</v>
      </c>
      <c r="IY39" s="78">
        <f t="shared" si="122"/>
        <v>438.83261733593793</v>
      </c>
      <c r="IZ39" s="78">
        <f t="shared" si="123"/>
        <v>1952.4248915529834</v>
      </c>
      <c r="JB39" s="290">
        <f t="shared" si="124"/>
        <v>1.0413911484107012</v>
      </c>
      <c r="JD39">
        <f t="shared" si="125"/>
        <v>1980</v>
      </c>
      <c r="JE39" s="78">
        <f t="shared" si="126"/>
        <v>2033.2380000000003</v>
      </c>
      <c r="JF39" s="78">
        <f t="shared" si="127"/>
        <v>1952.4248915529834</v>
      </c>
      <c r="JI39">
        <f t="shared" si="155"/>
        <v>1980</v>
      </c>
      <c r="JJ39" s="78">
        <f>SEDS_CensusRgn!J28</f>
        <v>926.18600000000004</v>
      </c>
      <c r="JK39" s="78">
        <f>SEDS_CensusRgn!K28</f>
        <v>1171.54</v>
      </c>
      <c r="JL39" s="78">
        <f>SEDS_CensusRgn!L28</f>
        <v>1079.0309999999999</v>
      </c>
      <c r="JM39" s="78">
        <f>SEDS_CensusRgn!M28</f>
        <v>641.85699999999997</v>
      </c>
      <c r="JN39" s="78">
        <f t="shared" si="128"/>
        <v>3818.614</v>
      </c>
      <c r="JP39" s="78">
        <f t="shared" si="129"/>
        <v>894.25226193445076</v>
      </c>
      <c r="JQ39" s="78">
        <f t="shared" si="130"/>
        <v>1174.1301575439804</v>
      </c>
      <c r="JR39" s="78">
        <f t="shared" si="131"/>
        <v>1052.6256242278523</v>
      </c>
      <c r="JS39" s="78">
        <f t="shared" si="132"/>
        <v>643.22366695960818</v>
      </c>
      <c r="JT39" s="78">
        <f t="shared" si="133"/>
        <v>3764.2317106658916</v>
      </c>
      <c r="JV39" s="290">
        <f t="shared" si="156"/>
        <v>1.014447115245328</v>
      </c>
      <c r="JX39">
        <f t="shared" si="135"/>
        <v>1980</v>
      </c>
      <c r="JY39" s="78">
        <f t="shared" si="136"/>
        <v>3818.614</v>
      </c>
      <c r="JZ39" s="78">
        <f t="shared" si="137"/>
        <v>3764.2317106658916</v>
      </c>
      <c r="KD39" s="78"/>
      <c r="KE39" s="78"/>
    </row>
    <row r="40" spans="2:291" x14ac:dyDescent="0.2">
      <c r="B40" s="103" t="s">
        <v>172</v>
      </c>
      <c r="C40" s="104" t="s">
        <v>184</v>
      </c>
      <c r="D40" s="104"/>
      <c r="E40" s="104"/>
      <c r="F40" s="104"/>
      <c r="G40" s="104"/>
      <c r="I40" s="96">
        <f t="shared" si="138"/>
        <v>1981</v>
      </c>
      <c r="J40" s="76">
        <v>1.0001913395265065</v>
      </c>
      <c r="K40" s="79">
        <f t="shared" si="52"/>
        <v>0.93140145190528179</v>
      </c>
      <c r="L40" s="96">
        <f t="shared" si="53"/>
        <v>1728</v>
      </c>
      <c r="M40" s="79">
        <f t="shared" si="54"/>
        <v>0.93140145190528179</v>
      </c>
      <c r="O40" s="95">
        <v>1981</v>
      </c>
      <c r="P40" s="75">
        <f>HDD_by_Division18!B45</f>
        <v>6793</v>
      </c>
      <c r="Q40" s="75">
        <f>HDD_by_Division18!C45</f>
        <v>6308</v>
      </c>
      <c r="R40" s="96">
        <f t="shared" ref="R40:R71" si="160">P$83*P40+Q$83*Q40</f>
        <v>6409.1339421613393</v>
      </c>
      <c r="T40">
        <f>CDD_by_Division18!B45</f>
        <v>391</v>
      </c>
      <c r="U40">
        <f>CDD_by_Division18!C45</f>
        <v>557</v>
      </c>
      <c r="V40" s="96">
        <f t="shared" ref="V40:V71" si="161">T$83*T40+U$83*U40</f>
        <v>515.71909447987491</v>
      </c>
      <c r="X40" s="420">
        <f t="shared" ref="X40:X73" si="162">1/($F$10+$G$10*R$80/R40+$H$10*V$80/V40)</f>
        <v>1.0014067191044704</v>
      </c>
      <c r="Y40" s="278"/>
      <c r="Z40">
        <f t="shared" si="139"/>
        <v>1981</v>
      </c>
      <c r="AA40" s="96">
        <f t="shared" si="55"/>
        <v>6409.1339421613393</v>
      </c>
      <c r="AB40" s="96">
        <f t="shared" si="56"/>
        <v>515.71909447987491</v>
      </c>
      <c r="AC40" s="96">
        <f t="shared" si="140"/>
        <v>12</v>
      </c>
      <c r="AD40" s="96">
        <f t="shared" si="57"/>
        <v>144</v>
      </c>
      <c r="AE40" s="96">
        <f t="shared" si="58"/>
        <v>1728</v>
      </c>
      <c r="AF40" s="280">
        <f>'Regional_intensity (aggregate)'!I17</f>
        <v>32.440313688699668</v>
      </c>
      <c r="AG40" s="280">
        <f t="shared" si="59"/>
        <v>31.606593856488534</v>
      </c>
      <c r="AH40" s="280">
        <f t="shared" si="60"/>
        <v>32.296054106451066</v>
      </c>
      <c r="AI40" s="280">
        <f t="shared" si="42"/>
        <v>31.466041762270454</v>
      </c>
      <c r="AJ40" s="281">
        <f t="shared" si="61"/>
        <v>1.0044667866165045</v>
      </c>
      <c r="AK40" s="278"/>
      <c r="AM40" s="95">
        <f t="shared" ref="AM40:AM67" si="163">O40</f>
        <v>1981</v>
      </c>
      <c r="AN40" s="98">
        <f t="shared" si="158"/>
        <v>6793</v>
      </c>
      <c r="AO40" s="99">
        <f t="shared" si="159"/>
        <v>6308</v>
      </c>
      <c r="AP40" s="96">
        <f t="shared" ref="AP40:AP71" si="164">AN$83*AN40+AO$83*AO40</f>
        <v>6439.1521987435744</v>
      </c>
      <c r="AR40" s="398">
        <f t="shared" ref="AR40:AR77" si="165">1/((1-$H$29)+$H$29*AP$80/AP40)</f>
        <v>1.0036067856849793</v>
      </c>
      <c r="AS40" s="278"/>
      <c r="AT40">
        <f t="shared" si="141"/>
        <v>1981</v>
      </c>
      <c r="AU40" s="96">
        <f t="shared" si="62"/>
        <v>6439.1521987435744</v>
      </c>
      <c r="AV40" s="96">
        <f t="shared" si="63"/>
        <v>77269.826384922897</v>
      </c>
      <c r="AW40" s="96">
        <f t="shared" si="142"/>
        <v>12</v>
      </c>
      <c r="AX40" s="96">
        <f t="shared" si="64"/>
        <v>144</v>
      </c>
      <c r="AY40" s="80">
        <f t="shared" si="65"/>
        <v>0.93140145190528179</v>
      </c>
      <c r="AZ40">
        <f t="shared" si="66"/>
        <v>1981</v>
      </c>
      <c r="BA40" s="80">
        <f>'Regional_intensity (aggregate)'!H17</f>
        <v>83.162905378980611</v>
      </c>
      <c r="BB40" s="280">
        <f t="shared" si="67"/>
        <v>82.36979820760962</v>
      </c>
      <c r="BC40" s="280">
        <f t="shared" si="68"/>
        <v>82.606352167031247</v>
      </c>
      <c r="BD40" s="280">
        <f t="shared" si="43"/>
        <v>81.818552726813181</v>
      </c>
      <c r="BE40" s="281">
        <f t="shared" si="69"/>
        <v>1.0067374142223833</v>
      </c>
      <c r="BF40" s="278"/>
      <c r="BG40" s="278"/>
      <c r="BH40" s="278"/>
      <c r="BJ40" s="89"/>
      <c r="BL40" s="95">
        <f t="shared" si="33"/>
        <v>1981</v>
      </c>
      <c r="BM40" s="75">
        <f>HDD_by_Division18!D45</f>
        <v>6627</v>
      </c>
      <c r="BN40" s="75">
        <f>HDD_by_Division18!E45</f>
        <v>6279</v>
      </c>
      <c r="BO40" s="75">
        <f t="shared" ref="BO40:BO71" si="166">BM$83*BM40+BN$83*BN40</f>
        <v>6433.1206675224657</v>
      </c>
      <c r="BQ40" s="75">
        <f>CDD_by_Division18!D45</f>
        <v>617</v>
      </c>
      <c r="BR40" s="75">
        <f>CDD_by_Division18!E45</f>
        <v>870</v>
      </c>
      <c r="BS40" s="96">
        <f t="shared" ref="BS40:BS71" si="167">BQ$83*BQ40+BR$83*BR40</f>
        <v>699.912246777164</v>
      </c>
      <c r="BU40" s="420">
        <f t="shared" ref="BU40:BU77" si="168">1/($F$11+$G$11*BO$80/BO40+$H$11*BS$80/BS40)</f>
        <v>0.98987346839549339</v>
      </c>
      <c r="BV40" s="278"/>
      <c r="BW40">
        <f t="shared" si="143"/>
        <v>1981</v>
      </c>
      <c r="BX40" s="96">
        <f t="shared" si="44"/>
        <v>6433.1206675224657</v>
      </c>
      <c r="BY40" s="96">
        <f t="shared" si="70"/>
        <v>699.912246777164</v>
      </c>
      <c r="BZ40" s="96">
        <f t="shared" si="144"/>
        <v>12</v>
      </c>
      <c r="CA40" s="96">
        <f t="shared" si="71"/>
        <v>144</v>
      </c>
      <c r="CB40" s="96">
        <f t="shared" si="72"/>
        <v>1728</v>
      </c>
      <c r="CC40" s="96">
        <f t="shared" si="73"/>
        <v>1981</v>
      </c>
      <c r="CD40" s="280">
        <f>'Regional_intensity (aggregate)'!W17</f>
        <v>29.364733146686053</v>
      </c>
      <c r="CE40" s="280">
        <f t="array" ref="CE40">SUMPRODUCT(BX$11:CB$11,BX40:CB40)+BW$11</f>
        <v>28.608068586013328</v>
      </c>
      <c r="CF40" s="280">
        <f t="shared" si="74"/>
        <v>29.498074889764247</v>
      </c>
      <c r="CG40" s="280">
        <f t="shared" si="45"/>
        <v>28.737974405770114</v>
      </c>
      <c r="CH40" s="281">
        <f t="shared" si="75"/>
        <v>0.99547964592345439</v>
      </c>
      <c r="CI40" s="278"/>
      <c r="CJ40" s="278"/>
      <c r="CL40" s="95">
        <f t="shared" ref="CL40:CL59" si="169">BL40</f>
        <v>1981</v>
      </c>
      <c r="CM40" s="98">
        <f t="shared" ref="CM40:CM59" si="170">BM40</f>
        <v>6627</v>
      </c>
      <c r="CN40" s="99">
        <f t="shared" ref="CN40:CN59" si="171">BN40</f>
        <v>6279</v>
      </c>
      <c r="CO40" s="96">
        <f t="shared" ref="CO40:CO71" si="172">CM$83*CM40+CN$83*CN40</f>
        <v>6519.1237972423369</v>
      </c>
      <c r="CQ40" s="398">
        <f t="shared" ref="CQ40:CQ77" si="173">1/((1-$H$30)+$H$30*CO$80/CO40)</f>
        <v>0.97936604659605864</v>
      </c>
      <c r="CR40" s="278"/>
      <c r="CS40">
        <f t="shared" si="76"/>
        <v>1981</v>
      </c>
      <c r="CT40" s="96">
        <f t="shared" si="77"/>
        <v>6519.1237972423369</v>
      </c>
      <c r="CU40" s="96">
        <f t="shared" si="78"/>
        <v>78229.485566908043</v>
      </c>
      <c r="CV40" s="96">
        <f t="shared" si="145"/>
        <v>12</v>
      </c>
      <c r="CW40" s="96">
        <f t="shared" si="79"/>
        <v>144</v>
      </c>
      <c r="CX40" s="80">
        <f t="shared" si="80"/>
        <v>0.93140145190528179</v>
      </c>
      <c r="CY40">
        <f t="shared" si="81"/>
        <v>1981</v>
      </c>
      <c r="CZ40" s="280">
        <f>'Regional_intensity (aggregate)'!V17</f>
        <v>74.191926420444474</v>
      </c>
      <c r="DA40" s="280">
        <f t="shared" si="82"/>
        <v>75.189612178491842</v>
      </c>
      <c r="DB40" s="280">
        <f t="shared" si="83"/>
        <v>73.858268004435772</v>
      </c>
      <c r="DC40" s="280">
        <f t="shared" si="46"/>
        <v>74.851466936681931</v>
      </c>
      <c r="DD40" s="281">
        <f t="shared" si="84"/>
        <v>1.004517549964598</v>
      </c>
      <c r="DE40" s="278"/>
      <c r="DF40" s="212"/>
      <c r="DG40" s="89"/>
      <c r="DI40" s="95">
        <f t="shared" si="34"/>
        <v>1981</v>
      </c>
      <c r="DJ40" s="75">
        <f>HDD_by_Division18!F45</f>
        <v>3435</v>
      </c>
      <c r="DK40" s="75">
        <f>HDD_by_Division18!G45</f>
        <v>3862</v>
      </c>
      <c r="DL40" s="75">
        <f>HDD_by_Division18!H45</f>
        <v>2274</v>
      </c>
      <c r="DM40" s="75">
        <f t="shared" ref="DM40:DM71" si="174">DJ$83*DJ40+DK$83*DK40+DL$83*DL40</f>
        <v>3441.6538099717777</v>
      </c>
      <c r="DO40" s="75">
        <f>CDD_by_Division18!F45</f>
        <v>1734</v>
      </c>
      <c r="DP40" s="75">
        <f>CDD_by_Division18!G45</f>
        <v>1496</v>
      </c>
      <c r="DQ40" s="75">
        <f>CDD_by_Division18!H45</f>
        <v>2407</v>
      </c>
      <c r="DR40" s="75">
        <f t="shared" ref="DR40:DR73" si="175">DO$83*DO40+DP$83*DP40</f>
        <v>1183.6856432021075</v>
      </c>
      <c r="DT40" s="420">
        <f t="shared" ref="DT40:DT77" si="176">1/($F$12+$G$12*DM$80/DM40+$H$12*DR$80/DR40)</f>
        <v>1.0031861112439553</v>
      </c>
      <c r="DV40">
        <f t="shared" si="146"/>
        <v>1981</v>
      </c>
      <c r="DW40" s="96">
        <f t="shared" si="85"/>
        <v>3441.6538099717777</v>
      </c>
      <c r="DX40" s="96">
        <f t="shared" si="47"/>
        <v>1183.6856432021075</v>
      </c>
      <c r="DY40" s="96">
        <f t="shared" si="86"/>
        <v>14204.227718425289</v>
      </c>
      <c r="DZ40" s="96">
        <f t="shared" si="147"/>
        <v>12</v>
      </c>
      <c r="EA40" s="96">
        <f t="shared" si="87"/>
        <v>144</v>
      </c>
      <c r="EB40" s="96">
        <f t="shared" si="88"/>
        <v>1728</v>
      </c>
      <c r="EC40" s="96">
        <f t="shared" si="89"/>
        <v>1981</v>
      </c>
      <c r="ED40" s="280">
        <f>'Regional_intensity (aggregate)'!AK17</f>
        <v>44.431628903058105</v>
      </c>
      <c r="EE40" s="280">
        <f t="shared" si="90"/>
        <v>41.538617506012045</v>
      </c>
      <c r="EF40" s="280">
        <f t="shared" si="91"/>
        <v>43.674816127054825</v>
      </c>
      <c r="EG40" s="280">
        <f t="shared" si="48"/>
        <v>40.831081968779031</v>
      </c>
      <c r="EH40" s="281">
        <f t="shared" si="92"/>
        <v>1.0173283563186992</v>
      </c>
      <c r="EI40" s="278"/>
      <c r="EK40" s="95">
        <f t="shared" ref="EK40:EK80" si="177">DI40</f>
        <v>1981</v>
      </c>
      <c r="EL40" s="98">
        <f t="shared" ref="EL40:EL80" si="178">DJ40</f>
        <v>3435</v>
      </c>
      <c r="EM40" s="98">
        <f t="shared" ref="EM40:EM80" si="179">DK40</f>
        <v>3862</v>
      </c>
      <c r="EN40" s="98">
        <f t="shared" ref="EN40:EN80" si="180">DL40</f>
        <v>2274</v>
      </c>
      <c r="EO40" s="75">
        <f t="shared" ref="EO40:EO71" si="181">EL$83*EL40+EM$83*EM40+EN$83*EN40</f>
        <v>3135.086570583182</v>
      </c>
      <c r="EQ40" s="398">
        <f t="shared" ref="EQ40:EQ73" si="182">1/((1-$H$31)+$H$31*EO$80/EO40)</f>
        <v>1.0100236289273206</v>
      </c>
      <c r="ER40" s="278"/>
      <c r="ES40">
        <f t="shared" si="148"/>
        <v>1981</v>
      </c>
      <c r="ET40" s="96">
        <f t="shared" si="93"/>
        <v>3135.086570583182</v>
      </c>
      <c r="EU40" s="96">
        <f t="shared" si="94"/>
        <v>37621.038846998184</v>
      </c>
      <c r="EV40" s="96">
        <f t="shared" si="149"/>
        <v>12</v>
      </c>
      <c r="EW40" s="96">
        <f t="shared" si="95"/>
        <v>144</v>
      </c>
      <c r="EX40" s="80">
        <f t="shared" si="96"/>
        <v>0.93140145190528179</v>
      </c>
      <c r="EY40" s="96">
        <f t="shared" si="97"/>
        <v>1981</v>
      </c>
      <c r="EZ40" s="280">
        <f>'Regional_intensity (aggregate)'!AJ17</f>
        <v>58.330237484770045</v>
      </c>
      <c r="FA40" s="280">
        <f t="shared" si="98"/>
        <v>61.859571774304101</v>
      </c>
      <c r="FB40" s="280">
        <f t="shared" si="99"/>
        <v>57.613250195542527</v>
      </c>
      <c r="FC40" s="280">
        <f t="shared" si="49"/>
        <v>61.09920239142933</v>
      </c>
      <c r="FD40" s="281">
        <f t="shared" si="100"/>
        <v>1.0124448332075351</v>
      </c>
      <c r="FE40" s="278"/>
      <c r="FG40" s="89"/>
      <c r="FI40" s="95">
        <f t="shared" si="35"/>
        <v>1981</v>
      </c>
      <c r="FJ40" s="75">
        <f>HDD_by_Division18!I45</f>
        <v>5158</v>
      </c>
      <c r="FK40" s="75">
        <f>HDD_by_Division18!J45</f>
        <v>3373</v>
      </c>
      <c r="FL40" s="75">
        <f t="shared" ref="FL40:FL71" si="183">FJ$83*FJ40+FK$83*FK40</f>
        <v>4059.7637407711245</v>
      </c>
      <c r="FN40" s="75">
        <f>CDD_by_Division18!I45</f>
        <v>1159</v>
      </c>
      <c r="FO40" s="75">
        <f>CDD_by_Division18!J45</f>
        <v>850</v>
      </c>
      <c r="FP40" s="96">
        <f t="shared" ref="FP40:FP71" si="184">FN$83*FN40+FO$83*FO40</f>
        <v>973.10966279399258</v>
      </c>
      <c r="FR40" s="421">
        <f t="shared" ref="FR40:FR77" si="185">1/($F$13+$G$13*FL$80/FL40+$H$13*FP$80/FP40)</f>
        <v>1.0096347464721585</v>
      </c>
      <c r="FS40" s="278"/>
      <c r="FT40">
        <f t="shared" si="150"/>
        <v>1981</v>
      </c>
      <c r="FU40" s="96">
        <f t="shared" si="101"/>
        <v>4059.7637407711245</v>
      </c>
      <c r="FV40" s="96">
        <f t="shared" si="102"/>
        <v>973.10966279399258</v>
      </c>
      <c r="FW40" s="96">
        <f t="shared" si="103"/>
        <v>11677.315953527912</v>
      </c>
      <c r="FX40" s="96">
        <f t="shared" si="151"/>
        <v>12</v>
      </c>
      <c r="FY40" s="96">
        <f t="shared" si="104"/>
        <v>144</v>
      </c>
      <c r="FZ40" s="96">
        <f t="shared" si="105"/>
        <v>1728</v>
      </c>
      <c r="GA40" s="96">
        <f t="shared" si="106"/>
        <v>1981</v>
      </c>
      <c r="GB40" s="280">
        <f>'Regional_intensity (aggregate)'!AX17</f>
        <v>49.962336221069684</v>
      </c>
      <c r="GC40" s="280">
        <f t="shared" si="107"/>
        <v>51.00846228768053</v>
      </c>
      <c r="GD40" s="280">
        <f t="shared" si="108"/>
        <v>46.532062949368111</v>
      </c>
      <c r="GE40" s="280">
        <f t="shared" si="50"/>
        <v>47.506364946959295</v>
      </c>
      <c r="GF40" s="281">
        <f t="shared" si="109"/>
        <v>1.073718486872892</v>
      </c>
      <c r="GG40" s="280"/>
      <c r="GH40" s="278"/>
      <c r="GJ40" s="95">
        <f t="shared" ref="GJ40:GJ80" si="186">FI40</f>
        <v>1981</v>
      </c>
      <c r="GK40" s="98">
        <f t="shared" ref="GK40:GK80" si="187">FJ40</f>
        <v>5158</v>
      </c>
      <c r="GL40" s="98">
        <f t="shared" ref="GL40:GL80" si="188">FK40</f>
        <v>3373</v>
      </c>
      <c r="GM40" s="75">
        <f t="shared" ref="GM40:GM71" si="189">GK$83*GK40+GL$83*GL40</f>
        <v>4090.5419089976049</v>
      </c>
      <c r="GO40" s="398">
        <f t="shared" ref="GO40:GO77" si="190">1/((1-$H$32)+$H$32*GM$80/GM40)</f>
        <v>0.9455177524104319</v>
      </c>
      <c r="GP40" s="278"/>
      <c r="GQ40">
        <f t="shared" si="152"/>
        <v>1981</v>
      </c>
      <c r="GR40" s="96">
        <f t="shared" si="110"/>
        <v>4090.5419089976049</v>
      </c>
      <c r="GS40" s="96">
        <f t="shared" si="111"/>
        <v>49086.502907971255</v>
      </c>
      <c r="GT40" s="96">
        <f t="shared" si="153"/>
        <v>12</v>
      </c>
      <c r="GU40" s="96">
        <f t="shared" si="112"/>
        <v>144</v>
      </c>
      <c r="GV40" s="280">
        <f t="shared" si="113"/>
        <v>0.93140145190528179</v>
      </c>
      <c r="GW40">
        <f t="shared" si="114"/>
        <v>1981</v>
      </c>
      <c r="GX40" s="280">
        <f>'Regional_intensity (aggregate)'!AW17</f>
        <v>74.250732169584182</v>
      </c>
      <c r="GY40" s="280">
        <f t="array" ref="GY40">SUMPRODUCT(GR$11:GV$11,GR40:GV40)+GQ$11</f>
        <v>72.611005867161637</v>
      </c>
      <c r="GZ40" s="280">
        <f t="shared" si="115"/>
        <v>73.883738152274447</v>
      </c>
      <c r="HA40" s="280">
        <f t="shared" si="51"/>
        <v>72.252116412937411</v>
      </c>
      <c r="HB40" s="281">
        <f t="shared" si="116"/>
        <v>1.004967182582903</v>
      </c>
      <c r="HC40" s="278"/>
      <c r="HD40" s="278"/>
      <c r="HE40" s="278"/>
      <c r="HG40" s="89"/>
      <c r="HO40">
        <f t="shared" si="36"/>
        <v>1981</v>
      </c>
      <c r="HP40" s="112">
        <f t="shared" si="37"/>
        <v>1.0014917397702965</v>
      </c>
      <c r="HQ40" s="112">
        <f t="shared" si="38"/>
        <v>0.98566485633208023</v>
      </c>
      <c r="HS40">
        <f t="shared" si="157"/>
        <v>1981</v>
      </c>
      <c r="HT40" s="81">
        <f>Commercial_Total!D207</f>
        <v>2042.4524031279998</v>
      </c>
      <c r="HU40" s="81">
        <f t="shared" si="39"/>
        <v>2039.4101339232807</v>
      </c>
      <c r="HV40" s="81">
        <f>Commercial_Total!D289</f>
        <v>3837.1370000000002</v>
      </c>
      <c r="HW40" s="81">
        <f t="shared" si="40"/>
        <v>3892.9428957008799</v>
      </c>
      <c r="HX40" s="96"/>
      <c r="HY40" s="75">
        <f>HDD_by_Division10!K36</f>
        <v>4512</v>
      </c>
      <c r="HZ40" s="75">
        <f>CDD_by_Division10!K36</f>
        <v>1209</v>
      </c>
      <c r="IB40">
        <f t="shared" si="117"/>
        <v>1981</v>
      </c>
      <c r="IC40" s="81">
        <f t="shared" si="117"/>
        <v>2042.4524031279998</v>
      </c>
      <c r="ID40" s="81">
        <f t="shared" si="117"/>
        <v>2039.4101339232807</v>
      </c>
      <c r="IE40" s="81">
        <f t="shared" si="117"/>
        <v>3837.1370000000002</v>
      </c>
      <c r="IF40" s="81">
        <f t="shared" si="117"/>
        <v>3892.9428957008799</v>
      </c>
      <c r="IO40">
        <f t="shared" si="154"/>
        <v>1981</v>
      </c>
      <c r="IP40" s="78">
        <f>SEDS_CensusRgn!C29</f>
        <v>376.71500000000003</v>
      </c>
      <c r="IQ40" s="78">
        <f>SEDS_CensusRgn!D29</f>
        <v>473.50600000000003</v>
      </c>
      <c r="IR40" s="78">
        <f>SEDS_CensusRgn!E29</f>
        <v>775.75800000000004</v>
      </c>
      <c r="IS40" s="78">
        <f>SEDS_CensusRgn!F29</f>
        <v>451.07100000000003</v>
      </c>
      <c r="IT40" s="78">
        <f t="shared" si="118"/>
        <v>2077.0500000000002</v>
      </c>
      <c r="IV40" s="78">
        <f t="shared" si="119"/>
        <v>375.03977734191238</v>
      </c>
      <c r="IW40" s="78">
        <f t="shared" si="120"/>
        <v>475.65613414501638</v>
      </c>
      <c r="IX40" s="78">
        <f t="shared" si="121"/>
        <v>762.5443596275594</v>
      </c>
      <c r="IY40" s="78">
        <f t="shared" si="122"/>
        <v>420.10173571072949</v>
      </c>
      <c r="IZ40" s="78">
        <f t="shared" si="123"/>
        <v>2033.3420068252176</v>
      </c>
      <c r="JB40" s="290">
        <f t="shared" si="124"/>
        <v>1.0214956426553281</v>
      </c>
      <c r="JD40">
        <f t="shared" si="125"/>
        <v>1981</v>
      </c>
      <c r="JE40" s="78">
        <f t="shared" si="126"/>
        <v>2077.0500000000002</v>
      </c>
      <c r="JF40" s="78">
        <f t="shared" si="127"/>
        <v>2033.3420068252176</v>
      </c>
      <c r="JI40">
        <f t="shared" si="155"/>
        <v>1981</v>
      </c>
      <c r="JJ40" s="78">
        <f>SEDS_CensusRgn!J29</f>
        <v>965.73400000000004</v>
      </c>
      <c r="JK40" s="78">
        <f>SEDS_CensusRgn!K29</f>
        <v>1196.3440000000001</v>
      </c>
      <c r="JL40" s="78">
        <f>SEDS_CensusRgn!L29</f>
        <v>1018.422</v>
      </c>
      <c r="JM40" s="78">
        <f>SEDS_CensusRgn!M29</f>
        <v>670.35199999999998</v>
      </c>
      <c r="JN40" s="78">
        <f t="shared" si="128"/>
        <v>3850.8519999999999</v>
      </c>
      <c r="JP40" s="78">
        <f t="shared" si="129"/>
        <v>959.27099396215965</v>
      </c>
      <c r="JQ40" s="78">
        <f t="shared" si="130"/>
        <v>1190.9637617004926</v>
      </c>
      <c r="JR40" s="78">
        <f t="shared" si="131"/>
        <v>1005.9036962769899</v>
      </c>
      <c r="JS40" s="78">
        <f t="shared" si="132"/>
        <v>667.03869700212874</v>
      </c>
      <c r="JT40" s="78">
        <f t="shared" si="133"/>
        <v>3823.1771489417711</v>
      </c>
      <c r="JV40" s="290">
        <f t="shared" si="156"/>
        <v>1.0072387048729585</v>
      </c>
      <c r="JX40">
        <f t="shared" si="135"/>
        <v>1981</v>
      </c>
      <c r="JY40" s="78">
        <f t="shared" si="136"/>
        <v>3850.8519999999999</v>
      </c>
      <c r="JZ40" s="78">
        <f t="shared" si="137"/>
        <v>3823.1771489417711</v>
      </c>
      <c r="KD40" s="78"/>
      <c r="KE40" s="78"/>
    </row>
    <row r="41" spans="2:291" x14ac:dyDescent="0.2">
      <c r="B41" s="103" t="s">
        <v>174</v>
      </c>
      <c r="C41" s="104" t="s">
        <v>185</v>
      </c>
      <c r="D41" s="104"/>
      <c r="E41" s="104"/>
      <c r="F41" s="104"/>
      <c r="G41" s="104"/>
      <c r="I41" s="96">
        <f t="shared" si="138"/>
        <v>1982</v>
      </c>
      <c r="J41" s="76">
        <v>1.0323584007202855</v>
      </c>
      <c r="K41" s="79">
        <f t="shared" si="52"/>
        <v>1.0012627878009941</v>
      </c>
      <c r="L41" s="96">
        <f t="shared" si="53"/>
        <v>2197</v>
      </c>
      <c r="M41" s="79">
        <f t="shared" si="54"/>
        <v>1.0012627878009941</v>
      </c>
      <c r="O41" s="95">
        <v>1982</v>
      </c>
      <c r="P41" s="75">
        <f>HDD_by_Division18!B46</f>
        <v>6882</v>
      </c>
      <c r="Q41" s="75">
        <f>HDD_by_Division18!C46</f>
        <v>6190</v>
      </c>
      <c r="R41" s="96">
        <f t="shared" si="160"/>
        <v>6334.2983257229835</v>
      </c>
      <c r="T41">
        <f>CDD_by_Division18!B46</f>
        <v>281</v>
      </c>
      <c r="U41">
        <f>CDD_by_Division18!C46</f>
        <v>440</v>
      </c>
      <c r="V41" s="96">
        <f t="shared" si="161"/>
        <v>400.45985555602482</v>
      </c>
      <c r="X41" s="420">
        <f t="shared" si="162"/>
        <v>0.97294810878256999</v>
      </c>
      <c r="Y41" s="278"/>
      <c r="Z41">
        <f t="shared" si="139"/>
        <v>1982</v>
      </c>
      <c r="AA41" s="96">
        <f t="shared" si="55"/>
        <v>6334.2983257229835</v>
      </c>
      <c r="AB41" s="96">
        <f t="shared" si="56"/>
        <v>400.45985555602482</v>
      </c>
      <c r="AC41" s="96">
        <f t="shared" si="140"/>
        <v>13</v>
      </c>
      <c r="AD41" s="96">
        <f t="shared" si="57"/>
        <v>169</v>
      </c>
      <c r="AE41" s="96">
        <f t="shared" si="58"/>
        <v>2197</v>
      </c>
      <c r="AF41" s="280">
        <f>'Regional_intensity (aggregate)'!I18</f>
        <v>30.184604873853871</v>
      </c>
      <c r="AG41" s="280">
        <f t="shared" si="59"/>
        <v>30.847073393209705</v>
      </c>
      <c r="AH41" s="280">
        <f t="shared" si="60"/>
        <v>31.281244800749143</v>
      </c>
      <c r="AI41" s="280">
        <f t="shared" si="42"/>
        <v>31.967781530759808</v>
      </c>
      <c r="AJ41" s="281">
        <f t="shared" si="61"/>
        <v>0.96494257393270333</v>
      </c>
      <c r="AK41" s="278"/>
      <c r="AM41" s="95">
        <f t="shared" si="163"/>
        <v>1982</v>
      </c>
      <c r="AN41" s="98">
        <f t="shared" si="158"/>
        <v>6882</v>
      </c>
      <c r="AO41" s="99">
        <f t="shared" si="159"/>
        <v>6190</v>
      </c>
      <c r="AP41" s="96">
        <f t="shared" si="164"/>
        <v>6377.1284980011424</v>
      </c>
      <c r="AR41" s="398">
        <f t="shared" si="165"/>
        <v>0.99767521658009772</v>
      </c>
      <c r="AS41" s="278"/>
      <c r="AT41">
        <f t="shared" si="141"/>
        <v>1982</v>
      </c>
      <c r="AU41" s="96">
        <f t="shared" si="62"/>
        <v>6377.1284980011424</v>
      </c>
      <c r="AV41" s="96">
        <f t="shared" si="63"/>
        <v>82902.670474014856</v>
      </c>
      <c r="AW41" s="96">
        <f t="shared" si="142"/>
        <v>13</v>
      </c>
      <c r="AX41" s="96">
        <f t="shared" si="64"/>
        <v>169</v>
      </c>
      <c r="AY41" s="80">
        <f t="shared" si="65"/>
        <v>1.0012627878009941</v>
      </c>
      <c r="AZ41">
        <f t="shared" si="66"/>
        <v>1982</v>
      </c>
      <c r="BA41" s="80">
        <f>'Regional_intensity (aggregate)'!H18</f>
        <v>87.879493248730455</v>
      </c>
      <c r="BB41" s="280">
        <f t="shared" si="67"/>
        <v>79.540862963371438</v>
      </c>
      <c r="BC41" s="280">
        <f t="shared" si="68"/>
        <v>88.305976452898832</v>
      </c>
      <c r="BD41" s="280">
        <f t="shared" si="43"/>
        <v>79.926878412993148</v>
      </c>
      <c r="BE41" s="281">
        <f t="shared" si="69"/>
        <v>0.99517039252268658</v>
      </c>
      <c r="BF41" s="278"/>
      <c r="BG41" s="278"/>
      <c r="BH41" s="278"/>
      <c r="BJ41" s="89"/>
      <c r="BL41" s="95">
        <f t="shared" si="33"/>
        <v>1982</v>
      </c>
      <c r="BM41" s="75">
        <f>HDD_by_Division18!D46</f>
        <v>6718</v>
      </c>
      <c r="BN41" s="75">
        <f>HDD_by_Division18!E46</f>
        <v>7165</v>
      </c>
      <c r="BO41" s="75">
        <f t="shared" si="166"/>
        <v>6967.0346598202832</v>
      </c>
      <c r="BQ41" s="75">
        <f>CDD_by_Division18!D46</f>
        <v>598</v>
      </c>
      <c r="BR41" s="75">
        <f>CDD_by_Division18!E46</f>
        <v>806</v>
      </c>
      <c r="BS41" s="96">
        <f t="shared" si="167"/>
        <v>666.16500920810313</v>
      </c>
      <c r="BU41" s="420">
        <f t="shared" si="168"/>
        <v>0.98739595627478449</v>
      </c>
      <c r="BV41" s="278"/>
      <c r="BW41">
        <f t="shared" si="143"/>
        <v>1982</v>
      </c>
      <c r="BX41" s="96">
        <f t="shared" si="44"/>
        <v>6967.0346598202832</v>
      </c>
      <c r="BY41" s="96">
        <f t="shared" si="70"/>
        <v>666.16500920810313</v>
      </c>
      <c r="BZ41" s="96">
        <f t="shared" si="144"/>
        <v>13</v>
      </c>
      <c r="CA41" s="96">
        <f t="shared" si="71"/>
        <v>169</v>
      </c>
      <c r="CB41" s="96">
        <f t="shared" si="72"/>
        <v>2197</v>
      </c>
      <c r="CC41" s="96">
        <f t="shared" si="73"/>
        <v>1982</v>
      </c>
      <c r="CD41" s="280">
        <f>'Regional_intensity (aggregate)'!W18</f>
        <v>27.215495285566295</v>
      </c>
      <c r="CE41" s="280">
        <f t="array" ref="CE41">SUMPRODUCT(BX$11:CB$11,BX41:CB41)+BW$11</f>
        <v>29.03957202630145</v>
      </c>
      <c r="CF41" s="280">
        <f t="shared" si="74"/>
        <v>27.467129577113678</v>
      </c>
      <c r="CG41" s="280">
        <f t="shared" si="45"/>
        <v>29.308071719472679</v>
      </c>
      <c r="CH41" s="281">
        <f t="shared" si="75"/>
        <v>0.99083871174667437</v>
      </c>
      <c r="CI41" s="278"/>
      <c r="CJ41" s="278"/>
      <c r="CL41" s="95">
        <f t="shared" si="169"/>
        <v>1982</v>
      </c>
      <c r="CM41" s="98">
        <f t="shared" si="170"/>
        <v>6718</v>
      </c>
      <c r="CN41" s="99">
        <f t="shared" si="171"/>
        <v>7165</v>
      </c>
      <c r="CO41" s="96">
        <f t="shared" si="172"/>
        <v>6856.5651225076872</v>
      </c>
      <c r="CQ41" s="398">
        <f t="shared" si="173"/>
        <v>1.0139659356996329</v>
      </c>
      <c r="CR41" s="278"/>
      <c r="CS41">
        <f t="shared" si="76"/>
        <v>1982</v>
      </c>
      <c r="CT41" s="96">
        <f t="shared" si="77"/>
        <v>6856.5651225076872</v>
      </c>
      <c r="CU41" s="96">
        <f t="shared" si="78"/>
        <v>89135.346592599934</v>
      </c>
      <c r="CV41" s="96">
        <f t="shared" si="145"/>
        <v>13</v>
      </c>
      <c r="CW41" s="96">
        <f t="shared" si="79"/>
        <v>169</v>
      </c>
      <c r="CX41" s="80">
        <f t="shared" si="80"/>
        <v>1.0012627878009941</v>
      </c>
      <c r="CY41">
        <f t="shared" si="81"/>
        <v>1982</v>
      </c>
      <c r="CZ41" s="280">
        <f>'Regional_intensity (aggregate)'!V18</f>
        <v>77.714397061057539</v>
      </c>
      <c r="DA41" s="280">
        <f t="shared" si="82"/>
        <v>73.117797686423501</v>
      </c>
      <c r="DB41" s="280">
        <f t="shared" si="83"/>
        <v>78.085819102180963</v>
      </c>
      <c r="DC41" s="280">
        <f t="shared" si="46"/>
        <v>73.46725110414485</v>
      </c>
      <c r="DD41" s="281">
        <f t="shared" si="84"/>
        <v>0.99524341237123493</v>
      </c>
      <c r="DE41" s="278"/>
      <c r="DF41" s="212"/>
      <c r="DG41" s="89"/>
      <c r="DI41" s="95">
        <f t="shared" si="34"/>
        <v>1982</v>
      </c>
      <c r="DJ41" s="75">
        <f>HDD_by_Division18!F46</f>
        <v>2949</v>
      </c>
      <c r="DK41" s="75">
        <f>HDD_by_Division18!G46</f>
        <v>3439</v>
      </c>
      <c r="DL41" s="75">
        <f>HDD_by_Division18!H46</f>
        <v>2313</v>
      </c>
      <c r="DM41" s="75">
        <f t="shared" si="174"/>
        <v>3044.1909689557851</v>
      </c>
      <c r="DO41" s="75">
        <f>CDD_by_Division18!F46</f>
        <v>1791</v>
      </c>
      <c r="DP41" s="75">
        <f>CDD_by_Division18!G46</f>
        <v>1452</v>
      </c>
      <c r="DQ41" s="75">
        <f>CDD_by_Division18!H46</f>
        <v>2416</v>
      </c>
      <c r="DR41" s="75">
        <f t="shared" si="175"/>
        <v>1200.3345529050198</v>
      </c>
      <c r="DT41" s="420">
        <f t="shared" si="176"/>
        <v>1.0002136694567596</v>
      </c>
      <c r="DV41">
        <f t="shared" si="146"/>
        <v>1982</v>
      </c>
      <c r="DW41" s="96">
        <f t="shared" si="85"/>
        <v>3044.1909689557851</v>
      </c>
      <c r="DX41" s="96">
        <f t="shared" si="47"/>
        <v>1200.3345529050198</v>
      </c>
      <c r="DY41" s="96">
        <f t="shared" si="86"/>
        <v>15604.349187765258</v>
      </c>
      <c r="DZ41" s="96">
        <f t="shared" si="147"/>
        <v>13</v>
      </c>
      <c r="EA41" s="96">
        <f t="shared" si="87"/>
        <v>169</v>
      </c>
      <c r="EB41" s="96">
        <f t="shared" si="88"/>
        <v>2197</v>
      </c>
      <c r="EC41" s="96">
        <f t="shared" si="89"/>
        <v>1982</v>
      </c>
      <c r="ED41" s="280">
        <f>'Regional_intensity (aggregate)'!AK18</f>
        <v>38.800656890039519</v>
      </c>
      <c r="EE41" s="280">
        <f t="shared" si="90"/>
        <v>41.119051157114917</v>
      </c>
      <c r="EF41" s="280">
        <f t="shared" si="91"/>
        <v>39.425073072853799</v>
      </c>
      <c r="EG41" s="280">
        <f t="shared" si="48"/>
        <v>41.780777092251391</v>
      </c>
      <c r="EH41" s="281">
        <f t="shared" si="92"/>
        <v>0.98416195242909454</v>
      </c>
      <c r="EI41" s="278"/>
      <c r="EK41" s="95">
        <f t="shared" si="177"/>
        <v>1982</v>
      </c>
      <c r="EL41" s="98">
        <f t="shared" si="178"/>
        <v>2949</v>
      </c>
      <c r="EM41" s="98">
        <f t="shared" si="179"/>
        <v>3439</v>
      </c>
      <c r="EN41" s="98">
        <f t="shared" si="180"/>
        <v>2313</v>
      </c>
      <c r="EO41" s="75">
        <f t="shared" si="181"/>
        <v>2836.6474181540516</v>
      </c>
      <c r="EQ41" s="398">
        <f t="shared" si="182"/>
        <v>0.95936462324646299</v>
      </c>
      <c r="ER41" s="278"/>
      <c r="ES41">
        <f t="shared" si="148"/>
        <v>1982</v>
      </c>
      <c r="ET41" s="96">
        <f t="shared" si="93"/>
        <v>2836.6474181540516</v>
      </c>
      <c r="EU41" s="96">
        <f t="shared" si="94"/>
        <v>36876.41643600267</v>
      </c>
      <c r="EV41" s="96">
        <f t="shared" si="149"/>
        <v>13</v>
      </c>
      <c r="EW41" s="96">
        <f t="shared" si="95"/>
        <v>169</v>
      </c>
      <c r="EX41" s="80">
        <f t="shared" si="96"/>
        <v>1.0012627878009941</v>
      </c>
      <c r="EY41" s="96">
        <f t="shared" si="97"/>
        <v>1982</v>
      </c>
      <c r="EZ41" s="280">
        <f>'Regional_intensity (aggregate)'!AJ18</f>
        <v>62.77590400391248</v>
      </c>
      <c r="FA41" s="280">
        <f t="shared" si="98"/>
        <v>57.054592477170232</v>
      </c>
      <c r="FB41" s="280">
        <f t="shared" si="99"/>
        <v>66.002171779221086</v>
      </c>
      <c r="FC41" s="280">
        <f t="shared" si="49"/>
        <v>59.986822543199821</v>
      </c>
      <c r="FD41" s="281">
        <f t="shared" si="100"/>
        <v>0.95111876339311141</v>
      </c>
      <c r="FE41" s="278"/>
      <c r="FG41" s="89"/>
      <c r="FI41" s="95">
        <f t="shared" si="35"/>
        <v>1982</v>
      </c>
      <c r="FJ41" s="75">
        <f>HDD_by_Division18!I46</f>
        <v>6045</v>
      </c>
      <c r="FK41" s="75">
        <f>HDD_by_Division18!J46</f>
        <v>3973</v>
      </c>
      <c r="FL41" s="75">
        <f t="shared" si="183"/>
        <v>4770.1845775225593</v>
      </c>
      <c r="FN41" s="75">
        <f>CDD_by_Division18!I46</f>
        <v>972</v>
      </c>
      <c r="FO41" s="75">
        <f>CDD_by_Division18!J46</f>
        <v>636</v>
      </c>
      <c r="FP41" s="96">
        <f t="shared" si="184"/>
        <v>769.86681779540936</v>
      </c>
      <c r="FR41" s="421">
        <f t="shared" si="185"/>
        <v>0.99280713458706238</v>
      </c>
      <c r="FS41" s="278"/>
      <c r="FT41">
        <f t="shared" si="150"/>
        <v>1982</v>
      </c>
      <c r="FU41" s="96">
        <f t="shared" si="101"/>
        <v>4770.1845775225593</v>
      </c>
      <c r="FV41" s="96">
        <f t="shared" si="102"/>
        <v>769.86681779540936</v>
      </c>
      <c r="FW41" s="96">
        <f t="shared" si="103"/>
        <v>10008.268631340321</v>
      </c>
      <c r="FX41" s="96">
        <f t="shared" si="151"/>
        <v>13</v>
      </c>
      <c r="FY41" s="96">
        <f t="shared" si="104"/>
        <v>169</v>
      </c>
      <c r="FZ41" s="96">
        <f t="shared" si="105"/>
        <v>2197</v>
      </c>
      <c r="GA41" s="96">
        <f t="shared" si="106"/>
        <v>1982</v>
      </c>
      <c r="GB41" s="280">
        <f>'Regional_intensity (aggregate)'!AX18</f>
        <v>45.012675187519733</v>
      </c>
      <c r="GC41" s="280">
        <f t="shared" si="107"/>
        <v>45.053910289390004</v>
      </c>
      <c r="GD41" s="280">
        <f t="shared" si="108"/>
        <v>47.1119358583829</v>
      </c>
      <c r="GE41" s="280">
        <f t="shared" si="50"/>
        <v>47.155094045856387</v>
      </c>
      <c r="GF41" s="281">
        <f t="shared" si="109"/>
        <v>0.95544100167792967</v>
      </c>
      <c r="GG41" s="280"/>
      <c r="GH41" s="278"/>
      <c r="GJ41" s="95">
        <f t="shared" si="186"/>
        <v>1982</v>
      </c>
      <c r="GK41" s="98">
        <f t="shared" si="187"/>
        <v>6045</v>
      </c>
      <c r="GL41" s="98">
        <f t="shared" si="188"/>
        <v>3973</v>
      </c>
      <c r="GM41" s="75">
        <f t="shared" si="189"/>
        <v>4805.9113924050635</v>
      </c>
      <c r="GO41" s="398">
        <f t="shared" si="190"/>
        <v>1.022282086585264</v>
      </c>
      <c r="GP41" s="278"/>
      <c r="GQ41">
        <f t="shared" si="152"/>
        <v>1982</v>
      </c>
      <c r="GR41" s="96">
        <f t="shared" si="110"/>
        <v>4805.9113924050635</v>
      </c>
      <c r="GS41" s="96">
        <f t="shared" si="111"/>
        <v>62476.848101265823</v>
      </c>
      <c r="GT41" s="96">
        <f t="shared" si="153"/>
        <v>13</v>
      </c>
      <c r="GU41" s="96">
        <f t="shared" si="112"/>
        <v>169</v>
      </c>
      <c r="GV41" s="280">
        <f t="shared" si="113"/>
        <v>1.0012627878009941</v>
      </c>
      <c r="GW41">
        <f t="shared" si="114"/>
        <v>1982</v>
      </c>
      <c r="GX41" s="280">
        <f>'Regional_intensity (aggregate)'!AW18</f>
        <v>72.204066485310918</v>
      </c>
      <c r="GY41" s="280">
        <f t="array" ref="GY41">SUMPRODUCT(GR$11:GV$11,GR41:GV41)+GQ$11</f>
        <v>69.635948797722165</v>
      </c>
      <c r="GZ41" s="280">
        <f t="shared" si="115"/>
        <v>72.686580638021766</v>
      </c>
      <c r="HA41" s="280">
        <f t="shared" si="51"/>
        <v>70.101301131294463</v>
      </c>
      <c r="HB41" s="281">
        <f t="shared" si="116"/>
        <v>0.99336171617270375</v>
      </c>
      <c r="HC41" s="278"/>
      <c r="HD41" s="278"/>
      <c r="HE41" s="278"/>
      <c r="HG41" s="89"/>
      <c r="HO41">
        <f t="shared" si="36"/>
        <v>1982</v>
      </c>
      <c r="HP41" s="112">
        <f t="shared" si="37"/>
        <v>0.99124599139771008</v>
      </c>
      <c r="HQ41" s="112">
        <f t="shared" si="38"/>
        <v>0.99874297301551662</v>
      </c>
      <c r="HS41">
        <f t="shared" si="157"/>
        <v>1982</v>
      </c>
      <c r="HT41" s="81">
        <f>Commercial_Total!D208</f>
        <v>2086.2614031279995</v>
      </c>
      <c r="HU41" s="81">
        <f t="shared" si="39"/>
        <v>2104.6858410859841</v>
      </c>
      <c r="HV41" s="81">
        <f>Commercial_Total!D290</f>
        <v>3864.1190000000001</v>
      </c>
      <c r="HW41" s="81">
        <f t="shared" si="40"/>
        <v>3868.982415298522</v>
      </c>
      <c r="HX41" s="96"/>
      <c r="HY41" s="75">
        <f>HDD_by_Division10!K37</f>
        <v>4619</v>
      </c>
      <c r="HZ41" s="75">
        <f>CDD_by_Division10!K37</f>
        <v>1136</v>
      </c>
      <c r="IB41">
        <f t="shared" si="117"/>
        <v>1982</v>
      </c>
      <c r="IC41" s="81">
        <f t="shared" si="117"/>
        <v>2086.2614031279995</v>
      </c>
      <c r="ID41" s="81">
        <f t="shared" si="117"/>
        <v>2104.6858410859841</v>
      </c>
      <c r="IE41" s="81">
        <f t="shared" si="117"/>
        <v>3864.1190000000001</v>
      </c>
      <c r="IF41" s="81">
        <f t="shared" si="117"/>
        <v>3868.982415298522</v>
      </c>
      <c r="IO41">
        <f t="shared" si="154"/>
        <v>1982</v>
      </c>
      <c r="IP41" s="78">
        <f>SEDS_CensusRgn!C30</f>
        <v>357.65699999999998</v>
      </c>
      <c r="IQ41" s="78">
        <f>SEDS_CensusRgn!D30</f>
        <v>441.78500000000003</v>
      </c>
      <c r="IR41" s="78">
        <f>SEDS_CensusRgn!E30</f>
        <v>690.87599999999998</v>
      </c>
      <c r="IS41" s="78">
        <f>SEDS_CensusRgn!F30</f>
        <v>415.774</v>
      </c>
      <c r="IT41" s="78">
        <f t="shared" si="118"/>
        <v>1906.0920000000001</v>
      </c>
      <c r="IV41" s="78">
        <f t="shared" si="119"/>
        <v>370.65107257351002</v>
      </c>
      <c r="IW41" s="78">
        <f t="shared" si="120"/>
        <v>445.86974122277758</v>
      </c>
      <c r="IX41" s="78">
        <f t="shared" si="121"/>
        <v>701.99421781627473</v>
      </c>
      <c r="IY41" s="78">
        <f t="shared" si="122"/>
        <v>435.16449395601046</v>
      </c>
      <c r="IZ41" s="78">
        <f t="shared" si="123"/>
        <v>1953.6795255685729</v>
      </c>
      <c r="JB41" s="290">
        <f t="shared" si="124"/>
        <v>0.97564210253228534</v>
      </c>
      <c r="JD41">
        <f t="shared" si="125"/>
        <v>1982</v>
      </c>
      <c r="JE41" s="78">
        <f t="shared" si="126"/>
        <v>1906.0920000000001</v>
      </c>
      <c r="JF41" s="78">
        <f t="shared" si="127"/>
        <v>1953.6795255685729</v>
      </c>
      <c r="JI41">
        <f t="shared" si="155"/>
        <v>1982</v>
      </c>
      <c r="JJ41" s="78">
        <f>SEDS_CensusRgn!J30</f>
        <v>1041.2830000000001</v>
      </c>
      <c r="JK41" s="78">
        <f>SEDS_CensusRgn!K30</f>
        <v>1261.5260000000001</v>
      </c>
      <c r="JL41" s="78">
        <f>SEDS_CensusRgn!L30</f>
        <v>1117.7740000000001</v>
      </c>
      <c r="JM41" s="78">
        <f>SEDS_CensusRgn!M30</f>
        <v>666.93600000000004</v>
      </c>
      <c r="JN41" s="78">
        <f t="shared" si="128"/>
        <v>4087.5190000000007</v>
      </c>
      <c r="JP41" s="78">
        <f t="shared" si="129"/>
        <v>1046.3363940725983</v>
      </c>
      <c r="JQ41" s="78">
        <f t="shared" si="130"/>
        <v>1267.5552375617626</v>
      </c>
      <c r="JR41" s="78">
        <f t="shared" si="131"/>
        <v>1175.220217517681</v>
      </c>
      <c r="JS41" s="78">
        <f t="shared" si="132"/>
        <v>671.39289660730992</v>
      </c>
      <c r="JT41" s="78">
        <f t="shared" si="133"/>
        <v>4160.5047457593519</v>
      </c>
      <c r="JV41" s="290">
        <f t="shared" si="156"/>
        <v>0.98245747806591432</v>
      </c>
      <c r="JX41">
        <f t="shared" si="135"/>
        <v>1982</v>
      </c>
      <c r="JY41" s="78">
        <f t="shared" si="136"/>
        <v>4087.5190000000007</v>
      </c>
      <c r="JZ41" s="78">
        <f t="shared" si="137"/>
        <v>4160.5047457593519</v>
      </c>
      <c r="KD41" s="78"/>
      <c r="KE41" s="78"/>
    </row>
    <row r="42" spans="2:291" x14ac:dyDescent="0.2">
      <c r="I42" s="96">
        <f t="shared" si="138"/>
        <v>1983</v>
      </c>
      <c r="J42" s="76">
        <v>1.0819617893025342</v>
      </c>
      <c r="K42" s="79">
        <f t="shared" si="52"/>
        <v>1.0520979033122648</v>
      </c>
      <c r="L42" s="96">
        <f t="shared" si="53"/>
        <v>2744</v>
      </c>
      <c r="M42" s="79">
        <f t="shared" si="54"/>
        <v>1.0520979033122648</v>
      </c>
      <c r="O42" s="95">
        <v>1983</v>
      </c>
      <c r="P42" s="75">
        <f>HDD_by_Division18!B47</f>
        <v>6467</v>
      </c>
      <c r="Q42" s="75">
        <f>HDD_by_Division18!C47</f>
        <v>6014</v>
      </c>
      <c r="R42" s="96">
        <f t="shared" si="160"/>
        <v>6108.4611872146115</v>
      </c>
      <c r="T42">
        <f>CDD_by_Division18!B47</f>
        <v>488</v>
      </c>
      <c r="U42">
        <f>CDD_by_Division18!C47</f>
        <v>681</v>
      </c>
      <c r="V42" s="96">
        <f t="shared" si="161"/>
        <v>633.00473032901129</v>
      </c>
      <c r="X42" s="420">
        <f t="shared" si="162"/>
        <v>1.0182037984522319</v>
      </c>
      <c r="Y42" s="278"/>
      <c r="Z42">
        <f t="shared" si="139"/>
        <v>1983</v>
      </c>
      <c r="AA42" s="96">
        <f t="shared" si="55"/>
        <v>6108.4611872146115</v>
      </c>
      <c r="AB42" s="96">
        <f t="shared" si="56"/>
        <v>633.00473032901129</v>
      </c>
      <c r="AC42" s="96">
        <f t="shared" si="140"/>
        <v>14</v>
      </c>
      <c r="AD42" s="96">
        <f t="shared" si="57"/>
        <v>196</v>
      </c>
      <c r="AE42" s="96">
        <f t="shared" si="58"/>
        <v>2744</v>
      </c>
      <c r="AF42" s="280">
        <f>'Regional_intensity (aggregate)'!I19</f>
        <v>32.376150305847062</v>
      </c>
      <c r="AG42" s="280">
        <f t="shared" si="59"/>
        <v>33.327976840541886</v>
      </c>
      <c r="AH42" s="280">
        <f t="shared" si="60"/>
        <v>31.689405439215673</v>
      </c>
      <c r="AI42" s="280">
        <f t="shared" si="42"/>
        <v>32.621042359628056</v>
      </c>
      <c r="AJ42" s="281">
        <f t="shared" si="61"/>
        <v>1.0216711186945004</v>
      </c>
      <c r="AK42" s="278"/>
      <c r="AM42" s="95">
        <f t="shared" si="163"/>
        <v>1983</v>
      </c>
      <c r="AN42" s="98">
        <f t="shared" si="158"/>
        <v>6467</v>
      </c>
      <c r="AO42" s="99">
        <f t="shared" si="159"/>
        <v>6014</v>
      </c>
      <c r="AP42" s="96">
        <f t="shared" si="164"/>
        <v>6136.4988577955446</v>
      </c>
      <c r="AR42" s="398">
        <f t="shared" si="165"/>
        <v>0.97423459986322258</v>
      </c>
      <c r="AS42" s="278"/>
      <c r="AT42">
        <f t="shared" si="141"/>
        <v>1983</v>
      </c>
      <c r="AU42" s="96">
        <f t="shared" si="62"/>
        <v>6136.4988577955446</v>
      </c>
      <c r="AV42" s="96">
        <f t="shared" si="63"/>
        <v>85910.984009137625</v>
      </c>
      <c r="AW42" s="96">
        <f t="shared" si="142"/>
        <v>14</v>
      </c>
      <c r="AX42" s="96">
        <f t="shared" si="64"/>
        <v>196</v>
      </c>
      <c r="AY42" s="80">
        <f t="shared" si="65"/>
        <v>1.0520979033122648</v>
      </c>
      <c r="AZ42">
        <f t="shared" si="66"/>
        <v>1983</v>
      </c>
      <c r="BA42" s="80">
        <f>'Regional_intensity (aggregate)'!H19</f>
        <v>72.905770840526074</v>
      </c>
      <c r="BB42" s="280">
        <f t="shared" si="67"/>
        <v>75.543129339024773</v>
      </c>
      <c r="BC42" s="280">
        <f t="shared" si="68"/>
        <v>77.312051466513964</v>
      </c>
      <c r="BD42" s="280">
        <f t="shared" si="43"/>
        <v>80.108806697558549</v>
      </c>
      <c r="BE42" s="281">
        <f t="shared" si="69"/>
        <v>0.9430065488833087</v>
      </c>
      <c r="BF42" s="278"/>
      <c r="BG42" s="278"/>
      <c r="BH42" s="278"/>
      <c r="BJ42" s="89"/>
      <c r="BL42" s="95">
        <f t="shared" si="33"/>
        <v>1983</v>
      </c>
      <c r="BM42" s="75">
        <f>HDD_by_Division18!D47</f>
        <v>6570</v>
      </c>
      <c r="BN42" s="75">
        <f>HDD_by_Division18!E47</f>
        <v>7047</v>
      </c>
      <c r="BO42" s="75">
        <f t="shared" si="166"/>
        <v>6835.7483953786905</v>
      </c>
      <c r="BQ42" s="75">
        <f>CDD_by_Division18!D47</f>
        <v>885</v>
      </c>
      <c r="BR42" s="75">
        <f>CDD_by_Division18!E47</f>
        <v>1121</v>
      </c>
      <c r="BS42" s="96">
        <f t="shared" si="167"/>
        <v>962.34106813996323</v>
      </c>
      <c r="BU42" s="420">
        <f t="shared" si="168"/>
        <v>1.0244360392227245</v>
      </c>
      <c r="BV42" s="278"/>
      <c r="BW42">
        <f t="shared" si="143"/>
        <v>1983</v>
      </c>
      <c r="BX42" s="96">
        <f t="shared" si="44"/>
        <v>6835.7483953786905</v>
      </c>
      <c r="BY42" s="96">
        <f t="shared" si="70"/>
        <v>962.34106813996323</v>
      </c>
      <c r="BZ42" s="96">
        <f t="shared" si="144"/>
        <v>14</v>
      </c>
      <c r="CA42" s="96">
        <f t="shared" si="71"/>
        <v>196</v>
      </c>
      <c r="CB42" s="96">
        <f t="shared" si="72"/>
        <v>2744</v>
      </c>
      <c r="CC42" s="96">
        <f t="shared" si="73"/>
        <v>1983</v>
      </c>
      <c r="CD42" s="280">
        <f>'Regional_intensity (aggregate)'!W19</f>
        <v>29.747431825754042</v>
      </c>
      <c r="CE42" s="280">
        <f t="array" ref="CE42">SUMPRODUCT(BX$11:CB$11,BX42:CB42)+BW$11</f>
        <v>30.537655091553869</v>
      </c>
      <c r="CF42" s="280">
        <f t="shared" si="74"/>
        <v>29.152881626512023</v>
      </c>
      <c r="CG42" s="280">
        <f t="shared" si="45"/>
        <v>29.927311011250822</v>
      </c>
      <c r="CH42" s="281">
        <f t="shared" si="75"/>
        <v>1.0203942171775338</v>
      </c>
      <c r="CI42" s="278"/>
      <c r="CJ42" s="278"/>
      <c r="CL42" s="95">
        <f t="shared" si="169"/>
        <v>1983</v>
      </c>
      <c r="CM42" s="98">
        <f t="shared" si="170"/>
        <v>6570</v>
      </c>
      <c r="CN42" s="99">
        <f t="shared" si="171"/>
        <v>7047</v>
      </c>
      <c r="CO42" s="96">
        <f t="shared" si="172"/>
        <v>6717.8647951592102</v>
      </c>
      <c r="CQ42" s="398">
        <f t="shared" si="173"/>
        <v>0.99987587255062971</v>
      </c>
      <c r="CR42" s="278"/>
      <c r="CS42">
        <f t="shared" si="76"/>
        <v>1983</v>
      </c>
      <c r="CT42" s="96">
        <f t="shared" si="77"/>
        <v>6717.8647951592102</v>
      </c>
      <c r="CU42" s="96">
        <f t="shared" si="78"/>
        <v>94050.107132228935</v>
      </c>
      <c r="CV42" s="96">
        <f t="shared" si="145"/>
        <v>14</v>
      </c>
      <c r="CW42" s="96">
        <f t="shared" si="79"/>
        <v>196</v>
      </c>
      <c r="CX42" s="80">
        <f t="shared" si="80"/>
        <v>1.0520979033122648</v>
      </c>
      <c r="CY42">
        <f t="shared" si="81"/>
        <v>1983</v>
      </c>
      <c r="CZ42" s="280">
        <f>'Regional_intensity (aggregate)'!V19</f>
        <v>74.968519702852234</v>
      </c>
      <c r="DA42" s="280">
        <f t="shared" si="82"/>
        <v>74.361533954784463</v>
      </c>
      <c r="DB42" s="280">
        <f t="shared" si="83"/>
        <v>74.96436737391339</v>
      </c>
      <c r="DC42" s="280">
        <f t="shared" si="46"/>
        <v>74.35741524535014</v>
      </c>
      <c r="DD42" s="281">
        <f t="shared" si="84"/>
        <v>1.0000553907020668</v>
      </c>
      <c r="DE42" s="278"/>
      <c r="DF42" s="212"/>
      <c r="DG42" s="89"/>
      <c r="DI42" s="95">
        <f t="shared" si="34"/>
        <v>1983</v>
      </c>
      <c r="DJ42" s="75">
        <f>HDD_by_Division18!F47</f>
        <v>3271</v>
      </c>
      <c r="DK42" s="75">
        <f>HDD_by_Division18!G47</f>
        <v>3963</v>
      </c>
      <c r="DL42" s="75">
        <f>HDD_by_Division18!H47</f>
        <v>2756</v>
      </c>
      <c r="DM42" s="75">
        <f t="shared" si="174"/>
        <v>3453.616807776732</v>
      </c>
      <c r="DO42" s="75">
        <f>CDD_by_Division18!F47</f>
        <v>1791</v>
      </c>
      <c r="DP42" s="75">
        <f>CDD_by_Division18!G47</f>
        <v>1518</v>
      </c>
      <c r="DQ42" s="75">
        <f>CDD_by_Division18!H47</f>
        <v>2221</v>
      </c>
      <c r="DR42" s="75">
        <f t="shared" si="175"/>
        <v>1216.1028830674668</v>
      </c>
      <c r="DT42" s="420">
        <f t="shared" si="176"/>
        <v>1.0077972891529894</v>
      </c>
      <c r="DU42" s="278"/>
      <c r="DV42">
        <f t="shared" si="146"/>
        <v>1983</v>
      </c>
      <c r="DW42" s="96">
        <f t="shared" si="85"/>
        <v>3453.616807776732</v>
      </c>
      <c r="DX42" s="96">
        <f t="shared" si="47"/>
        <v>1216.1028830674668</v>
      </c>
      <c r="DY42" s="96">
        <f t="shared" si="86"/>
        <v>17025.440362944537</v>
      </c>
      <c r="DZ42" s="96">
        <f t="shared" si="147"/>
        <v>14</v>
      </c>
      <c r="EA42" s="96">
        <f t="shared" si="87"/>
        <v>196</v>
      </c>
      <c r="EB42" s="96">
        <f t="shared" si="88"/>
        <v>2744</v>
      </c>
      <c r="EC42" s="96">
        <f t="shared" si="89"/>
        <v>1983</v>
      </c>
      <c r="ED42" s="280">
        <f>'Regional_intensity (aggregate)'!AK19</f>
        <v>44.076600378106193</v>
      </c>
      <c r="EE42" s="280">
        <f t="shared" si="90"/>
        <v>44.556370212646094</v>
      </c>
      <c r="EF42" s="280">
        <f t="shared" si="91"/>
        <v>42.690983211443886</v>
      </c>
      <c r="EG42" s="280">
        <f t="shared" si="48"/>
        <v>43.155670727631588</v>
      </c>
      <c r="EH42" s="281">
        <f t="shared" si="92"/>
        <v>1.03245690453648</v>
      </c>
      <c r="EI42" s="278"/>
      <c r="EK42" s="95">
        <f t="shared" si="177"/>
        <v>1983</v>
      </c>
      <c r="EL42" s="98">
        <f t="shared" si="178"/>
        <v>3271</v>
      </c>
      <c r="EM42" s="98">
        <f t="shared" si="179"/>
        <v>3963</v>
      </c>
      <c r="EN42" s="98">
        <f t="shared" si="180"/>
        <v>2756</v>
      </c>
      <c r="EO42" s="75">
        <f t="shared" si="181"/>
        <v>3239.9014030733993</v>
      </c>
      <c r="EQ42" s="398">
        <f t="shared" si="182"/>
        <v>1.0266943601331677</v>
      </c>
      <c r="ER42" s="278"/>
      <c r="ES42">
        <f t="shared" si="148"/>
        <v>1983</v>
      </c>
      <c r="ET42" s="96">
        <f t="shared" si="93"/>
        <v>3239.9014030733993</v>
      </c>
      <c r="EU42" s="96">
        <f t="shared" si="94"/>
        <v>45358.619643027589</v>
      </c>
      <c r="EV42" s="96">
        <f t="shared" si="149"/>
        <v>14</v>
      </c>
      <c r="EW42" s="96">
        <f t="shared" si="95"/>
        <v>196</v>
      </c>
      <c r="EX42" s="80">
        <f t="shared" si="96"/>
        <v>1.0520979033122648</v>
      </c>
      <c r="EY42" s="96">
        <f t="shared" si="97"/>
        <v>1983</v>
      </c>
      <c r="EZ42" s="280">
        <f>'Regional_intensity (aggregate)'!AJ19</f>
        <v>60.382030961789809</v>
      </c>
      <c r="FA42" s="280">
        <f t="shared" si="98"/>
        <v>61.70192813999941</v>
      </c>
      <c r="FB42" s="280">
        <f t="shared" si="99"/>
        <v>58.373026937730423</v>
      </c>
      <c r="FC42" s="280">
        <f t="shared" si="49"/>
        <v>59.649009085257376</v>
      </c>
      <c r="FD42" s="281">
        <f t="shared" si="100"/>
        <v>1.0344166497687792</v>
      </c>
      <c r="FE42" s="278"/>
      <c r="FG42" s="89"/>
      <c r="FI42" s="95">
        <f t="shared" si="35"/>
        <v>1983</v>
      </c>
      <c r="FJ42" s="75">
        <f>HDD_by_Division18!I47</f>
        <v>5837</v>
      </c>
      <c r="FK42" s="75">
        <f>HDD_by_Division18!J47</f>
        <v>3587</v>
      </c>
      <c r="FL42" s="75">
        <f t="shared" si="183"/>
        <v>4452.6685808039383</v>
      </c>
      <c r="FN42" s="75">
        <f>CDD_by_Division18!I47</f>
        <v>1033</v>
      </c>
      <c r="FO42" s="75">
        <f>CDD_by_Division18!J47</f>
        <v>768</v>
      </c>
      <c r="FP42" s="96">
        <f t="shared" si="184"/>
        <v>873.57948427316524</v>
      </c>
      <c r="FR42" s="421">
        <f t="shared" si="185"/>
        <v>1.0035914341945875</v>
      </c>
      <c r="FS42" s="278"/>
      <c r="FT42">
        <f t="shared" si="150"/>
        <v>1983</v>
      </c>
      <c r="FU42" s="96">
        <f t="shared" si="101"/>
        <v>4452.6685808039383</v>
      </c>
      <c r="FV42" s="96">
        <f t="shared" si="102"/>
        <v>873.57948427316524</v>
      </c>
      <c r="FW42" s="96">
        <f t="shared" si="103"/>
        <v>12230.112779824314</v>
      </c>
      <c r="FX42" s="96">
        <f t="shared" si="151"/>
        <v>14</v>
      </c>
      <c r="FY42" s="96">
        <f t="shared" si="104"/>
        <v>196</v>
      </c>
      <c r="FZ42" s="96">
        <f t="shared" si="105"/>
        <v>2744</v>
      </c>
      <c r="GA42" s="96">
        <f t="shared" si="106"/>
        <v>1983</v>
      </c>
      <c r="GB42" s="280">
        <f>'Regional_intensity (aggregate)'!AX19</f>
        <v>46.611437356614267</v>
      </c>
      <c r="GC42" s="280">
        <f t="shared" si="107"/>
        <v>47.895596854247103</v>
      </c>
      <c r="GD42" s="280">
        <f t="shared" si="108"/>
        <v>45.345387930566467</v>
      </c>
      <c r="GE42" s="280">
        <f t="shared" si="50"/>
        <v>46.594667375423995</v>
      </c>
      <c r="GF42" s="281">
        <f t="shared" si="109"/>
        <v>1.0279201366186654</v>
      </c>
      <c r="GG42" s="280"/>
      <c r="GH42" s="278"/>
      <c r="GJ42" s="95">
        <f t="shared" si="186"/>
        <v>1983</v>
      </c>
      <c r="GK42" s="98">
        <f t="shared" si="187"/>
        <v>5837</v>
      </c>
      <c r="GL42" s="98">
        <f t="shared" si="188"/>
        <v>3587</v>
      </c>
      <c r="GM42" s="75">
        <f t="shared" si="189"/>
        <v>4491.4645911734515</v>
      </c>
      <c r="GO42" s="398">
        <f t="shared" si="190"/>
        <v>0.99010256211952041</v>
      </c>
      <c r="GP42" s="278"/>
      <c r="GQ42">
        <f t="shared" si="152"/>
        <v>1983</v>
      </c>
      <c r="GR42" s="96">
        <f t="shared" si="110"/>
        <v>4491.4645911734515</v>
      </c>
      <c r="GS42" s="96">
        <f t="shared" si="111"/>
        <v>62880.504276428321</v>
      </c>
      <c r="GT42" s="96">
        <f t="shared" si="153"/>
        <v>14</v>
      </c>
      <c r="GU42" s="96">
        <f t="shared" si="112"/>
        <v>196</v>
      </c>
      <c r="GV42" s="280">
        <f t="shared" si="113"/>
        <v>1.0520979033122648</v>
      </c>
      <c r="GW42">
        <f t="shared" si="114"/>
        <v>1983</v>
      </c>
      <c r="GX42" s="280">
        <f>'Regional_intensity (aggregate)'!AW19</f>
        <v>67.00865800346368</v>
      </c>
      <c r="GY42" s="280">
        <f t="array" ref="GY42">SUMPRODUCT(GR$11:GV$11,GR42:GV42)+GQ$11</f>
        <v>68.156466291628504</v>
      </c>
      <c r="GZ42" s="280">
        <f t="shared" si="115"/>
        <v>66.683672256534294</v>
      </c>
      <c r="HA42" s="280">
        <f t="shared" si="51"/>
        <v>67.825913781463214</v>
      </c>
      <c r="HB42" s="281">
        <f t="shared" si="116"/>
        <v>1.0048735430418283</v>
      </c>
      <c r="HC42" s="278"/>
      <c r="HD42" s="278"/>
      <c r="HE42" s="278"/>
      <c r="HG42" s="89"/>
      <c r="HO42">
        <f t="shared" si="36"/>
        <v>1983</v>
      </c>
      <c r="HP42" s="112">
        <f t="shared" si="37"/>
        <v>1.012150365737652</v>
      </c>
      <c r="HQ42" s="112">
        <f t="shared" si="38"/>
        <v>0.99883986514024836</v>
      </c>
      <c r="HS42">
        <f t="shared" si="157"/>
        <v>1983</v>
      </c>
      <c r="HT42" s="81">
        <f>Commercial_Total!D209</f>
        <v>2125.6504031279997</v>
      </c>
      <c r="HU42" s="81">
        <f t="shared" si="39"/>
        <v>2100.1330188512379</v>
      </c>
      <c r="HV42" s="81">
        <f>Commercial_Total!D291</f>
        <v>3840.4190000000003</v>
      </c>
      <c r="HW42" s="81">
        <f t="shared" si="40"/>
        <v>3844.8795788309494</v>
      </c>
      <c r="HX42" s="96"/>
      <c r="HY42" s="75">
        <f>HDD_by_Division10!K38</f>
        <v>4627</v>
      </c>
      <c r="HZ42" s="75">
        <f>CDD_by_Division10!K38</f>
        <v>1260</v>
      </c>
      <c r="IB42">
        <f t="shared" si="117"/>
        <v>1983</v>
      </c>
      <c r="IC42" s="81">
        <f t="shared" si="117"/>
        <v>2125.6504031279997</v>
      </c>
      <c r="ID42" s="81">
        <f t="shared" si="117"/>
        <v>2100.1330188512379</v>
      </c>
      <c r="IE42" s="81">
        <f t="shared" si="117"/>
        <v>3840.4190000000003</v>
      </c>
      <c r="IF42" s="81">
        <f t="shared" si="117"/>
        <v>3844.8795788309494</v>
      </c>
      <c r="IO42">
        <f t="shared" si="154"/>
        <v>1983</v>
      </c>
      <c r="IP42" s="78">
        <f>SEDS_CensusRgn!C31</f>
        <v>389.63499999999999</v>
      </c>
      <c r="IQ42" s="78">
        <f>SEDS_CensusRgn!D31</f>
        <v>483.44400000000002</v>
      </c>
      <c r="IR42" s="78">
        <f>SEDS_CensusRgn!E31</f>
        <v>800.524</v>
      </c>
      <c r="IS42" s="78">
        <f>SEDS_CensusRgn!F31</f>
        <v>442.83699999999999</v>
      </c>
      <c r="IT42" s="78">
        <f t="shared" si="118"/>
        <v>2116.44</v>
      </c>
      <c r="IV42" s="78">
        <f t="shared" si="119"/>
        <v>381.37027940838607</v>
      </c>
      <c r="IW42" s="78">
        <f t="shared" si="120"/>
        <v>473.7815952517181</v>
      </c>
      <c r="IX42" s="78">
        <f t="shared" si="121"/>
        <v>775.35827062863609</v>
      </c>
      <c r="IY42" s="78">
        <f t="shared" si="122"/>
        <v>430.80876054895521</v>
      </c>
      <c r="IZ42" s="78">
        <f t="shared" si="123"/>
        <v>2061.3189058376956</v>
      </c>
      <c r="JB42" s="290">
        <f t="shared" si="124"/>
        <v>1.0267406920909716</v>
      </c>
      <c r="JD42">
        <f t="shared" si="125"/>
        <v>1983</v>
      </c>
      <c r="JE42" s="78">
        <f t="shared" si="126"/>
        <v>2116.44</v>
      </c>
      <c r="JF42" s="78">
        <f t="shared" si="127"/>
        <v>2061.3189058376956</v>
      </c>
      <c r="JI42">
        <f t="shared" si="155"/>
        <v>1983</v>
      </c>
      <c r="JJ42" s="78">
        <f>SEDS_CensusRgn!J31</f>
        <v>877.39400000000001</v>
      </c>
      <c r="JK42" s="78">
        <f>SEDS_CensusRgn!K31</f>
        <v>1218.3600000000001</v>
      </c>
      <c r="JL42" s="78">
        <f>SEDS_CensusRgn!L31</f>
        <v>1096.665</v>
      </c>
      <c r="JM42" s="78">
        <f>SEDS_CensusRgn!M31</f>
        <v>636.62300000000005</v>
      </c>
      <c r="JN42" s="78">
        <f t="shared" si="128"/>
        <v>3829.0419999999999</v>
      </c>
      <c r="JP42" s="78">
        <f t="shared" si="129"/>
        <v>930.42195840420629</v>
      </c>
      <c r="JQ42" s="78">
        <f t="shared" si="130"/>
        <v>1218.2925179221097</v>
      </c>
      <c r="JR42" s="78">
        <f t="shared" si="131"/>
        <v>1060.1772508641802</v>
      </c>
      <c r="JS42" s="78">
        <f t="shared" si="132"/>
        <v>633.5354377754777</v>
      </c>
      <c r="JT42" s="78">
        <f t="shared" si="133"/>
        <v>3842.427164965974</v>
      </c>
      <c r="JV42" s="290">
        <f t="shared" si="156"/>
        <v>0.99651648179879226</v>
      </c>
      <c r="JX42">
        <f t="shared" si="135"/>
        <v>1983</v>
      </c>
      <c r="JY42" s="78">
        <f t="shared" si="136"/>
        <v>3829.0419999999999</v>
      </c>
      <c r="JZ42" s="78">
        <f t="shared" si="137"/>
        <v>3842.427164965974</v>
      </c>
      <c r="KD42" s="78"/>
      <c r="KE42" s="78"/>
    </row>
    <row r="43" spans="2:291" x14ac:dyDescent="0.2">
      <c r="B43" s="89"/>
      <c r="C43" s="89"/>
      <c r="D43" s="89"/>
      <c r="E43" s="89"/>
      <c r="F43" s="89"/>
      <c r="G43" s="89"/>
      <c r="H43" s="89"/>
      <c r="I43" s="96">
        <f t="shared" si="138"/>
        <v>1984</v>
      </c>
      <c r="J43" s="298">
        <v>1.0405992888464561</v>
      </c>
      <c r="K43" s="79">
        <f t="shared" si="52"/>
        <v>1.0533213617180504</v>
      </c>
      <c r="L43" s="96">
        <f t="shared" si="53"/>
        <v>3375</v>
      </c>
      <c r="M43" s="79">
        <f t="shared" si="54"/>
        <v>1.0533213617180504</v>
      </c>
      <c r="O43" s="95">
        <v>1984</v>
      </c>
      <c r="P43" s="75">
        <f>HDD_by_Division18!B48</f>
        <v>6604</v>
      </c>
      <c r="Q43" s="75">
        <f>HDD_by_Division18!C48</f>
        <v>6052</v>
      </c>
      <c r="R43" s="96">
        <f t="shared" si="160"/>
        <v>6167.1050228310496</v>
      </c>
      <c r="T43">
        <f>CDD_by_Division18!B48</f>
        <v>423</v>
      </c>
      <c r="U43">
        <f>CDD_by_Division18!C48</f>
        <v>566</v>
      </c>
      <c r="V43" s="96">
        <f t="shared" si="161"/>
        <v>530.43873801579593</v>
      </c>
      <c r="X43" s="420">
        <f t="shared" si="162"/>
        <v>1.002571914780884</v>
      </c>
      <c r="Y43" s="278"/>
      <c r="Z43">
        <f t="shared" si="139"/>
        <v>1984</v>
      </c>
      <c r="AA43" s="96">
        <f t="shared" si="55"/>
        <v>6167.1050228310496</v>
      </c>
      <c r="AB43" s="96">
        <f t="shared" si="56"/>
        <v>530.43873801579593</v>
      </c>
      <c r="AC43" s="96">
        <f t="shared" si="140"/>
        <v>15</v>
      </c>
      <c r="AD43" s="96">
        <f t="shared" si="57"/>
        <v>225</v>
      </c>
      <c r="AE43" s="96">
        <f t="shared" si="58"/>
        <v>3375</v>
      </c>
      <c r="AF43" s="280">
        <f>'Regional_intensity (aggregate)'!I20</f>
        <v>34.007087215439277</v>
      </c>
      <c r="AG43" s="280">
        <f t="shared" si="59"/>
        <v>33.295399264654783</v>
      </c>
      <c r="AH43" s="280">
        <f t="shared" si="60"/>
        <v>34.187985653598361</v>
      </c>
      <c r="AI43" s="280">
        <f t="shared" si="42"/>
        <v>33.472511926103913</v>
      </c>
      <c r="AJ43" s="281">
        <f t="shared" si="61"/>
        <v>0.99470871317216547</v>
      </c>
      <c r="AK43" s="278"/>
      <c r="AM43" s="95">
        <f t="shared" si="163"/>
        <v>1984</v>
      </c>
      <c r="AN43" s="98">
        <f t="shared" si="158"/>
        <v>6604</v>
      </c>
      <c r="AO43" s="99">
        <f t="shared" si="159"/>
        <v>6052</v>
      </c>
      <c r="AP43" s="96">
        <f t="shared" si="164"/>
        <v>6201.2701313535126</v>
      </c>
      <c r="AR43" s="398">
        <f t="shared" si="165"/>
        <v>0.98061216583061639</v>
      </c>
      <c r="AS43" s="278"/>
      <c r="AT43">
        <f t="shared" si="141"/>
        <v>1984</v>
      </c>
      <c r="AU43" s="96">
        <f t="shared" si="62"/>
        <v>6201.2701313535126</v>
      </c>
      <c r="AV43" s="96">
        <f t="shared" si="63"/>
        <v>93019.051970302695</v>
      </c>
      <c r="AW43" s="96">
        <f t="shared" si="142"/>
        <v>15</v>
      </c>
      <c r="AX43" s="96">
        <f t="shared" si="64"/>
        <v>225</v>
      </c>
      <c r="AY43" s="80">
        <f t="shared" si="65"/>
        <v>1.0533213617180504</v>
      </c>
      <c r="AZ43">
        <f t="shared" si="66"/>
        <v>1984</v>
      </c>
      <c r="BA43" s="284">
        <f>'Regional_intensity (aggregate)'!H20</f>
        <v>82.100392367452486</v>
      </c>
      <c r="BB43" s="285">
        <f t="shared" si="67"/>
        <v>81.137441577368207</v>
      </c>
      <c r="BC43" s="285">
        <f t="shared" si="68"/>
        <v>85.858030489094347</v>
      </c>
      <c r="BD43" s="280">
        <f t="shared" si="43"/>
        <v>84.851006577143721</v>
      </c>
      <c r="BE43" s="281">
        <f t="shared" si="69"/>
        <v>0.95623428466462257</v>
      </c>
      <c r="BF43" s="278"/>
      <c r="BG43" s="278"/>
      <c r="BH43" s="278"/>
      <c r="BJ43" s="89"/>
      <c r="BL43" s="95">
        <f t="shared" si="33"/>
        <v>1984</v>
      </c>
      <c r="BM43" s="75">
        <f>HDD_by_Division18!D48</f>
        <v>6552</v>
      </c>
      <c r="BN43" s="75">
        <f>HDD_by_Division18!E48</f>
        <v>6728</v>
      </c>
      <c r="BO43" s="75">
        <f t="shared" si="166"/>
        <v>6650.0539152759957</v>
      </c>
      <c r="BQ43" s="75">
        <f>CDD_by_Division18!D48</f>
        <v>684</v>
      </c>
      <c r="BR43" s="75">
        <f>CDD_by_Division18!E48</f>
        <v>903</v>
      </c>
      <c r="BS43" s="96">
        <f t="shared" si="167"/>
        <v>755.76988950276245</v>
      </c>
      <c r="BU43" s="420">
        <f t="shared" si="168"/>
        <v>0.9997295835705815</v>
      </c>
      <c r="BV43" s="278"/>
      <c r="BW43">
        <f t="shared" si="143"/>
        <v>1984</v>
      </c>
      <c r="BX43" s="96">
        <f t="shared" si="44"/>
        <v>6650.0539152759957</v>
      </c>
      <c r="BY43" s="96">
        <f t="shared" si="70"/>
        <v>755.76988950276245</v>
      </c>
      <c r="BZ43" s="96">
        <f t="shared" si="144"/>
        <v>15</v>
      </c>
      <c r="CA43" s="96">
        <f t="shared" si="71"/>
        <v>225</v>
      </c>
      <c r="CB43" s="96">
        <f t="shared" si="72"/>
        <v>3375</v>
      </c>
      <c r="CC43" s="96">
        <f t="shared" si="73"/>
        <v>1984</v>
      </c>
      <c r="CD43" s="280">
        <f>'Regional_intensity (aggregate)'!W20</f>
        <v>31.678064056959212</v>
      </c>
      <c r="CE43" s="280">
        <f t="array" ref="CE43">SUMPRODUCT(BX$11:CB$11,BX43:CB43)+BW$11</f>
        <v>30.631815902921588</v>
      </c>
      <c r="CF43" s="280">
        <f t="shared" si="74"/>
        <v>31.659520933704115</v>
      </c>
      <c r="CG43" s="280">
        <f t="shared" si="45"/>
        <v>30.613885213192759</v>
      </c>
      <c r="CH43" s="281">
        <f t="shared" si="75"/>
        <v>1.0005857044803024</v>
      </c>
      <c r="CI43" s="278"/>
      <c r="CJ43" s="278"/>
      <c r="CL43" s="95">
        <f t="shared" si="169"/>
        <v>1984</v>
      </c>
      <c r="CM43" s="98">
        <f t="shared" si="170"/>
        <v>6552</v>
      </c>
      <c r="CN43" s="99">
        <f t="shared" si="171"/>
        <v>6728</v>
      </c>
      <c r="CO43" s="96">
        <f t="shared" si="172"/>
        <v>6606.5580795555998</v>
      </c>
      <c r="CQ43" s="398">
        <f t="shared" si="173"/>
        <v>0.98843620382026365</v>
      </c>
      <c r="CR43" s="278"/>
      <c r="CS43">
        <f t="shared" si="76"/>
        <v>1984</v>
      </c>
      <c r="CT43" s="96">
        <f t="shared" si="77"/>
        <v>6606.5580795555998</v>
      </c>
      <c r="CU43" s="96">
        <f t="shared" si="78"/>
        <v>99098.371193333995</v>
      </c>
      <c r="CV43" s="96">
        <f t="shared" si="145"/>
        <v>15</v>
      </c>
      <c r="CW43" s="96">
        <f t="shared" si="79"/>
        <v>225</v>
      </c>
      <c r="CX43" s="80">
        <f t="shared" si="80"/>
        <v>1.0533213617180504</v>
      </c>
      <c r="CY43">
        <f t="shared" si="81"/>
        <v>1984</v>
      </c>
      <c r="CZ43" s="280">
        <f>'Regional_intensity (aggregate)'!V20</f>
        <v>81.114149849057284</v>
      </c>
      <c r="DA43" s="280">
        <f t="shared" si="82"/>
        <v>81.153223468825516</v>
      </c>
      <c r="DB43" s="280">
        <f t="shared" si="83"/>
        <v>80.636954846023158</v>
      </c>
      <c r="DC43" s="280">
        <f t="shared" si="46"/>
        <v>80.675798595464954</v>
      </c>
      <c r="DD43" s="281">
        <f t="shared" si="84"/>
        <v>1.0059178202344736</v>
      </c>
      <c r="DE43" s="278"/>
      <c r="DF43" s="212"/>
      <c r="DG43" s="89"/>
      <c r="DI43" s="95">
        <f t="shared" si="34"/>
        <v>1984</v>
      </c>
      <c r="DJ43" s="75">
        <f>HDD_by_Division18!F48</f>
        <v>2979</v>
      </c>
      <c r="DK43" s="75">
        <f>HDD_by_Division18!G48</f>
        <v>3519</v>
      </c>
      <c r="DL43" s="75">
        <f>HDD_by_Division18!H48</f>
        <v>2262</v>
      </c>
      <c r="DM43" s="75">
        <f t="shared" si="174"/>
        <v>3081.8795860771402</v>
      </c>
      <c r="DO43" s="75">
        <f>CDD_by_Division18!F48</f>
        <v>1727</v>
      </c>
      <c r="DP43" s="75">
        <f>CDD_by_Division18!G48</f>
        <v>1438</v>
      </c>
      <c r="DQ43" s="75">
        <f>CDD_by_Division18!H48</f>
        <v>2396</v>
      </c>
      <c r="DR43" s="75">
        <f t="shared" si="175"/>
        <v>1166.4930484413874</v>
      </c>
      <c r="DT43" s="420">
        <f t="shared" si="176"/>
        <v>0.99604150801707514</v>
      </c>
      <c r="DU43" s="278"/>
      <c r="DV43">
        <f t="shared" si="146"/>
        <v>1984</v>
      </c>
      <c r="DW43" s="96">
        <f t="shared" si="85"/>
        <v>3081.8795860771402</v>
      </c>
      <c r="DX43" s="96">
        <f t="shared" si="47"/>
        <v>1166.4930484413874</v>
      </c>
      <c r="DY43" s="96">
        <f t="shared" si="86"/>
        <v>17497.395726620809</v>
      </c>
      <c r="DZ43" s="96">
        <f t="shared" si="147"/>
        <v>15</v>
      </c>
      <c r="EA43" s="96">
        <f t="shared" si="87"/>
        <v>225</v>
      </c>
      <c r="EB43" s="96">
        <f t="shared" si="88"/>
        <v>3375</v>
      </c>
      <c r="EC43" s="96">
        <f t="shared" si="89"/>
        <v>1984</v>
      </c>
      <c r="ED43" s="280">
        <f>'Regional_intensity (aggregate)'!AK20</f>
        <v>44.280571706084316</v>
      </c>
      <c r="EE43" s="280">
        <f t="shared" si="90"/>
        <v>43.95153784200221</v>
      </c>
      <c r="EF43" s="280">
        <f t="shared" si="91"/>
        <v>45.377968044199555</v>
      </c>
      <c r="EG43" s="280">
        <f t="shared" si="48"/>
        <v>45.040779801263525</v>
      </c>
      <c r="EH43" s="281">
        <f t="shared" si="92"/>
        <v>0.97581653861084439</v>
      </c>
      <c r="EI43" s="278"/>
      <c r="EK43" s="95">
        <f t="shared" si="177"/>
        <v>1984</v>
      </c>
      <c r="EL43" s="98">
        <f t="shared" si="178"/>
        <v>2979</v>
      </c>
      <c r="EM43" s="98">
        <f t="shared" si="179"/>
        <v>3519</v>
      </c>
      <c r="EN43" s="98">
        <f t="shared" si="180"/>
        <v>2262</v>
      </c>
      <c r="EO43" s="75">
        <f t="shared" si="181"/>
        <v>2849.8221819223058</v>
      </c>
      <c r="EQ43" s="398">
        <f t="shared" si="182"/>
        <v>0.96170716204007634</v>
      </c>
      <c r="ER43" s="278"/>
      <c r="ES43">
        <f t="shared" si="148"/>
        <v>1984</v>
      </c>
      <c r="ET43" s="96">
        <f t="shared" si="93"/>
        <v>2849.8221819223058</v>
      </c>
      <c r="EU43" s="96">
        <f t="shared" si="94"/>
        <v>42747.33272883459</v>
      </c>
      <c r="EV43" s="96">
        <f t="shared" si="149"/>
        <v>15</v>
      </c>
      <c r="EW43" s="96">
        <f t="shared" si="95"/>
        <v>225</v>
      </c>
      <c r="EX43" s="80">
        <f t="shared" si="96"/>
        <v>1.0533213617180504</v>
      </c>
      <c r="EY43" s="96">
        <f t="shared" si="97"/>
        <v>1984</v>
      </c>
      <c r="EZ43" s="280">
        <f>'Regional_intensity (aggregate)'!AJ20</f>
        <v>55.199389716974224</v>
      </c>
      <c r="FA43" s="280">
        <f t="shared" si="98"/>
        <v>58.216897627974291</v>
      </c>
      <c r="FB43" s="280">
        <f t="shared" si="99"/>
        <v>57.817742241228132</v>
      </c>
      <c r="FC43" s="280">
        <f t="shared" si="49"/>
        <v>60.97838397121123</v>
      </c>
      <c r="FD43" s="281">
        <f t="shared" si="100"/>
        <v>0.95471368436820703</v>
      </c>
      <c r="FE43" s="278"/>
      <c r="FG43" s="89"/>
      <c r="FI43" s="95">
        <f t="shared" si="35"/>
        <v>1984</v>
      </c>
      <c r="FJ43" s="75">
        <f>HDD_by_Division18!I48</f>
        <v>6035</v>
      </c>
      <c r="FK43" s="75">
        <f>HDD_by_Division18!J48</f>
        <v>3660</v>
      </c>
      <c r="FL43" s="75">
        <f t="shared" si="183"/>
        <v>4573.7612797374895</v>
      </c>
      <c r="FN43" s="75">
        <f>CDD_by_Division18!I48</f>
        <v>1065</v>
      </c>
      <c r="FO43" s="75">
        <f>CDD_by_Division18!J48</f>
        <v>958</v>
      </c>
      <c r="FP43" s="96">
        <f t="shared" si="184"/>
        <v>1000.6302068574666</v>
      </c>
      <c r="FR43" s="421">
        <f t="shared" si="185"/>
        <v>1.0184618116086845</v>
      </c>
      <c r="FS43" s="278"/>
      <c r="FT43">
        <f t="shared" si="150"/>
        <v>1984</v>
      </c>
      <c r="FU43" s="96">
        <f t="shared" si="101"/>
        <v>4573.7612797374895</v>
      </c>
      <c r="FV43" s="96">
        <f t="shared" si="102"/>
        <v>1000.6302068574666</v>
      </c>
      <c r="FW43" s="96">
        <f t="shared" si="103"/>
        <v>15009.453102862</v>
      </c>
      <c r="FX43" s="96">
        <f t="shared" si="151"/>
        <v>15</v>
      </c>
      <c r="FY43" s="96">
        <f t="shared" si="104"/>
        <v>225</v>
      </c>
      <c r="FZ43" s="96">
        <f t="shared" si="105"/>
        <v>3375</v>
      </c>
      <c r="GA43" s="96">
        <f t="shared" si="106"/>
        <v>1984</v>
      </c>
      <c r="GB43" s="280">
        <f>'Regional_intensity (aggregate)'!AX20</f>
        <v>51.580930394085357</v>
      </c>
      <c r="GC43" s="280">
        <f t="shared" si="107"/>
        <v>50.702618606498845</v>
      </c>
      <c r="GD43" s="280">
        <f t="shared" si="108"/>
        <v>46.612297373317304</v>
      </c>
      <c r="GE43" s="280">
        <f t="shared" si="50"/>
        <v>45.818590669760695</v>
      </c>
      <c r="GF43" s="281">
        <f t="shared" si="109"/>
        <v>1.1065948966422816</v>
      </c>
      <c r="GG43" s="280"/>
      <c r="GH43" s="278"/>
      <c r="GJ43" s="95">
        <f t="shared" si="186"/>
        <v>1984</v>
      </c>
      <c r="GK43" s="98">
        <f t="shared" si="187"/>
        <v>6035</v>
      </c>
      <c r="GL43" s="98">
        <f t="shared" si="188"/>
        <v>3660</v>
      </c>
      <c r="GM43" s="75">
        <f t="shared" si="189"/>
        <v>4614.7126240164216</v>
      </c>
      <c r="GO43" s="398">
        <f t="shared" si="190"/>
        <v>1.0029900842556738</v>
      </c>
      <c r="GP43" s="278"/>
      <c r="GQ43">
        <f t="shared" si="152"/>
        <v>1984</v>
      </c>
      <c r="GR43" s="96">
        <f t="shared" si="110"/>
        <v>4614.7126240164216</v>
      </c>
      <c r="GS43" s="96">
        <f t="shared" si="111"/>
        <v>69220.689360246324</v>
      </c>
      <c r="GT43" s="96">
        <f t="shared" si="153"/>
        <v>15</v>
      </c>
      <c r="GU43" s="96">
        <f t="shared" si="112"/>
        <v>225</v>
      </c>
      <c r="GV43" s="280">
        <f t="shared" si="113"/>
        <v>1.0533213617180504</v>
      </c>
      <c r="GW43">
        <f t="shared" si="114"/>
        <v>1984</v>
      </c>
      <c r="GX43" s="280">
        <f>'Regional_intensity (aggregate)'!AW20</f>
        <v>64.899713887382148</v>
      </c>
      <c r="GY43" s="280">
        <f t="array" ref="GY43">SUMPRODUCT(GR$11:GV$11,GR43:GV43)+GQ$11</f>
        <v>65.078022198077093</v>
      </c>
      <c r="GZ43" s="280">
        <f t="shared" si="115"/>
        <v>65.040778888090699</v>
      </c>
      <c r="HA43" s="280">
        <f t="shared" si="51"/>
        <v>65.219474766934525</v>
      </c>
      <c r="HB43" s="281">
        <f t="shared" si="116"/>
        <v>0.99783112989850165</v>
      </c>
      <c r="HC43" s="278"/>
      <c r="HD43" s="278"/>
      <c r="HE43" s="278"/>
      <c r="HG43" s="89"/>
      <c r="HO43">
        <f t="shared" si="36"/>
        <v>1984</v>
      </c>
      <c r="HP43" s="112">
        <f t="shared" si="37"/>
        <v>1.002968625239526</v>
      </c>
      <c r="HQ43" s="112">
        <f t="shared" si="38"/>
        <v>0.98302201249402776</v>
      </c>
      <c r="HS43">
        <f t="shared" si="157"/>
        <v>1984</v>
      </c>
      <c r="HT43" s="81">
        <f>Commercial_Total!D210</f>
        <v>2273.6884031279997</v>
      </c>
      <c r="HU43" s="81">
        <f t="shared" si="39"/>
        <v>2266.9586524553588</v>
      </c>
      <c r="HV43" s="81">
        <f>Commercial_Total!D292</f>
        <v>4000.8879999999999</v>
      </c>
      <c r="HW43" s="81">
        <f t="shared" si="40"/>
        <v>4069.9882089611974</v>
      </c>
      <c r="HX43" s="96"/>
      <c r="HY43" s="75">
        <f>HDD_by_Division10!K39</f>
        <v>4514</v>
      </c>
      <c r="HZ43" s="75">
        <f>CDD_by_Division10!K39</f>
        <v>1214</v>
      </c>
      <c r="IB43">
        <f t="shared" si="117"/>
        <v>1984</v>
      </c>
      <c r="IC43" s="81">
        <f t="shared" si="117"/>
        <v>2273.6884031279997</v>
      </c>
      <c r="ID43" s="81">
        <f t="shared" si="117"/>
        <v>2266.9586524553588</v>
      </c>
      <c r="IE43" s="81">
        <f t="shared" si="117"/>
        <v>4000.8879999999999</v>
      </c>
      <c r="IF43" s="81">
        <f t="shared" si="117"/>
        <v>4069.9882089611974</v>
      </c>
      <c r="IO43">
        <f t="shared" si="154"/>
        <v>1984</v>
      </c>
      <c r="IP43" s="78">
        <f>SEDS_CensusRgn!C32</f>
        <v>413.221</v>
      </c>
      <c r="IQ43" s="78">
        <f>SEDS_CensusRgn!D32</f>
        <v>512.77800000000002</v>
      </c>
      <c r="IR43" s="78">
        <f>SEDS_CensusRgn!E32</f>
        <v>831.77</v>
      </c>
      <c r="IS43" s="78">
        <f>SEDS_CensusRgn!F32</f>
        <v>506.70499999999998</v>
      </c>
      <c r="IT43" s="78">
        <f t="shared" si="118"/>
        <v>2264.4740000000002</v>
      </c>
      <c r="IV43" s="78">
        <f t="shared" si="119"/>
        <v>415.41910162043507</v>
      </c>
      <c r="IW43" s="78">
        <f t="shared" si="120"/>
        <v>512.47783943338823</v>
      </c>
      <c r="IX43" s="78">
        <f t="shared" si="121"/>
        <v>852.38358552940031</v>
      </c>
      <c r="IY43" s="78">
        <f t="shared" si="122"/>
        <v>457.89565950239302</v>
      </c>
      <c r="IZ43" s="78">
        <f t="shared" si="123"/>
        <v>2238.1761860856163</v>
      </c>
      <c r="JB43" s="290">
        <f t="shared" si="124"/>
        <v>1.0117496621034006</v>
      </c>
      <c r="JD43">
        <f t="shared" si="125"/>
        <v>1984</v>
      </c>
      <c r="JE43" s="78">
        <f t="shared" si="126"/>
        <v>2264.4740000000002</v>
      </c>
      <c r="JF43" s="78">
        <f t="shared" si="127"/>
        <v>2238.1761860856163</v>
      </c>
      <c r="JI43">
        <f t="shared" si="155"/>
        <v>1984</v>
      </c>
      <c r="JJ43" s="78">
        <f>SEDS_CensusRgn!J32</f>
        <v>997.60400000000004</v>
      </c>
      <c r="JK43" s="78">
        <f>SEDS_CensusRgn!K32</f>
        <v>1313.008</v>
      </c>
      <c r="JL43" s="78">
        <f>SEDS_CensusRgn!L32</f>
        <v>1036.8700000000001</v>
      </c>
      <c r="JM43" s="78">
        <f>SEDS_CensusRgn!M32</f>
        <v>637.54200000000003</v>
      </c>
      <c r="JN43" s="78">
        <f t="shared" si="128"/>
        <v>3985.0239999999999</v>
      </c>
      <c r="JP43" s="78">
        <f t="shared" si="129"/>
        <v>1043.2631584108981</v>
      </c>
      <c r="JQ43" s="78">
        <f t="shared" si="130"/>
        <v>1305.2835664984495</v>
      </c>
      <c r="JR43" s="78">
        <f t="shared" si="131"/>
        <v>1086.0533550288021</v>
      </c>
      <c r="JS43" s="78">
        <f t="shared" si="132"/>
        <v>638.92775129680524</v>
      </c>
      <c r="JT43" s="78">
        <f t="shared" si="133"/>
        <v>4073.5278312349551</v>
      </c>
      <c r="JV43" s="290">
        <f t="shared" si="156"/>
        <v>0.97827341928135936</v>
      </c>
      <c r="JX43">
        <f t="shared" si="135"/>
        <v>1984</v>
      </c>
      <c r="JY43" s="78">
        <f t="shared" si="136"/>
        <v>3985.0239999999999</v>
      </c>
      <c r="JZ43" s="78">
        <f t="shared" si="137"/>
        <v>4073.5278312349551</v>
      </c>
      <c r="KD43" s="78"/>
      <c r="KE43" s="78"/>
    </row>
    <row r="44" spans="2:291" x14ac:dyDescent="0.2">
      <c r="I44" s="96">
        <f t="shared" si="138"/>
        <v>1985</v>
      </c>
      <c r="J44" s="76">
        <v>1</v>
      </c>
      <c r="K44" s="79">
        <f t="shared" si="52"/>
        <v>1.027519361786047</v>
      </c>
      <c r="L44" s="96">
        <f t="shared" si="53"/>
        <v>4096</v>
      </c>
      <c r="M44" s="79">
        <f t="shared" si="54"/>
        <v>1.027519361786047</v>
      </c>
      <c r="O44" s="95">
        <v>1985</v>
      </c>
      <c r="P44" s="75">
        <f>HDD_by_Division18!B49</f>
        <v>6749</v>
      </c>
      <c r="Q44" s="75">
        <f>HDD_by_Division18!C49</f>
        <v>5971</v>
      </c>
      <c r="R44" s="96">
        <f t="shared" si="160"/>
        <v>6133.2313546423129</v>
      </c>
      <c r="T44">
        <f>CDD_by_Division18!B49</f>
        <v>324</v>
      </c>
      <c r="U44">
        <f>CDD_by_Division18!C49</f>
        <v>509</v>
      </c>
      <c r="V44" s="96">
        <f t="shared" si="161"/>
        <v>462.99417155889682</v>
      </c>
      <c r="X44" s="420">
        <f t="shared" si="162"/>
        <v>0.9883331089318641</v>
      </c>
      <c r="Y44" s="278"/>
      <c r="Z44">
        <f>1985</f>
        <v>1985</v>
      </c>
      <c r="AA44" s="96">
        <f>R44</f>
        <v>6133.2313546423129</v>
      </c>
      <c r="AB44" s="96">
        <f>V44</f>
        <v>462.99417155889682</v>
      </c>
      <c r="AC44" s="96">
        <f t="shared" si="140"/>
        <v>16</v>
      </c>
      <c r="AD44" s="96">
        <f t="shared" si="57"/>
        <v>256</v>
      </c>
      <c r="AE44" s="96">
        <f t="shared" si="58"/>
        <v>4096</v>
      </c>
      <c r="AF44" s="280">
        <f>'Regional_intensity (aggregate)'!I21</f>
        <v>34.824798185863649</v>
      </c>
      <c r="AG44" s="280">
        <f t="shared" ref="AG44:AG69" si="191">SUMPRODUCT(AA$23:AE$23,AA44:AE44)+Z$23</f>
        <v>34.817204694041109</v>
      </c>
      <c r="AH44" s="280">
        <f>AF44/AJ44</f>
        <v>35.006719808025814</v>
      </c>
      <c r="AI44" s="280">
        <f>AA$23*R$81+AB$23*V$81+AC$23*AC44+AD$23*AD44+AE$23*AE44+Z$23</f>
        <v>34.999086648483079</v>
      </c>
      <c r="AJ44" s="281">
        <f>AG44/AI44</f>
        <v>0.99480323711676477</v>
      </c>
      <c r="AK44" s="278"/>
      <c r="AM44" s="95">
        <f t="shared" si="163"/>
        <v>1985</v>
      </c>
      <c r="AN44" s="98">
        <f t="shared" si="158"/>
        <v>6749</v>
      </c>
      <c r="AO44" s="99">
        <f t="shared" si="159"/>
        <v>5971</v>
      </c>
      <c r="AP44" s="96">
        <f t="shared" si="164"/>
        <v>6181.3843517989726</v>
      </c>
      <c r="AR44" s="398">
        <f t="shared" si="165"/>
        <v>0.97865954400474908</v>
      </c>
      <c r="AS44" s="278"/>
      <c r="AT44">
        <f>1985</f>
        <v>1985</v>
      </c>
      <c r="AU44" s="96">
        <f>AP44</f>
        <v>6181.3843517989726</v>
      </c>
      <c r="AV44" s="96">
        <f>AU44*AW44</f>
        <v>98902.149628783562</v>
      </c>
      <c r="AW44" s="96">
        <f t="shared" si="142"/>
        <v>16</v>
      </c>
      <c r="AX44" s="96">
        <f t="shared" si="64"/>
        <v>256</v>
      </c>
      <c r="AY44" s="80">
        <f t="shared" si="65"/>
        <v>1.027519361786047</v>
      </c>
      <c r="AZ44">
        <f>AT44</f>
        <v>1985</v>
      </c>
      <c r="BA44" s="80">
        <f>'Regional_intensity (aggregate)'!H21</f>
        <v>75.967818113023483</v>
      </c>
      <c r="BB44" s="280">
        <f t="shared" ref="BB44:BB69" si="192">SUMPRODUCT(AU$23:AY$23,AU44:AY44)+AT$23</f>
        <v>75.819816303853429</v>
      </c>
      <c r="BC44" s="280">
        <f>BA44/BE44</f>
        <v>75.704282374346363</v>
      </c>
      <c r="BD44" s="280">
        <f>AU$23*AP$81+AV$23*AW44*AP$81+AW$23*AW44+AX$23*AX44+AY$23*AY44+AT$23</f>
        <v>75.556793990032702</v>
      </c>
      <c r="BE44" s="281">
        <f t="shared" si="69"/>
        <v>1.0034811206237182</v>
      </c>
      <c r="BF44" s="278"/>
      <c r="BG44" s="278"/>
      <c r="BH44" s="278"/>
      <c r="BJ44" s="89"/>
      <c r="BL44" s="95">
        <f t="shared" si="33"/>
        <v>1985</v>
      </c>
      <c r="BM44" s="75">
        <f>HDD_by_Division18!D49</f>
        <v>6668</v>
      </c>
      <c r="BN44" s="75">
        <f>HDD_by_Division18!E49</f>
        <v>7262</v>
      </c>
      <c r="BO44" s="75">
        <f t="shared" si="166"/>
        <v>6998.9319640564827</v>
      </c>
      <c r="BQ44" s="75">
        <f>CDD_by_Division18!D49</f>
        <v>602</v>
      </c>
      <c r="BR44" s="75">
        <f>CDD_by_Division18!E49</f>
        <v>780</v>
      </c>
      <c r="BS44" s="96">
        <f t="shared" si="167"/>
        <v>660.33351749539599</v>
      </c>
      <c r="BU44" s="420">
        <f t="shared" si="168"/>
        <v>0.98652867384506859</v>
      </c>
      <c r="BV44" s="278"/>
      <c r="BW44">
        <f>1985</f>
        <v>1985</v>
      </c>
      <c r="BX44" s="96">
        <f t="shared" si="44"/>
        <v>6998.9319640564827</v>
      </c>
      <c r="BY44" s="96">
        <f>BS44</f>
        <v>660.33351749539599</v>
      </c>
      <c r="BZ44" s="96">
        <f t="shared" si="144"/>
        <v>16</v>
      </c>
      <c r="CA44" s="96">
        <f t="shared" si="71"/>
        <v>256</v>
      </c>
      <c r="CB44" s="96">
        <f t="shared" si="72"/>
        <v>4096</v>
      </c>
      <c r="CC44" s="96">
        <f>BW44</f>
        <v>1985</v>
      </c>
      <c r="CD44" s="280">
        <f>'Regional_intensity (aggregate)'!W21</f>
        <v>31.699009684319428</v>
      </c>
      <c r="CE44" s="280">
        <f t="shared" ref="CE44:CE69" si="193">SUMPRODUCT(BX$23:CB$23,BX44:CB44)+BW$23</f>
        <v>31.514553732611546</v>
      </c>
      <c r="CF44" s="280">
        <f>CD44/CH44</f>
        <v>32.156371849749583</v>
      </c>
      <c r="CG44" s="280">
        <f>BX$23*BO$81+BY$23*BS$81+BZ$23*BZ44+CA$23*CA44+CB$23*CB44+BW$23</f>
        <v>31.969254516050913</v>
      </c>
      <c r="CH44" s="281">
        <f>CE44/CG44</f>
        <v>0.98577693504829544</v>
      </c>
      <c r="CI44" s="278"/>
      <c r="CJ44" s="278"/>
      <c r="CL44" s="95">
        <f t="shared" si="169"/>
        <v>1985</v>
      </c>
      <c r="CM44" s="98">
        <f t="shared" si="170"/>
        <v>6668</v>
      </c>
      <c r="CN44" s="99">
        <f t="shared" si="171"/>
        <v>7262</v>
      </c>
      <c r="CO44" s="96">
        <f t="shared" si="172"/>
        <v>6852.133518500149</v>
      </c>
      <c r="CQ44" s="398">
        <f t="shared" si="173"/>
        <v>1.0135185444840424</v>
      </c>
      <c r="CR44" s="278"/>
      <c r="CS44">
        <f t="shared" si="76"/>
        <v>1985</v>
      </c>
      <c r="CT44" s="96">
        <f>CO44</f>
        <v>6852.133518500149</v>
      </c>
      <c r="CU44" s="96">
        <f>CT44*CV44</f>
        <v>109634.13629600238</v>
      </c>
      <c r="CV44" s="96">
        <f t="shared" si="145"/>
        <v>16</v>
      </c>
      <c r="CW44" s="96">
        <f t="shared" si="79"/>
        <v>256</v>
      </c>
      <c r="CX44" s="80">
        <f t="shared" si="80"/>
        <v>1.027519361786047</v>
      </c>
      <c r="CY44">
        <f t="shared" si="81"/>
        <v>1985</v>
      </c>
      <c r="CZ44" s="280">
        <f>'Regional_intensity (aggregate)'!V21</f>
        <v>73.464962758963765</v>
      </c>
      <c r="DA44" s="280">
        <f t="shared" ref="DA44:DA69" si="194">SUMPRODUCT(CT$23:CX$23,CT44:CX44)+CS$23</f>
        <v>72.038084446987483</v>
      </c>
      <c r="DB44" s="280">
        <f>CZ44/DD44</f>
        <v>71.452316730220943</v>
      </c>
      <c r="DC44" s="280">
        <f>CT$23*CO$81+CU$23*CV44*$CO$81+CV$23*CV44+CW$23*CW44+CX$23*CX44+CS$23</f>
        <v>70.064529174712078</v>
      </c>
      <c r="DD44" s="281">
        <f>DA44/DC44</f>
        <v>1.0281676805014157</v>
      </c>
      <c r="DE44" s="278"/>
      <c r="DF44" s="212"/>
      <c r="DG44" s="89"/>
      <c r="DI44" s="95">
        <f t="shared" si="34"/>
        <v>1985</v>
      </c>
      <c r="DJ44" s="75">
        <f>HDD_by_Division18!F49</f>
        <v>2899</v>
      </c>
      <c r="DK44" s="75">
        <f>HDD_by_Division18!G49</f>
        <v>3660</v>
      </c>
      <c r="DL44" s="75">
        <f>HDD_by_Division18!H49</f>
        <v>2535</v>
      </c>
      <c r="DM44" s="75">
        <f t="shared" si="174"/>
        <v>3125.2703041705868</v>
      </c>
      <c r="DO44" s="75">
        <f>CDD_by_Division18!F49</f>
        <v>1878</v>
      </c>
      <c r="DP44" s="75">
        <f>CDD_by_Division18!G49</f>
        <v>1522</v>
      </c>
      <c r="DQ44" s="75">
        <f>CDD_by_Division18!H49</f>
        <v>2519</v>
      </c>
      <c r="DR44" s="75">
        <f t="shared" si="175"/>
        <v>1258.5150007317429</v>
      </c>
      <c r="DT44" s="420">
        <f t="shared" si="176"/>
        <v>1.0090382440569383</v>
      </c>
      <c r="DU44" s="278"/>
      <c r="DV44">
        <f>1985</f>
        <v>1985</v>
      </c>
      <c r="DW44" s="96">
        <f>DM44</f>
        <v>3125.2703041705868</v>
      </c>
      <c r="DX44" s="96">
        <f t="shared" si="47"/>
        <v>1258.5150007317429</v>
      </c>
      <c r="DY44" s="96">
        <f>DZ44*DX44</f>
        <v>20136.240011707887</v>
      </c>
      <c r="DZ44" s="96">
        <f t="shared" si="147"/>
        <v>16</v>
      </c>
      <c r="EA44" s="96">
        <f t="shared" si="87"/>
        <v>256</v>
      </c>
      <c r="EB44" s="96">
        <f t="shared" si="88"/>
        <v>4096</v>
      </c>
      <c r="EC44" s="96">
        <f>DV44</f>
        <v>1985</v>
      </c>
      <c r="ED44" s="280">
        <f>'Regional_intensity (aggregate)'!AK21</f>
        <v>45.352630426004133</v>
      </c>
      <c r="EE44" s="280">
        <f t="shared" ref="EE44:EE69" si="195">SUMPRODUCT(DW$23:EB$23,DW44:EB44)+DV$23</f>
        <v>42.838136094206661</v>
      </c>
      <c r="EF44" s="280">
        <f>ED44/EH44</f>
        <v>46.581491075533677</v>
      </c>
      <c r="EG44" s="280">
        <f>DW$23*DM$81+DX$23*DR$81+DY$23*DZ44*DR$80+DZ$23*DZ44+EA$23*EA44+EB$23*EB44+DV$23</f>
        <v>43.998864793973063</v>
      </c>
      <c r="EH44" s="281">
        <f>EE44/EG44</f>
        <v>0.97361912164776132</v>
      </c>
      <c r="EI44" s="278"/>
      <c r="EK44" s="95">
        <f t="shared" si="177"/>
        <v>1985</v>
      </c>
      <c r="EL44" s="98">
        <f t="shared" si="178"/>
        <v>2899</v>
      </c>
      <c r="EM44" s="98">
        <f t="shared" si="179"/>
        <v>3660</v>
      </c>
      <c r="EN44" s="98">
        <f t="shared" si="180"/>
        <v>2535</v>
      </c>
      <c r="EO44" s="75">
        <f t="shared" si="181"/>
        <v>2932.1672234418247</v>
      </c>
      <c r="EQ44" s="398">
        <f t="shared" si="182"/>
        <v>0.97611892346105644</v>
      </c>
      <c r="ER44" s="278"/>
      <c r="ES44">
        <f>1985</f>
        <v>1985</v>
      </c>
      <c r="ET44" s="96">
        <f>EO44</f>
        <v>2932.1672234418247</v>
      </c>
      <c r="EU44" s="96">
        <f>ET44*EV44</f>
        <v>46914.675575069195</v>
      </c>
      <c r="EV44" s="96">
        <f t="shared" si="149"/>
        <v>16</v>
      </c>
      <c r="EW44" s="96">
        <f t="shared" si="95"/>
        <v>256</v>
      </c>
      <c r="EX44" s="80">
        <f t="shared" si="96"/>
        <v>1.027519361786047</v>
      </c>
      <c r="EY44">
        <f>ES44</f>
        <v>1985</v>
      </c>
      <c r="EZ44" s="280">
        <f>'Regional_intensity (aggregate)'!AJ21</f>
        <v>50.54279074113348</v>
      </c>
      <c r="FA44" s="280">
        <f t="shared" ref="FA44:FA69" si="196">SUMPRODUCT(ET$23:EX$23,ET44:EX44)+ES$23</f>
        <v>47.265767597554699</v>
      </c>
      <c r="FB44" s="280">
        <f>EZ44/FD44</f>
        <v>49.673209004684644</v>
      </c>
      <c r="FC44" s="280">
        <f>ET$23*EO$81+EU$23*EV44*EO$81+EV$23*EV44+EW$23*EW44+EX$23*EX44+ES$23</f>
        <v>46.452566591844914</v>
      </c>
      <c r="FD44" s="281">
        <f>FA44/FC44</f>
        <v>1.0175060511264096</v>
      </c>
      <c r="FE44" s="278"/>
      <c r="FG44" s="89"/>
      <c r="FI44" s="95">
        <f t="shared" si="35"/>
        <v>1985</v>
      </c>
      <c r="FJ44" s="75">
        <f>HDD_by_Division18!I49</f>
        <v>6059</v>
      </c>
      <c r="FK44" s="75">
        <f>HDD_by_Division18!J49</f>
        <v>3935</v>
      </c>
      <c r="FL44" s="75">
        <f t="shared" si="183"/>
        <v>4752.1911402789174</v>
      </c>
      <c r="FN44" s="75">
        <f>CDD_by_Division18!I49</f>
        <v>1095</v>
      </c>
      <c r="FO44" s="75">
        <f>CDD_by_Division18!J49</f>
        <v>761</v>
      </c>
      <c r="FP44" s="96">
        <f t="shared" si="184"/>
        <v>894.06999149900821</v>
      </c>
      <c r="FR44" s="421">
        <f t="shared" si="185"/>
        <v>1.0091255826276258</v>
      </c>
      <c r="FS44" s="278"/>
      <c r="FT44">
        <f>1985</f>
        <v>1985</v>
      </c>
      <c r="FU44" s="96">
        <f>FL44</f>
        <v>4752.1911402789174</v>
      </c>
      <c r="FV44" s="96">
        <f>FP44</f>
        <v>894.06999149900821</v>
      </c>
      <c r="FW44" s="96">
        <f>FX44*FV44</f>
        <v>14305.119863984131</v>
      </c>
      <c r="FX44" s="96">
        <f t="shared" si="151"/>
        <v>16</v>
      </c>
      <c r="FY44" s="96">
        <f t="shared" si="104"/>
        <v>256</v>
      </c>
      <c r="FZ44" s="96">
        <f t="shared" si="105"/>
        <v>4096</v>
      </c>
      <c r="GA44" s="96">
        <f>FT44</f>
        <v>1985</v>
      </c>
      <c r="GB44" s="280">
        <f>'Regional_intensity (aggregate)'!AX21</f>
        <v>51.709264489415538</v>
      </c>
      <c r="GC44" s="280">
        <f t="shared" ref="GC44:GC69" si="197">SUMPRODUCT(FU$23:FZ$23,FU44:FZ44)+FT$23</f>
        <v>51.954838282202942</v>
      </c>
      <c r="GD44" s="280">
        <f>GB44/GF44</f>
        <v>50.93877212079137</v>
      </c>
      <c r="GE44" s="280">
        <f>FU$23*FL$81+FV$23*FP$81+FW$23*FX44*FP$81+FX$23*FX44+FY$23*FY44+FZ$23*FZ44+FT$23</f>
        <v>51.180686748530789</v>
      </c>
      <c r="GF44" s="281">
        <f>GC44/GE44</f>
        <v>1.0151258527943527</v>
      </c>
      <c r="GG44" s="280"/>
      <c r="GH44" s="278"/>
      <c r="GJ44" s="95">
        <f t="shared" si="186"/>
        <v>1985</v>
      </c>
      <c r="GK44" s="98">
        <f t="shared" si="187"/>
        <v>6059</v>
      </c>
      <c r="GL44" s="98">
        <f t="shared" si="188"/>
        <v>3935</v>
      </c>
      <c r="GM44" s="75">
        <f t="shared" si="189"/>
        <v>4788.8145740677392</v>
      </c>
      <c r="GO44" s="398">
        <f t="shared" si="190"/>
        <v>1.0205905590987929</v>
      </c>
      <c r="GP44" s="278"/>
      <c r="GQ44">
        <f>1985</f>
        <v>1985</v>
      </c>
      <c r="GR44" s="96">
        <f>GM44</f>
        <v>4788.8145740677392</v>
      </c>
      <c r="GS44" s="96">
        <f>GR44*GT44</f>
        <v>76621.033185083827</v>
      </c>
      <c r="GT44" s="96">
        <f t="shared" si="153"/>
        <v>16</v>
      </c>
      <c r="GU44" s="96">
        <f t="shared" si="112"/>
        <v>256</v>
      </c>
      <c r="GV44" s="280">
        <f t="shared" si="113"/>
        <v>1.027519361786047</v>
      </c>
      <c r="GW44">
        <f>GQ44</f>
        <v>1985</v>
      </c>
      <c r="GX44" s="280">
        <f>'Regional_intensity (aggregate)'!AW21</f>
        <v>59.341572282178802</v>
      </c>
      <c r="GY44" s="280">
        <f t="shared" ref="GY44:GY69" si="198">SUMPRODUCT(GR$23:GV$23,GR44:GV44)+GQ$23</f>
        <v>61.633741228488319</v>
      </c>
      <c r="GZ44" s="280">
        <f>GX44/HB44</f>
        <v>58.013654319057729</v>
      </c>
      <c r="HA44" s="280">
        <f t="shared" ref="HA44:HA73" si="199">GR$23*GM$81+GS$23*GT44*GM$81+GT$23*GT44+GU$23*GU44+GV$23*GV44+GQ$23</f>
        <v>60.254530180245752</v>
      </c>
      <c r="HB44" s="281">
        <f>GY44/HA44</f>
        <v>1.0228897486067319</v>
      </c>
      <c r="HC44" s="278"/>
      <c r="HD44" s="278"/>
      <c r="HE44" s="278"/>
      <c r="HG44" s="89"/>
      <c r="HO44">
        <f t="shared" si="36"/>
        <v>1985</v>
      </c>
      <c r="HP44" s="112">
        <f t="shared" si="37"/>
        <v>1.0007803792748209</v>
      </c>
      <c r="HQ44" s="112">
        <f t="shared" si="38"/>
        <v>0.99812365991729857</v>
      </c>
      <c r="HS44">
        <f t="shared" si="157"/>
        <v>1985</v>
      </c>
      <c r="HT44" s="81">
        <f>Commercial_Total!D211</f>
        <v>2360.4954031279999</v>
      </c>
      <c r="HU44" s="81">
        <f t="shared" si="39"/>
        <v>2358.6547578385253</v>
      </c>
      <c r="HV44" s="81">
        <f>Commercial_Total!D293</f>
        <v>3732.2800000000007</v>
      </c>
      <c r="HW44" s="81">
        <f t="shared" si="40"/>
        <v>3739.2961913248764</v>
      </c>
      <c r="HX44" s="96"/>
      <c r="HY44" s="75">
        <f>HDD_by_Division10!K40</f>
        <v>4642</v>
      </c>
      <c r="HZ44" s="75">
        <f>CDD_by_Division10!K40</f>
        <v>1194</v>
      </c>
      <c r="IB44">
        <f t="shared" si="117"/>
        <v>1985</v>
      </c>
      <c r="IC44" s="81">
        <f t="shared" si="117"/>
        <v>2360.4954031279999</v>
      </c>
      <c r="ID44" s="81">
        <f t="shared" si="117"/>
        <v>2358.6547578385253</v>
      </c>
      <c r="IE44" s="81">
        <f t="shared" si="117"/>
        <v>3732.2800000000007</v>
      </c>
      <c r="IF44" s="81">
        <f t="shared" si="117"/>
        <v>3739.2961913248764</v>
      </c>
      <c r="IO44">
        <f t="shared" si="154"/>
        <v>1985</v>
      </c>
      <c r="IP44" s="78">
        <f>SEDS_CensusRgn!C33</f>
        <v>428.66399999999999</v>
      </c>
      <c r="IQ44" s="78">
        <f>SEDS_CensusRgn!D33</f>
        <v>516.15800000000002</v>
      </c>
      <c r="IR44" s="78">
        <f>SEDS_CensusRgn!E33</f>
        <v>878.04</v>
      </c>
      <c r="IS44" s="78">
        <f>SEDS_CensusRgn!F33</f>
        <v>528.41999999999996</v>
      </c>
      <c r="IT44" s="78">
        <f t="shared" si="118"/>
        <v>2351.2820000000002</v>
      </c>
      <c r="IV44" s="78">
        <f t="shared" si="119"/>
        <v>430.90330228759166</v>
      </c>
      <c r="IW44" s="78">
        <f t="shared" si="120"/>
        <v>523.60527178972018</v>
      </c>
      <c r="IX44" s="78">
        <f t="shared" si="121"/>
        <v>901.83109644970568</v>
      </c>
      <c r="IY44" s="78">
        <f t="shared" si="122"/>
        <v>520.54629339348412</v>
      </c>
      <c r="IZ44" s="78">
        <f t="shared" si="123"/>
        <v>2376.8859639205016</v>
      </c>
      <c r="JB44" s="290">
        <f t="shared" si="124"/>
        <v>0.98922793760022487</v>
      </c>
      <c r="JD44">
        <f t="shared" si="125"/>
        <v>1985</v>
      </c>
      <c r="JE44" s="78">
        <f t="shared" si="126"/>
        <v>2351.2820000000002</v>
      </c>
      <c r="JF44" s="78">
        <f t="shared" si="127"/>
        <v>2376.8859639205016</v>
      </c>
      <c r="JI44">
        <f t="shared" si="155"/>
        <v>1985</v>
      </c>
      <c r="JJ44" s="78">
        <f>SEDS_CensusRgn!J33</f>
        <v>935.1</v>
      </c>
      <c r="JK44" s="78">
        <f>SEDS_CensusRgn!K33</f>
        <v>1196.2370000000001</v>
      </c>
      <c r="JL44" s="78">
        <f>SEDS_CensusRgn!L33</f>
        <v>978.52300000000002</v>
      </c>
      <c r="JM44" s="78">
        <f>SEDS_CensusRgn!M33</f>
        <v>606.41499999999996</v>
      </c>
      <c r="JN44" s="78">
        <f t="shared" si="128"/>
        <v>3716.2750000000001</v>
      </c>
      <c r="JP44" s="78">
        <f t="shared" si="129"/>
        <v>931.85609652405265</v>
      </c>
      <c r="JQ44" s="78">
        <f t="shared" si="130"/>
        <v>1163.4648926297903</v>
      </c>
      <c r="JR44" s="78">
        <f t="shared" si="131"/>
        <v>961.68764688597764</v>
      </c>
      <c r="JS44" s="78">
        <f t="shared" si="132"/>
        <v>592.84492862108732</v>
      </c>
      <c r="JT44" s="78">
        <f t="shared" si="133"/>
        <v>3649.853564660908</v>
      </c>
      <c r="JV44" s="290">
        <f t="shared" si="156"/>
        <v>1.0181983836234436</v>
      </c>
      <c r="JX44">
        <f t="shared" si="135"/>
        <v>1985</v>
      </c>
      <c r="JY44" s="78">
        <f t="shared" si="136"/>
        <v>3716.2750000000001</v>
      </c>
      <c r="JZ44" s="78">
        <f t="shared" si="137"/>
        <v>3649.853564660908</v>
      </c>
      <c r="KD44" s="78"/>
      <c r="KE44" s="78"/>
    </row>
    <row r="45" spans="2:291" ht="11.25" customHeight="1" x14ac:dyDescent="0.2">
      <c r="B45" s="64" t="s">
        <v>295</v>
      </c>
      <c r="I45" s="96">
        <f t="shared" si="138"/>
        <v>1986</v>
      </c>
      <c r="J45" s="76">
        <v>0.82323459855902914</v>
      </c>
      <c r="K45" s="79">
        <f t="shared" si="52"/>
        <v>0.91869738051687277</v>
      </c>
      <c r="L45" s="96">
        <f t="shared" si="53"/>
        <v>4913</v>
      </c>
      <c r="M45" s="79">
        <f t="shared" si="54"/>
        <v>0.91869738051687277</v>
      </c>
      <c r="O45" s="95">
        <v>1986</v>
      </c>
      <c r="P45" s="75">
        <f>HDD_by_Division18!B50</f>
        <v>6696</v>
      </c>
      <c r="Q45" s="75">
        <f>HDD_by_Division18!C50</f>
        <v>5964</v>
      </c>
      <c r="R45" s="96">
        <f t="shared" si="160"/>
        <v>6116.6392694063925</v>
      </c>
      <c r="T45">
        <f>CDD_by_Division18!B50</f>
        <v>259</v>
      </c>
      <c r="U45">
        <f>CDD_by_Division18!C50</f>
        <v>515</v>
      </c>
      <c r="V45" s="96">
        <f t="shared" si="161"/>
        <v>451.33788064366263</v>
      </c>
      <c r="X45" s="420">
        <f t="shared" si="162"/>
        <v>0.98542379846367334</v>
      </c>
      <c r="Y45" s="278"/>
      <c r="Z45">
        <f>Z44+1</f>
        <v>1986</v>
      </c>
      <c r="AA45" s="96">
        <f>R45</f>
        <v>6116.6392694063925</v>
      </c>
      <c r="AB45" s="96">
        <f>V45</f>
        <v>451.33788064366263</v>
      </c>
      <c r="AC45" s="96">
        <f t="shared" si="140"/>
        <v>17</v>
      </c>
      <c r="AD45" s="96">
        <f t="shared" si="57"/>
        <v>289</v>
      </c>
      <c r="AE45" s="96">
        <f t="shared" si="58"/>
        <v>4913</v>
      </c>
      <c r="AF45" s="280">
        <f>'Regional_intensity (aggregate)'!I22</f>
        <v>35.875394012485643</v>
      </c>
      <c r="AG45" s="280">
        <f t="shared" si="191"/>
        <v>35.769626053506983</v>
      </c>
      <c r="AH45" s="280">
        <f t="shared" ref="AH45:AH69" si="200">AF45/AJ45</f>
        <v>36.09670912622488</v>
      </c>
      <c r="AI45" s="280">
        <f t="shared" ref="AI45:AI77" si="201">AA$23*R$81+AB$23*V$81+AC$23*AC45+AD$23*AD45+AE$23*AE45+Z$23</f>
        <v>35.990288685273114</v>
      </c>
      <c r="AJ45" s="281">
        <f t="shared" ref="AJ45:AJ70" si="202">AG45/AI45</f>
        <v>0.99386882851383118</v>
      </c>
      <c r="AK45" s="278"/>
      <c r="AM45" s="95">
        <f t="shared" si="163"/>
        <v>1986</v>
      </c>
      <c r="AN45" s="98">
        <f t="shared" si="158"/>
        <v>6696</v>
      </c>
      <c r="AO45" s="99">
        <f t="shared" si="159"/>
        <v>5964</v>
      </c>
      <c r="AP45" s="96">
        <f t="shared" si="164"/>
        <v>6161.9451741861794</v>
      </c>
      <c r="AR45" s="398">
        <f t="shared" si="165"/>
        <v>0.9767461664941145</v>
      </c>
      <c r="AS45" s="278"/>
      <c r="AT45">
        <f>AT44+1</f>
        <v>1986</v>
      </c>
      <c r="AU45" s="96">
        <f t="shared" ref="AU45:AU69" si="203">AP45</f>
        <v>6161.9451741861794</v>
      </c>
      <c r="AV45" s="96">
        <f t="shared" ref="AV45:AV69" si="204">AU45*AW45</f>
        <v>104753.06796116506</v>
      </c>
      <c r="AW45" s="96">
        <f t="shared" si="142"/>
        <v>17</v>
      </c>
      <c r="AX45" s="96">
        <f t="shared" si="64"/>
        <v>289</v>
      </c>
      <c r="AY45" s="80">
        <f t="shared" si="65"/>
        <v>0.91869738051687277</v>
      </c>
      <c r="AZ45">
        <f t="shared" ref="AZ45:AZ69" si="205">AT45</f>
        <v>1986</v>
      </c>
      <c r="BA45" s="80">
        <f>'Regional_intensity (aggregate)'!H22</f>
        <v>82.983567155521754</v>
      </c>
      <c r="BB45" s="280">
        <f t="shared" si="192"/>
        <v>78.86539202736175</v>
      </c>
      <c r="BC45" s="280">
        <f t="shared" ref="BC45:BC69" si="206">BA45/BE45</f>
        <v>82.734056514058977</v>
      </c>
      <c r="BD45" s="280">
        <f t="shared" ref="BD45:BD77" si="207">AU$23*AP$81+AV$23*AW45*AP$81+AW$23*AW45+AX$23*AX45+AY$23*AY45+AT$23</f>
        <v>78.628263699085849</v>
      </c>
      <c r="BE45" s="281">
        <f t="shared" si="69"/>
        <v>1.0030158153966544</v>
      </c>
      <c r="BF45" s="278"/>
      <c r="BG45" s="278"/>
      <c r="BH45" s="278"/>
      <c r="BJ45" s="89"/>
      <c r="BL45" s="95">
        <f t="shared" si="33"/>
        <v>1986</v>
      </c>
      <c r="BM45" s="75">
        <f>HDD_by_Division18!D50</f>
        <v>6265</v>
      </c>
      <c r="BN45" s="75">
        <f>HDD_by_Division18!E50</f>
        <v>6365</v>
      </c>
      <c r="BO45" s="75">
        <f t="shared" si="166"/>
        <v>6320.7124518613609</v>
      </c>
      <c r="BQ45" s="75">
        <f>CDD_by_Division18!D50</f>
        <v>699</v>
      </c>
      <c r="BR45" s="75">
        <f>CDD_by_Division18!E50</f>
        <v>965</v>
      </c>
      <c r="BS45" s="96">
        <f t="shared" si="167"/>
        <v>786.17255985267036</v>
      </c>
      <c r="BU45" s="420">
        <f t="shared" si="168"/>
        <v>1.0016878627438217</v>
      </c>
      <c r="BV45" s="278"/>
      <c r="BW45">
        <f>BW44+1</f>
        <v>1986</v>
      </c>
      <c r="BX45" s="96">
        <f t="shared" si="44"/>
        <v>6320.7124518613609</v>
      </c>
      <c r="BY45" s="96">
        <f>BS45</f>
        <v>786.17255985267036</v>
      </c>
      <c r="BZ45" s="96">
        <f t="shared" si="144"/>
        <v>17</v>
      </c>
      <c r="CA45" s="96">
        <f t="shared" si="71"/>
        <v>289</v>
      </c>
      <c r="CB45" s="96">
        <f t="shared" si="72"/>
        <v>4913</v>
      </c>
      <c r="CC45" s="96">
        <f t="shared" ref="CC45:CC69" si="208">BW45</f>
        <v>1986</v>
      </c>
      <c r="CD45" s="280">
        <f>'Regional_intensity (aggregate)'!W22</f>
        <v>33.012751034830544</v>
      </c>
      <c r="CE45" s="280">
        <f t="shared" si="193"/>
        <v>32.985534640977335</v>
      </c>
      <c r="CF45" s="280">
        <f t="shared" ref="CF45:CF69" si="209">CD45/CH45</f>
        <v>33.01802230380234</v>
      </c>
      <c r="CG45" s="280">
        <f t="shared" ref="CG45:CG77" si="210">BX$23*BO$81+BY$23*BS$81+BZ$23*BZ45+CA$23*CA45+CB$23*CB45+BW$23</f>
        <v>32.990801564206109</v>
      </c>
      <c r="CH45" s="281">
        <f t="shared" ref="CH45:CH70" si="211">CE45/CG45</f>
        <v>0.99984035176536945</v>
      </c>
      <c r="CI45" s="278"/>
      <c r="CJ45" s="278"/>
      <c r="CL45" s="95">
        <f t="shared" si="169"/>
        <v>1986</v>
      </c>
      <c r="CM45" s="98">
        <f t="shared" si="170"/>
        <v>6265</v>
      </c>
      <c r="CN45" s="99">
        <f t="shared" si="171"/>
        <v>6365</v>
      </c>
      <c r="CO45" s="96">
        <f t="shared" si="172"/>
        <v>6295.9989088384091</v>
      </c>
      <c r="CQ45" s="398">
        <f t="shared" si="173"/>
        <v>0.95587807297553007</v>
      </c>
      <c r="CR45" s="278"/>
      <c r="CS45">
        <f t="shared" si="76"/>
        <v>1986</v>
      </c>
      <c r="CT45" s="96">
        <f t="shared" ref="CT45:CT69" si="212">CO45</f>
        <v>6295.9989088384091</v>
      </c>
      <c r="CU45" s="96">
        <f t="shared" ref="CU45:CU69" si="213">CT45*CV45</f>
        <v>107031.98145025295</v>
      </c>
      <c r="CV45" s="96">
        <f t="shared" si="145"/>
        <v>17</v>
      </c>
      <c r="CW45" s="96">
        <f t="shared" si="79"/>
        <v>289</v>
      </c>
      <c r="CX45" s="80">
        <f t="shared" si="80"/>
        <v>0.91869738051687277</v>
      </c>
      <c r="CY45">
        <f t="shared" si="81"/>
        <v>1986</v>
      </c>
      <c r="CZ45" s="280">
        <f>'Regional_intensity (aggregate)'!V22</f>
        <v>68.103485318071236</v>
      </c>
      <c r="DA45" s="280">
        <f t="shared" si="194"/>
        <v>70.001268166331428</v>
      </c>
      <c r="DB45" s="280">
        <f t="shared" ref="DB45:DB69" si="214">CZ45/DD45</f>
        <v>68.673335308180967</v>
      </c>
      <c r="DC45" s="280">
        <f t="shared" ref="DC45:DC77" si="215">CT$23*CO$81+CU$23*CV45*$CO$81+CV$23*CV45+CW$23*CW45+CX$23*CX45+CS$23</f>
        <v>70.586997689364637</v>
      </c>
      <c r="DD45" s="281">
        <f t="shared" ref="DD45:DD70" si="216">DA45/DC45</f>
        <v>0.99170201960407989</v>
      </c>
      <c r="DE45" s="278"/>
      <c r="DF45" s="212"/>
      <c r="DG45" s="89"/>
      <c r="DI45" s="95">
        <f t="shared" si="34"/>
        <v>1986</v>
      </c>
      <c r="DJ45" s="75">
        <f>HDD_by_Division18!F50</f>
        <v>2828</v>
      </c>
      <c r="DK45" s="75">
        <f>HDD_by_Division18!G50</f>
        <v>3338</v>
      </c>
      <c r="DL45" s="75">
        <f>HDD_by_Division18!H50</f>
        <v>2117</v>
      </c>
      <c r="DM45" s="75">
        <f t="shared" si="174"/>
        <v>2920.909689557855</v>
      </c>
      <c r="DO45" s="75">
        <f>CDD_by_Division18!F50</f>
        <v>2030</v>
      </c>
      <c r="DP45" s="75">
        <f>CDD_by_Division18!G50</f>
        <v>1725</v>
      </c>
      <c r="DQ45" s="75">
        <f>CDD_by_Division18!H50</f>
        <v>2541</v>
      </c>
      <c r="DR45" s="75">
        <f t="shared" si="175"/>
        <v>1379.4442411824969</v>
      </c>
      <c r="DT45" s="420">
        <f t="shared" si="176"/>
        <v>1.0199163196057563</v>
      </c>
      <c r="DU45" s="278"/>
      <c r="DV45">
        <f>DV44+1</f>
        <v>1986</v>
      </c>
      <c r="DW45" s="96">
        <f t="shared" ref="DW45:DW69" si="217">DM45</f>
        <v>2920.909689557855</v>
      </c>
      <c r="DX45" s="96">
        <f t="shared" si="47"/>
        <v>1379.4442411824969</v>
      </c>
      <c r="DY45" s="96">
        <f t="shared" ref="DY45:DY69" si="218">DZ45*DX45</f>
        <v>23450.552100102446</v>
      </c>
      <c r="DZ45" s="96">
        <f t="shared" si="147"/>
        <v>17</v>
      </c>
      <c r="EA45" s="96">
        <f t="shared" si="87"/>
        <v>289</v>
      </c>
      <c r="EB45" s="96">
        <f t="shared" si="88"/>
        <v>4913</v>
      </c>
      <c r="EC45" s="96">
        <f t="shared" ref="EC45:EC69" si="219">DV45</f>
        <v>1986</v>
      </c>
      <c r="ED45" s="280">
        <f>'Regional_intensity (aggregate)'!AK22</f>
        <v>45.595595396254559</v>
      </c>
      <c r="EE45" s="280">
        <f t="shared" si="195"/>
        <v>45.347580378515303</v>
      </c>
      <c r="EF45" s="280">
        <f t="shared" ref="EF45:EF69" si="220">ED45/EH45</f>
        <v>45.606835010543008</v>
      </c>
      <c r="EG45" s="280">
        <f>DW$23*DM$81+DX$23*DR$81+DY$23*DZ45*DR$80+DZ$23*DZ45+EA$23*EA45+EB$23*EB45+DV$23</f>
        <v>45.358758855469915</v>
      </c>
      <c r="EH45" s="281">
        <f t="shared" ref="EH45:EH70" si="221">EE45/EG45</f>
        <v>0.99975355417042533</v>
      </c>
      <c r="EI45" s="278"/>
      <c r="EK45" s="95">
        <f t="shared" si="177"/>
        <v>1986</v>
      </c>
      <c r="EL45" s="98">
        <f t="shared" si="178"/>
        <v>2828</v>
      </c>
      <c r="EM45" s="98">
        <f t="shared" si="179"/>
        <v>3338</v>
      </c>
      <c r="EN45" s="98">
        <f t="shared" si="180"/>
        <v>2117</v>
      </c>
      <c r="EO45" s="75">
        <f t="shared" si="181"/>
        <v>2694.7349432089341</v>
      </c>
      <c r="EQ45" s="398">
        <f t="shared" si="182"/>
        <v>0.93346337640233168</v>
      </c>
      <c r="ER45" s="278"/>
      <c r="ES45">
        <f>ES44+1</f>
        <v>1986</v>
      </c>
      <c r="ET45" s="96">
        <f t="shared" ref="ET45:ET69" si="222">EO45</f>
        <v>2694.7349432089341</v>
      </c>
      <c r="EU45" s="96">
        <f t="shared" ref="EU45:EU69" si="223">ET45*EV45</f>
        <v>45810.494034551877</v>
      </c>
      <c r="EV45" s="96">
        <f t="shared" si="149"/>
        <v>17</v>
      </c>
      <c r="EW45" s="96">
        <f t="shared" si="95"/>
        <v>289</v>
      </c>
      <c r="EX45" s="80">
        <f t="shared" si="96"/>
        <v>0.91869738051687277</v>
      </c>
      <c r="EY45">
        <f t="shared" ref="EY45:EY69" si="224">ES45</f>
        <v>1986</v>
      </c>
      <c r="EZ45" s="280">
        <f>'Regional_intensity (aggregate)'!AJ22</f>
        <v>46.681784190599259</v>
      </c>
      <c r="FA45" s="280">
        <f t="shared" si="196"/>
        <v>46.155922243055095</v>
      </c>
      <c r="FB45" s="280">
        <f t="shared" ref="FB45:FB69" si="225">EZ45/FD45</f>
        <v>47.076253670433061</v>
      </c>
      <c r="FC45" s="280">
        <f t="shared" ref="FC45:FC77" si="226">ET$23*EO$81+EU$23*EV45*EO$81+EV$23*EV45+EW$23*EW45+EX$23*EX45+ES$23</f>
        <v>46.545948094769095</v>
      </c>
      <c r="FD45" s="281">
        <f t="shared" ref="FD45:FD69" si="227">FA45/FC45</f>
        <v>0.99162062719358746</v>
      </c>
      <c r="FE45" s="278"/>
      <c r="FG45" s="89"/>
      <c r="FI45" s="95">
        <f t="shared" si="35"/>
        <v>1986</v>
      </c>
      <c r="FJ45" s="75">
        <f>HDD_by_Division18!I50</f>
        <v>5197</v>
      </c>
      <c r="FK45" s="75">
        <f>HDD_by_Division18!J50</f>
        <v>3282</v>
      </c>
      <c r="FL45" s="75">
        <f t="shared" si="183"/>
        <v>4018.780147662018</v>
      </c>
      <c r="FN45" s="75">
        <f>CDD_by_Division18!I50</f>
        <v>1090</v>
      </c>
      <c r="FO45" s="75">
        <f>CDD_by_Division18!J50</f>
        <v>696</v>
      </c>
      <c r="FP45" s="96">
        <f t="shared" si="184"/>
        <v>852.97478039104556</v>
      </c>
      <c r="FR45" s="421">
        <f t="shared" si="185"/>
        <v>0.99581268768117459</v>
      </c>
      <c r="FS45" s="278"/>
      <c r="FT45">
        <f>FT44+1</f>
        <v>1986</v>
      </c>
      <c r="FU45" s="96">
        <f t="shared" ref="FU45:FU69" si="228">FL45</f>
        <v>4018.780147662018</v>
      </c>
      <c r="FV45" s="96">
        <f t="shared" ref="FV45:FV69" si="229">FP45</f>
        <v>852.97478039104556</v>
      </c>
      <c r="FW45" s="96">
        <f t="shared" ref="FW45:FW69" si="230">FX45*FV45</f>
        <v>14500.571266647774</v>
      </c>
      <c r="FX45" s="96">
        <f t="shared" si="151"/>
        <v>17</v>
      </c>
      <c r="FY45" s="96">
        <f t="shared" si="104"/>
        <v>289</v>
      </c>
      <c r="FZ45" s="96">
        <f t="shared" si="105"/>
        <v>4913</v>
      </c>
      <c r="GA45" s="96">
        <f t="shared" ref="GA45:GA69" si="231">FT45</f>
        <v>1986</v>
      </c>
      <c r="GB45" s="280">
        <f>'Regional_intensity (aggregate)'!AX22</f>
        <v>50.421892376998272</v>
      </c>
      <c r="GC45" s="280">
        <f t="shared" si="197"/>
        <v>50.646572103109342</v>
      </c>
      <c r="GD45" s="280">
        <f t="shared" ref="GD45:GD69" si="232">GB45/GF45</f>
        <v>50.798389878900736</v>
      </c>
      <c r="GE45" s="280">
        <f t="shared" ref="GE45:GE77" si="233">FU$23*FL$81+FV$23*FP$81+FW$23*FX45*FP$81+FX$23*FX45+FY$23*FY45+FZ$23*FZ45+FT$23</f>
        <v>51.024747276190361</v>
      </c>
      <c r="GF45" s="281">
        <f t="shared" ref="GF45:GF71" si="234">GC45/GE45</f>
        <v>0.99258839693935175</v>
      </c>
      <c r="GG45" s="280"/>
      <c r="GH45" s="278"/>
      <c r="GJ45" s="95">
        <f t="shared" si="186"/>
        <v>1986</v>
      </c>
      <c r="GK45" s="98">
        <f t="shared" si="187"/>
        <v>5197</v>
      </c>
      <c r="GL45" s="98">
        <f t="shared" si="188"/>
        <v>3282</v>
      </c>
      <c r="GM45" s="75">
        <f t="shared" si="189"/>
        <v>4051.7998631542937</v>
      </c>
      <c r="GO45" s="398">
        <f t="shared" si="190"/>
        <v>0.94097887425245952</v>
      </c>
      <c r="GP45" s="278"/>
      <c r="GQ45">
        <f>GQ44+1</f>
        <v>1986</v>
      </c>
      <c r="GR45" s="96">
        <f t="shared" ref="GR45:GR69" si="235">GM45</f>
        <v>4051.7998631542937</v>
      </c>
      <c r="GS45" s="96">
        <f t="shared" ref="GS45:GS69" si="236">GR45*GT45</f>
        <v>68880.597673622993</v>
      </c>
      <c r="GT45" s="96">
        <f t="shared" si="153"/>
        <v>17</v>
      </c>
      <c r="GU45" s="96">
        <f t="shared" si="112"/>
        <v>289</v>
      </c>
      <c r="GV45" s="280">
        <f t="shared" si="113"/>
        <v>0.91869738051687277</v>
      </c>
      <c r="GW45">
        <f t="shared" ref="GW45:GW69" si="237">GQ45</f>
        <v>1986</v>
      </c>
      <c r="GX45" s="280">
        <f>'Regional_intensity (aggregate)'!AW22</f>
        <v>56.096849949766835</v>
      </c>
      <c r="GY45" s="280">
        <f t="shared" si="198"/>
        <v>59.60419902402478</v>
      </c>
      <c r="GZ45" s="280">
        <f t="shared" ref="GZ45:GZ69" si="238">GX45/HB45</f>
        <v>56.496906949109587</v>
      </c>
      <c r="HA45" s="280">
        <f t="shared" si="199"/>
        <v>60.029268827964437</v>
      </c>
      <c r="HB45" s="281">
        <f t="shared" ref="HB45:HB69" si="239">GY45/HA45</f>
        <v>0.99291895749791914</v>
      </c>
      <c r="HC45" s="278"/>
      <c r="HD45" s="278"/>
      <c r="HE45" s="278"/>
      <c r="HG45" s="89"/>
      <c r="HO45">
        <f t="shared" si="36"/>
        <v>1986</v>
      </c>
      <c r="HP45" s="112">
        <f t="shared" si="37"/>
        <v>1.0048246592964629</v>
      </c>
      <c r="HQ45" s="112">
        <f t="shared" si="38"/>
        <v>0.95220852552960777</v>
      </c>
      <c r="HS45">
        <f t="shared" si="157"/>
        <v>1986</v>
      </c>
      <c r="HT45" s="81">
        <f>Commercial_Total!D212</f>
        <v>2447.8424031279992</v>
      </c>
      <c r="HU45" s="81">
        <f t="shared" si="39"/>
        <v>2436.0891031892852</v>
      </c>
      <c r="HV45" s="81">
        <f>Commercial_Total!D294</f>
        <v>3692.857</v>
      </c>
      <c r="HW45" s="81">
        <f t="shared" si="40"/>
        <v>3878.2019914661801</v>
      </c>
      <c r="HX45" s="96"/>
      <c r="HY45" s="75">
        <f>HDD_by_Division10!K41</f>
        <v>4295</v>
      </c>
      <c r="HZ45" s="75">
        <f>CDD_by_Division10!K41</f>
        <v>1249</v>
      </c>
      <c r="IB45">
        <f t="shared" si="117"/>
        <v>1986</v>
      </c>
      <c r="IC45" s="81">
        <f t="shared" si="117"/>
        <v>2447.8424031279992</v>
      </c>
      <c r="ID45" s="81">
        <f t="shared" si="117"/>
        <v>2436.0891031892852</v>
      </c>
      <c r="IE45" s="81">
        <f t="shared" si="117"/>
        <v>3692.857</v>
      </c>
      <c r="IF45" s="81">
        <f t="shared" si="117"/>
        <v>3878.2019914661801</v>
      </c>
      <c r="IO45">
        <f t="shared" si="154"/>
        <v>1986</v>
      </c>
      <c r="IP45" s="78">
        <f>SEDS_CensusRgn!C34</f>
        <v>449.60900000000004</v>
      </c>
      <c r="IQ45" s="78">
        <f>SEDS_CensusRgn!D34</f>
        <v>534.00700000000006</v>
      </c>
      <c r="IR45" s="78">
        <f>SEDS_CensusRgn!E34</f>
        <v>918.13400000000001</v>
      </c>
      <c r="IS45" s="78">
        <f>SEDS_CensusRgn!F34</f>
        <v>536.875</v>
      </c>
      <c r="IT45" s="78">
        <f t="shared" si="118"/>
        <v>2438.625</v>
      </c>
      <c r="IV45" s="78">
        <f t="shared" si="119"/>
        <v>452.38263551571185</v>
      </c>
      <c r="IW45" s="78">
        <f t="shared" si="120"/>
        <v>534.09226688753847</v>
      </c>
      <c r="IX45" s="78">
        <f t="shared" si="121"/>
        <v>918.36032607240736</v>
      </c>
      <c r="IY45" s="78">
        <f t="shared" si="122"/>
        <v>540.88381614721175</v>
      </c>
      <c r="IZ45" s="78">
        <f t="shared" si="123"/>
        <v>2445.7190446228697</v>
      </c>
      <c r="JB45" s="290">
        <f t="shared" si="124"/>
        <v>0.99709940328654412</v>
      </c>
      <c r="JD45">
        <f t="shared" si="125"/>
        <v>1986</v>
      </c>
      <c r="JE45" s="78">
        <f t="shared" si="126"/>
        <v>2438.625</v>
      </c>
      <c r="JF45" s="78">
        <f t="shared" si="127"/>
        <v>2445.7190446228697</v>
      </c>
      <c r="JI45">
        <f t="shared" si="155"/>
        <v>1986</v>
      </c>
      <c r="JJ45" s="78">
        <f>SEDS_CensusRgn!J34</f>
        <v>1039.9929999999999</v>
      </c>
      <c r="JK45" s="78">
        <f>SEDS_CensusRgn!K34</f>
        <v>1101.627</v>
      </c>
      <c r="JL45" s="78">
        <f>SEDS_CensusRgn!L34</f>
        <v>940.00599999999997</v>
      </c>
      <c r="JM45" s="78">
        <f>SEDS_CensusRgn!M34</f>
        <v>597.30000000000007</v>
      </c>
      <c r="JN45" s="78">
        <f t="shared" si="128"/>
        <v>3678.9259999999999</v>
      </c>
      <c r="JP45" s="78">
        <f t="shared" si="129"/>
        <v>1036.8660035422497</v>
      </c>
      <c r="JQ45" s="78">
        <f t="shared" si="130"/>
        <v>1110.8447681086761</v>
      </c>
      <c r="JR45" s="78">
        <f t="shared" si="131"/>
        <v>947.94921991521755</v>
      </c>
      <c r="JS45" s="78">
        <f t="shared" si="132"/>
        <v>601.55966958788963</v>
      </c>
      <c r="JT45" s="78">
        <f t="shared" si="133"/>
        <v>3697.219661154033</v>
      </c>
      <c r="JV45" s="290">
        <f t="shared" si="156"/>
        <v>0.99505204915297807</v>
      </c>
      <c r="JX45">
        <f t="shared" si="135"/>
        <v>1986</v>
      </c>
      <c r="JY45" s="78">
        <f t="shared" si="136"/>
        <v>3678.9259999999999</v>
      </c>
      <c r="JZ45" s="78">
        <f t="shared" si="137"/>
        <v>3697.219661154033</v>
      </c>
      <c r="KD45" s="78"/>
      <c r="KE45" s="78"/>
    </row>
    <row r="46" spans="2:291" x14ac:dyDescent="0.2">
      <c r="B46" s="65" t="s">
        <v>524</v>
      </c>
      <c r="I46" s="96">
        <f t="shared" si="138"/>
        <v>1987</v>
      </c>
      <c r="J46" s="76">
        <v>0.78523988608563555</v>
      </c>
      <c r="K46" s="79">
        <f t="shared" si="52"/>
        <v>0.83400403474254214</v>
      </c>
      <c r="L46" s="96">
        <f t="shared" si="53"/>
        <v>5832</v>
      </c>
      <c r="M46" s="79">
        <f t="shared" si="54"/>
        <v>0.83400403474254214</v>
      </c>
      <c r="O46" s="95">
        <v>1987</v>
      </c>
      <c r="P46" s="75">
        <f>HDD_by_Division18!B51</f>
        <v>6702</v>
      </c>
      <c r="Q46" s="75">
        <f>HDD_by_Division18!C51</f>
        <v>5971</v>
      </c>
      <c r="R46" s="96">
        <f t="shared" si="160"/>
        <v>6123.4307458143066</v>
      </c>
      <c r="T46">
        <f>CDD_by_Division18!B51</f>
        <v>361</v>
      </c>
      <c r="U46">
        <f>CDD_by_Division18!C51</f>
        <v>634</v>
      </c>
      <c r="V46" s="96">
        <f t="shared" si="161"/>
        <v>566.1103180301559</v>
      </c>
      <c r="X46" s="420">
        <f t="shared" si="162"/>
        <v>1.0084463094327845</v>
      </c>
      <c r="Y46" s="278"/>
      <c r="Z46">
        <f t="shared" ref="Z46:Z71" si="240">Z45+1</f>
        <v>1987</v>
      </c>
      <c r="AA46" s="96">
        <f t="shared" ref="AA46:AA69" si="241">R46</f>
        <v>6123.4307458143066</v>
      </c>
      <c r="AB46" s="96">
        <f t="shared" ref="AB46:AB69" si="242">V46</f>
        <v>566.1103180301559</v>
      </c>
      <c r="AC46" s="96">
        <f t="shared" si="140"/>
        <v>18</v>
      </c>
      <c r="AD46" s="96">
        <f t="shared" si="57"/>
        <v>324</v>
      </c>
      <c r="AE46" s="96">
        <f t="shared" si="58"/>
        <v>5832</v>
      </c>
      <c r="AF46" s="280">
        <f>'Regional_intensity (aggregate)'!I23</f>
        <v>37.16074332548795</v>
      </c>
      <c r="AG46" s="280">
        <f t="shared" si="191"/>
        <v>37.001236700570601</v>
      </c>
      <c r="AH46" s="280">
        <f t="shared" si="200"/>
        <v>37.116173053053473</v>
      </c>
      <c r="AI46" s="280">
        <f t="shared" si="201"/>
        <v>36.956857738995154</v>
      </c>
      <c r="AJ46" s="281">
        <f t="shared" si="202"/>
        <v>1.0012008315720149</v>
      </c>
      <c r="AK46" s="278"/>
      <c r="AM46" s="95">
        <f t="shared" si="163"/>
        <v>1987</v>
      </c>
      <c r="AN46" s="98">
        <f t="shared" si="158"/>
        <v>6702</v>
      </c>
      <c r="AO46" s="99">
        <f t="shared" si="159"/>
        <v>5971</v>
      </c>
      <c r="AP46" s="96">
        <f t="shared" si="164"/>
        <v>6168.6747572815539</v>
      </c>
      <c r="AR46" s="398">
        <f t="shared" si="165"/>
        <v>0.97740906881796918</v>
      </c>
      <c r="AS46" s="278"/>
      <c r="AT46">
        <f t="shared" ref="AT46:AT71" si="243">AT45+1</f>
        <v>1987</v>
      </c>
      <c r="AU46" s="96">
        <f t="shared" si="203"/>
        <v>6168.6747572815539</v>
      </c>
      <c r="AV46" s="96">
        <f t="shared" si="204"/>
        <v>111036.14563106796</v>
      </c>
      <c r="AW46" s="96">
        <f t="shared" si="142"/>
        <v>18</v>
      </c>
      <c r="AX46" s="96">
        <f t="shared" si="64"/>
        <v>324</v>
      </c>
      <c r="AY46" s="80">
        <f t="shared" si="65"/>
        <v>0.83400403474254214</v>
      </c>
      <c r="AZ46">
        <f t="shared" si="205"/>
        <v>1987</v>
      </c>
      <c r="BA46" s="80">
        <f>'Regional_intensity (aggregate)'!H23</f>
        <v>80.223477365003845</v>
      </c>
      <c r="BB46" s="280">
        <f t="shared" si="192"/>
        <v>81.415968460189404</v>
      </c>
      <c r="BC46" s="280">
        <f t="shared" si="206"/>
        <v>79.947719062607348</v>
      </c>
      <c r="BD46" s="280">
        <f t="shared" si="207"/>
        <v>81.136111116828445</v>
      </c>
      <c r="BE46" s="281">
        <f t="shared" si="69"/>
        <v>1.0034492328940685</v>
      </c>
      <c r="BF46" s="278"/>
      <c r="BG46" s="278"/>
      <c r="BH46" s="278"/>
      <c r="BJ46" s="89"/>
      <c r="BL46" s="95">
        <f t="shared" si="33"/>
        <v>1987</v>
      </c>
      <c r="BM46" s="75">
        <f>HDD_by_Division18!D51</f>
        <v>5915</v>
      </c>
      <c r="BN46" s="75">
        <f>HDD_by_Division18!E51</f>
        <v>5832</v>
      </c>
      <c r="BO46" s="75">
        <f t="shared" si="166"/>
        <v>5868.7586649550703</v>
      </c>
      <c r="BQ46" s="75">
        <f>CDD_by_Division18!D51</f>
        <v>879</v>
      </c>
      <c r="BR46" s="75">
        <f>CDD_by_Division18!E51</f>
        <v>1060</v>
      </c>
      <c r="BS46" s="96">
        <f t="shared" si="167"/>
        <v>938.31666666666672</v>
      </c>
      <c r="BU46" s="420">
        <f t="shared" si="168"/>
        <v>1.0152051147369201</v>
      </c>
      <c r="BV46" s="278"/>
      <c r="BW46">
        <f t="shared" ref="BW46:BW71" si="244">BW45+1</f>
        <v>1987</v>
      </c>
      <c r="BX46" s="96">
        <f t="shared" si="44"/>
        <v>5868.7586649550703</v>
      </c>
      <c r="BY46" s="96">
        <f t="shared" ref="BY46:BY69" si="245">BS46</f>
        <v>938.31666666666672</v>
      </c>
      <c r="BZ46" s="96">
        <f t="shared" si="144"/>
        <v>18</v>
      </c>
      <c r="CA46" s="96">
        <f t="shared" si="71"/>
        <v>324</v>
      </c>
      <c r="CB46" s="96">
        <f t="shared" si="72"/>
        <v>5832</v>
      </c>
      <c r="CC46" s="96">
        <f t="shared" si="208"/>
        <v>1987</v>
      </c>
      <c r="CD46" s="280">
        <f>'Regional_intensity (aggregate)'!W23</f>
        <v>34.712095761887063</v>
      </c>
      <c r="CE46" s="280">
        <f t="shared" si="193"/>
        <v>34.578022312112445</v>
      </c>
      <c r="CF46" s="280">
        <f t="shared" si="209"/>
        <v>34.162570665618638</v>
      </c>
      <c r="CG46" s="280">
        <f t="shared" si="210"/>
        <v>34.030619724548181</v>
      </c>
      <c r="CH46" s="281">
        <f t="shared" si="211"/>
        <v>1.0160855897422694</v>
      </c>
      <c r="CI46" s="278"/>
      <c r="CJ46" s="278"/>
      <c r="CL46" s="95">
        <f t="shared" si="169"/>
        <v>1987</v>
      </c>
      <c r="CM46" s="98">
        <f t="shared" si="170"/>
        <v>5915</v>
      </c>
      <c r="CN46" s="99">
        <f t="shared" si="171"/>
        <v>5832</v>
      </c>
      <c r="CO46" s="96">
        <f t="shared" si="172"/>
        <v>5889.2709056641206</v>
      </c>
      <c r="CQ46" s="398">
        <f t="shared" si="173"/>
        <v>0.91175532333288967</v>
      </c>
      <c r="CR46" s="278"/>
      <c r="CS46">
        <f t="shared" si="76"/>
        <v>1987</v>
      </c>
      <c r="CT46" s="96">
        <f t="shared" si="212"/>
        <v>5889.2709056641206</v>
      </c>
      <c r="CU46" s="96">
        <f t="shared" si="213"/>
        <v>106006.87630195417</v>
      </c>
      <c r="CV46" s="96">
        <f t="shared" si="145"/>
        <v>18</v>
      </c>
      <c r="CW46" s="96">
        <f t="shared" si="79"/>
        <v>324</v>
      </c>
      <c r="CX46" s="80">
        <f t="shared" si="80"/>
        <v>0.83400403474254214</v>
      </c>
      <c r="CY46">
        <f t="shared" si="81"/>
        <v>1987</v>
      </c>
      <c r="CZ46" s="280">
        <f>'Regional_intensity (aggregate)'!V23</f>
        <v>69.854170008871435</v>
      </c>
      <c r="DA46" s="280">
        <f t="shared" si="194"/>
        <v>68.359670932722054</v>
      </c>
      <c r="DB46" s="280">
        <f t="shared" si="214"/>
        <v>72.462163529700177</v>
      </c>
      <c r="DC46" s="280">
        <f t="shared" si="215"/>
        <v>70.911867585489986</v>
      </c>
      <c r="DD46" s="281">
        <f t="shared" si="216"/>
        <v>0.96400889245102661</v>
      </c>
      <c r="DE46" s="278"/>
      <c r="DF46" s="212"/>
      <c r="DG46" s="89"/>
      <c r="DI46" s="95">
        <f t="shared" si="34"/>
        <v>1987</v>
      </c>
      <c r="DJ46" s="75">
        <f>HDD_by_Division18!F51</f>
        <v>3073</v>
      </c>
      <c r="DK46" s="75">
        <f>HDD_by_Division18!G51</f>
        <v>3499</v>
      </c>
      <c r="DL46" s="75">
        <f>HDD_by_Division18!H51</f>
        <v>2338</v>
      </c>
      <c r="DM46" s="75">
        <f t="shared" si="174"/>
        <v>3132.86359360301</v>
      </c>
      <c r="DO46" s="75">
        <f>CDD_by_Division18!F51</f>
        <v>1967</v>
      </c>
      <c r="DP46" s="75">
        <f>CDD_by_Division18!G51</f>
        <v>1673</v>
      </c>
      <c r="DQ46" s="75">
        <f>CDD_by_Division18!H51</f>
        <v>2310</v>
      </c>
      <c r="DR46" s="75">
        <f t="shared" si="175"/>
        <v>1337.0005122201082</v>
      </c>
      <c r="DT46" s="420">
        <f t="shared" si="176"/>
        <v>1.0185607571617321</v>
      </c>
      <c r="DU46" s="278"/>
      <c r="DV46">
        <f t="shared" ref="DV46:DV71" si="246">DV45+1</f>
        <v>1987</v>
      </c>
      <c r="DW46" s="96">
        <f t="shared" si="217"/>
        <v>3132.86359360301</v>
      </c>
      <c r="DX46" s="96">
        <f t="shared" si="47"/>
        <v>1337.0005122201082</v>
      </c>
      <c r="DY46" s="96">
        <f t="shared" si="218"/>
        <v>24066.009219961947</v>
      </c>
      <c r="DZ46" s="96">
        <f t="shared" si="147"/>
        <v>18</v>
      </c>
      <c r="EA46" s="96">
        <f t="shared" si="87"/>
        <v>324</v>
      </c>
      <c r="EB46" s="96">
        <f t="shared" si="88"/>
        <v>5832</v>
      </c>
      <c r="EC46" s="96">
        <f t="shared" si="219"/>
        <v>1987</v>
      </c>
      <c r="ED46" s="280">
        <f>'Regional_intensity (aggregate)'!AK23</f>
        <v>45.611765952311323</v>
      </c>
      <c r="EE46" s="280">
        <f t="shared" si="195"/>
        <v>46.031761760431444</v>
      </c>
      <c r="EF46" s="280">
        <f t="shared" si="220"/>
        <v>46.237969067430221</v>
      </c>
      <c r="EG46" s="280">
        <f t="shared" ref="EG46:EG77" si="247">DW$23*DM$81+DX$23*DR$81+DY$23*DZ46*DR$80+DZ$23*DZ46+EA$23*EA46+EB$23*EB46+DV$23</f>
        <v>46.663730990452727</v>
      </c>
      <c r="EH46" s="281">
        <f t="shared" si="221"/>
        <v>0.98645695025649405</v>
      </c>
      <c r="EI46" s="278"/>
      <c r="EK46" s="95">
        <f t="shared" si="177"/>
        <v>1987</v>
      </c>
      <c r="EL46" s="98">
        <f t="shared" si="178"/>
        <v>3073</v>
      </c>
      <c r="EM46" s="98">
        <f t="shared" si="179"/>
        <v>3499</v>
      </c>
      <c r="EN46" s="98">
        <f t="shared" si="180"/>
        <v>2338</v>
      </c>
      <c r="EO46" s="75">
        <f t="shared" si="181"/>
        <v>2914.7075498711465</v>
      </c>
      <c r="EQ46" s="398">
        <f t="shared" si="182"/>
        <v>0.97309583211797912</v>
      </c>
      <c r="ER46" s="278"/>
      <c r="ES46">
        <f t="shared" ref="ES46:ES71" si="248">ES45+1</f>
        <v>1987</v>
      </c>
      <c r="ET46" s="96">
        <f t="shared" si="222"/>
        <v>2914.7075498711465</v>
      </c>
      <c r="EU46" s="96">
        <f t="shared" si="223"/>
        <v>52464.735897680635</v>
      </c>
      <c r="EV46" s="96">
        <f t="shared" si="149"/>
        <v>18</v>
      </c>
      <c r="EW46" s="96">
        <f t="shared" si="95"/>
        <v>324</v>
      </c>
      <c r="EX46" s="80">
        <f t="shared" si="96"/>
        <v>0.83400403474254214</v>
      </c>
      <c r="EY46">
        <f t="shared" si="224"/>
        <v>1987</v>
      </c>
      <c r="EZ46" s="280">
        <f>'Regional_intensity (aggregate)'!AJ23</f>
        <v>46.431438222526651</v>
      </c>
      <c r="FA46" s="280">
        <f t="shared" si="196"/>
        <v>47.171169275874149</v>
      </c>
      <c r="FB46" s="280">
        <f t="shared" si="225"/>
        <v>45.736582702598085</v>
      </c>
      <c r="FC46" s="280">
        <f t="shared" si="226"/>
        <v>46.465243536599424</v>
      </c>
      <c r="FD46" s="281">
        <f t="shared" si="227"/>
        <v>1.0151925543813989</v>
      </c>
      <c r="FE46" s="278"/>
      <c r="FG46" s="89"/>
      <c r="FI46" s="95">
        <f t="shared" si="35"/>
        <v>1987</v>
      </c>
      <c r="FJ46" s="75">
        <f>HDD_by_Division18!I51</f>
        <v>5432</v>
      </c>
      <c r="FK46" s="75">
        <f>HDD_by_Division18!J51</f>
        <v>3459</v>
      </c>
      <c r="FL46" s="75">
        <f t="shared" si="183"/>
        <v>4218.0951599671862</v>
      </c>
      <c r="FN46" s="75">
        <f>CDD_by_Division18!I51</f>
        <v>1119</v>
      </c>
      <c r="FO46" s="75">
        <f>CDD_by_Division18!J51</f>
        <v>716</v>
      </c>
      <c r="FP46" s="96">
        <f t="shared" si="184"/>
        <v>876.56049872485119</v>
      </c>
      <c r="FR46" s="421">
        <f t="shared" si="185"/>
        <v>1.0012253002632634</v>
      </c>
      <c r="FS46" s="278"/>
      <c r="FT46">
        <f t="shared" ref="FT46:FT71" si="249">FT45+1</f>
        <v>1987</v>
      </c>
      <c r="FU46" s="96">
        <f t="shared" si="228"/>
        <v>4218.0951599671862</v>
      </c>
      <c r="FV46" s="96">
        <f t="shared" si="229"/>
        <v>876.56049872485119</v>
      </c>
      <c r="FW46" s="96">
        <f t="shared" si="230"/>
        <v>15778.088977047322</v>
      </c>
      <c r="FX46" s="96">
        <f t="shared" si="151"/>
        <v>18</v>
      </c>
      <c r="FY46" s="96">
        <f t="shared" si="104"/>
        <v>324</v>
      </c>
      <c r="FZ46" s="96">
        <f t="shared" si="105"/>
        <v>5832</v>
      </c>
      <c r="GA46" s="96">
        <f t="shared" si="231"/>
        <v>1987</v>
      </c>
      <c r="GB46" s="280">
        <f>'Regional_intensity (aggregate)'!AX23</f>
        <v>50.099835606817685</v>
      </c>
      <c r="GC46" s="280">
        <f t="shared" si="197"/>
        <v>50.852858725288243</v>
      </c>
      <c r="GD46" s="280">
        <f t="shared" si="232"/>
        <v>50.182230223517635</v>
      </c>
      <c r="GE46" s="280">
        <f t="shared" si="233"/>
        <v>50.936491770227747</v>
      </c>
      <c r="GF46" s="281">
        <f t="shared" si="234"/>
        <v>0.99835809177206847</v>
      </c>
      <c r="GG46" s="280"/>
      <c r="GH46" s="278"/>
      <c r="GJ46" s="95">
        <f t="shared" si="186"/>
        <v>1987</v>
      </c>
      <c r="GK46" s="98">
        <f t="shared" si="187"/>
        <v>5432</v>
      </c>
      <c r="GL46" s="98">
        <f t="shared" si="188"/>
        <v>3459</v>
      </c>
      <c r="GM46" s="75">
        <f t="shared" si="189"/>
        <v>4252.1149503934321</v>
      </c>
      <c r="GO46" s="398">
        <f t="shared" si="190"/>
        <v>0.96399653962610776</v>
      </c>
      <c r="GP46" s="278"/>
      <c r="GQ46">
        <f t="shared" ref="GQ46:GQ71" si="250">GQ45+1</f>
        <v>1987</v>
      </c>
      <c r="GR46" s="96">
        <f t="shared" si="235"/>
        <v>4252.1149503934321</v>
      </c>
      <c r="GS46" s="96">
        <f t="shared" si="236"/>
        <v>76538.06910708177</v>
      </c>
      <c r="GT46" s="96">
        <f t="shared" si="153"/>
        <v>18</v>
      </c>
      <c r="GU46" s="96">
        <f t="shared" si="112"/>
        <v>324</v>
      </c>
      <c r="GV46" s="280">
        <f t="shared" si="113"/>
        <v>0.83400403474254214</v>
      </c>
      <c r="GW46">
        <f t="shared" si="237"/>
        <v>1987</v>
      </c>
      <c r="GX46" s="280">
        <f>'Regional_intensity (aggregate)'!AW23</f>
        <v>58.52400704234703</v>
      </c>
      <c r="GY46" s="280">
        <f t="shared" si="198"/>
        <v>59.683758564308228</v>
      </c>
      <c r="GZ46" s="280">
        <f t="shared" si="238"/>
        <v>58.447695195851296</v>
      </c>
      <c r="HA46" s="280">
        <f t="shared" si="199"/>
        <v>59.605934470367551</v>
      </c>
      <c r="HB46" s="281">
        <f t="shared" si="239"/>
        <v>1.0013056433831997</v>
      </c>
      <c r="HC46" s="278"/>
      <c r="HD46" s="278"/>
      <c r="HE46" s="278"/>
      <c r="HG46" s="89"/>
      <c r="HO46">
        <f t="shared" si="36"/>
        <v>1987</v>
      </c>
      <c r="HP46" s="112">
        <f t="shared" si="37"/>
        <v>1.012250074308102</v>
      </c>
      <c r="HQ46" s="112">
        <f t="shared" si="38"/>
        <v>0.95108491031651032</v>
      </c>
      <c r="HS46">
        <f t="shared" si="157"/>
        <v>1987</v>
      </c>
      <c r="HT46" s="81">
        <f>Commercial_Total!D213</f>
        <v>2547.9694031279996</v>
      </c>
      <c r="HU46" s="81">
        <f t="shared" si="39"/>
        <v>2517.1343206564839</v>
      </c>
      <c r="HV46" s="81">
        <f>Commercial_Total!D295</f>
        <v>3774.2460000000005</v>
      </c>
      <c r="HW46" s="81">
        <f t="shared" si="40"/>
        <v>3968.3586176800704</v>
      </c>
      <c r="HX46" s="96"/>
      <c r="HY46" s="75">
        <f>HDD_by_Division10!K42</f>
        <v>4334</v>
      </c>
      <c r="HZ46" s="75">
        <f>CDD_by_Division10!K42</f>
        <v>1269</v>
      </c>
      <c r="IB46">
        <f t="shared" si="117"/>
        <v>1987</v>
      </c>
      <c r="IC46" s="81">
        <f t="shared" si="117"/>
        <v>2547.9694031279996</v>
      </c>
      <c r="ID46" s="81">
        <f t="shared" si="117"/>
        <v>2517.1343206564839</v>
      </c>
      <c r="IE46" s="81">
        <f t="shared" si="117"/>
        <v>3774.2460000000005</v>
      </c>
      <c r="IF46" s="81">
        <f t="shared" si="117"/>
        <v>3968.3586176800704</v>
      </c>
      <c r="IO46">
        <f t="shared" si="154"/>
        <v>1987</v>
      </c>
      <c r="IP46" s="78">
        <f>SEDS_CensusRgn!C35</f>
        <v>473.41300000000001</v>
      </c>
      <c r="IQ46" s="78">
        <f>SEDS_CensusRgn!D35</f>
        <v>556.71299999999997</v>
      </c>
      <c r="IR46" s="78">
        <f>SEDS_CensusRgn!E35</f>
        <v>953.83400000000006</v>
      </c>
      <c r="IS46" s="78">
        <f>SEDS_CensusRgn!F35</f>
        <v>554.798</v>
      </c>
      <c r="IT46" s="78">
        <f t="shared" si="118"/>
        <v>2538.7579999999998</v>
      </c>
      <c r="IV46" s="78">
        <f t="shared" si="119"/>
        <v>472.84519256409357</v>
      </c>
      <c r="IW46" s="78">
        <f t="shared" si="120"/>
        <v>547.89971004431868</v>
      </c>
      <c r="IX46" s="78">
        <f t="shared" si="121"/>
        <v>966.92916984566682</v>
      </c>
      <c r="IY46" s="78">
        <f t="shared" si="122"/>
        <v>555.71042552000858</v>
      </c>
      <c r="IZ46" s="78">
        <f t="shared" si="123"/>
        <v>2543.3844979740879</v>
      </c>
      <c r="JB46" s="290">
        <f t="shared" si="124"/>
        <v>0.99818096792766753</v>
      </c>
      <c r="JD46">
        <f t="shared" si="125"/>
        <v>1987</v>
      </c>
      <c r="JE46" s="78">
        <f t="shared" si="126"/>
        <v>2538.7579999999998</v>
      </c>
      <c r="JF46" s="78">
        <f t="shared" si="127"/>
        <v>2543.3844979740879</v>
      </c>
      <c r="JI46">
        <f t="shared" si="155"/>
        <v>1987</v>
      </c>
      <c r="JJ46" s="78">
        <f>SEDS_CensusRgn!J35</f>
        <v>1022.015</v>
      </c>
      <c r="JK46" s="78">
        <f>SEDS_CensusRgn!K35</f>
        <v>1120.3220000000001</v>
      </c>
      <c r="JL46" s="78">
        <f>SEDS_CensusRgn!L35</f>
        <v>970.97500000000002</v>
      </c>
      <c r="JM46" s="78">
        <f>SEDS_CensusRgn!M35</f>
        <v>648.08600000000001</v>
      </c>
      <c r="JN46" s="78">
        <f t="shared" si="128"/>
        <v>3761.3980000000001</v>
      </c>
      <c r="JP46" s="78">
        <f t="shared" si="129"/>
        <v>1018.5019495728603</v>
      </c>
      <c r="JQ46" s="78">
        <f t="shared" si="130"/>
        <v>1162.1490307537952</v>
      </c>
      <c r="JR46" s="78">
        <f t="shared" si="131"/>
        <v>956.44416993548327</v>
      </c>
      <c r="JS46" s="78">
        <f t="shared" si="132"/>
        <v>647.24093415698189</v>
      </c>
      <c r="JT46" s="78">
        <f t="shared" si="133"/>
        <v>3784.3360844191207</v>
      </c>
      <c r="JV46" s="290">
        <f t="shared" si="156"/>
        <v>0.99393867671701752</v>
      </c>
      <c r="JX46">
        <f t="shared" si="135"/>
        <v>1987</v>
      </c>
      <c r="JY46" s="78">
        <f t="shared" si="136"/>
        <v>3761.3980000000001</v>
      </c>
      <c r="JZ46" s="78">
        <f t="shared" si="137"/>
        <v>3784.3360844191207</v>
      </c>
      <c r="KD46" s="78"/>
      <c r="KE46" s="78"/>
    </row>
    <row r="47" spans="2:291" x14ac:dyDescent="0.2">
      <c r="C47" t="s">
        <v>134</v>
      </c>
      <c r="D47" t="s">
        <v>99</v>
      </c>
      <c r="E47" t="s">
        <v>100</v>
      </c>
      <c r="F47" t="s">
        <v>101</v>
      </c>
      <c r="I47" s="96">
        <f t="shared" si="138"/>
        <v>1988</v>
      </c>
      <c r="J47" s="76">
        <v>0.73173751685339838</v>
      </c>
      <c r="K47" s="79">
        <f t="shared" si="52"/>
        <v>0.76506939041839939</v>
      </c>
      <c r="L47" s="96">
        <f t="shared" si="53"/>
        <v>6859</v>
      </c>
      <c r="M47" s="79">
        <f t="shared" si="54"/>
        <v>0.76506939041839939</v>
      </c>
      <c r="O47" s="95">
        <v>1988</v>
      </c>
      <c r="P47" s="75">
        <f>HDD_by_Division18!B52</f>
        <v>6909</v>
      </c>
      <c r="Q47" s="75">
        <f>HDD_by_Division18!C52</f>
        <v>6327</v>
      </c>
      <c r="R47" s="96">
        <f t="shared" si="160"/>
        <v>6448.3607305936066</v>
      </c>
      <c r="T47">
        <f>CDD_by_Division18!B52</f>
        <v>489</v>
      </c>
      <c r="U47">
        <f>CDD_by_Division18!C52</f>
        <v>699</v>
      </c>
      <c r="V47" s="96">
        <f t="shared" si="161"/>
        <v>646.77716771550456</v>
      </c>
      <c r="X47" s="420">
        <f t="shared" si="162"/>
        <v>1.0223663663496385</v>
      </c>
      <c r="Y47" s="278"/>
      <c r="Z47">
        <f t="shared" si="240"/>
        <v>1988</v>
      </c>
      <c r="AA47" s="96">
        <f t="shared" si="241"/>
        <v>6448.3607305936066</v>
      </c>
      <c r="AB47" s="96">
        <f t="shared" si="242"/>
        <v>646.77716771550456</v>
      </c>
      <c r="AC47" s="96">
        <f t="shared" si="140"/>
        <v>19</v>
      </c>
      <c r="AD47" s="96">
        <f t="shared" si="57"/>
        <v>361</v>
      </c>
      <c r="AE47" s="96">
        <f t="shared" si="58"/>
        <v>6859</v>
      </c>
      <c r="AF47" s="280">
        <f>'Regional_intensity (aggregate)'!I24</f>
        <v>38.873068837738145</v>
      </c>
      <c r="AG47" s="280">
        <f t="shared" si="191"/>
        <v>38.366194938685837</v>
      </c>
      <c r="AH47" s="280">
        <f t="shared" si="200"/>
        <v>38.39737001308179</v>
      </c>
      <c r="AI47" s="280">
        <f t="shared" si="201"/>
        <v>37.896698848344968</v>
      </c>
      <c r="AJ47" s="281">
        <f t="shared" si="202"/>
        <v>1.0123888387276079</v>
      </c>
      <c r="AK47" s="278"/>
      <c r="AM47" s="95">
        <f t="shared" si="163"/>
        <v>1988</v>
      </c>
      <c r="AN47" s="98">
        <f t="shared" si="158"/>
        <v>6909</v>
      </c>
      <c r="AO47" s="99">
        <f t="shared" si="159"/>
        <v>6327</v>
      </c>
      <c r="AP47" s="96">
        <f t="shared" si="164"/>
        <v>6484.3826384922904</v>
      </c>
      <c r="AR47" s="398">
        <f t="shared" si="165"/>
        <v>1.0079044197004245</v>
      </c>
      <c r="AS47" s="278"/>
      <c r="AT47">
        <f t="shared" si="243"/>
        <v>1988</v>
      </c>
      <c r="AU47" s="96">
        <f t="shared" si="203"/>
        <v>6484.3826384922904</v>
      </c>
      <c r="AV47" s="96">
        <f t="shared" si="204"/>
        <v>123203.27013135352</v>
      </c>
      <c r="AW47" s="96">
        <f t="shared" si="142"/>
        <v>19</v>
      </c>
      <c r="AX47" s="96">
        <f t="shared" si="64"/>
        <v>361</v>
      </c>
      <c r="AY47" s="80">
        <f t="shared" si="65"/>
        <v>0.76506939041839939</v>
      </c>
      <c r="AZ47">
        <f t="shared" si="205"/>
        <v>1988</v>
      </c>
      <c r="BA47" s="80">
        <f>'Regional_intensity (aggregate)'!H24</f>
        <v>82.98590092706614</v>
      </c>
      <c r="BB47" s="280">
        <f t="shared" si="192"/>
        <v>84.589812714546468</v>
      </c>
      <c r="BC47" s="280">
        <f t="shared" si="206"/>
        <v>81.674792113203068</v>
      </c>
      <c r="BD47" s="280">
        <f t="shared" si="207"/>
        <v>83.253363416845389</v>
      </c>
      <c r="BE47" s="281">
        <f t="shared" si="69"/>
        <v>1.0160527964619224</v>
      </c>
      <c r="BF47" s="278"/>
      <c r="BG47" s="278"/>
      <c r="BH47" s="278"/>
      <c r="BJ47" s="89"/>
      <c r="BL47" s="95">
        <f t="shared" si="33"/>
        <v>1988</v>
      </c>
      <c r="BM47" s="75">
        <f>HDD_by_Division18!D52</f>
        <v>6688</v>
      </c>
      <c r="BN47" s="75">
        <f>HDD_by_Division18!E52</f>
        <v>6738</v>
      </c>
      <c r="BO47" s="75">
        <f t="shared" si="166"/>
        <v>6715.8562259306809</v>
      </c>
      <c r="BQ47" s="75">
        <f>CDD_by_Division18!D52</f>
        <v>932</v>
      </c>
      <c r="BR47" s="75">
        <f>CDD_by_Division18!E52</f>
        <v>1171</v>
      </c>
      <c r="BS47" s="96">
        <f t="shared" si="167"/>
        <v>1010.324217311234</v>
      </c>
      <c r="BU47" s="420">
        <f t="shared" si="168"/>
        <v>1.027874434179038</v>
      </c>
      <c r="BV47" s="278"/>
      <c r="BW47">
        <f t="shared" si="244"/>
        <v>1988</v>
      </c>
      <c r="BX47" s="96">
        <f t="shared" si="44"/>
        <v>6715.8562259306809</v>
      </c>
      <c r="BY47" s="96">
        <f t="shared" si="245"/>
        <v>1010.324217311234</v>
      </c>
      <c r="BZ47" s="96">
        <f t="shared" si="144"/>
        <v>19</v>
      </c>
      <c r="CA47" s="96">
        <f t="shared" si="71"/>
        <v>361</v>
      </c>
      <c r="CB47" s="96">
        <f t="shared" si="72"/>
        <v>6859</v>
      </c>
      <c r="CC47" s="96">
        <f t="shared" si="208"/>
        <v>1988</v>
      </c>
      <c r="CD47" s="280">
        <f>'Regional_intensity (aggregate)'!W24</f>
        <v>36.277320620734692</v>
      </c>
      <c r="CE47" s="280">
        <f t="shared" si="193"/>
        <v>35.919498588512099</v>
      </c>
      <c r="CF47" s="280">
        <f t="shared" si="209"/>
        <v>35.433248717846205</v>
      </c>
      <c r="CG47" s="280">
        <f t="shared" si="210"/>
        <v>35.08375220466597</v>
      </c>
      <c r="CH47" s="281">
        <f t="shared" si="211"/>
        <v>1.0238214652460971</v>
      </c>
      <c r="CI47" s="278"/>
      <c r="CJ47" s="278"/>
      <c r="CL47" s="95">
        <f t="shared" si="169"/>
        <v>1988</v>
      </c>
      <c r="CM47" s="98">
        <f t="shared" si="170"/>
        <v>6688</v>
      </c>
      <c r="CN47" s="99">
        <f t="shared" si="171"/>
        <v>6738</v>
      </c>
      <c r="CO47" s="96">
        <f t="shared" si="172"/>
        <v>6703.499454419205</v>
      </c>
      <c r="CQ47" s="398">
        <f t="shared" si="173"/>
        <v>0.99840613331782802</v>
      </c>
      <c r="CR47" s="278"/>
      <c r="CS47">
        <f t="shared" si="76"/>
        <v>1988</v>
      </c>
      <c r="CT47" s="96">
        <f t="shared" si="212"/>
        <v>6703.499454419205</v>
      </c>
      <c r="CU47" s="96">
        <f t="shared" si="213"/>
        <v>127366.4896339649</v>
      </c>
      <c r="CV47" s="96">
        <f t="shared" si="145"/>
        <v>19</v>
      </c>
      <c r="CW47" s="96">
        <f t="shared" si="79"/>
        <v>361</v>
      </c>
      <c r="CX47" s="80">
        <f t="shared" si="80"/>
        <v>0.76506939041839939</v>
      </c>
      <c r="CY47">
        <f t="shared" si="81"/>
        <v>1988</v>
      </c>
      <c r="CZ47" s="280">
        <f>'Regional_intensity (aggregate)'!V24</f>
        <v>73.914815058647079</v>
      </c>
      <c r="DA47" s="280">
        <f t="shared" si="194"/>
        <v>72.504346677420642</v>
      </c>
      <c r="DB47" s="280">
        <f t="shared" si="214"/>
        <v>72.499704959809662</v>
      </c>
      <c r="DC47" s="280">
        <f t="shared" si="215"/>
        <v>71.116240204970993</v>
      </c>
      <c r="DD47" s="281">
        <f t="shared" si="216"/>
        <v>1.0195188394162691</v>
      </c>
      <c r="DE47" s="278"/>
      <c r="DF47" s="212"/>
      <c r="DG47" s="89"/>
      <c r="DI47" s="95">
        <f t="shared" si="34"/>
        <v>1988</v>
      </c>
      <c r="DJ47" s="75">
        <f>HDD_by_Division18!F52</f>
        <v>3247</v>
      </c>
      <c r="DK47" s="75">
        <f>HDD_by_Division18!G52</f>
        <v>3853</v>
      </c>
      <c r="DL47" s="75">
        <f>HDD_by_Division18!H52</f>
        <v>2386</v>
      </c>
      <c r="DM47" s="75">
        <f t="shared" si="174"/>
        <v>3355.365945437441</v>
      </c>
      <c r="DO47" s="75">
        <f>CDD_by_Division18!F52</f>
        <v>1833</v>
      </c>
      <c r="DP47" s="75">
        <f>CDD_by_Division18!G52</f>
        <v>1531</v>
      </c>
      <c r="DQ47" s="75">
        <f>CDD_by_Division18!H52</f>
        <v>2371</v>
      </c>
      <c r="DR47" s="75">
        <f t="shared" si="175"/>
        <v>1239.2222303527001</v>
      </c>
      <c r="DT47" s="420">
        <f t="shared" si="176"/>
        <v>1.0096651571920381</v>
      </c>
      <c r="DU47" s="278"/>
      <c r="DV47">
        <f t="shared" si="246"/>
        <v>1988</v>
      </c>
      <c r="DW47" s="96">
        <f t="shared" si="217"/>
        <v>3355.365945437441</v>
      </c>
      <c r="DX47" s="96">
        <f t="shared" si="47"/>
        <v>1239.2222303527001</v>
      </c>
      <c r="DY47" s="96">
        <f t="shared" si="218"/>
        <v>23545.222376701302</v>
      </c>
      <c r="DZ47" s="96">
        <f t="shared" si="147"/>
        <v>19</v>
      </c>
      <c r="EA47" s="96">
        <f t="shared" si="87"/>
        <v>361</v>
      </c>
      <c r="EB47" s="96">
        <f t="shared" si="88"/>
        <v>6859</v>
      </c>
      <c r="EC47" s="96">
        <f t="shared" si="219"/>
        <v>1988</v>
      </c>
      <c r="ED47" s="280">
        <f>'Regional_intensity (aggregate)'!AK24</f>
        <v>46.553354645327822</v>
      </c>
      <c r="EE47" s="280">
        <f t="shared" si="195"/>
        <v>46.273371116039336</v>
      </c>
      <c r="EF47" s="280">
        <f t="shared" si="220"/>
        <v>48.203305772671563</v>
      </c>
      <c r="EG47" s="280">
        <f t="shared" si="247"/>
        <v>47.913399024244377</v>
      </c>
      <c r="EH47" s="281">
        <f t="shared" si="221"/>
        <v>0.9657709963892317</v>
      </c>
      <c r="EI47" s="278"/>
      <c r="EK47" s="95">
        <f t="shared" si="177"/>
        <v>1988</v>
      </c>
      <c r="EL47" s="98">
        <f t="shared" si="178"/>
        <v>3247</v>
      </c>
      <c r="EM47" s="98">
        <f t="shared" si="179"/>
        <v>3853</v>
      </c>
      <c r="EN47" s="98">
        <f t="shared" si="180"/>
        <v>2386</v>
      </c>
      <c r="EO47" s="75">
        <f t="shared" si="181"/>
        <v>3083.2682065476756</v>
      </c>
      <c r="EQ47" s="398">
        <f t="shared" si="182"/>
        <v>1.0015751513367019</v>
      </c>
      <c r="ER47" s="278"/>
      <c r="ES47">
        <f t="shared" si="248"/>
        <v>1988</v>
      </c>
      <c r="ET47" s="96">
        <f t="shared" si="222"/>
        <v>3083.2682065476756</v>
      </c>
      <c r="EU47" s="96">
        <f t="shared" si="223"/>
        <v>58582.095924405839</v>
      </c>
      <c r="EV47" s="96">
        <f t="shared" si="149"/>
        <v>19</v>
      </c>
      <c r="EW47" s="96">
        <f t="shared" si="95"/>
        <v>361</v>
      </c>
      <c r="EX47" s="80">
        <f t="shared" si="96"/>
        <v>0.76506939041839939</v>
      </c>
      <c r="EY47">
        <f t="shared" si="224"/>
        <v>1988</v>
      </c>
      <c r="EZ47" s="280">
        <f>'Regional_intensity (aggregate)'!AJ24</f>
        <v>47.000683426594634</v>
      </c>
      <c r="FA47" s="280">
        <f t="shared" si="196"/>
        <v>47.800275163209193</v>
      </c>
      <c r="FB47" s="280">
        <f t="shared" si="225"/>
        <v>45.504380610592143</v>
      </c>
      <c r="FC47" s="280">
        <f t="shared" si="226"/>
        <v>46.278516730821522</v>
      </c>
      <c r="FD47" s="281">
        <f t="shared" si="227"/>
        <v>1.0328826103316786</v>
      </c>
      <c r="FE47" s="278"/>
      <c r="FG47" s="89"/>
      <c r="FI47" s="95">
        <f t="shared" si="35"/>
        <v>1988</v>
      </c>
      <c r="FJ47" s="75">
        <f>HDD_by_Division18!I52</f>
        <v>5395</v>
      </c>
      <c r="FK47" s="75">
        <f>HDD_by_Division18!J52</f>
        <v>3425</v>
      </c>
      <c r="FL47" s="75">
        <f t="shared" si="183"/>
        <v>4182.9409351927807</v>
      </c>
      <c r="FN47" s="75">
        <f>CDD_by_Division18!I52</f>
        <v>1235</v>
      </c>
      <c r="FO47" s="75">
        <f>CDD_by_Division18!J52</f>
        <v>776</v>
      </c>
      <c r="FP47" s="96">
        <f t="shared" si="184"/>
        <v>958.87163502408612</v>
      </c>
      <c r="FR47" s="421">
        <f t="shared" si="185"/>
        <v>1.0098202012531918</v>
      </c>
      <c r="FS47" s="278"/>
      <c r="FT47">
        <f t="shared" si="249"/>
        <v>1988</v>
      </c>
      <c r="FU47" s="96">
        <f t="shared" si="228"/>
        <v>4182.9409351927807</v>
      </c>
      <c r="FV47" s="96">
        <f t="shared" si="229"/>
        <v>958.87163502408612</v>
      </c>
      <c r="FW47" s="96">
        <f t="shared" si="230"/>
        <v>18218.561065457638</v>
      </c>
      <c r="FX47" s="96">
        <f t="shared" si="151"/>
        <v>19</v>
      </c>
      <c r="FY47" s="96">
        <f t="shared" si="104"/>
        <v>361</v>
      </c>
      <c r="FZ47" s="96">
        <f t="shared" si="105"/>
        <v>6859</v>
      </c>
      <c r="GA47" s="96">
        <f t="shared" si="231"/>
        <v>1988</v>
      </c>
      <c r="GB47" s="280">
        <f>'Regional_intensity (aggregate)'!AX24</f>
        <v>51.511311151939154</v>
      </c>
      <c r="GC47" s="280">
        <f t="shared" si="197"/>
        <v>50.856178874236512</v>
      </c>
      <c r="GD47" s="280">
        <f t="shared" si="232"/>
        <v>51.565100831415208</v>
      </c>
      <c r="GE47" s="280">
        <f t="shared" si="233"/>
        <v>50.909284444641294</v>
      </c>
      <c r="GF47" s="281">
        <f t="shared" si="234"/>
        <v>0.99895685883264518</v>
      </c>
      <c r="GG47" s="280"/>
      <c r="GH47" s="278"/>
      <c r="GJ47" s="95">
        <f t="shared" si="186"/>
        <v>1988</v>
      </c>
      <c r="GK47" s="98">
        <f t="shared" si="187"/>
        <v>5395</v>
      </c>
      <c r="GL47" s="98">
        <f t="shared" si="188"/>
        <v>3425</v>
      </c>
      <c r="GM47" s="75">
        <f t="shared" si="189"/>
        <v>4216.9089976052001</v>
      </c>
      <c r="GO47" s="398">
        <f t="shared" si="190"/>
        <v>0.96003081303446103</v>
      </c>
      <c r="GP47" s="278"/>
      <c r="GQ47">
        <f t="shared" si="250"/>
        <v>1988</v>
      </c>
      <c r="GR47" s="96">
        <f t="shared" si="235"/>
        <v>4216.9089976052001</v>
      </c>
      <c r="GS47" s="96">
        <f t="shared" si="236"/>
        <v>80121.270954498803</v>
      </c>
      <c r="GT47" s="96">
        <f t="shared" si="153"/>
        <v>19</v>
      </c>
      <c r="GU47" s="96">
        <f t="shared" si="112"/>
        <v>361</v>
      </c>
      <c r="GV47" s="280">
        <f t="shared" si="113"/>
        <v>0.76506939041839939</v>
      </c>
      <c r="GW47">
        <f t="shared" si="237"/>
        <v>1988</v>
      </c>
      <c r="GX47" s="280">
        <f>'Regional_intensity (aggregate)'!AW24</f>
        <v>61.466259590027434</v>
      </c>
      <c r="GY47" s="280">
        <f t="shared" si="198"/>
        <v>59.063016429736194</v>
      </c>
      <c r="GZ47" s="280">
        <f t="shared" si="238"/>
        <v>61.479704519890355</v>
      </c>
      <c r="HA47" s="280">
        <f t="shared" si="199"/>
        <v>59.075935682000562</v>
      </c>
      <c r="HB47" s="281">
        <f t="shared" si="239"/>
        <v>0.99978131108521229</v>
      </c>
      <c r="HC47" s="278"/>
      <c r="HD47" s="278"/>
      <c r="HE47" s="278"/>
      <c r="HG47" s="89"/>
      <c r="HO47">
        <f t="shared" si="36"/>
        <v>1988</v>
      </c>
      <c r="HP47" s="112">
        <f t="shared" si="37"/>
        <v>1.0157194189310554</v>
      </c>
      <c r="HQ47" s="112">
        <f t="shared" si="38"/>
        <v>0.99393108805419794</v>
      </c>
      <c r="HS47">
        <f t="shared" si="157"/>
        <v>1988</v>
      </c>
      <c r="HT47" s="81">
        <f>Commercial_Total!D214</f>
        <v>2684.3214031279999</v>
      </c>
      <c r="HU47" s="81">
        <f t="shared" si="39"/>
        <v>2642.7784613520371</v>
      </c>
      <c r="HV47" s="81">
        <f>Commercial_Total!D296</f>
        <v>3994.027</v>
      </c>
      <c r="HW47" s="81">
        <f t="shared" si="40"/>
        <v>4018.4144031746096</v>
      </c>
      <c r="HX47" s="96"/>
      <c r="HY47" s="75">
        <f>HDD_by_Division10!K43</f>
        <v>4653</v>
      </c>
      <c r="HZ47" s="75">
        <f>CDD_by_Division10!K43</f>
        <v>1283</v>
      </c>
      <c r="IB47">
        <f t="shared" si="117"/>
        <v>1988</v>
      </c>
      <c r="IC47" s="81">
        <f t="shared" si="117"/>
        <v>2684.3214031279999</v>
      </c>
      <c r="ID47" s="81">
        <f t="shared" si="117"/>
        <v>2642.7784613520371</v>
      </c>
      <c r="IE47" s="81">
        <f t="shared" si="117"/>
        <v>3994.027</v>
      </c>
      <c r="IF47" s="81">
        <f t="shared" si="117"/>
        <v>4018.4144031746096</v>
      </c>
      <c r="IO47">
        <f t="shared" si="154"/>
        <v>1988</v>
      </c>
      <c r="IP47" s="78">
        <f>SEDS_CensusRgn!C36</f>
        <v>501.78199999999998</v>
      </c>
      <c r="IQ47" s="78">
        <f>SEDS_CensusRgn!D36</f>
        <v>592.68500000000006</v>
      </c>
      <c r="IR47" s="78">
        <f>SEDS_CensusRgn!E36</f>
        <v>1000.942</v>
      </c>
      <c r="IS47" s="78">
        <f>SEDS_CensusRgn!F36</f>
        <v>579.69799999999998</v>
      </c>
      <c r="IT47" s="78">
        <f t="shared" si="118"/>
        <v>2675.107</v>
      </c>
      <c r="IV47" s="78">
        <f t="shared" si="119"/>
        <v>495.64157644275338</v>
      </c>
      <c r="IW47" s="78">
        <f t="shared" si="120"/>
        <v>578.89487583417258</v>
      </c>
      <c r="IX47" s="78">
        <f t="shared" si="121"/>
        <v>1036.4175397089616</v>
      </c>
      <c r="IY47" s="78">
        <f t="shared" si="122"/>
        <v>580.30333830173595</v>
      </c>
      <c r="IZ47" s="78">
        <f t="shared" si="123"/>
        <v>2691.2573302876235</v>
      </c>
      <c r="JB47" s="290">
        <f t="shared" si="124"/>
        <v>0.99399896468246773</v>
      </c>
      <c r="JD47">
        <f t="shared" si="125"/>
        <v>1988</v>
      </c>
      <c r="JE47" s="78">
        <f t="shared" si="126"/>
        <v>2675.107</v>
      </c>
      <c r="JF47" s="78">
        <f t="shared" si="127"/>
        <v>2691.2573302876235</v>
      </c>
      <c r="JI47">
        <f t="shared" si="155"/>
        <v>1988</v>
      </c>
      <c r="JJ47" s="78">
        <f>SEDS_CensusRgn!J36</f>
        <v>1071.2</v>
      </c>
      <c r="JK47" s="78">
        <f>SEDS_CensusRgn!K36</f>
        <v>1207.5920000000001</v>
      </c>
      <c r="JL47" s="78">
        <f>SEDS_CensusRgn!L36</f>
        <v>1010.5600000000001</v>
      </c>
      <c r="JM47" s="78">
        <f>SEDS_CensusRgn!M36</f>
        <v>691.72900000000004</v>
      </c>
      <c r="JN47" s="78">
        <f t="shared" si="128"/>
        <v>3981.0810000000001</v>
      </c>
      <c r="JP47" s="78">
        <f t="shared" si="129"/>
        <v>1054.2759231903206</v>
      </c>
      <c r="JQ47" s="78">
        <f t="shared" si="130"/>
        <v>1184.4724720255422</v>
      </c>
      <c r="JR47" s="78">
        <f t="shared" si="131"/>
        <v>978.38804709422857</v>
      </c>
      <c r="JS47" s="78">
        <f t="shared" si="132"/>
        <v>691.88030655340322</v>
      </c>
      <c r="JT47" s="78">
        <f t="shared" si="133"/>
        <v>3909.0167488634943</v>
      </c>
      <c r="JV47" s="290">
        <f t="shared" si="156"/>
        <v>1.0184353907302797</v>
      </c>
      <c r="JX47">
        <f t="shared" si="135"/>
        <v>1988</v>
      </c>
      <c r="JY47" s="78">
        <f t="shared" si="136"/>
        <v>3981.0810000000001</v>
      </c>
      <c r="JZ47" s="78">
        <f t="shared" si="137"/>
        <v>3909.0167488634943</v>
      </c>
      <c r="KD47" s="78"/>
      <c r="KE47" s="78"/>
    </row>
    <row r="48" spans="2:291" ht="21" customHeight="1" x14ac:dyDescent="0.2">
      <c r="C48" s="703" t="s">
        <v>186</v>
      </c>
      <c r="D48" s="703"/>
      <c r="E48" s="703" t="s">
        <v>187</v>
      </c>
      <c r="F48" s="703"/>
      <c r="I48" s="96">
        <f t="shared" si="138"/>
        <v>1989</v>
      </c>
      <c r="J48" s="76">
        <v>0.74137211003115222</v>
      </c>
      <c r="K48" s="79">
        <f t="shared" si="52"/>
        <v>0.74570923035911485</v>
      </c>
      <c r="L48" s="96">
        <f t="shared" si="53"/>
        <v>8000</v>
      </c>
      <c r="M48" s="79">
        <f t="shared" si="54"/>
        <v>0.74570923035911485</v>
      </c>
      <c r="O48" s="95">
        <v>1989</v>
      </c>
      <c r="P48" s="75">
        <f>HDD_by_Division18!B53</f>
        <v>7050</v>
      </c>
      <c r="Q48" s="75">
        <f>HDD_by_Division18!C53</f>
        <v>6383</v>
      </c>
      <c r="R48" s="96">
        <f t="shared" si="160"/>
        <v>6522.085235920852</v>
      </c>
      <c r="T48">
        <f>CDD_by_Division18!B53</f>
        <v>379</v>
      </c>
      <c r="U48">
        <f>CDD_by_Division18!C53</f>
        <v>566</v>
      </c>
      <c r="V48" s="96">
        <f t="shared" si="161"/>
        <v>519.49681125142547</v>
      </c>
      <c r="X48" s="420">
        <f t="shared" si="162"/>
        <v>1.0028485566447871</v>
      </c>
      <c r="Y48" s="278"/>
      <c r="Z48">
        <f t="shared" si="240"/>
        <v>1989</v>
      </c>
      <c r="AA48" s="96">
        <f t="shared" si="241"/>
        <v>6522.085235920852</v>
      </c>
      <c r="AB48" s="96">
        <f t="shared" si="242"/>
        <v>519.49681125142547</v>
      </c>
      <c r="AC48" s="96">
        <f t="shared" si="140"/>
        <v>20</v>
      </c>
      <c r="AD48" s="96">
        <f t="shared" si="57"/>
        <v>400</v>
      </c>
      <c r="AE48" s="96">
        <f t="shared" si="58"/>
        <v>8000</v>
      </c>
      <c r="AF48" s="280">
        <f>'Regional_intensity (aggregate)'!I25</f>
        <v>39.551954503548011</v>
      </c>
      <c r="AG48" s="280">
        <f t="shared" si="191"/>
        <v>39.043903827615381</v>
      </c>
      <c r="AH48" s="280">
        <f t="shared" si="200"/>
        <v>39.312694396669343</v>
      </c>
      <c r="AI48" s="280">
        <f t="shared" si="201"/>
        <v>38.807717052018297</v>
      </c>
      <c r="AJ48" s="281">
        <f t="shared" si="202"/>
        <v>1.0060860775520626</v>
      </c>
      <c r="AK48" s="278"/>
      <c r="AM48" s="95">
        <f t="shared" si="163"/>
        <v>1989</v>
      </c>
      <c r="AN48" s="98">
        <f t="shared" si="158"/>
        <v>7050</v>
      </c>
      <c r="AO48" s="99">
        <f t="shared" si="159"/>
        <v>6383</v>
      </c>
      <c r="AP48" s="96">
        <f t="shared" si="164"/>
        <v>6563.3680753854933</v>
      </c>
      <c r="AR48" s="398">
        <f t="shared" si="165"/>
        <v>1.0153534757805798</v>
      </c>
      <c r="AS48" s="278"/>
      <c r="AT48">
        <f t="shared" si="243"/>
        <v>1989</v>
      </c>
      <c r="AU48" s="96">
        <f t="shared" si="203"/>
        <v>6563.3680753854933</v>
      </c>
      <c r="AV48" s="96">
        <f t="shared" si="204"/>
        <v>131267.36150770987</v>
      </c>
      <c r="AW48" s="96">
        <f t="shared" si="142"/>
        <v>20</v>
      </c>
      <c r="AX48" s="96">
        <f t="shared" si="64"/>
        <v>400</v>
      </c>
      <c r="AY48" s="80">
        <f t="shared" si="65"/>
        <v>0.74570923035911485</v>
      </c>
      <c r="AZ48">
        <f t="shared" si="205"/>
        <v>1989</v>
      </c>
      <c r="BA48" s="80">
        <f>'Regional_intensity (aggregate)'!H25</f>
        <v>86.18586646530224</v>
      </c>
      <c r="BB48" s="280">
        <f t="shared" si="192"/>
        <v>86.002766932423967</v>
      </c>
      <c r="BC48" s="280">
        <f t="shared" si="206"/>
        <v>84.460398815987887</v>
      </c>
      <c r="BD48" s="280">
        <f t="shared" si="207"/>
        <v>84.280964992274519</v>
      </c>
      <c r="BE48" s="281">
        <f t="shared" si="69"/>
        <v>1.0204293097534809</v>
      </c>
      <c r="BF48" s="278"/>
      <c r="BG48" s="278"/>
      <c r="BH48" s="278"/>
      <c r="BJ48" s="89"/>
      <c r="BL48" s="95">
        <f t="shared" si="33"/>
        <v>1989</v>
      </c>
      <c r="BM48" s="75">
        <f>HDD_by_Division18!D53</f>
        <v>6941</v>
      </c>
      <c r="BN48" s="75">
        <f>HDD_by_Division18!E53</f>
        <v>7099</v>
      </c>
      <c r="BO48" s="75">
        <f t="shared" si="166"/>
        <v>7029.0256739409506</v>
      </c>
      <c r="BQ48" s="75">
        <f>CDD_by_Division18!D53</f>
        <v>617</v>
      </c>
      <c r="BR48" s="75">
        <f>CDD_by_Division18!E53</f>
        <v>811</v>
      </c>
      <c r="BS48" s="96">
        <f t="shared" si="167"/>
        <v>680.57697974217308</v>
      </c>
      <c r="BU48" s="420">
        <f t="shared" si="168"/>
        <v>0.99025643150313214</v>
      </c>
      <c r="BV48" s="278"/>
      <c r="BW48">
        <f t="shared" si="244"/>
        <v>1989</v>
      </c>
      <c r="BX48" s="96">
        <f t="shared" si="44"/>
        <v>7029.0256739409506</v>
      </c>
      <c r="BY48" s="96">
        <f t="shared" si="245"/>
        <v>680.57697974217308</v>
      </c>
      <c r="BZ48" s="96">
        <f t="shared" si="144"/>
        <v>20</v>
      </c>
      <c r="CA48" s="96">
        <f t="shared" si="71"/>
        <v>400</v>
      </c>
      <c r="CB48" s="96">
        <f t="shared" si="72"/>
        <v>8000</v>
      </c>
      <c r="CC48" s="96">
        <f t="shared" si="208"/>
        <v>1989</v>
      </c>
      <c r="CD48" s="280">
        <f>'Regional_intensity (aggregate)'!W25</f>
        <v>36.300540321817891</v>
      </c>
      <c r="CE48" s="280">
        <f t="shared" si="193"/>
        <v>35.766353446614161</v>
      </c>
      <c r="CF48" s="280">
        <f t="shared" si="209"/>
        <v>36.685087964654514</v>
      </c>
      <c r="CG48" s="280">
        <f t="shared" si="210"/>
        <v>36.145242212148332</v>
      </c>
      <c r="CH48" s="281">
        <f t="shared" si="211"/>
        <v>0.98951760335951411</v>
      </c>
      <c r="CI48" s="278"/>
      <c r="CJ48" s="278"/>
      <c r="CL48" s="95">
        <f t="shared" si="169"/>
        <v>1989</v>
      </c>
      <c r="CM48" s="98">
        <f t="shared" si="170"/>
        <v>6941</v>
      </c>
      <c r="CN48" s="99">
        <f t="shared" si="171"/>
        <v>7099</v>
      </c>
      <c r="CO48" s="96">
        <f t="shared" si="172"/>
        <v>6989.978275964686</v>
      </c>
      <c r="CQ48" s="398">
        <f t="shared" si="173"/>
        <v>1.0273491837498667</v>
      </c>
      <c r="CR48" s="278"/>
      <c r="CS48">
        <f t="shared" si="76"/>
        <v>1989</v>
      </c>
      <c r="CT48" s="96">
        <f t="shared" si="212"/>
        <v>6989.978275964686</v>
      </c>
      <c r="CU48" s="96">
        <f t="shared" si="213"/>
        <v>139799.56551929371</v>
      </c>
      <c r="CV48" s="96">
        <f t="shared" si="145"/>
        <v>20</v>
      </c>
      <c r="CW48" s="96">
        <f t="shared" si="79"/>
        <v>400</v>
      </c>
      <c r="CX48" s="80">
        <f t="shared" si="80"/>
        <v>0.74570923035911485</v>
      </c>
      <c r="CY48">
        <f t="shared" si="81"/>
        <v>1989</v>
      </c>
      <c r="CZ48" s="280">
        <f>'Regional_intensity (aggregate)'!V25</f>
        <v>72.75225619428943</v>
      </c>
      <c r="DA48" s="280">
        <f t="shared" si="194"/>
        <v>73.747651638023939</v>
      </c>
      <c r="DB48" s="280">
        <f t="shared" si="214"/>
        <v>69.931808504337383</v>
      </c>
      <c r="DC48" s="280">
        <f t="shared" si="215"/>
        <v>70.88861461865821</v>
      </c>
      <c r="DD48" s="281">
        <f t="shared" si="216"/>
        <v>1.0403313992627135</v>
      </c>
      <c r="DE48" s="278"/>
      <c r="DF48" s="212"/>
      <c r="DG48" s="89"/>
      <c r="DI48" s="95">
        <f t="shared" si="34"/>
        <v>1989</v>
      </c>
      <c r="DJ48" s="75">
        <f>HDD_by_Division18!F53</f>
        <v>3050</v>
      </c>
      <c r="DK48" s="75">
        <f>HDD_by_Division18!G53</f>
        <v>3743</v>
      </c>
      <c r="DL48" s="75">
        <f>HDD_by_Division18!H53</f>
        <v>2469</v>
      </c>
      <c r="DM48" s="75">
        <f t="shared" si="174"/>
        <v>3224.6751332706176</v>
      </c>
      <c r="DO48" s="75">
        <f>CDD_by_Division18!F53</f>
        <v>1885</v>
      </c>
      <c r="DP48" s="75">
        <f>CDD_by_Division18!G53</f>
        <v>1356</v>
      </c>
      <c r="DQ48" s="75">
        <f>CDD_by_Division18!H53</f>
        <v>2254</v>
      </c>
      <c r="DR48" s="75">
        <f t="shared" si="175"/>
        <v>1222.1908385774916</v>
      </c>
      <c r="DT48" s="420">
        <f t="shared" si="176"/>
        <v>1.0057217843746495</v>
      </c>
      <c r="DU48" s="278"/>
      <c r="DV48">
        <f t="shared" si="246"/>
        <v>1989</v>
      </c>
      <c r="DW48" s="96">
        <f t="shared" si="217"/>
        <v>3224.6751332706176</v>
      </c>
      <c r="DX48" s="96">
        <f t="shared" si="47"/>
        <v>1222.1908385774916</v>
      </c>
      <c r="DY48" s="96">
        <f t="shared" si="218"/>
        <v>24443.816771549831</v>
      </c>
      <c r="DZ48" s="96">
        <f t="shared" si="147"/>
        <v>20</v>
      </c>
      <c r="EA48" s="96">
        <f t="shared" si="87"/>
        <v>400</v>
      </c>
      <c r="EB48" s="96">
        <f t="shared" si="88"/>
        <v>8000</v>
      </c>
      <c r="EC48" s="96">
        <f t="shared" si="219"/>
        <v>1989</v>
      </c>
      <c r="ED48" s="280">
        <f>'Regional_intensity (aggregate)'!AK25</f>
        <v>47.431978131683493</v>
      </c>
      <c r="EE48" s="280">
        <f t="shared" si="195"/>
        <v>47.49023837755383</v>
      </c>
      <c r="EF48" s="280">
        <f t="shared" si="220"/>
        <v>49.047136652507362</v>
      </c>
      <c r="EG48" s="280">
        <f t="shared" si="247"/>
        <v>49.107380782167695</v>
      </c>
      <c r="EH48" s="281">
        <f t="shared" si="221"/>
        <v>0.96706925967427904</v>
      </c>
      <c r="EI48" s="278"/>
      <c r="EK48" s="95">
        <f t="shared" si="177"/>
        <v>1989</v>
      </c>
      <c r="EL48" s="98">
        <f t="shared" si="178"/>
        <v>3050</v>
      </c>
      <c r="EM48" s="98">
        <f t="shared" si="179"/>
        <v>3743</v>
      </c>
      <c r="EN48" s="98">
        <f t="shared" si="180"/>
        <v>2469</v>
      </c>
      <c r="EO48" s="75">
        <f t="shared" si="181"/>
        <v>2997.1315262002481</v>
      </c>
      <c r="EQ48" s="398">
        <f t="shared" si="182"/>
        <v>0.98721670053375177</v>
      </c>
      <c r="ER48" s="278"/>
      <c r="ES48">
        <f t="shared" si="248"/>
        <v>1989</v>
      </c>
      <c r="ET48" s="96">
        <f t="shared" si="222"/>
        <v>2997.1315262002481</v>
      </c>
      <c r="EU48" s="96">
        <f t="shared" si="223"/>
        <v>59942.630524004962</v>
      </c>
      <c r="EV48" s="96">
        <f t="shared" si="149"/>
        <v>20</v>
      </c>
      <c r="EW48" s="96">
        <f t="shared" si="95"/>
        <v>400</v>
      </c>
      <c r="EX48" s="80">
        <f t="shared" si="96"/>
        <v>0.74570923035911485</v>
      </c>
      <c r="EY48">
        <f t="shared" si="224"/>
        <v>1989</v>
      </c>
      <c r="EZ48" s="280">
        <f>'Regional_intensity (aggregate)'!AJ25</f>
        <v>45.266634067539393</v>
      </c>
      <c r="FA48" s="280">
        <f t="shared" si="196"/>
        <v>46.79638121383401</v>
      </c>
      <c r="FB48" s="280">
        <f t="shared" si="225"/>
        <v>44.216520262683751</v>
      </c>
      <c r="FC48" s="280">
        <f t="shared" si="226"/>
        <v>45.71077971192836</v>
      </c>
      <c r="FD48" s="281">
        <f t="shared" si="227"/>
        <v>1.0237493542824507</v>
      </c>
      <c r="FE48" s="278"/>
      <c r="FG48" s="89"/>
      <c r="FI48" s="95">
        <f t="shared" si="35"/>
        <v>1989</v>
      </c>
      <c r="FJ48" s="75">
        <f>HDD_by_Division18!I53</f>
        <v>5363</v>
      </c>
      <c r="FK48" s="75">
        <f>HDD_by_Division18!J53</f>
        <v>3500</v>
      </c>
      <c r="FL48" s="75">
        <f t="shared" si="183"/>
        <v>4216.7735849056608</v>
      </c>
      <c r="FN48" s="75">
        <f>CDD_by_Division18!I53</f>
        <v>1265</v>
      </c>
      <c r="FO48" s="75">
        <f>CDD_by_Division18!J53</f>
        <v>706</v>
      </c>
      <c r="FP48" s="96">
        <f t="shared" si="184"/>
        <v>928.7129498441484</v>
      </c>
      <c r="FR48" s="421">
        <f t="shared" si="185"/>
        <v>1.0071016532831349</v>
      </c>
      <c r="FS48" s="278"/>
      <c r="FT48">
        <f t="shared" si="249"/>
        <v>1989</v>
      </c>
      <c r="FU48" s="96">
        <f t="shared" si="228"/>
        <v>4216.7735849056608</v>
      </c>
      <c r="FV48" s="96">
        <f t="shared" si="229"/>
        <v>928.7129498441484</v>
      </c>
      <c r="FW48" s="96">
        <f t="shared" si="230"/>
        <v>18574.258996882967</v>
      </c>
      <c r="FX48" s="96">
        <f t="shared" si="151"/>
        <v>20</v>
      </c>
      <c r="FY48" s="96">
        <f t="shared" si="104"/>
        <v>400</v>
      </c>
      <c r="FZ48" s="96">
        <f t="shared" si="105"/>
        <v>8000</v>
      </c>
      <c r="GA48" s="96">
        <f t="shared" si="231"/>
        <v>1989</v>
      </c>
      <c r="GB48" s="280">
        <f>'Regional_intensity (aggregate)'!AX25</f>
        <v>52.48419950885971</v>
      </c>
      <c r="GC48" s="280">
        <f t="shared" si="197"/>
        <v>50.881753841306328</v>
      </c>
      <c r="GD48" s="280">
        <f t="shared" si="232"/>
        <v>52.540659000113003</v>
      </c>
      <c r="GE48" s="280">
        <f t="shared" si="233"/>
        <v>50.936489513429329</v>
      </c>
      <c r="GF48" s="281">
        <f t="shared" si="234"/>
        <v>0.99892541334030149</v>
      </c>
      <c r="GG48" s="278"/>
      <c r="GH48" s="278"/>
      <c r="GJ48" s="95">
        <f t="shared" si="186"/>
        <v>1989</v>
      </c>
      <c r="GK48" s="98">
        <f t="shared" si="187"/>
        <v>5363</v>
      </c>
      <c r="GL48" s="98">
        <f t="shared" si="188"/>
        <v>3500</v>
      </c>
      <c r="GM48" s="75">
        <f t="shared" si="189"/>
        <v>4248.8966814916184</v>
      </c>
      <c r="GO48" s="398">
        <f t="shared" si="190"/>
        <v>0.96363540042936913</v>
      </c>
      <c r="GP48" s="278"/>
      <c r="GQ48">
        <f t="shared" si="250"/>
        <v>1989</v>
      </c>
      <c r="GR48" s="96">
        <f t="shared" si="235"/>
        <v>4248.8966814916184</v>
      </c>
      <c r="GS48" s="96">
        <f t="shared" si="236"/>
        <v>84977.933629832376</v>
      </c>
      <c r="GT48" s="96">
        <f t="shared" si="153"/>
        <v>20</v>
      </c>
      <c r="GU48" s="96">
        <f t="shared" si="112"/>
        <v>400</v>
      </c>
      <c r="GV48" s="280">
        <f t="shared" si="113"/>
        <v>0.74570923035911485</v>
      </c>
      <c r="GW48">
        <f t="shared" si="237"/>
        <v>1989</v>
      </c>
      <c r="GX48" s="280">
        <f>'Regional_intensity (aggregate)'!AW25</f>
        <v>60.961385221293973</v>
      </c>
      <c r="GY48" s="280">
        <f t="shared" si="198"/>
        <v>58.143200681041861</v>
      </c>
      <c r="GZ48" s="280">
        <f t="shared" si="238"/>
        <v>60.884603159793436</v>
      </c>
      <c r="HA48" s="280">
        <f t="shared" si="199"/>
        <v>58.069968178297316</v>
      </c>
      <c r="HB48" s="281">
        <f t="shared" si="239"/>
        <v>1.0012611080226477</v>
      </c>
      <c r="HC48" s="278"/>
      <c r="HD48" s="278"/>
      <c r="HE48" s="278"/>
      <c r="HG48" s="89"/>
      <c r="HO48">
        <f t="shared" si="36"/>
        <v>1989</v>
      </c>
      <c r="HP48" s="112">
        <f t="shared" si="37"/>
        <v>1.0022430991203375</v>
      </c>
      <c r="HQ48" s="112">
        <f t="shared" si="38"/>
        <v>1.002802417320269</v>
      </c>
      <c r="HS48">
        <f t="shared" si="157"/>
        <v>1989</v>
      </c>
      <c r="HT48" s="81">
        <f>Commercial_Total!D215</f>
        <v>2775.8534031279996</v>
      </c>
      <c r="HU48" s="81">
        <f t="shared" si="39"/>
        <v>2769.6408242315151</v>
      </c>
      <c r="HV48" s="81">
        <f>Commercial_Total!D297</f>
        <v>4045.9780000000005</v>
      </c>
      <c r="HW48" s="81">
        <f t="shared" si="40"/>
        <v>4034.6711676382215</v>
      </c>
      <c r="HX48" s="96"/>
      <c r="HY48" s="75">
        <f>HDD_by_Division10!K44</f>
        <v>4726</v>
      </c>
      <c r="HZ48" s="75">
        <f>CDD_by_Division10!K44</f>
        <v>1156</v>
      </c>
      <c r="IB48">
        <f t="shared" si="117"/>
        <v>1989</v>
      </c>
      <c r="IC48" s="81">
        <f t="shared" si="117"/>
        <v>2775.8534031279996</v>
      </c>
      <c r="ID48" s="81">
        <f t="shared" si="117"/>
        <v>2769.6408242315151</v>
      </c>
      <c r="IE48" s="81">
        <f t="shared" si="117"/>
        <v>4045.9780000000005</v>
      </c>
      <c r="IF48" s="81">
        <f t="shared" si="117"/>
        <v>4034.6711676382215</v>
      </c>
      <c r="IO48">
        <f t="shared" si="154"/>
        <v>1989</v>
      </c>
      <c r="IP48" s="78">
        <f>SEDS_CensusRgn!C37</f>
        <v>516.58000000000004</v>
      </c>
      <c r="IQ48" s="78">
        <f>SEDS_CensusRgn!D37</f>
        <v>603.42600000000004</v>
      </c>
      <c r="IR48" s="78">
        <f>SEDS_CensusRgn!E37</f>
        <v>1047.193</v>
      </c>
      <c r="IS48" s="78">
        <f>SEDS_CensusRgn!F37</f>
        <v>599.44100000000003</v>
      </c>
      <c r="IT48" s="78">
        <f t="shared" si="118"/>
        <v>2766.6400000000003</v>
      </c>
      <c r="IV48" s="78">
        <f t="shared" si="119"/>
        <v>513.45507260860415</v>
      </c>
      <c r="IW48" s="78">
        <f t="shared" si="120"/>
        <v>609.8183579062229</v>
      </c>
      <c r="IX48" s="78">
        <f t="shared" si="121"/>
        <v>1082.8521220421251</v>
      </c>
      <c r="IY48" s="78">
        <f t="shared" si="122"/>
        <v>600.08584424289734</v>
      </c>
      <c r="IZ48" s="78">
        <f t="shared" si="123"/>
        <v>2806.2113967998494</v>
      </c>
      <c r="JB48" s="290">
        <f t="shared" si="124"/>
        <v>0.98589864012206085</v>
      </c>
      <c r="JD48">
        <f t="shared" si="125"/>
        <v>1989</v>
      </c>
      <c r="JE48" s="78">
        <f t="shared" si="126"/>
        <v>2766.6400000000003</v>
      </c>
      <c r="JF48" s="78">
        <f t="shared" si="127"/>
        <v>2806.2113967998494</v>
      </c>
      <c r="JI48">
        <f t="shared" si="155"/>
        <v>1989</v>
      </c>
      <c r="JJ48" s="78">
        <f>SEDS_CensusRgn!J37</f>
        <v>1125.6559999999999</v>
      </c>
      <c r="JK48" s="78">
        <f>SEDS_CensusRgn!K37</f>
        <v>1209.365</v>
      </c>
      <c r="JL48" s="78">
        <f>SEDS_CensusRgn!L37</f>
        <v>999.38700000000006</v>
      </c>
      <c r="JM48" s="78">
        <f>SEDS_CensusRgn!M37</f>
        <v>696.26200000000006</v>
      </c>
      <c r="JN48" s="78">
        <f t="shared" si="128"/>
        <v>4030.67</v>
      </c>
      <c r="JP48" s="78">
        <f t="shared" si="129"/>
        <v>1103.1200194278426</v>
      </c>
      <c r="JQ48" s="78">
        <f t="shared" si="130"/>
        <v>1162.4805334695091</v>
      </c>
      <c r="JR48" s="78">
        <f t="shared" si="131"/>
        <v>976.2028135299521</v>
      </c>
      <c r="JS48" s="78">
        <f t="shared" si="132"/>
        <v>695.3850443417515</v>
      </c>
      <c r="JT48" s="78">
        <f t="shared" si="133"/>
        <v>3937.1884107690553</v>
      </c>
      <c r="JV48" s="290">
        <f t="shared" si="156"/>
        <v>1.0237432348869189</v>
      </c>
      <c r="JX48">
        <f t="shared" si="135"/>
        <v>1989</v>
      </c>
      <c r="JY48" s="78">
        <f t="shared" si="136"/>
        <v>4030.67</v>
      </c>
      <c r="JZ48" s="78">
        <f t="shared" si="137"/>
        <v>3937.1884107690553</v>
      </c>
      <c r="KD48" s="78"/>
      <c r="KE48" s="78"/>
    </row>
    <row r="49" spans="2:291" ht="39.75" customHeight="1" thickBot="1" x14ac:dyDescent="0.25">
      <c r="C49" s="90" t="s">
        <v>299</v>
      </c>
      <c r="D49" s="90" t="s">
        <v>188</v>
      </c>
      <c r="E49" s="90" t="s">
        <v>294</v>
      </c>
      <c r="F49" s="90" t="s">
        <v>188</v>
      </c>
      <c r="I49" s="96">
        <f t="shared" si="138"/>
        <v>1990</v>
      </c>
      <c r="J49" s="76">
        <v>0.76363602658545904</v>
      </c>
      <c r="K49" s="79">
        <f t="shared" si="52"/>
        <v>0.75111750288063006</v>
      </c>
      <c r="L49" s="96">
        <f t="shared" si="53"/>
        <v>9261</v>
      </c>
      <c r="M49" s="79">
        <f t="shared" si="54"/>
        <v>0.75111750288063006</v>
      </c>
      <c r="O49" s="95">
        <v>1990</v>
      </c>
      <c r="P49" s="75">
        <f>HDD_by_Division18!B54</f>
        <v>5987</v>
      </c>
      <c r="Q49" s="75">
        <f>HDD_by_Division18!C54</f>
        <v>5252</v>
      </c>
      <c r="R49" s="96">
        <f t="shared" si="160"/>
        <v>5405.2648401826482</v>
      </c>
      <c r="T49">
        <f>CDD_by_Division18!B54</f>
        <v>429</v>
      </c>
      <c r="U49">
        <f>CDD_by_Division18!C54</f>
        <v>562</v>
      </c>
      <c r="V49" s="96">
        <f t="shared" si="161"/>
        <v>528.92553955315282</v>
      </c>
      <c r="X49" s="420">
        <f t="shared" si="162"/>
        <v>0.99629656415933798</v>
      </c>
      <c r="Y49" s="278"/>
      <c r="Z49">
        <f t="shared" si="240"/>
        <v>1990</v>
      </c>
      <c r="AA49" s="96">
        <f t="shared" si="241"/>
        <v>5405.2648401826482</v>
      </c>
      <c r="AB49" s="96">
        <f t="shared" si="242"/>
        <v>528.92553955315282</v>
      </c>
      <c r="AC49" s="96">
        <f t="shared" si="140"/>
        <v>21</v>
      </c>
      <c r="AD49" s="96">
        <f t="shared" si="57"/>
        <v>441</v>
      </c>
      <c r="AE49" s="96">
        <f t="shared" si="58"/>
        <v>9261</v>
      </c>
      <c r="AF49" s="280">
        <f>'Regional_intensity (aggregate)'!I26</f>
        <v>39.501495524676642</v>
      </c>
      <c r="AG49" s="280">
        <f t="shared" si="191"/>
        <v>39.112220498374356</v>
      </c>
      <c r="AH49" s="280">
        <f t="shared" si="200"/>
        <v>40.082821199821879</v>
      </c>
      <c r="AI49" s="280">
        <f t="shared" si="201"/>
        <v>39.687817388710904</v>
      </c>
      <c r="AJ49" s="281">
        <f t="shared" si="202"/>
        <v>0.98549688725134388</v>
      </c>
      <c r="AK49" s="278"/>
      <c r="AM49" s="95">
        <f t="shared" si="163"/>
        <v>1990</v>
      </c>
      <c r="AN49" s="98">
        <f t="shared" si="158"/>
        <v>5987</v>
      </c>
      <c r="AO49" s="99">
        <f t="shared" si="159"/>
        <v>5252</v>
      </c>
      <c r="AP49" s="96">
        <f t="shared" si="164"/>
        <v>5450.756424900057</v>
      </c>
      <c r="AR49" s="398">
        <f t="shared" si="165"/>
        <v>0.90346126171407259</v>
      </c>
      <c r="AS49" s="278"/>
      <c r="AT49">
        <f t="shared" si="243"/>
        <v>1990</v>
      </c>
      <c r="AU49" s="96">
        <f t="shared" si="203"/>
        <v>5450.756424900057</v>
      </c>
      <c r="AV49" s="96">
        <f t="shared" si="204"/>
        <v>114465.8849229012</v>
      </c>
      <c r="AW49" s="96">
        <f t="shared" si="142"/>
        <v>21</v>
      </c>
      <c r="AX49" s="96">
        <f t="shared" si="64"/>
        <v>441</v>
      </c>
      <c r="AY49" s="80">
        <f t="shared" si="65"/>
        <v>0.75111750288063006</v>
      </c>
      <c r="AZ49">
        <f t="shared" si="205"/>
        <v>1990</v>
      </c>
      <c r="BA49" s="80">
        <f>'Regional_intensity (aggregate)'!H26</f>
        <v>82.195322614416128</v>
      </c>
      <c r="BB49" s="280">
        <f t="shared" si="192"/>
        <v>82.362560441338204</v>
      </c>
      <c r="BC49" s="280">
        <f t="shared" si="206"/>
        <v>84.559669672972575</v>
      </c>
      <c r="BD49" s="280">
        <f t="shared" si="207"/>
        <v>84.731718093144792</v>
      </c>
      <c r="BE49" s="281">
        <f t="shared" si="69"/>
        <v>0.97203930588068332</v>
      </c>
      <c r="BF49" s="278"/>
      <c r="BG49" s="278"/>
      <c r="BH49" s="278"/>
      <c r="BJ49" s="89"/>
      <c r="BL49" s="95">
        <f t="shared" si="33"/>
        <v>1990</v>
      </c>
      <c r="BM49" s="75">
        <f>HDD_by_Division18!D54</f>
        <v>5780</v>
      </c>
      <c r="BN49" s="75">
        <f>HDD_by_Division18!E54</f>
        <v>6137</v>
      </c>
      <c r="BO49" s="75">
        <f t="shared" si="166"/>
        <v>5978.8934531450577</v>
      </c>
      <c r="BQ49" s="75">
        <f>CDD_by_Division18!D54</f>
        <v>602</v>
      </c>
      <c r="BR49" s="75">
        <f>CDD_by_Division18!E54</f>
        <v>913</v>
      </c>
      <c r="BS49" s="96">
        <f t="shared" si="167"/>
        <v>703.91979742173112</v>
      </c>
      <c r="BU49" s="420">
        <f t="shared" si="168"/>
        <v>0.98729782827531898</v>
      </c>
      <c r="BV49" s="278"/>
      <c r="BW49">
        <f t="shared" si="244"/>
        <v>1990</v>
      </c>
      <c r="BX49" s="96">
        <f t="shared" si="44"/>
        <v>5978.8934531450577</v>
      </c>
      <c r="BY49" s="96">
        <f t="shared" si="245"/>
        <v>703.91979742173112</v>
      </c>
      <c r="BZ49" s="96">
        <f t="shared" si="144"/>
        <v>21</v>
      </c>
      <c r="CA49" s="96">
        <f t="shared" si="71"/>
        <v>441</v>
      </c>
      <c r="CB49" s="96">
        <f t="shared" si="72"/>
        <v>9261</v>
      </c>
      <c r="CC49" s="96">
        <f t="shared" si="208"/>
        <v>1990</v>
      </c>
      <c r="CD49" s="280">
        <f>'Regional_intensity (aggregate)'!W26</f>
        <v>36.837378586959922</v>
      </c>
      <c r="CE49" s="280">
        <f t="shared" si="193"/>
        <v>36.891288420954865</v>
      </c>
      <c r="CF49" s="280">
        <f t="shared" si="209"/>
        <v>37.155757187936373</v>
      </c>
      <c r="CG49" s="280">
        <f t="shared" si="210"/>
        <v>37.21013295458409</v>
      </c>
      <c r="CH49" s="281">
        <f t="shared" si="211"/>
        <v>0.99143124444036834</v>
      </c>
      <c r="CI49" s="278"/>
      <c r="CJ49" s="278"/>
      <c r="CL49" s="95">
        <f t="shared" si="169"/>
        <v>1990</v>
      </c>
      <c r="CM49" s="98">
        <f t="shared" si="170"/>
        <v>5780</v>
      </c>
      <c r="CN49" s="99">
        <f t="shared" si="171"/>
        <v>6137</v>
      </c>
      <c r="CO49" s="96">
        <f t="shared" si="172"/>
        <v>5890.66610455312</v>
      </c>
      <c r="CQ49" s="398">
        <f t="shared" si="173"/>
        <v>0.9119096511332625</v>
      </c>
      <c r="CR49" s="278"/>
      <c r="CS49">
        <f t="shared" si="76"/>
        <v>1990</v>
      </c>
      <c r="CT49" s="96">
        <f t="shared" si="212"/>
        <v>5890.66610455312</v>
      </c>
      <c r="CU49" s="96">
        <f t="shared" si="213"/>
        <v>123703.98819561551</v>
      </c>
      <c r="CV49" s="96">
        <f t="shared" si="145"/>
        <v>21</v>
      </c>
      <c r="CW49" s="96">
        <f t="shared" si="79"/>
        <v>441</v>
      </c>
      <c r="CX49" s="80">
        <f t="shared" si="80"/>
        <v>0.75111750288063006</v>
      </c>
      <c r="CY49">
        <f t="shared" si="81"/>
        <v>1990</v>
      </c>
      <c r="CZ49" s="280">
        <f>'Regional_intensity (aggregate)'!V26</f>
        <v>68.075206710098712</v>
      </c>
      <c r="DA49" s="280">
        <f t="shared" si="194"/>
        <v>67.734069511403177</v>
      </c>
      <c r="DB49" s="280">
        <f t="shared" si="214"/>
        <v>70.812350314814324</v>
      </c>
      <c r="DC49" s="280">
        <f t="shared" si="215"/>
        <v>70.457496793438835</v>
      </c>
      <c r="DD49" s="281">
        <f t="shared" si="216"/>
        <v>0.96134652228676298</v>
      </c>
      <c r="DE49" s="278"/>
      <c r="DF49" s="212"/>
      <c r="DG49" s="89"/>
      <c r="DI49" s="95">
        <f t="shared" si="34"/>
        <v>1990</v>
      </c>
      <c r="DJ49" s="75">
        <f>HDD_by_Division18!F54</f>
        <v>2307</v>
      </c>
      <c r="DK49" s="75">
        <f>HDD_by_Division18!G54</f>
        <v>2942</v>
      </c>
      <c r="DL49" s="75">
        <f>HDD_by_Division18!H54</f>
        <v>1968</v>
      </c>
      <c r="DM49" s="75">
        <f t="shared" si="174"/>
        <v>2491.3715898400756</v>
      </c>
      <c r="DO49" s="75">
        <f>CDD_by_Division18!F54</f>
        <v>2054</v>
      </c>
      <c r="DP49" s="75">
        <f>CDD_by_Division18!G54</f>
        <v>1563</v>
      </c>
      <c r="DQ49" s="75">
        <f>CDD_by_Division18!H54</f>
        <v>2526</v>
      </c>
      <c r="DR49" s="75">
        <f t="shared" si="175"/>
        <v>1352.1764232401581</v>
      </c>
      <c r="DT49" s="420">
        <f t="shared" si="176"/>
        <v>1.0085409418086886</v>
      </c>
      <c r="DU49" s="278"/>
      <c r="DV49">
        <f t="shared" si="246"/>
        <v>1990</v>
      </c>
      <c r="DW49" s="96">
        <f t="shared" si="217"/>
        <v>2491.3715898400756</v>
      </c>
      <c r="DX49" s="96">
        <f t="shared" si="47"/>
        <v>1352.1764232401581</v>
      </c>
      <c r="DY49" s="96">
        <f t="shared" si="218"/>
        <v>28395.704888043321</v>
      </c>
      <c r="DZ49" s="96">
        <f t="shared" si="147"/>
        <v>21</v>
      </c>
      <c r="EA49" s="96">
        <f t="shared" si="87"/>
        <v>441</v>
      </c>
      <c r="EB49" s="96">
        <f t="shared" si="88"/>
        <v>9261</v>
      </c>
      <c r="EC49" s="96">
        <f t="shared" si="219"/>
        <v>1990</v>
      </c>
      <c r="ED49" s="280">
        <f>'Regional_intensity (aggregate)'!AK26</f>
        <v>49.193463360454558</v>
      </c>
      <c r="EE49" s="280">
        <f t="shared" si="195"/>
        <v>50.362347261679453</v>
      </c>
      <c r="EF49" s="280">
        <f t="shared" si="220"/>
        <v>49.079126931600797</v>
      </c>
      <c r="EG49" s="280">
        <f t="shared" si="247"/>
        <v>50.24529408954556</v>
      </c>
      <c r="EH49" s="281">
        <f t="shared" si="221"/>
        <v>1.0023296345310524</v>
      </c>
      <c r="EI49" s="278"/>
      <c r="EK49" s="95">
        <f t="shared" si="177"/>
        <v>1990</v>
      </c>
      <c r="EL49" s="98">
        <f t="shared" si="178"/>
        <v>2307</v>
      </c>
      <c r="EM49" s="98">
        <f t="shared" si="179"/>
        <v>2942</v>
      </c>
      <c r="EN49" s="98">
        <f t="shared" si="180"/>
        <v>1968</v>
      </c>
      <c r="EO49" s="75">
        <f t="shared" si="181"/>
        <v>2322.9342368998759</v>
      </c>
      <c r="EQ49" s="398">
        <f t="shared" si="182"/>
        <v>0.8592449032654742</v>
      </c>
      <c r="ER49" s="278"/>
      <c r="ES49">
        <f t="shared" si="248"/>
        <v>1990</v>
      </c>
      <c r="ET49" s="96">
        <f t="shared" si="222"/>
        <v>2322.9342368998759</v>
      </c>
      <c r="EU49" s="96">
        <f t="shared" si="223"/>
        <v>48781.618974897392</v>
      </c>
      <c r="EV49" s="96">
        <f t="shared" si="149"/>
        <v>21</v>
      </c>
      <c r="EW49" s="96">
        <f t="shared" si="95"/>
        <v>441</v>
      </c>
      <c r="EX49" s="80">
        <f t="shared" si="96"/>
        <v>0.75111750288063006</v>
      </c>
      <c r="EY49">
        <f t="shared" si="224"/>
        <v>1990</v>
      </c>
      <c r="EZ49" s="280">
        <f>'Regional_intensity (aggregate)'!AJ26</f>
        <v>42.49353342398738</v>
      </c>
      <c r="FA49" s="280">
        <f t="shared" si="196"/>
        <v>42.822120932333519</v>
      </c>
      <c r="FB49" s="280">
        <f t="shared" si="225"/>
        <v>44.618732912977528</v>
      </c>
      <c r="FC49" s="280">
        <f t="shared" si="226"/>
        <v>44.963753839506573</v>
      </c>
      <c r="FD49" s="281">
        <f t="shared" si="227"/>
        <v>0.95236979290436052</v>
      </c>
      <c r="FE49" s="278"/>
      <c r="FG49" s="89"/>
      <c r="FI49" s="95">
        <f t="shared" si="35"/>
        <v>1990</v>
      </c>
      <c r="FJ49" s="75">
        <f>HDD_by_Division18!I54</f>
        <v>5391</v>
      </c>
      <c r="FK49" s="75">
        <f>HDD_by_Division18!J54</f>
        <v>3603</v>
      </c>
      <c r="FL49" s="75">
        <f t="shared" si="183"/>
        <v>4290.91796554553</v>
      </c>
      <c r="FN49" s="75">
        <f>CDD_by_Division18!I54</f>
        <v>1212</v>
      </c>
      <c r="FO49" s="75">
        <f>CDD_by_Division18!J54</f>
        <v>838</v>
      </c>
      <c r="FP49" s="96">
        <f t="shared" si="184"/>
        <v>987.00651742703303</v>
      </c>
      <c r="FR49" s="421">
        <f t="shared" si="185"/>
        <v>1.0139332587678718</v>
      </c>
      <c r="FS49" s="278"/>
      <c r="FT49">
        <f t="shared" si="249"/>
        <v>1990</v>
      </c>
      <c r="FU49" s="96">
        <f t="shared" si="228"/>
        <v>4290.91796554553</v>
      </c>
      <c r="FV49" s="96">
        <f t="shared" si="229"/>
        <v>987.00651742703303</v>
      </c>
      <c r="FW49" s="96">
        <f t="shared" si="230"/>
        <v>20727.136865967695</v>
      </c>
      <c r="FX49" s="96">
        <f t="shared" si="151"/>
        <v>21</v>
      </c>
      <c r="FY49" s="96">
        <f t="shared" si="104"/>
        <v>441</v>
      </c>
      <c r="FZ49" s="96">
        <f t="shared" si="105"/>
        <v>9261</v>
      </c>
      <c r="GA49" s="96">
        <f t="shared" si="231"/>
        <v>1990</v>
      </c>
      <c r="GB49" s="280">
        <f>'Regional_intensity (aggregate)'!AX26</f>
        <v>52.3929986176394</v>
      </c>
      <c r="GC49" s="280">
        <f t="shared" si="197"/>
        <v>51.155067176585518</v>
      </c>
      <c r="GD49" s="280">
        <f t="shared" si="232"/>
        <v>52.245927668249749</v>
      </c>
      <c r="GE49" s="280">
        <f t="shared" si="233"/>
        <v>51.011471190590193</v>
      </c>
      <c r="GF49" s="281">
        <f t="shared" si="234"/>
        <v>1.0028149744095562</v>
      </c>
      <c r="GG49" s="278"/>
      <c r="GH49" s="278"/>
      <c r="GJ49" s="95">
        <f t="shared" si="186"/>
        <v>1990</v>
      </c>
      <c r="GK49" s="98">
        <f t="shared" si="187"/>
        <v>5391</v>
      </c>
      <c r="GL49" s="98">
        <f t="shared" si="188"/>
        <v>3603</v>
      </c>
      <c r="GM49" s="75">
        <f t="shared" si="189"/>
        <v>4321.747861785836</v>
      </c>
      <c r="GO49" s="398">
        <f t="shared" si="190"/>
        <v>0.97174334107092286</v>
      </c>
      <c r="GP49" s="278"/>
      <c r="GQ49">
        <f t="shared" si="250"/>
        <v>1990</v>
      </c>
      <c r="GR49" s="96">
        <f t="shared" si="235"/>
        <v>4321.747861785836</v>
      </c>
      <c r="GS49" s="96">
        <f t="shared" si="236"/>
        <v>90756.705097502563</v>
      </c>
      <c r="GT49" s="96">
        <f t="shared" si="153"/>
        <v>21</v>
      </c>
      <c r="GU49" s="96">
        <f t="shared" si="112"/>
        <v>441</v>
      </c>
      <c r="GV49" s="280">
        <f t="shared" si="113"/>
        <v>0.75111750288063006</v>
      </c>
      <c r="GW49">
        <f t="shared" si="237"/>
        <v>1990</v>
      </c>
      <c r="GX49" s="280">
        <f>'Regional_intensity (aggregate)'!AW26</f>
        <v>59.283992811595652</v>
      </c>
      <c r="GY49" s="280">
        <f t="shared" si="198"/>
        <v>57.135914479126114</v>
      </c>
      <c r="GZ49" s="280">
        <f t="shared" si="238"/>
        <v>58.99660563737627</v>
      </c>
      <c r="HA49" s="280">
        <f t="shared" si="199"/>
        <v>56.858940405183773</v>
      </c>
      <c r="HB49" s="281">
        <f t="shared" si="239"/>
        <v>1.0048712493051857</v>
      </c>
      <c r="HC49" s="278"/>
      <c r="HD49" s="278"/>
      <c r="HE49" s="278"/>
      <c r="HG49" s="89"/>
      <c r="HO49">
        <f t="shared" si="36"/>
        <v>1990</v>
      </c>
      <c r="HP49" s="112">
        <f t="shared" si="37"/>
        <v>1.0031625231155534</v>
      </c>
      <c r="HQ49" s="112">
        <f t="shared" si="38"/>
        <v>0.90873808166620795</v>
      </c>
      <c r="HS49">
        <f t="shared" si="157"/>
        <v>1990</v>
      </c>
      <c r="HT49" s="81">
        <f>Commercial_Total!D216</f>
        <v>2869.3674031279998</v>
      </c>
      <c r="HU49" s="81">
        <f t="shared" si="39"/>
        <v>2860.3215700448168</v>
      </c>
      <c r="HV49" s="81">
        <f>Commercial_Total!D298</f>
        <v>3893.5659999999998</v>
      </c>
      <c r="HW49" s="81">
        <f t="shared" si="40"/>
        <v>4284.5854911912456</v>
      </c>
      <c r="HX49" s="96"/>
      <c r="HY49" s="75">
        <f>HDD_by_Division10!K45</f>
        <v>4016</v>
      </c>
      <c r="HZ49" s="75">
        <f>CDD_by_Division10!K45</f>
        <v>1260</v>
      </c>
      <c r="IB49">
        <f t="shared" si="117"/>
        <v>1990</v>
      </c>
      <c r="IC49" s="81">
        <f t="shared" si="117"/>
        <v>2869.3674031279998</v>
      </c>
      <c r="ID49" s="81">
        <f t="shared" si="117"/>
        <v>2860.3215700448168</v>
      </c>
      <c r="IE49" s="81">
        <f t="shared" si="117"/>
        <v>3893.5659999999998</v>
      </c>
      <c r="IF49" s="81">
        <f t="shared" si="117"/>
        <v>4284.5854911912456</v>
      </c>
      <c r="IO49">
        <f t="shared" si="154"/>
        <v>1990</v>
      </c>
      <c r="IP49" s="78">
        <f>SEDS_CensusRgn!C38</f>
        <v>521.47199999999998</v>
      </c>
      <c r="IQ49" s="78">
        <f>SEDS_CensusRgn!D38</f>
        <v>618.06899999999996</v>
      </c>
      <c r="IR49" s="78">
        <f>SEDS_CensusRgn!E38</f>
        <v>1095.1020000000001</v>
      </c>
      <c r="IS49" s="78">
        <f>SEDS_CensusRgn!F38</f>
        <v>625.50800000000004</v>
      </c>
      <c r="IT49" s="78">
        <f t="shared" si="118"/>
        <v>2860.1509999999998</v>
      </c>
      <c r="IV49" s="78">
        <f t="shared" si="119"/>
        <v>529.14626798511881</v>
      </c>
      <c r="IW49" s="78">
        <f t="shared" si="120"/>
        <v>623.41085523170136</v>
      </c>
      <c r="IX49" s="78">
        <f t="shared" si="121"/>
        <v>1092.5567420865013</v>
      </c>
      <c r="IY49" s="78">
        <f t="shared" si="122"/>
        <v>623.75215364957091</v>
      </c>
      <c r="IZ49" s="78">
        <f t="shared" si="123"/>
        <v>2868.8660189528923</v>
      </c>
      <c r="JB49" s="290">
        <f t="shared" si="124"/>
        <v>0.99696220775201161</v>
      </c>
      <c r="JD49">
        <f t="shared" si="125"/>
        <v>1990</v>
      </c>
      <c r="JE49" s="78">
        <f t="shared" si="126"/>
        <v>2860.1509999999998</v>
      </c>
      <c r="JF49" s="78">
        <f t="shared" si="127"/>
        <v>2868.8660189528923</v>
      </c>
      <c r="JI49">
        <f t="shared" si="155"/>
        <v>1990</v>
      </c>
      <c r="JJ49" s="78">
        <f>SEDS_CensusRgn!J38</f>
        <v>1085.087</v>
      </c>
      <c r="JK49" s="78">
        <f>SEDS_CensusRgn!K38</f>
        <v>1142.1870000000001</v>
      </c>
      <c r="JL49" s="78">
        <f>SEDS_CensusRgn!L38</f>
        <v>945.95400000000006</v>
      </c>
      <c r="JM49" s="78">
        <f>SEDS_CensusRgn!M38</f>
        <v>707.77800000000002</v>
      </c>
      <c r="JN49" s="78">
        <f t="shared" si="128"/>
        <v>3881.0060000000003</v>
      </c>
      <c r="JP49" s="78">
        <f t="shared" si="129"/>
        <v>1116.2995091200489</v>
      </c>
      <c r="JQ49" s="78">
        <f t="shared" si="130"/>
        <v>1188.1116470708921</v>
      </c>
      <c r="JR49" s="78">
        <f t="shared" si="131"/>
        <v>993.26333851392451</v>
      </c>
      <c r="JS49" s="78">
        <f t="shared" si="132"/>
        <v>704.3469504072192</v>
      </c>
      <c r="JT49" s="78">
        <f t="shared" si="133"/>
        <v>4002.0214451120846</v>
      </c>
      <c r="JV49" s="290">
        <f t="shared" si="156"/>
        <v>0.96976142012934785</v>
      </c>
      <c r="JX49">
        <f t="shared" si="135"/>
        <v>1990</v>
      </c>
      <c r="JY49" s="78">
        <f t="shared" si="136"/>
        <v>3881.0060000000003</v>
      </c>
      <c r="JZ49" s="78">
        <f t="shared" si="137"/>
        <v>4002.0214451120846</v>
      </c>
      <c r="KD49" s="78"/>
      <c r="KE49" s="78"/>
    </row>
    <row r="50" spans="2:291" x14ac:dyDescent="0.2">
      <c r="B50" t="s">
        <v>48</v>
      </c>
      <c r="C50">
        <f>C51+C52</f>
        <v>657</v>
      </c>
      <c r="E50" s="96">
        <f>E51+E52</f>
        <v>5919.25</v>
      </c>
      <c r="I50" s="96">
        <f t="shared" si="138"/>
        <v>1991</v>
      </c>
      <c r="J50" s="76">
        <v>0.72082652408141445</v>
      </c>
      <c r="K50" s="79">
        <f t="shared" si="52"/>
        <v>0.73874229207684317</v>
      </c>
      <c r="L50" s="96">
        <f t="shared" si="53"/>
        <v>10648</v>
      </c>
      <c r="M50" s="79">
        <f t="shared" si="54"/>
        <v>0.73874229207684317</v>
      </c>
      <c r="O50" s="95">
        <v>1991</v>
      </c>
      <c r="P50" s="75">
        <f>HDD_by_Division18!B55</f>
        <v>6087</v>
      </c>
      <c r="Q50" s="75">
        <f>HDD_by_Division18!C55</f>
        <v>5423</v>
      </c>
      <c r="R50" s="96">
        <f t="shared" si="160"/>
        <v>5561.4596651445972</v>
      </c>
      <c r="T50">
        <f>CDD_by_Division18!B55</f>
        <v>465</v>
      </c>
      <c r="U50">
        <f>CDD_by_Division18!C55</f>
        <v>741</v>
      </c>
      <c r="V50" s="96">
        <f t="shared" si="161"/>
        <v>672.36427756894875</v>
      </c>
      <c r="X50" s="420">
        <f t="shared" si="162"/>
        <v>1.0187526333458972</v>
      </c>
      <c r="Y50" s="278"/>
      <c r="Z50">
        <f t="shared" si="240"/>
        <v>1991</v>
      </c>
      <c r="AA50" s="96">
        <f t="shared" si="241"/>
        <v>5561.4596651445972</v>
      </c>
      <c r="AB50" s="96">
        <f t="shared" si="242"/>
        <v>672.36427756894875</v>
      </c>
      <c r="AC50" s="96">
        <f t="shared" si="140"/>
        <v>22</v>
      </c>
      <c r="AD50" s="96">
        <f t="shared" si="57"/>
        <v>484</v>
      </c>
      <c r="AE50" s="96">
        <f t="shared" si="58"/>
        <v>10648</v>
      </c>
      <c r="AF50" s="280">
        <f>'Regional_intensity (aggregate)'!I27</f>
        <v>39.916858446529737</v>
      </c>
      <c r="AG50" s="280">
        <f t="shared" si="191"/>
        <v>40.4007366354558</v>
      </c>
      <c r="AH50" s="280">
        <f t="shared" si="200"/>
        <v>40.049419779683966</v>
      </c>
      <c r="AI50" s="280">
        <f t="shared" si="201"/>
        <v>40.534904897118551</v>
      </c>
      <c r="AJ50" s="281">
        <f t="shared" si="202"/>
        <v>0.99669005608861594</v>
      </c>
      <c r="AK50" s="278"/>
      <c r="AM50" s="95">
        <f t="shared" si="163"/>
        <v>1991</v>
      </c>
      <c r="AN50" s="98">
        <f t="shared" si="158"/>
        <v>6087</v>
      </c>
      <c r="AO50" s="99">
        <f t="shared" si="159"/>
        <v>5423</v>
      </c>
      <c r="AP50" s="96">
        <f t="shared" si="164"/>
        <v>5602.5568246716157</v>
      </c>
      <c r="AR50" s="398">
        <f t="shared" si="165"/>
        <v>0.91965994375573157</v>
      </c>
      <c r="AS50" s="278"/>
      <c r="AT50">
        <f t="shared" si="243"/>
        <v>1991</v>
      </c>
      <c r="AU50" s="96">
        <f t="shared" si="203"/>
        <v>5602.5568246716157</v>
      </c>
      <c r="AV50" s="96">
        <f t="shared" si="204"/>
        <v>123256.25014277555</v>
      </c>
      <c r="AW50" s="96">
        <f t="shared" si="142"/>
        <v>22</v>
      </c>
      <c r="AX50" s="96">
        <f t="shared" si="64"/>
        <v>484</v>
      </c>
      <c r="AY50" s="80">
        <f t="shared" si="65"/>
        <v>0.73874229207684317</v>
      </c>
      <c r="AZ50">
        <f t="shared" si="205"/>
        <v>1991</v>
      </c>
      <c r="BA50" s="80">
        <f>'Regional_intensity (aggregate)'!H27</f>
        <v>82.178617212124365</v>
      </c>
      <c r="BB50" s="280">
        <f t="shared" si="192"/>
        <v>83.568333039280731</v>
      </c>
      <c r="BC50" s="280">
        <f t="shared" si="206"/>
        <v>84.063681738989587</v>
      </c>
      <c r="BD50" s="280">
        <f t="shared" si="207"/>
        <v>85.485275737099272</v>
      </c>
      <c r="BE50" s="281">
        <f t="shared" si="69"/>
        <v>0.97757575580952805</v>
      </c>
      <c r="BF50" s="278"/>
      <c r="BG50" s="278"/>
      <c r="BH50" s="278"/>
      <c r="BJ50" s="89"/>
      <c r="BL50" s="95">
        <f t="shared" si="33"/>
        <v>1991</v>
      </c>
      <c r="BM50" s="75">
        <f>HDD_by_Division18!D55</f>
        <v>6011</v>
      </c>
      <c r="BN50" s="75">
        <f>HDD_by_Division18!E55</f>
        <v>6429</v>
      </c>
      <c r="BO50" s="75">
        <f t="shared" si="166"/>
        <v>6243.8780487804879</v>
      </c>
      <c r="BQ50" s="75">
        <f>CDD_by_Division18!D55</f>
        <v>909</v>
      </c>
      <c r="BR50" s="75">
        <f>CDD_by_Division18!E55</f>
        <v>1055</v>
      </c>
      <c r="BS50" s="96">
        <f t="shared" si="167"/>
        <v>956.84659300184171</v>
      </c>
      <c r="BU50" s="420">
        <f t="shared" si="168"/>
        <v>1.0198906025791594</v>
      </c>
      <c r="BV50" s="278"/>
      <c r="BW50">
        <f t="shared" si="244"/>
        <v>1991</v>
      </c>
      <c r="BX50" s="96">
        <f t="shared" si="44"/>
        <v>6243.8780487804879</v>
      </c>
      <c r="BY50" s="96">
        <f t="shared" si="245"/>
        <v>956.84659300184171</v>
      </c>
      <c r="BZ50" s="96">
        <f t="shared" si="144"/>
        <v>22</v>
      </c>
      <c r="CA50" s="96">
        <f t="shared" si="71"/>
        <v>484</v>
      </c>
      <c r="CB50" s="96">
        <f t="shared" si="72"/>
        <v>10648</v>
      </c>
      <c r="CC50" s="96">
        <f t="shared" si="208"/>
        <v>1991</v>
      </c>
      <c r="CD50" s="280">
        <f>'Regional_intensity (aggregate)'!W27</f>
        <v>38.321218298909272</v>
      </c>
      <c r="CE50" s="280">
        <f t="shared" si="193"/>
        <v>38.899035760734925</v>
      </c>
      <c r="CF50" s="280">
        <f t="shared" si="209"/>
        <v>37.704942546477866</v>
      </c>
      <c r="CG50" s="280">
        <f t="shared" si="210"/>
        <v>38.273467639562078</v>
      </c>
      <c r="CH50" s="281">
        <f t="shared" si="211"/>
        <v>1.0163446941119654</v>
      </c>
      <c r="CI50" s="278"/>
      <c r="CJ50" s="278"/>
      <c r="CL50" s="95">
        <f t="shared" si="169"/>
        <v>1991</v>
      </c>
      <c r="CM50" s="98">
        <f t="shared" si="170"/>
        <v>6011</v>
      </c>
      <c r="CN50" s="99">
        <f t="shared" si="171"/>
        <v>6429</v>
      </c>
      <c r="CO50" s="96">
        <f t="shared" si="172"/>
        <v>6140.5754389445492</v>
      </c>
      <c r="CQ50" s="398">
        <f t="shared" si="173"/>
        <v>0.93922030828339842</v>
      </c>
      <c r="CR50" s="278"/>
      <c r="CS50">
        <f t="shared" si="76"/>
        <v>1991</v>
      </c>
      <c r="CT50" s="96">
        <f t="shared" si="212"/>
        <v>6140.5754389445492</v>
      </c>
      <c r="CU50" s="96">
        <f t="shared" si="213"/>
        <v>135092.65965678007</v>
      </c>
      <c r="CV50" s="96">
        <f t="shared" si="145"/>
        <v>22</v>
      </c>
      <c r="CW50" s="96">
        <f t="shared" si="79"/>
        <v>484</v>
      </c>
      <c r="CX50" s="80">
        <f t="shared" si="80"/>
        <v>0.73874229207684317</v>
      </c>
      <c r="CY50">
        <f t="shared" si="81"/>
        <v>1991</v>
      </c>
      <c r="CZ50" s="280">
        <f>'Regional_intensity (aggregate)'!V27</f>
        <v>68.861248096454773</v>
      </c>
      <c r="DA50" s="280">
        <f t="shared" si="194"/>
        <v>68.743622745609045</v>
      </c>
      <c r="DB50" s="280">
        <f t="shared" si="214"/>
        <v>70.335005066024095</v>
      </c>
      <c r="DC50" s="280">
        <f t="shared" si="215"/>
        <v>70.214862316998719</v>
      </c>
      <c r="DD50" s="281">
        <f t="shared" si="216"/>
        <v>0.97904660747253947</v>
      </c>
      <c r="DE50" s="278"/>
      <c r="DF50" s="212"/>
      <c r="DG50" s="89"/>
      <c r="DI50" s="95">
        <f t="shared" si="34"/>
        <v>1991</v>
      </c>
      <c r="DJ50" s="75">
        <f>HDD_by_Division18!F55</f>
        <v>2576</v>
      </c>
      <c r="DK50" s="75">
        <f>HDD_by_Division18!G55</f>
        <v>3225</v>
      </c>
      <c r="DL50" s="75">
        <f>HDD_by_Division18!H55</f>
        <v>2195</v>
      </c>
      <c r="DM50" s="75">
        <f t="shared" si="174"/>
        <v>2760.0950141110061</v>
      </c>
      <c r="DO50" s="75">
        <f>CDD_by_Division18!F55</f>
        <v>2114</v>
      </c>
      <c r="DP50" s="75">
        <f>CDD_by_Division18!G55</f>
        <v>1699</v>
      </c>
      <c r="DQ50" s="75">
        <f>CDD_by_Division18!H55</f>
        <v>2455</v>
      </c>
      <c r="DR50" s="75">
        <f t="shared" si="175"/>
        <v>1413.2594028977023</v>
      </c>
      <c r="DT50" s="420">
        <f t="shared" si="176"/>
        <v>1.0205805626681386</v>
      </c>
      <c r="DU50" s="278"/>
      <c r="DV50">
        <f t="shared" si="246"/>
        <v>1991</v>
      </c>
      <c r="DW50" s="96">
        <f t="shared" si="217"/>
        <v>2760.0950141110061</v>
      </c>
      <c r="DX50" s="96">
        <f t="shared" si="47"/>
        <v>1413.2594028977023</v>
      </c>
      <c r="DY50" s="96">
        <f t="shared" si="218"/>
        <v>31091.706863749452</v>
      </c>
      <c r="DZ50" s="96">
        <f t="shared" si="147"/>
        <v>22</v>
      </c>
      <c r="EA50" s="96">
        <f t="shared" si="87"/>
        <v>484</v>
      </c>
      <c r="EB50" s="96">
        <f t="shared" si="88"/>
        <v>10648</v>
      </c>
      <c r="EC50" s="96">
        <f t="shared" si="219"/>
        <v>1991</v>
      </c>
      <c r="ED50" s="280">
        <f>'Regional_intensity (aggregate)'!AK27</f>
        <v>50.01265574292372</v>
      </c>
      <c r="EE50" s="280">
        <f t="shared" si="195"/>
        <v>51.466870128112028</v>
      </c>
      <c r="EF50" s="280">
        <f t="shared" si="220"/>
        <v>49.876501338318633</v>
      </c>
      <c r="EG50" s="280">
        <f t="shared" si="247"/>
        <v>51.326756771700801</v>
      </c>
      <c r="EH50" s="281">
        <f t="shared" si="221"/>
        <v>1.0027298307008652</v>
      </c>
      <c r="EI50" s="278"/>
      <c r="EK50" s="95">
        <f t="shared" si="177"/>
        <v>1991</v>
      </c>
      <c r="EL50" s="98">
        <f t="shared" si="178"/>
        <v>2576</v>
      </c>
      <c r="EM50" s="98">
        <f t="shared" si="179"/>
        <v>3225</v>
      </c>
      <c r="EN50" s="98">
        <f t="shared" si="180"/>
        <v>2195</v>
      </c>
      <c r="EO50" s="75">
        <f t="shared" si="181"/>
        <v>2580.7911615920584</v>
      </c>
      <c r="EQ50" s="398">
        <f t="shared" si="182"/>
        <v>0.91173984352219872</v>
      </c>
      <c r="ER50" s="278"/>
      <c r="ES50">
        <f t="shared" si="248"/>
        <v>1991</v>
      </c>
      <c r="ET50" s="96">
        <f t="shared" si="222"/>
        <v>2580.7911615920584</v>
      </c>
      <c r="EU50" s="96">
        <f t="shared" si="223"/>
        <v>56777.405555025282</v>
      </c>
      <c r="EV50" s="96">
        <f t="shared" si="149"/>
        <v>22</v>
      </c>
      <c r="EW50" s="96">
        <f t="shared" si="95"/>
        <v>484</v>
      </c>
      <c r="EX50" s="80">
        <f t="shared" si="96"/>
        <v>0.73874229207684317</v>
      </c>
      <c r="EY50">
        <f t="shared" si="224"/>
        <v>1991</v>
      </c>
      <c r="EZ50" s="280">
        <f>'Regional_intensity (aggregate)'!AJ27</f>
        <v>42.48110046547469</v>
      </c>
      <c r="FA50" s="280">
        <f t="shared" si="196"/>
        <v>43.482975939079346</v>
      </c>
      <c r="FB50" s="280">
        <f t="shared" si="225"/>
        <v>43.360845398784171</v>
      </c>
      <c r="FC50" s="280">
        <f t="shared" si="226"/>
        <v>44.383468801751604</v>
      </c>
      <c r="FD50" s="281">
        <f t="shared" si="227"/>
        <v>0.97971107515966127</v>
      </c>
      <c r="FE50" s="278"/>
      <c r="FG50" s="89"/>
      <c r="FI50" s="95">
        <f t="shared" si="35"/>
        <v>1991</v>
      </c>
      <c r="FJ50" s="75">
        <f>HDD_by_Division18!I55</f>
        <v>5446</v>
      </c>
      <c r="FK50" s="75">
        <f>HDD_by_Division18!J55</f>
        <v>3545</v>
      </c>
      <c r="FL50" s="75">
        <f t="shared" si="183"/>
        <v>4276.393765381461</v>
      </c>
      <c r="FN50" s="75">
        <f>CDD_by_Division18!I55</f>
        <v>1110</v>
      </c>
      <c r="FO50" s="75">
        <f>CDD_by_Division18!J55</f>
        <v>730</v>
      </c>
      <c r="FP50" s="96">
        <f t="shared" si="184"/>
        <v>881.39699631623682</v>
      </c>
      <c r="FR50" s="421">
        <f t="shared" si="185"/>
        <v>1.0025023430202435</v>
      </c>
      <c r="FS50" s="278"/>
      <c r="FT50">
        <f t="shared" si="249"/>
        <v>1991</v>
      </c>
      <c r="FU50" s="96">
        <f t="shared" si="228"/>
        <v>4276.393765381461</v>
      </c>
      <c r="FV50" s="96">
        <f t="shared" si="229"/>
        <v>881.39699631623682</v>
      </c>
      <c r="FW50" s="96">
        <f t="shared" si="230"/>
        <v>19390.733918957209</v>
      </c>
      <c r="FX50" s="96">
        <f t="shared" si="151"/>
        <v>22</v>
      </c>
      <c r="FY50" s="96">
        <f t="shared" si="104"/>
        <v>484</v>
      </c>
      <c r="FZ50" s="96">
        <f t="shared" si="105"/>
        <v>10648</v>
      </c>
      <c r="GA50" s="96">
        <f t="shared" si="231"/>
        <v>1991</v>
      </c>
      <c r="GB50" s="280">
        <f>'Regional_intensity (aggregate)'!AX27</f>
        <v>50.085737950617414</v>
      </c>
      <c r="GC50" s="280">
        <f t="shared" si="197"/>
        <v>51.04444417832876</v>
      </c>
      <c r="GD50" s="280">
        <f t="shared" si="232"/>
        <v>50.167325765421715</v>
      </c>
      <c r="GE50" s="280">
        <f t="shared" si="233"/>
        <v>51.127593690122239</v>
      </c>
      <c r="GF50" s="281">
        <f t="shared" si="234"/>
        <v>0.99837368618798217</v>
      </c>
      <c r="GG50" s="278"/>
      <c r="GH50" s="278"/>
      <c r="GJ50" s="95">
        <f t="shared" si="186"/>
        <v>1991</v>
      </c>
      <c r="GK50" s="98">
        <f t="shared" si="187"/>
        <v>5446</v>
      </c>
      <c r="GL50" s="98">
        <f t="shared" si="188"/>
        <v>3545</v>
      </c>
      <c r="GM50" s="75">
        <f t="shared" si="189"/>
        <v>4309.1720834758817</v>
      </c>
      <c r="GO50" s="398">
        <f t="shared" si="190"/>
        <v>0.97035368129829958</v>
      </c>
      <c r="GP50" s="278"/>
      <c r="GQ50">
        <f t="shared" si="250"/>
        <v>1991</v>
      </c>
      <c r="GR50" s="96">
        <f t="shared" si="235"/>
        <v>4309.1720834758817</v>
      </c>
      <c r="GS50" s="96">
        <f t="shared" si="236"/>
        <v>94801.785836469397</v>
      </c>
      <c r="GT50" s="96">
        <f t="shared" si="153"/>
        <v>22</v>
      </c>
      <c r="GU50" s="96">
        <f t="shared" si="112"/>
        <v>484</v>
      </c>
      <c r="GV50" s="280">
        <f t="shared" si="113"/>
        <v>0.73874229207684317</v>
      </c>
      <c r="GW50">
        <f t="shared" si="237"/>
        <v>1991</v>
      </c>
      <c r="GX50" s="280">
        <f>'Regional_intensity (aggregate)'!AW27</f>
        <v>58.382836575698811</v>
      </c>
      <c r="GY50" s="280">
        <f t="shared" si="198"/>
        <v>56.155608623879786</v>
      </c>
      <c r="GZ50" s="280">
        <f t="shared" si="238"/>
        <v>58.124954600259869</v>
      </c>
      <c r="HA50" s="280">
        <f t="shared" si="199"/>
        <v>55.907564504524174</v>
      </c>
      <c r="HB50" s="281">
        <f t="shared" si="239"/>
        <v>1.0044366826126998</v>
      </c>
      <c r="HC50" s="278"/>
      <c r="HD50" s="278"/>
      <c r="HE50" s="278"/>
      <c r="HG50" s="89"/>
      <c r="HO50">
        <f t="shared" si="36"/>
        <v>1991</v>
      </c>
      <c r="HP50" s="112">
        <f t="shared" si="37"/>
        <v>1.0160583656407374</v>
      </c>
      <c r="HQ50" s="112">
        <f t="shared" si="38"/>
        <v>0.93420442652015345</v>
      </c>
      <c r="HS50">
        <f t="shared" si="157"/>
        <v>1991</v>
      </c>
      <c r="HT50" s="81">
        <f>Commercial_Total!D217</f>
        <v>2927.3054065400001</v>
      </c>
      <c r="HU50" s="81">
        <f t="shared" si="39"/>
        <v>2881.0406031094581</v>
      </c>
      <c r="HV50" s="81">
        <f>Commercial_Total!D299</f>
        <v>3945.67</v>
      </c>
      <c r="HW50" s="81">
        <f t="shared" si="40"/>
        <v>4223.561661656161</v>
      </c>
      <c r="HX50" s="96"/>
      <c r="HY50" s="75">
        <f>HDD_by_Division10!K46</f>
        <v>4200</v>
      </c>
      <c r="HZ50" s="75">
        <f>CDD_by_Division10!K46</f>
        <v>1331</v>
      </c>
      <c r="IB50">
        <f t="shared" si="117"/>
        <v>1991</v>
      </c>
      <c r="IC50" s="81">
        <f t="shared" si="117"/>
        <v>2927.3054065400001</v>
      </c>
      <c r="ID50" s="81">
        <f t="shared" si="117"/>
        <v>2881.0406031094581</v>
      </c>
      <c r="IE50" s="81">
        <f t="shared" si="117"/>
        <v>3945.67</v>
      </c>
      <c r="IF50" s="81">
        <f t="shared" si="117"/>
        <v>4223.561661656161</v>
      </c>
      <c r="IO50">
        <f t="shared" si="154"/>
        <v>1991</v>
      </c>
      <c r="IP50" s="78">
        <f>SEDS_CensusRgn!C39</f>
        <v>530.70400000000006</v>
      </c>
      <c r="IQ50" s="78">
        <f>SEDS_CensusRgn!D39</f>
        <v>646.52499999999998</v>
      </c>
      <c r="IR50" s="78">
        <f>SEDS_CensusRgn!E39</f>
        <v>1118.319</v>
      </c>
      <c r="IS50" s="78">
        <f>SEDS_CensusRgn!F39</f>
        <v>622.548</v>
      </c>
      <c r="IT50" s="78">
        <f t="shared" si="118"/>
        <v>2918.0959999999995</v>
      </c>
      <c r="IV50" s="78">
        <f t="shared" si="119"/>
        <v>532.46643403133851</v>
      </c>
      <c r="IW50" s="78">
        <f t="shared" si="120"/>
        <v>636.12768753115142</v>
      </c>
      <c r="IX50" s="78">
        <f t="shared" si="121"/>
        <v>1115.2744894587836</v>
      </c>
      <c r="IY50" s="78">
        <f t="shared" si="122"/>
        <v>623.56210766835204</v>
      </c>
      <c r="IZ50" s="78">
        <f t="shared" si="123"/>
        <v>2907.4307186896253</v>
      </c>
      <c r="JB50" s="290">
        <f t="shared" si="124"/>
        <v>1.0036682839050353</v>
      </c>
      <c r="JD50">
        <f t="shared" si="125"/>
        <v>1991</v>
      </c>
      <c r="JE50" s="78">
        <f t="shared" si="126"/>
        <v>2918.0959999999995</v>
      </c>
      <c r="JF50" s="78">
        <f t="shared" si="127"/>
        <v>2907.4307186896253</v>
      </c>
      <c r="JI50">
        <f t="shared" si="155"/>
        <v>1991</v>
      </c>
      <c r="JJ50" s="78">
        <f>SEDS_CensusRgn!J39</f>
        <v>1092.5840000000001</v>
      </c>
      <c r="JK50" s="78">
        <f>SEDS_CensusRgn!K39</f>
        <v>1161.7719999999999</v>
      </c>
      <c r="JL50" s="78">
        <f>SEDS_CensusRgn!L39</f>
        <v>949.90800000000002</v>
      </c>
      <c r="JM50" s="78">
        <f>SEDS_CensusRgn!M39</f>
        <v>725.678</v>
      </c>
      <c r="JN50" s="78">
        <f t="shared" si="128"/>
        <v>3929.9419999999996</v>
      </c>
      <c r="JP50" s="78">
        <f t="shared" si="129"/>
        <v>1117.6463752369084</v>
      </c>
      <c r="JQ50" s="78">
        <f t="shared" si="130"/>
        <v>1186.6360509630647</v>
      </c>
      <c r="JR50" s="78">
        <f t="shared" si="131"/>
        <v>969.57973027425021</v>
      </c>
      <c r="JS50" s="78">
        <f t="shared" si="132"/>
        <v>722.47261829625336</v>
      </c>
      <c r="JT50" s="78">
        <f t="shared" si="133"/>
        <v>3996.3347747704765</v>
      </c>
      <c r="JV50" s="290">
        <f t="shared" si="156"/>
        <v>0.98338658332889783</v>
      </c>
      <c r="JX50">
        <f t="shared" si="135"/>
        <v>1991</v>
      </c>
      <c r="JY50" s="78">
        <f t="shared" si="136"/>
        <v>3929.9419999999996</v>
      </c>
      <c r="JZ50" s="78">
        <f t="shared" si="137"/>
        <v>3996.3347747704765</v>
      </c>
      <c r="KD50" s="78"/>
      <c r="KE50" s="78"/>
    </row>
    <row r="51" spans="2:291" x14ac:dyDescent="0.2">
      <c r="B51" t="s">
        <v>189</v>
      </c>
      <c r="C51">
        <v>137</v>
      </c>
      <c r="D51" s="106">
        <f>C51/C$50</f>
        <v>0.20852359208523591</v>
      </c>
      <c r="E51">
        <f>(0.25*1025+0.75*837+588)</f>
        <v>1472</v>
      </c>
      <c r="F51" s="106">
        <f>E51/E$50</f>
        <v>0.24868015373569285</v>
      </c>
      <c r="I51" s="96">
        <f t="shared" si="138"/>
        <v>1992</v>
      </c>
      <c r="J51" s="76">
        <v>0.70356812020102444</v>
      </c>
      <c r="K51" s="79">
        <f t="shared" si="52"/>
        <v>0.7195627570166192</v>
      </c>
      <c r="L51" s="96">
        <f t="shared" si="53"/>
        <v>12167</v>
      </c>
      <c r="M51" s="79">
        <f t="shared" si="54"/>
        <v>0.7195627570166192</v>
      </c>
      <c r="O51" s="95">
        <v>1992</v>
      </c>
      <c r="P51" s="75">
        <f>HDD_by_Division18!B56</f>
        <v>6976</v>
      </c>
      <c r="Q51" s="75">
        <f>HDD_by_Division18!C56</f>
        <v>6245</v>
      </c>
      <c r="R51" s="96">
        <f t="shared" si="160"/>
        <v>6397.4307458143066</v>
      </c>
      <c r="T51">
        <f>CDD_by_Division18!B56</f>
        <v>244</v>
      </c>
      <c r="U51">
        <f>CDD_by_Division18!C56</f>
        <v>384</v>
      </c>
      <c r="V51" s="96">
        <f t="shared" si="161"/>
        <v>349.18477847700302</v>
      </c>
      <c r="X51" s="420">
        <f t="shared" si="162"/>
        <v>0.95577836987041587</v>
      </c>
      <c r="Y51" s="278"/>
      <c r="Z51">
        <f t="shared" si="240"/>
        <v>1992</v>
      </c>
      <c r="AA51" s="96">
        <f t="shared" si="241"/>
        <v>6397.4307458143066</v>
      </c>
      <c r="AB51" s="96">
        <f t="shared" si="242"/>
        <v>349.18477847700302</v>
      </c>
      <c r="AC51" s="96">
        <f t="shared" si="140"/>
        <v>23</v>
      </c>
      <c r="AD51" s="96">
        <f t="shared" si="57"/>
        <v>529</v>
      </c>
      <c r="AE51" s="96">
        <f t="shared" si="58"/>
        <v>12167</v>
      </c>
      <c r="AF51" s="280">
        <f>'Regional_intensity (aggregate)'!I28</f>
        <v>40.123835106403796</v>
      </c>
      <c r="AG51" s="280">
        <f t="shared" si="191"/>
        <v>41.104299984231531</v>
      </c>
      <c r="AH51" s="280">
        <f t="shared" si="200"/>
        <v>40.360633343221629</v>
      </c>
      <c r="AI51" s="280">
        <f t="shared" si="201"/>
        <v>41.346884615936986</v>
      </c>
      <c r="AJ51" s="281">
        <f t="shared" si="202"/>
        <v>0.99413294051150947</v>
      </c>
      <c r="AK51" s="278"/>
      <c r="AM51" s="95">
        <f t="shared" si="163"/>
        <v>1992</v>
      </c>
      <c r="AN51" s="98">
        <f t="shared" si="158"/>
        <v>6976</v>
      </c>
      <c r="AO51" s="99">
        <f t="shared" si="159"/>
        <v>6245</v>
      </c>
      <c r="AP51" s="96">
        <f t="shared" si="164"/>
        <v>6442.6747572815539</v>
      </c>
      <c r="AR51" s="398">
        <f t="shared" si="165"/>
        <v>1.003942329068906</v>
      </c>
      <c r="AS51" s="278"/>
      <c r="AT51">
        <f t="shared" si="243"/>
        <v>1992</v>
      </c>
      <c r="AU51" s="96">
        <f t="shared" si="203"/>
        <v>6442.6747572815539</v>
      </c>
      <c r="AV51" s="96">
        <f t="shared" si="204"/>
        <v>148181.51941747573</v>
      </c>
      <c r="AW51" s="96">
        <f t="shared" si="142"/>
        <v>23</v>
      </c>
      <c r="AX51" s="96">
        <f t="shared" si="64"/>
        <v>529</v>
      </c>
      <c r="AY51" s="80">
        <f t="shared" si="65"/>
        <v>0.7195627570166192</v>
      </c>
      <c r="AZ51">
        <f t="shared" si="205"/>
        <v>1992</v>
      </c>
      <c r="BA51" s="80">
        <f>'Regional_intensity (aggregate)'!H28</f>
        <v>86.465462887140333</v>
      </c>
      <c r="BB51" s="280">
        <f t="shared" si="192"/>
        <v>87.897229905033512</v>
      </c>
      <c r="BC51" s="280">
        <f t="shared" si="206"/>
        <v>84.908683072518457</v>
      </c>
      <c r="BD51" s="280">
        <f t="shared" si="207"/>
        <v>86.314671636006011</v>
      </c>
      <c r="BE51" s="281">
        <f t="shared" si="69"/>
        <v>1.0183347539767196</v>
      </c>
      <c r="BF51" s="278"/>
      <c r="BG51" s="278"/>
      <c r="BH51" s="278"/>
      <c r="BJ51" s="89"/>
      <c r="BL51" s="95">
        <f t="shared" si="33"/>
        <v>1992</v>
      </c>
      <c r="BM51" s="75">
        <f>HDD_by_Division18!D56</f>
        <v>6406</v>
      </c>
      <c r="BN51" s="75">
        <f>HDD_by_Division18!E56</f>
        <v>6382</v>
      </c>
      <c r="BO51" s="75">
        <f t="shared" si="166"/>
        <v>6392.6290115532738</v>
      </c>
      <c r="BQ51" s="75">
        <f>CDD_by_Division18!D56</f>
        <v>410</v>
      </c>
      <c r="BR51" s="75">
        <f>CDD_by_Division18!E56</f>
        <v>588</v>
      </c>
      <c r="BS51" s="96">
        <f t="shared" si="167"/>
        <v>468.33351749539599</v>
      </c>
      <c r="BU51" s="420">
        <f t="shared" si="168"/>
        <v>0.93661339033243063</v>
      </c>
      <c r="BV51" s="278"/>
      <c r="BW51">
        <f t="shared" si="244"/>
        <v>1992</v>
      </c>
      <c r="BX51" s="96">
        <f t="shared" si="44"/>
        <v>6392.6290115532738</v>
      </c>
      <c r="BY51" s="96">
        <f t="shared" si="245"/>
        <v>468.33351749539599</v>
      </c>
      <c r="BZ51" s="96">
        <f t="shared" si="144"/>
        <v>23</v>
      </c>
      <c r="CA51" s="96">
        <f t="shared" si="71"/>
        <v>529</v>
      </c>
      <c r="CB51" s="96">
        <f t="shared" si="72"/>
        <v>12167</v>
      </c>
      <c r="CC51" s="96">
        <f t="shared" si="208"/>
        <v>1992</v>
      </c>
      <c r="CD51" s="280">
        <f>'Regional_intensity (aggregate)'!W28</f>
        <v>37.176633156071354</v>
      </c>
      <c r="CE51" s="280">
        <f t="shared" si="193"/>
        <v>38.148449205002969</v>
      </c>
      <c r="CF51" s="280">
        <f t="shared" si="209"/>
        <v>38.328366531087923</v>
      </c>
      <c r="CG51" s="280">
        <f t="shared" si="210"/>
        <v>39.330289474671147</v>
      </c>
      <c r="CH51" s="281">
        <f t="shared" si="211"/>
        <v>0.96995088809531171</v>
      </c>
      <c r="CI51" s="278"/>
      <c r="CJ51" s="278"/>
      <c r="CL51" s="95">
        <f t="shared" si="169"/>
        <v>1992</v>
      </c>
      <c r="CM51" s="98">
        <f t="shared" si="170"/>
        <v>6406</v>
      </c>
      <c r="CN51" s="99">
        <f t="shared" si="171"/>
        <v>6382</v>
      </c>
      <c r="CO51" s="96">
        <f t="shared" si="172"/>
        <v>6398.5602618787816</v>
      </c>
      <c r="CQ51" s="398">
        <f t="shared" si="173"/>
        <v>0.96673610541960464</v>
      </c>
      <c r="CR51" s="278"/>
      <c r="CS51">
        <f t="shared" si="76"/>
        <v>1992</v>
      </c>
      <c r="CT51" s="96">
        <f t="shared" si="212"/>
        <v>6398.5602618787816</v>
      </c>
      <c r="CU51" s="96">
        <f t="shared" si="213"/>
        <v>147166.88602321199</v>
      </c>
      <c r="CV51" s="96">
        <f t="shared" si="145"/>
        <v>23</v>
      </c>
      <c r="CW51" s="96">
        <f t="shared" si="79"/>
        <v>529</v>
      </c>
      <c r="CX51" s="80">
        <f t="shared" si="80"/>
        <v>0.7195627570166192</v>
      </c>
      <c r="CY51">
        <f t="shared" si="81"/>
        <v>1992</v>
      </c>
      <c r="CZ51" s="280">
        <f>'Regional_intensity (aggregate)'!V28</f>
        <v>68.220491553332735</v>
      </c>
      <c r="DA51" s="280">
        <f t="shared" si="194"/>
        <v>69.939709893908486</v>
      </c>
      <c r="DB51" s="280">
        <f t="shared" si="214"/>
        <v>68.337409659888081</v>
      </c>
      <c r="DC51" s="280">
        <f t="shared" si="215"/>
        <v>70.059574442926476</v>
      </c>
      <c r="DD51" s="281">
        <f t="shared" si="216"/>
        <v>0.99828910537965609</v>
      </c>
      <c r="DE51" s="278"/>
      <c r="DF51" s="212"/>
      <c r="DG51" s="89"/>
      <c r="DI51" s="95">
        <f t="shared" si="34"/>
        <v>1992</v>
      </c>
      <c r="DJ51" s="75">
        <f>HDD_by_Division18!F56</f>
        <v>2931</v>
      </c>
      <c r="DK51" s="75">
        <f>HDD_by_Division18!G56</f>
        <v>3514</v>
      </c>
      <c r="DL51" s="75">
        <f>HDD_by_Division18!H56</f>
        <v>2159</v>
      </c>
      <c r="DM51" s="75">
        <f t="shared" si="174"/>
        <v>3042.335214800878</v>
      </c>
      <c r="DO51" s="75">
        <f>CDD_by_Division18!F56</f>
        <v>1707</v>
      </c>
      <c r="DP51" s="75">
        <f>CDD_by_Division18!G56</f>
        <v>1244</v>
      </c>
      <c r="DQ51" s="75">
        <f>CDD_by_Division18!H56</f>
        <v>2165</v>
      </c>
      <c r="DR51" s="75">
        <f t="shared" si="175"/>
        <v>1110.6134933411386</v>
      </c>
      <c r="DT51" s="420">
        <f t="shared" si="176"/>
        <v>0.98713997772717965</v>
      </c>
      <c r="DU51" s="278"/>
      <c r="DV51">
        <f t="shared" si="246"/>
        <v>1992</v>
      </c>
      <c r="DW51" s="96">
        <f t="shared" si="217"/>
        <v>3042.335214800878</v>
      </c>
      <c r="DX51" s="96">
        <f t="shared" si="47"/>
        <v>1110.6134933411386</v>
      </c>
      <c r="DY51" s="96">
        <f t="shared" si="218"/>
        <v>25544.110346846188</v>
      </c>
      <c r="DZ51" s="96">
        <f t="shared" si="147"/>
        <v>23</v>
      </c>
      <c r="EA51" s="96">
        <f t="shared" si="87"/>
        <v>529</v>
      </c>
      <c r="EB51" s="96">
        <f t="shared" si="88"/>
        <v>12167</v>
      </c>
      <c r="EC51" s="96">
        <f t="shared" si="219"/>
        <v>1992</v>
      </c>
      <c r="ED51" s="280">
        <f>'Regional_intensity (aggregate)'!AK28</f>
        <v>48.041642228730069</v>
      </c>
      <c r="EE51" s="280">
        <f t="shared" si="195"/>
        <v>50.229511002684248</v>
      </c>
      <c r="EF51" s="280">
        <f t="shared" si="220"/>
        <v>50.071094414454457</v>
      </c>
      <c r="EG51" s="280">
        <f t="shared" si="247"/>
        <v>52.351386653956283</v>
      </c>
      <c r="EH51" s="281">
        <f t="shared" si="221"/>
        <v>0.95946858742639096</v>
      </c>
      <c r="EI51" s="278"/>
      <c r="EK51" s="95">
        <f t="shared" si="177"/>
        <v>1992</v>
      </c>
      <c r="EL51" s="98">
        <f t="shared" si="178"/>
        <v>2931</v>
      </c>
      <c r="EM51" s="98">
        <f t="shared" si="179"/>
        <v>3514</v>
      </c>
      <c r="EN51" s="98">
        <f t="shared" si="180"/>
        <v>2159</v>
      </c>
      <c r="EO51" s="75">
        <f t="shared" si="181"/>
        <v>2792.2330819891195</v>
      </c>
      <c r="EQ51" s="398">
        <f t="shared" si="182"/>
        <v>0.95139111467634874</v>
      </c>
      <c r="ER51" s="278"/>
      <c r="ES51">
        <f t="shared" si="248"/>
        <v>1992</v>
      </c>
      <c r="ET51" s="96">
        <f t="shared" si="222"/>
        <v>2792.2330819891195</v>
      </c>
      <c r="EU51" s="96">
        <f t="shared" si="223"/>
        <v>64221.360885749746</v>
      </c>
      <c r="EV51" s="96">
        <f t="shared" si="149"/>
        <v>23</v>
      </c>
      <c r="EW51" s="96">
        <f t="shared" si="95"/>
        <v>529</v>
      </c>
      <c r="EX51" s="80">
        <f t="shared" si="96"/>
        <v>0.7195627570166192</v>
      </c>
      <c r="EY51">
        <f t="shared" si="224"/>
        <v>1992</v>
      </c>
      <c r="EZ51" s="280">
        <f>'Regional_intensity (aggregate)'!AJ28</f>
        <v>43.109997407724116</v>
      </c>
      <c r="FA51" s="280">
        <f t="shared" si="196"/>
        <v>43.97274199615201</v>
      </c>
      <c r="FB51" s="280">
        <f t="shared" si="225"/>
        <v>43.019705118175999</v>
      </c>
      <c r="FC51" s="280">
        <f t="shared" si="226"/>
        <v>43.880642720084097</v>
      </c>
      <c r="FD51" s="281">
        <f t="shared" si="227"/>
        <v>1.0020988588671187</v>
      </c>
      <c r="FE51" s="278"/>
      <c r="FG51" s="89"/>
      <c r="FI51" s="95">
        <f t="shared" si="35"/>
        <v>1992</v>
      </c>
      <c r="FJ51" s="75">
        <f>HDD_by_Division18!I56</f>
        <v>5239</v>
      </c>
      <c r="FK51" s="75">
        <f>HDD_by_Division18!J56</f>
        <v>3207</v>
      </c>
      <c r="FL51" s="75">
        <f t="shared" si="183"/>
        <v>3988.7949138638228</v>
      </c>
      <c r="FN51" s="75">
        <f>CDD_by_Division18!I56</f>
        <v>1150</v>
      </c>
      <c r="FO51" s="75">
        <f>CDD_by_Division18!J56</f>
        <v>906</v>
      </c>
      <c r="FP51" s="96">
        <f t="shared" si="184"/>
        <v>1003.212808160952</v>
      </c>
      <c r="FR51" s="421">
        <f t="shared" si="185"/>
        <v>1.0115363310079006</v>
      </c>
      <c r="FS51" s="278"/>
      <c r="FT51">
        <f t="shared" si="249"/>
        <v>1992</v>
      </c>
      <c r="FU51" s="96">
        <f t="shared" si="228"/>
        <v>3988.7949138638228</v>
      </c>
      <c r="FV51" s="96">
        <f t="shared" si="229"/>
        <v>1003.212808160952</v>
      </c>
      <c r="FW51" s="96">
        <f t="shared" si="230"/>
        <v>23073.894587701896</v>
      </c>
      <c r="FX51" s="96">
        <f t="shared" si="151"/>
        <v>23</v>
      </c>
      <c r="FY51" s="96">
        <f t="shared" si="104"/>
        <v>529</v>
      </c>
      <c r="FZ51" s="96">
        <f t="shared" si="105"/>
        <v>12167</v>
      </c>
      <c r="GA51" s="96">
        <f t="shared" si="231"/>
        <v>1992</v>
      </c>
      <c r="GB51" s="280">
        <f>'Regional_intensity (aggregate)'!AX28</f>
        <v>51.19070986078318</v>
      </c>
      <c r="GC51" s="280">
        <f t="shared" si="197"/>
        <v>51.003887923284672</v>
      </c>
      <c r="GD51" s="280">
        <f t="shared" si="232"/>
        <v>51.466048017881917</v>
      </c>
      <c r="GE51" s="280">
        <f t="shared" si="233"/>
        <v>51.278221226023774</v>
      </c>
      <c r="GF51" s="281">
        <f t="shared" si="234"/>
        <v>0.99465010103353824</v>
      </c>
      <c r="GG51" s="278"/>
      <c r="GH51" s="278"/>
      <c r="GJ51" s="95">
        <f t="shared" si="186"/>
        <v>1992</v>
      </c>
      <c r="GK51" s="98">
        <f t="shared" si="187"/>
        <v>5239</v>
      </c>
      <c r="GL51" s="98">
        <f t="shared" si="188"/>
        <v>3207</v>
      </c>
      <c r="GM51" s="75">
        <f t="shared" si="189"/>
        <v>4023.8320218953131</v>
      </c>
      <c r="GO51" s="398">
        <f t="shared" si="190"/>
        <v>0.93767556801852625</v>
      </c>
      <c r="GP51" s="278"/>
      <c r="GQ51">
        <f t="shared" si="250"/>
        <v>1992</v>
      </c>
      <c r="GR51" s="96">
        <f t="shared" si="235"/>
        <v>4023.8320218953131</v>
      </c>
      <c r="GS51" s="96">
        <f t="shared" si="236"/>
        <v>92548.136503592206</v>
      </c>
      <c r="GT51" s="96">
        <f t="shared" si="153"/>
        <v>23</v>
      </c>
      <c r="GU51" s="96">
        <f t="shared" si="112"/>
        <v>529</v>
      </c>
      <c r="GV51" s="280">
        <f t="shared" si="113"/>
        <v>0.7195627570166192</v>
      </c>
      <c r="GW51">
        <f t="shared" si="237"/>
        <v>1992</v>
      </c>
      <c r="GX51" s="280">
        <f>'Regional_intensity (aggregate)'!AW28</f>
        <v>55.095325252605569</v>
      </c>
      <c r="GY51" s="280">
        <f t="shared" si="198"/>
        <v>54.52039764642408</v>
      </c>
      <c r="GZ51" s="280">
        <f t="shared" si="238"/>
        <v>55.676933159621335</v>
      </c>
      <c r="HA51" s="280">
        <f t="shared" si="199"/>
        <v>55.095936391670065</v>
      </c>
      <c r="HB51" s="281">
        <f t="shared" si="239"/>
        <v>0.9895538803233227</v>
      </c>
      <c r="HC51" s="278"/>
      <c r="HD51" s="278"/>
      <c r="HE51" s="278"/>
      <c r="HG51" s="89"/>
      <c r="HO51">
        <f t="shared" si="36"/>
        <v>1992</v>
      </c>
      <c r="HP51" s="112">
        <f t="shared" si="37"/>
        <v>0.97657754006765674</v>
      </c>
      <c r="HQ51" s="112">
        <f t="shared" si="38"/>
        <v>0.96567584386339722</v>
      </c>
      <c r="HS51">
        <f t="shared" si="157"/>
        <v>1992</v>
      </c>
      <c r="HT51" s="81">
        <f>Commercial_Total!D218</f>
        <v>2930.0031853599999</v>
      </c>
      <c r="HU51" s="81">
        <f t="shared" si="39"/>
        <v>3000.2770544538748</v>
      </c>
      <c r="HV51" s="81">
        <f>Commercial_Total!D300</f>
        <v>3990.9630000000002</v>
      </c>
      <c r="HW51" s="81">
        <f t="shared" si="40"/>
        <v>4132.8185077440485</v>
      </c>
      <c r="HX51" s="96"/>
      <c r="HY51" s="75">
        <f>HDD_by_Division10!K47</f>
        <v>4441</v>
      </c>
      <c r="HZ51" s="75">
        <f>CDD_by_Division10!K47</f>
        <v>1040</v>
      </c>
      <c r="IB51">
        <f t="shared" si="117"/>
        <v>1992</v>
      </c>
      <c r="IC51" s="81">
        <f t="shared" si="117"/>
        <v>2930.0031853599999</v>
      </c>
      <c r="ID51" s="81">
        <f t="shared" si="117"/>
        <v>3000.2770544538748</v>
      </c>
      <c r="IE51" s="81">
        <f t="shared" si="117"/>
        <v>3990.9630000000002</v>
      </c>
      <c r="IF51" s="81">
        <f t="shared" si="117"/>
        <v>4132.8185077440485</v>
      </c>
      <c r="IO51">
        <f t="shared" si="154"/>
        <v>1992</v>
      </c>
      <c r="IP51" s="78">
        <f>SEDS_CensusRgn!C40</f>
        <v>530.255</v>
      </c>
      <c r="IQ51" s="78">
        <f>SEDS_CensusRgn!D40</f>
        <v>631.05000000000007</v>
      </c>
      <c r="IR51" s="78">
        <f>SEDS_CensusRgn!E40</f>
        <v>1100.566</v>
      </c>
      <c r="IS51" s="78">
        <f>SEDS_CensusRgn!F40</f>
        <v>638.35400000000004</v>
      </c>
      <c r="IT51" s="78">
        <f t="shared" si="118"/>
        <v>2900.2250000000004</v>
      </c>
      <c r="IV51" s="78">
        <f t="shared" si="119"/>
        <v>533.3843979932592</v>
      </c>
      <c r="IW51" s="78">
        <f t="shared" si="120"/>
        <v>650.59995072450545</v>
      </c>
      <c r="IX51" s="78">
        <f t="shared" si="121"/>
        <v>1147.0578760187225</v>
      </c>
      <c r="IY51" s="78">
        <f t="shared" si="122"/>
        <v>641.78749827370257</v>
      </c>
      <c r="IZ51" s="78">
        <f t="shared" si="123"/>
        <v>2972.8297230101894</v>
      </c>
      <c r="JB51" s="290">
        <f t="shared" si="124"/>
        <v>0.97557723456267387</v>
      </c>
      <c r="JD51">
        <f t="shared" si="125"/>
        <v>1992</v>
      </c>
      <c r="JE51" s="78">
        <f t="shared" si="126"/>
        <v>2900.2250000000004</v>
      </c>
      <c r="JF51" s="78">
        <f t="shared" si="127"/>
        <v>2972.8297230101894</v>
      </c>
      <c r="JI51">
        <f t="shared" si="155"/>
        <v>1992</v>
      </c>
      <c r="JJ51" s="78">
        <f>SEDS_CensusRgn!J40</f>
        <v>1142.681</v>
      </c>
      <c r="JK51" s="78">
        <f>SEDS_CensusRgn!K40</f>
        <v>1158</v>
      </c>
      <c r="JL51" s="78">
        <f>SEDS_CensusRgn!L40</f>
        <v>987.58900000000006</v>
      </c>
      <c r="JM51" s="78">
        <f>SEDS_CensusRgn!M40</f>
        <v>687.04499999999996</v>
      </c>
      <c r="JN51" s="78">
        <f t="shared" si="128"/>
        <v>3975.3150000000001</v>
      </c>
      <c r="JP51" s="78">
        <f t="shared" si="129"/>
        <v>1122.1074362214326</v>
      </c>
      <c r="JQ51" s="78">
        <f t="shared" si="130"/>
        <v>1159.9846114313796</v>
      </c>
      <c r="JR51" s="78">
        <f t="shared" si="131"/>
        <v>985.52053149374683</v>
      </c>
      <c r="JS51" s="78">
        <f t="shared" si="132"/>
        <v>694.29771704348002</v>
      </c>
      <c r="JT51" s="78">
        <f t="shared" si="133"/>
        <v>3961.9102961900394</v>
      </c>
      <c r="JV51" s="290">
        <f t="shared" si="156"/>
        <v>1.0033833940720089</v>
      </c>
      <c r="JX51">
        <f t="shared" si="135"/>
        <v>1992</v>
      </c>
      <c r="JY51" s="78">
        <f t="shared" si="136"/>
        <v>3975.3150000000001</v>
      </c>
      <c r="JZ51" s="78">
        <f t="shared" si="137"/>
        <v>3961.9102961900394</v>
      </c>
      <c r="KD51" s="78"/>
      <c r="KE51" s="78"/>
    </row>
    <row r="52" spans="2:291" x14ac:dyDescent="0.2">
      <c r="B52" t="s">
        <v>190</v>
      </c>
      <c r="C52">
        <v>520</v>
      </c>
      <c r="D52" s="106">
        <f>C52/C$50</f>
        <v>0.79147640791476404</v>
      </c>
      <c r="E52" s="96">
        <f>(0.25*2759+0.75*2226+2088)</f>
        <v>4447.25</v>
      </c>
      <c r="F52" s="106">
        <f>E52/E$50</f>
        <v>0.75131984626430715</v>
      </c>
      <c r="I52" s="96">
        <f t="shared" si="138"/>
        <v>1993</v>
      </c>
      <c r="J52" s="76">
        <v>0.71563745079665508</v>
      </c>
      <c r="K52" s="79">
        <f t="shared" si="52"/>
        <v>0.71269600938292521</v>
      </c>
      <c r="L52" s="96">
        <f t="shared" si="53"/>
        <v>13824</v>
      </c>
      <c r="M52" s="79">
        <f t="shared" si="54"/>
        <v>0.71269600938292521</v>
      </c>
      <c r="O52" s="95">
        <v>1993</v>
      </c>
      <c r="P52" s="75">
        <f>HDD_by_Division18!B57</f>
        <v>6845</v>
      </c>
      <c r="Q52" s="75">
        <f>HDD_by_Division18!C57</f>
        <v>6214</v>
      </c>
      <c r="R52" s="96">
        <f t="shared" si="160"/>
        <v>6345.5783866057827</v>
      </c>
      <c r="T52">
        <f>CDD_by_Division18!B57</f>
        <v>453</v>
      </c>
      <c r="U52">
        <f>CDD_by_Division18!C57</f>
        <v>660</v>
      </c>
      <c r="V52" s="96">
        <f t="shared" si="161"/>
        <v>608.52320817671159</v>
      </c>
      <c r="X52" s="420">
        <f t="shared" si="162"/>
        <v>1.0164817415472522</v>
      </c>
      <c r="Y52" s="278"/>
      <c r="Z52">
        <f t="shared" si="240"/>
        <v>1993</v>
      </c>
      <c r="AA52" s="96">
        <f t="shared" si="241"/>
        <v>6345.5783866057827</v>
      </c>
      <c r="AB52" s="96">
        <f t="shared" si="242"/>
        <v>608.52320817671159</v>
      </c>
      <c r="AC52" s="96">
        <f t="shared" si="140"/>
        <v>24</v>
      </c>
      <c r="AD52" s="96">
        <f t="shared" si="57"/>
        <v>576</v>
      </c>
      <c r="AE52" s="96">
        <f t="shared" si="58"/>
        <v>13824</v>
      </c>
      <c r="AF52" s="280">
        <f>'Regional_intensity (aggregate)'!I29</f>
        <v>41.559273151398145</v>
      </c>
      <c r="AG52" s="280">
        <f t="shared" si="191"/>
        <v>42.427832263642188</v>
      </c>
      <c r="AH52" s="280">
        <f t="shared" si="200"/>
        <v>41.259370228409566</v>
      </c>
      <c r="AI52" s="280">
        <f t="shared" si="201"/>
        <v>42.121661583861965</v>
      </c>
      <c r="AJ52" s="281">
        <f t="shared" si="202"/>
        <v>1.0072687227489983</v>
      </c>
      <c r="AK52" s="278"/>
      <c r="AM52" s="95">
        <f t="shared" si="163"/>
        <v>1993</v>
      </c>
      <c r="AN52" s="98">
        <f t="shared" si="158"/>
        <v>6845</v>
      </c>
      <c r="AO52" s="99">
        <f t="shared" si="159"/>
        <v>6214</v>
      </c>
      <c r="AP52" s="96">
        <f t="shared" si="164"/>
        <v>6384.6330668189603</v>
      </c>
      <c r="AR52" s="398">
        <f t="shared" si="165"/>
        <v>0.99839527766432112</v>
      </c>
      <c r="AS52" s="278"/>
      <c r="AT52">
        <f t="shared" si="243"/>
        <v>1993</v>
      </c>
      <c r="AU52" s="96">
        <f t="shared" si="203"/>
        <v>6384.6330668189603</v>
      </c>
      <c r="AV52" s="96">
        <f t="shared" si="204"/>
        <v>153231.19360365503</v>
      </c>
      <c r="AW52" s="96">
        <f t="shared" si="142"/>
        <v>24</v>
      </c>
      <c r="AX52" s="96">
        <f t="shared" si="64"/>
        <v>576</v>
      </c>
      <c r="AY52" s="80">
        <f t="shared" si="65"/>
        <v>0.71269600938292521</v>
      </c>
      <c r="AZ52">
        <f t="shared" si="205"/>
        <v>1993</v>
      </c>
      <c r="BA52" s="80">
        <f>'Regional_intensity (aggregate)'!H29</f>
        <v>85.43526963833466</v>
      </c>
      <c r="BB52" s="280">
        <f t="shared" si="192"/>
        <v>88.237477454013444</v>
      </c>
      <c r="BC52" s="280">
        <f t="shared" si="206"/>
        <v>84.067366266009799</v>
      </c>
      <c r="BD52" s="280">
        <f t="shared" si="207"/>
        <v>86.824707956290396</v>
      </c>
      <c r="BE52" s="281">
        <f t="shared" si="69"/>
        <v>1.0162715145374779</v>
      </c>
      <c r="BF52" s="278"/>
      <c r="BG52" s="278"/>
      <c r="BH52" s="278"/>
      <c r="BJ52" s="89"/>
      <c r="BL52" s="95">
        <f t="shared" si="33"/>
        <v>1993</v>
      </c>
      <c r="BM52" s="75">
        <f>HDD_by_Division18!D57</f>
        <v>6755</v>
      </c>
      <c r="BN52" s="75">
        <f>HDD_by_Division18!E57</f>
        <v>7280</v>
      </c>
      <c r="BO52" s="75">
        <f t="shared" si="166"/>
        <v>7047.4903722721447</v>
      </c>
      <c r="BQ52" s="75">
        <f>CDD_by_Division18!D57</f>
        <v>688</v>
      </c>
      <c r="BR52" s="75">
        <f>CDD_by_Division18!E57</f>
        <v>767</v>
      </c>
      <c r="BS52" s="96">
        <f t="shared" si="167"/>
        <v>713.88959484346231</v>
      </c>
      <c r="BU52" s="420">
        <f t="shared" si="168"/>
        <v>0.9958305506452142</v>
      </c>
      <c r="BV52" s="278"/>
      <c r="BW52">
        <f t="shared" si="244"/>
        <v>1993</v>
      </c>
      <c r="BX52" s="96">
        <f t="shared" si="44"/>
        <v>7047.4903722721447</v>
      </c>
      <c r="BY52" s="96">
        <f t="shared" si="245"/>
        <v>713.88959484346231</v>
      </c>
      <c r="BZ52" s="96">
        <f t="shared" si="144"/>
        <v>24</v>
      </c>
      <c r="CA52" s="96">
        <f t="shared" si="71"/>
        <v>576</v>
      </c>
      <c r="CB52" s="96">
        <f t="shared" si="72"/>
        <v>13824</v>
      </c>
      <c r="CC52" s="96">
        <f t="shared" si="208"/>
        <v>1993</v>
      </c>
      <c r="CD52" s="280">
        <f>'Regional_intensity (aggregate)'!W29</f>
        <v>40.241111408651911</v>
      </c>
      <c r="CE52" s="280">
        <f t="shared" si="193"/>
        <v>40.120725349200768</v>
      </c>
      <c r="CF52" s="280">
        <f t="shared" si="209"/>
        <v>40.496792627654891</v>
      </c>
      <c r="CG52" s="280">
        <f t="shared" si="210"/>
        <v>40.375641667500119</v>
      </c>
      <c r="CH52" s="281">
        <f t="shared" si="211"/>
        <v>0.99368638347846883</v>
      </c>
      <c r="CI52" s="278"/>
      <c r="CJ52" s="278"/>
      <c r="CL52" s="95">
        <f t="shared" si="169"/>
        <v>1993</v>
      </c>
      <c r="CM52" s="98">
        <f t="shared" si="170"/>
        <v>6755</v>
      </c>
      <c r="CN52" s="99">
        <f t="shared" si="171"/>
        <v>7280</v>
      </c>
      <c r="CO52" s="96">
        <f t="shared" si="172"/>
        <v>6917.744271401647</v>
      </c>
      <c r="CQ52" s="398">
        <f t="shared" si="173"/>
        <v>1.0201235477538906</v>
      </c>
      <c r="CR52" s="278"/>
      <c r="CS52">
        <f t="shared" si="76"/>
        <v>1993</v>
      </c>
      <c r="CT52" s="96">
        <f t="shared" si="212"/>
        <v>6917.744271401647</v>
      </c>
      <c r="CU52" s="96">
        <f t="shared" si="213"/>
        <v>166025.86251363953</v>
      </c>
      <c r="CV52" s="96">
        <f t="shared" si="145"/>
        <v>24</v>
      </c>
      <c r="CW52" s="96">
        <f t="shared" si="79"/>
        <v>576</v>
      </c>
      <c r="CX52" s="80">
        <f t="shared" si="80"/>
        <v>0.71269600938292521</v>
      </c>
      <c r="CY52">
        <f t="shared" si="81"/>
        <v>1993</v>
      </c>
      <c r="CZ52" s="280">
        <f>'Regional_intensity (aggregate)'!V29</f>
        <v>70.289805303101559</v>
      </c>
      <c r="DA52" s="280">
        <f t="shared" si="194"/>
        <v>72.533929142847043</v>
      </c>
      <c r="DB52" s="280">
        <f t="shared" si="214"/>
        <v>67.655512548265861</v>
      </c>
      <c r="DC52" s="280">
        <f t="shared" si="215"/>
        <v>69.815532026838298</v>
      </c>
      <c r="DD52" s="281">
        <f t="shared" si="216"/>
        <v>1.0389368531197865</v>
      </c>
      <c r="DE52" s="278"/>
      <c r="DF52" s="212"/>
      <c r="DG52" s="89"/>
      <c r="DI52" s="95">
        <f t="shared" si="34"/>
        <v>1993</v>
      </c>
      <c r="DJ52" s="75">
        <f>HDD_by_Division18!F57</f>
        <v>3044</v>
      </c>
      <c r="DK52" s="75">
        <f>HDD_by_Division18!G57</f>
        <v>3786</v>
      </c>
      <c r="DL52" s="75">
        <f>HDD_by_Division18!H57</f>
        <v>2501</v>
      </c>
      <c r="DM52" s="75">
        <f t="shared" si="174"/>
        <v>3240.9698965192847</v>
      </c>
      <c r="DO52" s="75">
        <f>CDD_by_Division18!F57</f>
        <v>2011</v>
      </c>
      <c r="DP52" s="75">
        <f>CDD_by_Division18!G57</f>
        <v>1571</v>
      </c>
      <c r="DQ52" s="75">
        <f>CDD_by_Division18!H57</f>
        <v>2325</v>
      </c>
      <c r="DR52" s="75">
        <f t="shared" si="175"/>
        <v>1333.5977608663839</v>
      </c>
      <c r="DT52" s="420">
        <f t="shared" si="176"/>
        <v>1.0197057464149155</v>
      </c>
      <c r="DU52" s="278"/>
      <c r="DV52">
        <f t="shared" si="246"/>
        <v>1993</v>
      </c>
      <c r="DW52" s="96">
        <f t="shared" si="217"/>
        <v>3240.9698965192847</v>
      </c>
      <c r="DX52" s="96">
        <f t="shared" si="47"/>
        <v>1333.5977608663839</v>
      </c>
      <c r="DY52" s="96">
        <f t="shared" si="218"/>
        <v>32006.346260793212</v>
      </c>
      <c r="DZ52" s="96">
        <f t="shared" si="147"/>
        <v>24</v>
      </c>
      <c r="EA52" s="96">
        <f t="shared" si="87"/>
        <v>576</v>
      </c>
      <c r="EB52" s="96">
        <f t="shared" si="88"/>
        <v>13824</v>
      </c>
      <c r="EC52" s="96">
        <f t="shared" si="219"/>
        <v>1993</v>
      </c>
      <c r="ED52" s="280">
        <f>'Regional_intensity (aggregate)'!AK29</f>
        <v>48.876585861913107</v>
      </c>
      <c r="EE52" s="280">
        <f t="shared" si="195"/>
        <v>52.289959264619164</v>
      </c>
      <c r="EF52" s="280">
        <f t="shared" si="220"/>
        <v>49.838267599203746</v>
      </c>
      <c r="EG52" s="280">
        <f t="shared" si="247"/>
        <v>53.318801561634864</v>
      </c>
      <c r="EH52" s="281">
        <f t="shared" si="221"/>
        <v>0.98070394932214688</v>
      </c>
      <c r="EI52" s="278"/>
      <c r="EK52" s="95">
        <f t="shared" si="177"/>
        <v>1993</v>
      </c>
      <c r="EL52" s="98">
        <f t="shared" si="178"/>
        <v>3044</v>
      </c>
      <c r="EM52" s="98">
        <f t="shared" si="179"/>
        <v>3786</v>
      </c>
      <c r="EN52" s="98">
        <f t="shared" si="180"/>
        <v>2501</v>
      </c>
      <c r="EO52" s="75">
        <f t="shared" si="181"/>
        <v>3013.7209124749452</v>
      </c>
      <c r="EQ52" s="398">
        <f t="shared" si="182"/>
        <v>0.99001320484121402</v>
      </c>
      <c r="ER52" s="278"/>
      <c r="ES52">
        <f t="shared" si="248"/>
        <v>1993</v>
      </c>
      <c r="ET52" s="96">
        <f t="shared" si="222"/>
        <v>3013.7209124749452</v>
      </c>
      <c r="EU52" s="96">
        <f t="shared" si="223"/>
        <v>72329.301899398677</v>
      </c>
      <c r="EV52" s="96">
        <f t="shared" si="149"/>
        <v>24</v>
      </c>
      <c r="EW52" s="96">
        <f t="shared" si="95"/>
        <v>576</v>
      </c>
      <c r="EX52" s="80">
        <f t="shared" si="96"/>
        <v>0.71269600938292521</v>
      </c>
      <c r="EY52">
        <f t="shared" si="224"/>
        <v>1993</v>
      </c>
      <c r="EZ52" s="280">
        <f>'Regional_intensity (aggregate)'!AJ29</f>
        <v>41.474323668324516</v>
      </c>
      <c r="FA52" s="280">
        <f t="shared" si="196"/>
        <v>44.403056900016701</v>
      </c>
      <c r="FB52" s="280">
        <f t="shared" si="225"/>
        <v>40.443850580241822</v>
      </c>
      <c r="FC52" s="280">
        <f t="shared" si="226"/>
        <v>43.299816361846879</v>
      </c>
      <c r="FD52" s="281">
        <f t="shared" si="227"/>
        <v>1.0254791043211429</v>
      </c>
      <c r="FE52" s="278"/>
      <c r="FG52" s="89"/>
      <c r="FI52" s="95">
        <f t="shared" si="35"/>
        <v>1993</v>
      </c>
      <c r="FJ52" s="75">
        <f>HDD_by_Division18!I57</f>
        <v>5679</v>
      </c>
      <c r="FK52" s="75">
        <f>HDD_by_Division18!J57</f>
        <v>3519</v>
      </c>
      <c r="FL52" s="75">
        <f t="shared" si="183"/>
        <v>4350.04183757178</v>
      </c>
      <c r="FN52" s="75">
        <f>CDD_by_Division18!I57</f>
        <v>1078</v>
      </c>
      <c r="FO52" s="75">
        <f>CDD_by_Division18!J57</f>
        <v>693</v>
      </c>
      <c r="FP52" s="96">
        <f t="shared" si="184"/>
        <v>846.38906205723993</v>
      </c>
      <c r="FR52" s="421">
        <f t="shared" si="185"/>
        <v>0.99907525626520688</v>
      </c>
      <c r="FS52" s="278"/>
      <c r="FT52">
        <f t="shared" si="249"/>
        <v>1993</v>
      </c>
      <c r="FU52" s="96">
        <f t="shared" si="228"/>
        <v>4350.04183757178</v>
      </c>
      <c r="FV52" s="96">
        <f t="shared" si="229"/>
        <v>846.38906205723993</v>
      </c>
      <c r="FW52" s="96">
        <f t="shared" si="230"/>
        <v>20313.337489373756</v>
      </c>
      <c r="FX52" s="96">
        <f t="shared" si="151"/>
        <v>24</v>
      </c>
      <c r="FY52" s="96">
        <f t="shared" si="104"/>
        <v>576</v>
      </c>
      <c r="FZ52" s="96">
        <f t="shared" si="105"/>
        <v>13824</v>
      </c>
      <c r="GA52" s="96">
        <f t="shared" si="231"/>
        <v>1993</v>
      </c>
      <c r="GB52" s="280">
        <f>'Regional_intensity (aggregate)'!AX29</f>
        <v>51.184491454698481</v>
      </c>
      <c r="GC52" s="280">
        <f t="shared" si="197"/>
        <v>51.355094473274889</v>
      </c>
      <c r="GD52" s="280">
        <f t="shared" si="232"/>
        <v>51.28577739756016</v>
      </c>
      <c r="GE52" s="280">
        <f t="shared" si="233"/>
        <v>51.456718012293152</v>
      </c>
      <c r="GF52" s="281">
        <f t="shared" si="234"/>
        <v>0.99802506761130816</v>
      </c>
      <c r="GG52" s="278"/>
      <c r="GH52" s="278"/>
      <c r="GJ52" s="95">
        <f t="shared" si="186"/>
        <v>1993</v>
      </c>
      <c r="GK52" s="98">
        <f t="shared" si="187"/>
        <v>5679</v>
      </c>
      <c r="GL52" s="98">
        <f t="shared" si="188"/>
        <v>3519</v>
      </c>
      <c r="GM52" s="75">
        <f t="shared" si="189"/>
        <v>4387.2860075265144</v>
      </c>
      <c r="GO52" s="398">
        <f t="shared" si="190"/>
        <v>0.97891934231606326</v>
      </c>
      <c r="GP52" s="278"/>
      <c r="GQ52">
        <f t="shared" si="250"/>
        <v>1993</v>
      </c>
      <c r="GR52" s="96">
        <f t="shared" si="235"/>
        <v>4387.2860075265144</v>
      </c>
      <c r="GS52" s="96">
        <f t="shared" si="236"/>
        <v>105294.86418063634</v>
      </c>
      <c r="GT52" s="96">
        <f t="shared" si="153"/>
        <v>24</v>
      </c>
      <c r="GU52" s="96">
        <f t="shared" si="112"/>
        <v>576</v>
      </c>
      <c r="GV52" s="280">
        <f t="shared" si="113"/>
        <v>0.71269600938292521</v>
      </c>
      <c r="GW52">
        <f t="shared" si="237"/>
        <v>1993</v>
      </c>
      <c r="GX52" s="280">
        <f>'Regional_intensity (aggregate)'!AW29</f>
        <v>53.702238779571928</v>
      </c>
      <c r="GY52" s="280">
        <f t="shared" si="198"/>
        <v>54.707547774304402</v>
      </c>
      <c r="GZ52" s="280">
        <f t="shared" si="238"/>
        <v>53.219013894059003</v>
      </c>
      <c r="HA52" s="280">
        <f t="shared" si="199"/>
        <v>54.21527689117714</v>
      </c>
      <c r="HB52" s="281">
        <f t="shared" si="239"/>
        <v>1.0090799293364372</v>
      </c>
      <c r="HC52" s="278"/>
      <c r="HD52" s="278"/>
      <c r="HE52" s="278"/>
      <c r="HG52" s="89"/>
      <c r="HO52">
        <f t="shared" si="36"/>
        <v>1993</v>
      </c>
      <c r="HP52" s="112">
        <f t="shared" si="37"/>
        <v>1.0094150550500101</v>
      </c>
      <c r="HQ52" s="112">
        <f t="shared" si="38"/>
        <v>1.0001593945853153</v>
      </c>
      <c r="HS52">
        <f t="shared" si="157"/>
        <v>1993</v>
      </c>
      <c r="HT52" s="81">
        <f>Commercial_Total!D219</f>
        <v>3028.9651268039997</v>
      </c>
      <c r="HU52" s="81">
        <f t="shared" si="39"/>
        <v>3000.713246399851</v>
      </c>
      <c r="HV52" s="81">
        <f>Commercial_Total!D301</f>
        <v>3970.1059999999998</v>
      </c>
      <c r="HW52" s="81">
        <f t="shared" si="40"/>
        <v>3969.4732874514261</v>
      </c>
      <c r="HX52" s="96"/>
      <c r="HY52" s="75">
        <f>HDD_by_Division10!K48</f>
        <v>4700</v>
      </c>
      <c r="HZ52" s="75">
        <f>CDD_by_Division10!K48</f>
        <v>1218</v>
      </c>
      <c r="IB52">
        <f t="shared" si="117"/>
        <v>1993</v>
      </c>
      <c r="IC52" s="81">
        <f t="shared" si="117"/>
        <v>3028.9651268039997</v>
      </c>
      <c r="ID52" s="81">
        <f t="shared" si="117"/>
        <v>3000.713246399851</v>
      </c>
      <c r="IE52" s="81">
        <f t="shared" si="117"/>
        <v>3970.1059999999998</v>
      </c>
      <c r="IF52" s="81">
        <f t="shared" si="117"/>
        <v>3969.4732874514261</v>
      </c>
      <c r="IO52">
        <f t="shared" si="154"/>
        <v>1993</v>
      </c>
      <c r="IP52" s="78">
        <f>SEDS_CensusRgn!C41</f>
        <v>545.34</v>
      </c>
      <c r="IQ52" s="78">
        <f>SEDS_CensusRgn!D41</f>
        <v>686.87800000000004</v>
      </c>
      <c r="IR52" s="78">
        <f>SEDS_CensusRgn!E41</f>
        <v>1146.5650000000001</v>
      </c>
      <c r="IS52" s="78">
        <f>SEDS_CensusRgn!F41</f>
        <v>639.97199999999998</v>
      </c>
      <c r="IT52" s="78">
        <f t="shared" si="118"/>
        <v>3018.7550000000001</v>
      </c>
      <c r="IV52" s="78">
        <f t="shared" si="119"/>
        <v>541.40467948977857</v>
      </c>
      <c r="IW52" s="78">
        <f t="shared" si="120"/>
        <v>691.24223841684886</v>
      </c>
      <c r="IX52" s="78">
        <f t="shared" si="121"/>
        <v>1169.1244853174037</v>
      </c>
      <c r="IY52" s="78">
        <f t="shared" si="122"/>
        <v>641.23840248995043</v>
      </c>
      <c r="IZ52" s="78">
        <f t="shared" si="123"/>
        <v>3043.0098057139812</v>
      </c>
      <c r="JB52" s="290">
        <f t="shared" si="124"/>
        <v>0.99202933698457463</v>
      </c>
      <c r="JD52">
        <f t="shared" si="125"/>
        <v>1993</v>
      </c>
      <c r="JE52" s="78">
        <f t="shared" si="126"/>
        <v>3018.7550000000001</v>
      </c>
      <c r="JF52" s="78">
        <f t="shared" si="127"/>
        <v>3043.0098057139812</v>
      </c>
      <c r="JI52">
        <f t="shared" si="155"/>
        <v>1993</v>
      </c>
      <c r="JJ52" s="78">
        <f>SEDS_CensusRgn!J41</f>
        <v>1121.08</v>
      </c>
      <c r="JK52" s="78">
        <f>SEDS_CensusRgn!K41</f>
        <v>1199.7809999999999</v>
      </c>
      <c r="JL52" s="78">
        <f>SEDS_CensusRgn!L41</f>
        <v>972.92000000000007</v>
      </c>
      <c r="JM52" s="78">
        <f>SEDS_CensusRgn!M41</f>
        <v>671.452</v>
      </c>
      <c r="JN52" s="78">
        <f t="shared" si="128"/>
        <v>3965.2330000000002</v>
      </c>
      <c r="JP52" s="78">
        <f t="shared" si="129"/>
        <v>1103.1303976971371</v>
      </c>
      <c r="JQ52" s="78">
        <f t="shared" si="130"/>
        <v>1154.8160953163037</v>
      </c>
      <c r="JR52" s="78">
        <f t="shared" si="131"/>
        <v>948.7467817728608</v>
      </c>
      <c r="JS52" s="78">
        <f t="shared" si="132"/>
        <v>665.41012310247947</v>
      </c>
      <c r="JT52" s="78">
        <f t="shared" si="133"/>
        <v>3872.1033978887808</v>
      </c>
      <c r="JV52" s="290">
        <f t="shared" si="156"/>
        <v>1.0240514243917136</v>
      </c>
      <c r="JX52">
        <f t="shared" si="135"/>
        <v>1993</v>
      </c>
      <c r="JY52" s="78">
        <f t="shared" si="136"/>
        <v>3965.2330000000002</v>
      </c>
      <c r="JZ52" s="78">
        <f t="shared" si="137"/>
        <v>3872.1033978887808</v>
      </c>
      <c r="KD52" s="78"/>
      <c r="KE52" s="78"/>
    </row>
    <row r="53" spans="2:291" x14ac:dyDescent="0.2">
      <c r="B53" t="s">
        <v>191</v>
      </c>
      <c r="C53">
        <f>C54+C55</f>
        <v>779</v>
      </c>
      <c r="D53" s="80"/>
      <c r="E53">
        <f>E54+E55</f>
        <v>10860</v>
      </c>
      <c r="F53" s="80"/>
      <c r="I53" s="96">
        <f t="shared" si="138"/>
        <v>1994</v>
      </c>
      <c r="J53" s="76">
        <v>0.72705260640203173</v>
      </c>
      <c r="K53" s="79">
        <f t="shared" si="52"/>
        <v>0.71954414162511204</v>
      </c>
      <c r="L53" s="96">
        <f t="shared" si="53"/>
        <v>15625</v>
      </c>
      <c r="M53" s="79">
        <f t="shared" si="54"/>
        <v>0.71954414162511204</v>
      </c>
      <c r="O53" s="95">
        <v>1994</v>
      </c>
      <c r="P53" s="75">
        <f>HDD_by_Division18!B58</f>
        <v>6791</v>
      </c>
      <c r="Q53" s="75">
        <f>HDD_by_Division18!C58</f>
        <v>6207</v>
      </c>
      <c r="R53" s="96">
        <f t="shared" si="160"/>
        <v>6328.7777777777774</v>
      </c>
      <c r="T53">
        <f>CDD_by_Division18!B58</f>
        <v>505</v>
      </c>
      <c r="U53">
        <f>CDD_by_Division18!C58</f>
        <v>629</v>
      </c>
      <c r="V53" s="96">
        <f t="shared" si="161"/>
        <v>598.16366093677402</v>
      </c>
      <c r="X53" s="420">
        <f t="shared" si="162"/>
        <v>1.0148572395947615</v>
      </c>
      <c r="Y53" s="278"/>
      <c r="Z53">
        <f t="shared" si="240"/>
        <v>1994</v>
      </c>
      <c r="AA53" s="96">
        <f t="shared" si="241"/>
        <v>6328.7777777777774</v>
      </c>
      <c r="AB53" s="96">
        <f t="shared" si="242"/>
        <v>598.16366093677402</v>
      </c>
      <c r="AC53" s="96">
        <f t="shared" si="140"/>
        <v>25</v>
      </c>
      <c r="AD53" s="96">
        <f t="shared" si="57"/>
        <v>625</v>
      </c>
      <c r="AE53" s="96">
        <f t="shared" si="58"/>
        <v>15625</v>
      </c>
      <c r="AF53" s="280">
        <f>'Regional_intensity (aggregate)'!I30</f>
        <v>42.77127972997819</v>
      </c>
      <c r="AG53" s="280">
        <f t="shared" si="191"/>
        <v>43.127312585700267</v>
      </c>
      <c r="AH53" s="280">
        <f t="shared" si="200"/>
        <v>42.503338357441038</v>
      </c>
      <c r="AI53" s="280">
        <f t="shared" si="201"/>
        <v>42.857140839589242</v>
      </c>
      <c r="AJ53" s="281">
        <f t="shared" si="202"/>
        <v>1.0063040077060263</v>
      </c>
      <c r="AK53" s="278"/>
      <c r="AM53" s="95">
        <f t="shared" si="163"/>
        <v>1994</v>
      </c>
      <c r="AN53" s="98">
        <f t="shared" si="158"/>
        <v>6791</v>
      </c>
      <c r="AO53" s="99">
        <f t="shared" si="159"/>
        <v>6207</v>
      </c>
      <c r="AP53" s="96">
        <f t="shared" si="164"/>
        <v>6364.9234723015416</v>
      </c>
      <c r="AR53" s="398">
        <f t="shared" si="165"/>
        <v>0.99650274848666542</v>
      </c>
      <c r="AS53" s="278"/>
      <c r="AT53">
        <f t="shared" si="243"/>
        <v>1994</v>
      </c>
      <c r="AU53" s="96">
        <f t="shared" si="203"/>
        <v>6364.9234723015416</v>
      </c>
      <c r="AV53" s="96">
        <f t="shared" si="204"/>
        <v>159123.08680753855</v>
      </c>
      <c r="AW53" s="96">
        <f t="shared" si="142"/>
        <v>25</v>
      </c>
      <c r="AX53" s="96">
        <f t="shared" si="64"/>
        <v>625</v>
      </c>
      <c r="AY53" s="80">
        <f t="shared" si="65"/>
        <v>0.71954414162511204</v>
      </c>
      <c r="AZ53">
        <f t="shared" si="205"/>
        <v>1994</v>
      </c>
      <c r="BA53" s="80">
        <f>'Regional_intensity (aggregate)'!H30</f>
        <v>88.807485185526417</v>
      </c>
      <c r="BB53" s="280">
        <f t="shared" si="192"/>
        <v>88.38440633154606</v>
      </c>
      <c r="BC53" s="280">
        <f t="shared" si="206"/>
        <v>87.402786861279537</v>
      </c>
      <c r="BD53" s="280">
        <f t="shared" si="207"/>
        <v>86.986399990029796</v>
      </c>
      <c r="BE53" s="281">
        <f t="shared" si="69"/>
        <v>1.016071550744444</v>
      </c>
      <c r="BF53" s="278"/>
      <c r="BG53" s="278"/>
      <c r="BH53" s="278"/>
      <c r="BJ53" s="89"/>
      <c r="BL53" s="95">
        <f t="shared" si="33"/>
        <v>1994</v>
      </c>
      <c r="BM53" s="75">
        <f>HDD_by_Division18!D58</f>
        <v>6478</v>
      </c>
      <c r="BN53" s="75">
        <f>HDD_by_Division18!E58</f>
        <v>6617</v>
      </c>
      <c r="BO53" s="75">
        <f t="shared" si="166"/>
        <v>6555.4403080872917</v>
      </c>
      <c r="BQ53" s="75">
        <f>CDD_by_Division18!D58</f>
        <v>621</v>
      </c>
      <c r="BR53" s="75">
        <f>CDD_by_Division18!E58</f>
        <v>830</v>
      </c>
      <c r="BS53" s="96">
        <f t="shared" si="167"/>
        <v>689.4927255985267</v>
      </c>
      <c r="BU53" s="420">
        <f t="shared" si="168"/>
        <v>0.98895494003186302</v>
      </c>
      <c r="BV53" s="278"/>
      <c r="BW53">
        <f t="shared" si="244"/>
        <v>1994</v>
      </c>
      <c r="BX53" s="96">
        <f t="shared" si="44"/>
        <v>6555.4403080872917</v>
      </c>
      <c r="BY53" s="96">
        <f t="shared" si="245"/>
        <v>689.4927255985267</v>
      </c>
      <c r="BZ53" s="96">
        <f t="shared" si="144"/>
        <v>25</v>
      </c>
      <c r="CA53" s="96">
        <f t="shared" si="71"/>
        <v>625</v>
      </c>
      <c r="CB53" s="96">
        <f t="shared" si="72"/>
        <v>15625</v>
      </c>
      <c r="CC53" s="96">
        <f t="shared" si="208"/>
        <v>1994</v>
      </c>
      <c r="CD53" s="280">
        <f>'Regional_intensity (aggregate)'!W30</f>
        <v>40.990515468060721</v>
      </c>
      <c r="CE53" s="280">
        <f t="shared" si="193"/>
        <v>41.046783232578001</v>
      </c>
      <c r="CF53" s="280">
        <f t="shared" si="209"/>
        <v>41.347809203278629</v>
      </c>
      <c r="CG53" s="280">
        <f t="shared" si="210"/>
        <v>41.404567425637858</v>
      </c>
      <c r="CH53" s="281">
        <f t="shared" si="211"/>
        <v>0.99135882306457057</v>
      </c>
      <c r="CI53" s="278"/>
      <c r="CJ53" s="278"/>
      <c r="CL53" s="95">
        <f t="shared" si="169"/>
        <v>1994</v>
      </c>
      <c r="CM53" s="98">
        <f t="shared" si="170"/>
        <v>6478</v>
      </c>
      <c r="CN53" s="99">
        <f t="shared" si="171"/>
        <v>6617</v>
      </c>
      <c r="CO53" s="96">
        <f t="shared" si="172"/>
        <v>6521.0884832853881</v>
      </c>
      <c r="CQ53" s="398">
        <f t="shared" si="173"/>
        <v>0.97957067622734351</v>
      </c>
      <c r="CR53" s="278"/>
      <c r="CS53">
        <f t="shared" si="76"/>
        <v>1994</v>
      </c>
      <c r="CT53" s="96">
        <f t="shared" si="212"/>
        <v>6521.0884832853881</v>
      </c>
      <c r="CU53" s="96">
        <f t="shared" si="213"/>
        <v>163027.21208213471</v>
      </c>
      <c r="CV53" s="96">
        <f t="shared" si="145"/>
        <v>25</v>
      </c>
      <c r="CW53" s="96">
        <f t="shared" si="79"/>
        <v>625</v>
      </c>
      <c r="CX53" s="80">
        <f t="shared" si="80"/>
        <v>0.71954414162511204</v>
      </c>
      <c r="CY53">
        <f t="shared" si="81"/>
        <v>1994</v>
      </c>
      <c r="CZ53" s="280">
        <f>'Regional_intensity (aggregate)'!V30</f>
        <v>68.364571118935174</v>
      </c>
      <c r="DA53" s="280">
        <f t="shared" si="194"/>
        <v>70.029081289673741</v>
      </c>
      <c r="DB53" s="280">
        <f t="shared" si="214"/>
        <v>67.81860224682012</v>
      </c>
      <c r="DC53" s="280">
        <f t="shared" si="215"/>
        <v>69.469819410293852</v>
      </c>
      <c r="DD53" s="281">
        <f t="shared" si="216"/>
        <v>1.008050429440112</v>
      </c>
      <c r="DE53" s="278"/>
      <c r="DF53" s="212"/>
      <c r="DG53" s="89"/>
      <c r="DI53" s="95">
        <f t="shared" si="34"/>
        <v>1994</v>
      </c>
      <c r="DJ53" s="75">
        <f>HDD_by_Division18!F58</f>
        <v>2772</v>
      </c>
      <c r="DK53" s="75">
        <f>HDD_by_Division18!G58</f>
        <v>3420</v>
      </c>
      <c r="DL53" s="75">
        <f>HDD_by_Division18!H58</f>
        <v>2112</v>
      </c>
      <c r="DM53" s="75">
        <f t="shared" si="174"/>
        <v>2920.6547507055502</v>
      </c>
      <c r="DO53" s="75">
        <f>CDD_by_Division18!F58</f>
        <v>1933</v>
      </c>
      <c r="DP53" s="75">
        <f>CDD_by_Division18!G58</f>
        <v>1392</v>
      </c>
      <c r="DQ53" s="75">
        <f>CDD_by_Division18!H58</f>
        <v>2384</v>
      </c>
      <c r="DR53" s="75">
        <f t="shared" si="175"/>
        <v>1253.6642763061614</v>
      </c>
      <c r="DT53" s="420">
        <f t="shared" si="176"/>
        <v>1.0052714699041432</v>
      </c>
      <c r="DU53" s="278"/>
      <c r="DV53">
        <f t="shared" si="246"/>
        <v>1994</v>
      </c>
      <c r="DW53" s="96">
        <f t="shared" si="217"/>
        <v>2920.6547507055502</v>
      </c>
      <c r="DX53" s="96">
        <f t="shared" si="47"/>
        <v>1253.6642763061614</v>
      </c>
      <c r="DY53" s="96">
        <f t="shared" si="218"/>
        <v>31341.606907654033</v>
      </c>
      <c r="DZ53" s="96">
        <f t="shared" si="147"/>
        <v>25</v>
      </c>
      <c r="EA53" s="96">
        <f t="shared" si="87"/>
        <v>625</v>
      </c>
      <c r="EB53" s="96">
        <f t="shared" si="88"/>
        <v>15625</v>
      </c>
      <c r="EC53" s="96">
        <f t="shared" si="219"/>
        <v>1994</v>
      </c>
      <c r="ED53" s="280">
        <f>'Regional_intensity (aggregate)'!AK30</f>
        <v>50.742849524019867</v>
      </c>
      <c r="EE53" s="280">
        <f t="shared" si="195"/>
        <v>53.092725926109416</v>
      </c>
      <c r="EF53" s="280">
        <f t="shared" si="220"/>
        <v>51.828468439966066</v>
      </c>
      <c r="EG53" s="280">
        <f t="shared" si="247"/>
        <v>54.228619320059387</v>
      </c>
      <c r="EH53" s="281">
        <f t="shared" si="221"/>
        <v>0.97905361766181276</v>
      </c>
      <c r="EI53" s="278"/>
      <c r="EK53" s="95">
        <f t="shared" si="177"/>
        <v>1994</v>
      </c>
      <c r="EL53" s="98">
        <f t="shared" si="178"/>
        <v>2772</v>
      </c>
      <c r="EM53" s="98">
        <f t="shared" si="179"/>
        <v>3420</v>
      </c>
      <c r="EN53" s="98">
        <f t="shared" si="180"/>
        <v>2112</v>
      </c>
      <c r="EO53" s="75">
        <f t="shared" si="181"/>
        <v>2683.7037319843466</v>
      </c>
      <c r="EQ53" s="398">
        <f t="shared" si="182"/>
        <v>0.93139730482807748</v>
      </c>
      <c r="ER53" s="278"/>
      <c r="ES53">
        <f t="shared" si="248"/>
        <v>1994</v>
      </c>
      <c r="ET53" s="96">
        <f t="shared" si="222"/>
        <v>2683.7037319843466</v>
      </c>
      <c r="EU53" s="96">
        <f t="shared" si="223"/>
        <v>67092.593299608663</v>
      </c>
      <c r="EV53" s="96">
        <f t="shared" si="149"/>
        <v>25</v>
      </c>
      <c r="EW53" s="96">
        <f t="shared" si="95"/>
        <v>625</v>
      </c>
      <c r="EX53" s="80">
        <f t="shared" si="96"/>
        <v>0.71954414162511204</v>
      </c>
      <c r="EY53">
        <f t="shared" si="224"/>
        <v>1994</v>
      </c>
      <c r="EZ53" s="280">
        <f>'Regional_intensity (aggregate)'!AJ30</f>
        <v>41.317426754223192</v>
      </c>
      <c r="FA53" s="280">
        <f t="shared" si="196"/>
        <v>42.230049265792189</v>
      </c>
      <c r="FB53" s="280">
        <f t="shared" si="225"/>
        <v>41.708331155199204</v>
      </c>
      <c r="FC53" s="280">
        <f t="shared" si="226"/>
        <v>42.629587993352096</v>
      </c>
      <c r="FD53" s="281">
        <f t="shared" si="227"/>
        <v>0.99062766622041443</v>
      </c>
      <c r="FE53" s="278"/>
      <c r="FG53" s="89"/>
      <c r="FI53" s="95">
        <f t="shared" si="35"/>
        <v>1994</v>
      </c>
      <c r="FJ53" s="75">
        <f>HDD_by_Division18!I58</f>
        <v>5148</v>
      </c>
      <c r="FK53" s="75">
        <f>HDD_by_Division18!J58</f>
        <v>3636</v>
      </c>
      <c r="FL53" s="75">
        <f t="shared" si="183"/>
        <v>4217.7292863002458</v>
      </c>
      <c r="FN53" s="75">
        <f>CDD_by_Division18!I58</f>
        <v>1386</v>
      </c>
      <c r="FO53" s="75">
        <f>CDD_by_Division18!J58</f>
        <v>837</v>
      </c>
      <c r="FP53" s="96">
        <f t="shared" si="184"/>
        <v>1055.7288183621422</v>
      </c>
      <c r="FR53" s="421">
        <f t="shared" si="185"/>
        <v>1.0192437848220677</v>
      </c>
      <c r="FS53" s="278"/>
      <c r="FT53">
        <f t="shared" si="249"/>
        <v>1994</v>
      </c>
      <c r="FU53" s="96">
        <f t="shared" si="228"/>
        <v>4217.7292863002458</v>
      </c>
      <c r="FV53" s="96">
        <f t="shared" si="229"/>
        <v>1055.7288183621422</v>
      </c>
      <c r="FW53" s="96">
        <f t="shared" si="230"/>
        <v>26393.220459053555</v>
      </c>
      <c r="FX53" s="96">
        <f t="shared" si="151"/>
        <v>25</v>
      </c>
      <c r="FY53" s="96">
        <f t="shared" si="104"/>
        <v>625</v>
      </c>
      <c r="FZ53" s="96">
        <f t="shared" si="105"/>
        <v>15625</v>
      </c>
      <c r="GA53" s="96">
        <f t="shared" si="231"/>
        <v>1994</v>
      </c>
      <c r="GB53" s="280">
        <f>'Regional_intensity (aggregate)'!AX30</f>
        <v>50.711296658921476</v>
      </c>
      <c r="GC53" s="280">
        <f t="shared" si="197"/>
        <v>51.864828474440813</v>
      </c>
      <c r="GD53" s="280">
        <f t="shared" si="232"/>
        <v>50.507551056464791</v>
      </c>
      <c r="GE53" s="280">
        <f t="shared" si="233"/>
        <v>51.656448262928734</v>
      </c>
      <c r="GF53" s="281">
        <f t="shared" si="234"/>
        <v>1.004033963203421</v>
      </c>
      <c r="GG53" s="278"/>
      <c r="GH53" s="278"/>
      <c r="GJ53" s="95">
        <f t="shared" si="186"/>
        <v>1994</v>
      </c>
      <c r="GK53" s="98">
        <f t="shared" si="187"/>
        <v>5148</v>
      </c>
      <c r="GL53" s="98">
        <f t="shared" si="188"/>
        <v>3636</v>
      </c>
      <c r="GM53" s="75">
        <f t="shared" si="189"/>
        <v>4243.8002052685597</v>
      </c>
      <c r="GO53" s="398">
        <f t="shared" si="190"/>
        <v>0.96306293197382697</v>
      </c>
      <c r="GP53" s="278"/>
      <c r="GQ53">
        <f t="shared" si="250"/>
        <v>1994</v>
      </c>
      <c r="GR53" s="96">
        <f t="shared" si="235"/>
        <v>4243.8002052685597</v>
      </c>
      <c r="GS53" s="96">
        <f t="shared" si="236"/>
        <v>106095.00513171399</v>
      </c>
      <c r="GT53" s="96">
        <f t="shared" si="153"/>
        <v>25</v>
      </c>
      <c r="GU53" s="96">
        <f t="shared" si="112"/>
        <v>625</v>
      </c>
      <c r="GV53" s="280">
        <f t="shared" si="113"/>
        <v>0.71954414162511204</v>
      </c>
      <c r="GW53">
        <f t="shared" si="237"/>
        <v>1994</v>
      </c>
      <c r="GX53" s="280">
        <f>'Regional_intensity (aggregate)'!AW30</f>
        <v>53.184409039599011</v>
      </c>
      <c r="GY53" s="280">
        <f t="shared" si="198"/>
        <v>53.317181976801777</v>
      </c>
      <c r="GZ53" s="280">
        <f t="shared" si="238"/>
        <v>53.117667344491252</v>
      </c>
      <c r="HA53" s="280">
        <f t="shared" si="199"/>
        <v>53.250273663486666</v>
      </c>
      <c r="HB53" s="281">
        <f t="shared" si="239"/>
        <v>1.0012564876893955</v>
      </c>
      <c r="HC53" s="278"/>
      <c r="HD53" s="278"/>
      <c r="HE53" s="278"/>
      <c r="HG53" s="89"/>
      <c r="HO53">
        <f t="shared" si="36"/>
        <v>1994</v>
      </c>
      <c r="HP53" s="112">
        <f t="shared" si="37"/>
        <v>1.0065278045564434</v>
      </c>
      <c r="HQ53" s="112">
        <f t="shared" si="38"/>
        <v>0.96848920496958413</v>
      </c>
      <c r="HS53">
        <f t="shared" si="157"/>
        <v>1994</v>
      </c>
      <c r="HT53" s="81">
        <f>Commercial_Total!D220</f>
        <v>3117.2196323559997</v>
      </c>
      <c r="HU53" s="81">
        <f t="shared" si="39"/>
        <v>3097.0030020479126</v>
      </c>
      <c r="HV53" s="81">
        <f>Commercial_Total!D302</f>
        <v>4016.3630000000003</v>
      </c>
      <c r="HW53" s="81">
        <f t="shared" si="40"/>
        <v>4147.0395120471539</v>
      </c>
      <c r="HX53" s="96"/>
      <c r="HY53" s="75">
        <f>HDD_by_Division10!K49</f>
        <v>4483</v>
      </c>
      <c r="HZ53" s="75">
        <f>CDD_by_Division10!K49</f>
        <v>1220</v>
      </c>
      <c r="IB53">
        <f t="shared" si="117"/>
        <v>1994</v>
      </c>
      <c r="IC53" s="81">
        <f t="shared" si="117"/>
        <v>3117.2196323559997</v>
      </c>
      <c r="ID53" s="81">
        <f t="shared" si="117"/>
        <v>3097.0030020479126</v>
      </c>
      <c r="IE53" s="81">
        <f t="shared" si="117"/>
        <v>4016.3630000000003</v>
      </c>
      <c r="IF53" s="81">
        <f t="shared" si="117"/>
        <v>4147.0395120471539</v>
      </c>
      <c r="IO53">
        <f t="shared" si="154"/>
        <v>1994</v>
      </c>
      <c r="IP53" s="78">
        <f>SEDS_CensusRgn!C42</f>
        <v>562.53700000000003</v>
      </c>
      <c r="IQ53" s="78">
        <f>SEDS_CensusRgn!D42</f>
        <v>712.14099999999996</v>
      </c>
      <c r="IR53" s="78">
        <f>SEDS_CensusRgn!E42</f>
        <v>1197.4560000000001</v>
      </c>
      <c r="IS53" s="78">
        <f>SEDS_CensusRgn!F42</f>
        <v>643.38700000000006</v>
      </c>
      <c r="IT53" s="78">
        <f t="shared" si="118"/>
        <v>3115.5210000000002</v>
      </c>
      <c r="IV53" s="78">
        <f t="shared" si="119"/>
        <v>559.01297787967781</v>
      </c>
      <c r="IW53" s="78">
        <f t="shared" si="120"/>
        <v>718.34837541322395</v>
      </c>
      <c r="IX53" s="78">
        <f t="shared" si="121"/>
        <v>1223.0749965050725</v>
      </c>
      <c r="IY53" s="78">
        <f t="shared" si="122"/>
        <v>640.80202819757346</v>
      </c>
      <c r="IZ53" s="78">
        <f t="shared" si="123"/>
        <v>3141.2383779955471</v>
      </c>
      <c r="JB53" s="290">
        <f t="shared" si="124"/>
        <v>0.99181298109188476</v>
      </c>
      <c r="JD53">
        <f t="shared" si="125"/>
        <v>1994</v>
      </c>
      <c r="JE53" s="78">
        <f t="shared" si="126"/>
        <v>3115.5210000000002</v>
      </c>
      <c r="JF53" s="78">
        <f t="shared" si="127"/>
        <v>3141.2383779955471</v>
      </c>
      <c r="JI53">
        <f t="shared" si="155"/>
        <v>1994</v>
      </c>
      <c r="JJ53" s="78">
        <f>SEDS_CensusRgn!J42</f>
        <v>1168.0150000000001</v>
      </c>
      <c r="JK53" s="78">
        <f>SEDS_CensusRgn!K42</f>
        <v>1187.7190000000001</v>
      </c>
      <c r="JL53" s="78">
        <f>SEDS_CensusRgn!L42</f>
        <v>975.03</v>
      </c>
      <c r="JM53" s="78">
        <f>SEDS_CensusRgn!M42</f>
        <v>674.76400000000001</v>
      </c>
      <c r="JN53" s="78">
        <f t="shared" si="128"/>
        <v>4005.5280000000002</v>
      </c>
      <c r="JP53" s="78">
        <f t="shared" si="129"/>
        <v>1149.5401078243278</v>
      </c>
      <c r="JQ53" s="78">
        <f t="shared" si="130"/>
        <v>1178.233712632491</v>
      </c>
      <c r="JR53" s="78">
        <f t="shared" si="131"/>
        <v>984.2547641739859</v>
      </c>
      <c r="JS53" s="78">
        <f t="shared" si="132"/>
        <v>673.91723129520608</v>
      </c>
      <c r="JT53" s="78">
        <f t="shared" si="133"/>
        <v>3985.9458159260103</v>
      </c>
      <c r="JV53" s="290">
        <f t="shared" si="156"/>
        <v>1.004912807393354</v>
      </c>
      <c r="JX53">
        <f t="shared" si="135"/>
        <v>1994</v>
      </c>
      <c r="JY53" s="78">
        <f t="shared" si="136"/>
        <v>4005.5280000000002</v>
      </c>
      <c r="JZ53" s="78">
        <f t="shared" si="137"/>
        <v>3985.9458159260103</v>
      </c>
      <c r="KD53" s="78"/>
      <c r="KE53" s="78"/>
    </row>
    <row r="54" spans="2:291" x14ac:dyDescent="0.2">
      <c r="B54" t="s">
        <v>192</v>
      </c>
      <c r="C54">
        <v>345</v>
      </c>
      <c r="D54" s="106">
        <f>C54/C$53</f>
        <v>0.44287548138639282</v>
      </c>
      <c r="E54">
        <v>7301</v>
      </c>
      <c r="F54" s="106">
        <f>E54/E$53</f>
        <v>0.6722836095764273</v>
      </c>
      <c r="I54" s="96">
        <f t="shared" si="138"/>
        <v>1995</v>
      </c>
      <c r="J54" s="76">
        <v>0.6710026915380406</v>
      </c>
      <c r="K54" s="79">
        <f t="shared" si="52"/>
        <v>0.69733943376585894</v>
      </c>
      <c r="L54" s="96">
        <f t="shared" si="53"/>
        <v>17576</v>
      </c>
      <c r="M54" s="79">
        <f t="shared" si="54"/>
        <v>0.69733943376585894</v>
      </c>
      <c r="O54" s="95">
        <v>1995</v>
      </c>
      <c r="P54" s="75">
        <f>HDD_by_Division18!B59</f>
        <v>6684</v>
      </c>
      <c r="Q54" s="75">
        <f>HDD_by_Division18!C59</f>
        <v>6093</v>
      </c>
      <c r="R54" s="96">
        <f t="shared" si="160"/>
        <v>6216.2374429223737</v>
      </c>
      <c r="T54">
        <f>CDD_by_Division18!B59</f>
        <v>471</v>
      </c>
      <c r="U54">
        <f>CDD_by_Division18!C59</f>
        <v>704</v>
      </c>
      <c r="V54" s="96">
        <f t="shared" si="161"/>
        <v>646.05752417958354</v>
      </c>
      <c r="X54" s="420">
        <f t="shared" si="162"/>
        <v>1.0206861159779081</v>
      </c>
      <c r="Y54" s="278"/>
      <c r="Z54">
        <f t="shared" si="240"/>
        <v>1995</v>
      </c>
      <c r="AA54" s="96">
        <f t="shared" si="241"/>
        <v>6216.2374429223737</v>
      </c>
      <c r="AB54" s="96">
        <f t="shared" si="242"/>
        <v>646.05752417958354</v>
      </c>
      <c r="AC54" s="96">
        <f t="shared" si="140"/>
        <v>26</v>
      </c>
      <c r="AD54" s="96">
        <f t="shared" si="57"/>
        <v>676</v>
      </c>
      <c r="AE54" s="96">
        <f t="shared" si="58"/>
        <v>17576</v>
      </c>
      <c r="AF54" s="280">
        <f>'Regional_intensity (aggregate)'!I31</f>
        <v>44.050826474065104</v>
      </c>
      <c r="AG54" s="280">
        <f t="shared" si="191"/>
        <v>43.845930903083591</v>
      </c>
      <c r="AH54" s="280">
        <f t="shared" si="200"/>
        <v>43.754745819662347</v>
      </c>
      <c r="AI54" s="280">
        <f t="shared" si="201"/>
        <v>43.551227421814602</v>
      </c>
      <c r="AJ54" s="281">
        <f t="shared" si="202"/>
        <v>1.0067668237777696</v>
      </c>
      <c r="AK54" s="278"/>
      <c r="AM54" s="95">
        <f t="shared" si="163"/>
        <v>1995</v>
      </c>
      <c r="AN54" s="98">
        <f t="shared" si="158"/>
        <v>6684</v>
      </c>
      <c r="AO54" s="99">
        <f t="shared" si="159"/>
        <v>6093</v>
      </c>
      <c r="AP54" s="96">
        <f t="shared" si="164"/>
        <v>6252.8163906339232</v>
      </c>
      <c r="AR54" s="398">
        <f t="shared" si="165"/>
        <v>0.98565151560557362</v>
      </c>
      <c r="AS54" s="278"/>
      <c r="AT54">
        <f t="shared" si="243"/>
        <v>1995</v>
      </c>
      <c r="AU54" s="96">
        <f t="shared" si="203"/>
        <v>6252.8163906339232</v>
      </c>
      <c r="AV54" s="96">
        <f t="shared" si="204"/>
        <v>162573.22615648201</v>
      </c>
      <c r="AW54" s="96">
        <f t="shared" si="142"/>
        <v>26</v>
      </c>
      <c r="AX54" s="96">
        <f t="shared" si="64"/>
        <v>676</v>
      </c>
      <c r="AY54" s="80">
        <f t="shared" si="65"/>
        <v>0.69733943376585894</v>
      </c>
      <c r="AZ54">
        <f t="shared" si="205"/>
        <v>1995</v>
      </c>
      <c r="BA54" s="80">
        <f>'Regional_intensity (aggregate)'!H31</f>
        <v>86.162714047233521</v>
      </c>
      <c r="BB54" s="280">
        <f t="shared" si="192"/>
        <v>88.586170449505929</v>
      </c>
      <c r="BC54" s="280">
        <f t="shared" si="206"/>
        <v>85.285090054474622</v>
      </c>
      <c r="BD54" s="280">
        <f t="shared" si="207"/>
        <v>87.683861957105179</v>
      </c>
      <c r="BE54" s="281">
        <f t="shared" si="69"/>
        <v>1.010290473894069</v>
      </c>
      <c r="BF54" s="278"/>
      <c r="BG54" s="278"/>
      <c r="BH54" s="278"/>
      <c r="BJ54" s="89"/>
      <c r="BL54" s="95">
        <f t="shared" si="33"/>
        <v>1995</v>
      </c>
      <c r="BM54" s="75">
        <f>HDD_by_Division18!D59</f>
        <v>6740</v>
      </c>
      <c r="BN54" s="75">
        <f>HDD_by_Division18!E59</f>
        <v>6911</v>
      </c>
      <c r="BO54" s="75">
        <f t="shared" si="166"/>
        <v>6835.2682926829275</v>
      </c>
      <c r="BQ54" s="75">
        <f>CDD_by_Division18!D59</f>
        <v>877</v>
      </c>
      <c r="BR54" s="75">
        <f>CDD_by_Division18!E59</f>
        <v>928</v>
      </c>
      <c r="BS54" s="96">
        <f t="shared" si="167"/>
        <v>893.71353591160232</v>
      </c>
      <c r="BU54" s="420">
        <f t="shared" si="168"/>
        <v>1.0177008534036447</v>
      </c>
      <c r="BV54" s="278"/>
      <c r="BW54">
        <f t="shared" si="244"/>
        <v>1995</v>
      </c>
      <c r="BX54" s="96">
        <f t="shared" si="44"/>
        <v>6835.2682926829275</v>
      </c>
      <c r="BY54" s="96">
        <f t="shared" si="245"/>
        <v>893.71353591160232</v>
      </c>
      <c r="BZ54" s="96">
        <f t="shared" si="144"/>
        <v>26</v>
      </c>
      <c r="CA54" s="96">
        <f t="shared" si="71"/>
        <v>676</v>
      </c>
      <c r="CB54" s="96">
        <f t="shared" si="72"/>
        <v>17576</v>
      </c>
      <c r="CC54" s="96">
        <f t="shared" si="208"/>
        <v>1995</v>
      </c>
      <c r="CD54" s="280">
        <f>'Regional_intensity (aggregate)'!W31</f>
        <v>41.756471505717244</v>
      </c>
      <c r="CE54" s="280">
        <f t="shared" si="193"/>
        <v>42.818535561522133</v>
      </c>
      <c r="CF54" s="280">
        <f t="shared" si="209"/>
        <v>41.360126816074946</v>
      </c>
      <c r="CG54" s="280">
        <f t="shared" si="210"/>
        <v>42.412109956673184</v>
      </c>
      <c r="CH54" s="281">
        <f t="shared" si="211"/>
        <v>1.0095827725916995</v>
      </c>
      <c r="CI54" s="278"/>
      <c r="CJ54" s="278"/>
      <c r="CL54" s="95">
        <f t="shared" si="169"/>
        <v>1995</v>
      </c>
      <c r="CM54" s="98">
        <f t="shared" si="170"/>
        <v>6740</v>
      </c>
      <c r="CN54" s="99">
        <f t="shared" si="171"/>
        <v>6911</v>
      </c>
      <c r="CO54" s="96">
        <f t="shared" si="172"/>
        <v>6793.0081341136793</v>
      </c>
      <c r="CQ54" s="398">
        <f t="shared" si="173"/>
        <v>1.0075319421249025</v>
      </c>
      <c r="CR54" s="278"/>
      <c r="CS54">
        <f t="shared" si="76"/>
        <v>1995</v>
      </c>
      <c r="CT54" s="96">
        <f t="shared" si="212"/>
        <v>6793.0081341136793</v>
      </c>
      <c r="CU54" s="96">
        <f t="shared" si="213"/>
        <v>176618.21148695567</v>
      </c>
      <c r="CV54" s="96">
        <f t="shared" si="145"/>
        <v>26</v>
      </c>
      <c r="CW54" s="96">
        <f t="shared" si="79"/>
        <v>676</v>
      </c>
      <c r="CX54" s="80">
        <f t="shared" si="80"/>
        <v>0.69733943376585894</v>
      </c>
      <c r="CY54">
        <f t="shared" si="81"/>
        <v>1995</v>
      </c>
      <c r="CZ54" s="280">
        <f>'Regional_intensity (aggregate)'!V31</f>
        <v>69.832942906436443</v>
      </c>
      <c r="DA54" s="280">
        <f t="shared" si="194"/>
        <v>71.535527251542874</v>
      </c>
      <c r="DB54" s="280">
        <f t="shared" si="214"/>
        <v>67.764252134162902</v>
      </c>
      <c r="DC54" s="280">
        <f t="shared" si="215"/>
        <v>69.416400103868995</v>
      </c>
      <c r="DD54" s="281">
        <f t="shared" si="216"/>
        <v>1.0305277592111228</v>
      </c>
      <c r="DE54" s="278"/>
      <c r="DF54" s="212"/>
      <c r="DG54" s="89"/>
      <c r="DI54" s="95">
        <f t="shared" si="34"/>
        <v>1995</v>
      </c>
      <c r="DJ54" s="75">
        <f>HDD_by_Division18!F59</f>
        <v>2988</v>
      </c>
      <c r="DK54" s="75">
        <f>HDD_by_Division18!G59</f>
        <v>3648</v>
      </c>
      <c r="DL54" s="75">
        <f>HDD_by_Division18!H59</f>
        <v>2147</v>
      </c>
      <c r="DM54" s="75">
        <f t="shared" si="174"/>
        <v>3118.1846973973034</v>
      </c>
      <c r="DO54" s="75">
        <f>CDD_by_Division18!F59</f>
        <v>2028</v>
      </c>
      <c r="DP54" s="75">
        <f>CDD_by_Division18!G59</f>
        <v>1613</v>
      </c>
      <c r="DQ54" s="75">
        <f>CDD_by_Division18!H59</f>
        <v>2398</v>
      </c>
      <c r="DR54" s="75">
        <f t="shared" si="175"/>
        <v>1351.7328406263721</v>
      </c>
      <c r="DT54" s="420">
        <f t="shared" si="176"/>
        <v>1.020006919864628</v>
      </c>
      <c r="DU54" s="278"/>
      <c r="DV54">
        <f t="shared" si="246"/>
        <v>1995</v>
      </c>
      <c r="DW54" s="96">
        <f t="shared" si="217"/>
        <v>3118.1846973973034</v>
      </c>
      <c r="DX54" s="96">
        <f t="shared" si="47"/>
        <v>1351.7328406263721</v>
      </c>
      <c r="DY54" s="96">
        <f t="shared" si="218"/>
        <v>35145.053856285675</v>
      </c>
      <c r="DZ54" s="96">
        <f t="shared" si="147"/>
        <v>26</v>
      </c>
      <c r="EA54" s="96">
        <f t="shared" si="87"/>
        <v>676</v>
      </c>
      <c r="EB54" s="96">
        <f t="shared" si="88"/>
        <v>17576</v>
      </c>
      <c r="EC54" s="96">
        <f t="shared" si="219"/>
        <v>1995</v>
      </c>
      <c r="ED54" s="280">
        <f>'Regional_intensity (aggregate)'!AK31</f>
        <v>53.660561692136731</v>
      </c>
      <c r="EE54" s="280">
        <f t="shared" si="195"/>
        <v>54.216729433344078</v>
      </c>
      <c r="EF54" s="280">
        <f t="shared" si="220"/>
        <v>54.515429688599752</v>
      </c>
      <c r="EG54" s="280">
        <f t="shared" si="247"/>
        <v>55.08045775455269</v>
      </c>
      <c r="EH54" s="281">
        <f t="shared" si="221"/>
        <v>0.984318788252314</v>
      </c>
      <c r="EI54" s="278"/>
      <c r="EK54" s="95">
        <f t="shared" si="177"/>
        <v>1995</v>
      </c>
      <c r="EL54" s="98">
        <f t="shared" si="178"/>
        <v>2988</v>
      </c>
      <c r="EM54" s="98">
        <f t="shared" si="179"/>
        <v>3648</v>
      </c>
      <c r="EN54" s="98">
        <f t="shared" si="180"/>
        <v>2147</v>
      </c>
      <c r="EO54" s="75">
        <f t="shared" si="181"/>
        <v>2841.8791638827911</v>
      </c>
      <c r="EQ54" s="398">
        <f t="shared" si="182"/>
        <v>0.96029608504044961</v>
      </c>
      <c r="ER54" s="278"/>
      <c r="ES54">
        <f t="shared" si="248"/>
        <v>1995</v>
      </c>
      <c r="ET54" s="96">
        <f t="shared" si="222"/>
        <v>2841.8791638827911</v>
      </c>
      <c r="EU54" s="96">
        <f t="shared" si="223"/>
        <v>73888.858260952562</v>
      </c>
      <c r="EV54" s="96">
        <f t="shared" si="149"/>
        <v>26</v>
      </c>
      <c r="EW54" s="96">
        <f t="shared" si="95"/>
        <v>676</v>
      </c>
      <c r="EX54" s="80">
        <f t="shared" si="96"/>
        <v>0.69733943376585894</v>
      </c>
      <c r="EY54">
        <f t="shared" si="224"/>
        <v>1995</v>
      </c>
      <c r="EZ54" s="280">
        <f>'Regional_intensity (aggregate)'!AJ31</f>
        <v>43.029131838699534</v>
      </c>
      <c r="FA54" s="280">
        <f t="shared" si="196"/>
        <v>42.526490794242875</v>
      </c>
      <c r="FB54" s="280">
        <f t="shared" si="225"/>
        <v>42.716734005322081</v>
      </c>
      <c r="FC54" s="280">
        <f t="shared" si="226"/>
        <v>42.21774220886428</v>
      </c>
      <c r="FD54" s="281">
        <f t="shared" si="227"/>
        <v>1.0073132424716396</v>
      </c>
      <c r="FE54" s="278"/>
      <c r="FG54" s="89"/>
      <c r="FI54" s="95">
        <f t="shared" si="35"/>
        <v>1995</v>
      </c>
      <c r="FJ54" s="75">
        <f>HDD_by_Division18!I59</f>
        <v>5101</v>
      </c>
      <c r="FK54" s="75">
        <f>HDD_by_Division18!J59</f>
        <v>3269</v>
      </c>
      <c r="FL54" s="75">
        <f t="shared" si="183"/>
        <v>3973.8465955701395</v>
      </c>
      <c r="FN54" s="75">
        <f>CDD_by_Division18!I59</f>
        <v>1213</v>
      </c>
      <c r="FO54" s="75">
        <f>CDD_by_Division18!J59</f>
        <v>794</v>
      </c>
      <c r="FP54" s="96">
        <f t="shared" si="184"/>
        <v>960.93510909606118</v>
      </c>
      <c r="FR54" s="421">
        <f t="shared" si="185"/>
        <v>1.0072518412032803</v>
      </c>
      <c r="FS54" s="278"/>
      <c r="FT54">
        <f t="shared" si="249"/>
        <v>1995</v>
      </c>
      <c r="FU54" s="96">
        <f t="shared" si="228"/>
        <v>3973.8465955701395</v>
      </c>
      <c r="FV54" s="96">
        <f t="shared" si="229"/>
        <v>960.93510909606118</v>
      </c>
      <c r="FW54" s="96">
        <f t="shared" si="230"/>
        <v>24984.312836497589</v>
      </c>
      <c r="FX54" s="96">
        <f t="shared" si="151"/>
        <v>26</v>
      </c>
      <c r="FY54" s="96">
        <f t="shared" si="104"/>
        <v>676</v>
      </c>
      <c r="FZ54" s="96">
        <f t="shared" si="105"/>
        <v>17576</v>
      </c>
      <c r="GA54" s="96">
        <f t="shared" si="231"/>
        <v>1995</v>
      </c>
      <c r="GB54" s="280">
        <f>'Regional_intensity (aggregate)'!AX31</f>
        <v>50.670960572451946</v>
      </c>
      <c r="GC54" s="280">
        <f t="shared" si="197"/>
        <v>51.464898441926124</v>
      </c>
      <c r="GD54" s="280">
        <f t="shared" si="232"/>
        <v>51.070576934093651</v>
      </c>
      <c r="GE54" s="280">
        <f t="shared" si="233"/>
        <v>51.870776191928826</v>
      </c>
      <c r="GF54" s="281">
        <f t="shared" si="234"/>
        <v>0.99217521348628179</v>
      </c>
      <c r="GG54" s="278"/>
      <c r="GH54" s="278"/>
      <c r="GJ54" s="95">
        <f t="shared" si="186"/>
        <v>1995</v>
      </c>
      <c r="GK54" s="98">
        <f t="shared" si="187"/>
        <v>5101</v>
      </c>
      <c r="GL54" s="98">
        <f t="shared" si="188"/>
        <v>3269</v>
      </c>
      <c r="GM54" s="75">
        <f t="shared" si="189"/>
        <v>4005.4351693465615</v>
      </c>
      <c r="GO54" s="398">
        <f t="shared" si="190"/>
        <v>0.93549036825804588</v>
      </c>
      <c r="GP54" s="278"/>
      <c r="GQ54">
        <f t="shared" si="250"/>
        <v>1995</v>
      </c>
      <c r="GR54" s="96">
        <f t="shared" si="235"/>
        <v>4005.4351693465615</v>
      </c>
      <c r="GS54" s="96">
        <f t="shared" si="236"/>
        <v>104141.31440301059</v>
      </c>
      <c r="GT54" s="96">
        <f t="shared" si="153"/>
        <v>26</v>
      </c>
      <c r="GU54" s="96">
        <f t="shared" si="112"/>
        <v>676</v>
      </c>
      <c r="GV54" s="280">
        <f t="shared" si="113"/>
        <v>0.69733943376585894</v>
      </c>
      <c r="GW54">
        <f t="shared" si="237"/>
        <v>1995</v>
      </c>
      <c r="GX54" s="280">
        <f>'Regional_intensity (aggregate)'!AW31</f>
        <v>53.912968650938147</v>
      </c>
      <c r="GY54" s="280">
        <f t="shared" si="198"/>
        <v>51.994962583654505</v>
      </c>
      <c r="GZ54" s="280">
        <f t="shared" si="238"/>
        <v>54.610828777321132</v>
      </c>
      <c r="HA54" s="280">
        <f t="shared" si="199"/>
        <v>52.667995660256871</v>
      </c>
      <c r="HB54" s="281">
        <f t="shared" si="239"/>
        <v>0.98722121341119817</v>
      </c>
      <c r="HC54" s="278"/>
      <c r="HD54" s="278"/>
      <c r="HE54" s="278"/>
      <c r="HG54" s="89"/>
      <c r="HO54">
        <f t="shared" si="36"/>
        <v>1995</v>
      </c>
      <c r="HP54" s="112">
        <f t="shared" si="37"/>
        <v>1.0167561964159892</v>
      </c>
      <c r="HQ54" s="112">
        <f t="shared" si="38"/>
        <v>0.97749144454698733</v>
      </c>
      <c r="HS54">
        <f t="shared" si="157"/>
        <v>1995</v>
      </c>
      <c r="HT54" s="81">
        <f>Commercial_Total!D221</f>
        <v>3211.3973398799999</v>
      </c>
      <c r="HU54" s="81">
        <f t="shared" si="39"/>
        <v>3158.4733402166639</v>
      </c>
      <c r="HV54" s="81">
        <f>Commercial_Total!D303</f>
        <v>4100.5169999999998</v>
      </c>
      <c r="HW54" s="81">
        <f t="shared" si="40"/>
        <v>4194.939017497345</v>
      </c>
      <c r="HX54" s="96"/>
      <c r="HY54" s="75">
        <f>HDD_by_Division10!K50</f>
        <v>4531</v>
      </c>
      <c r="HZ54" s="75">
        <f>CDD_by_Division10!K50</f>
        <v>1293</v>
      </c>
      <c r="IB54">
        <f t="shared" si="117"/>
        <v>1995</v>
      </c>
      <c r="IC54" s="81">
        <f t="shared" si="117"/>
        <v>3211.3973398799999</v>
      </c>
      <c r="ID54" s="81">
        <f t="shared" si="117"/>
        <v>3158.4733402166639</v>
      </c>
      <c r="IE54" s="81">
        <f t="shared" si="117"/>
        <v>4100.5169999999998</v>
      </c>
      <c r="IF54" s="81">
        <f t="shared" si="117"/>
        <v>4194.939017497345</v>
      </c>
      <c r="IO54">
        <f t="shared" si="154"/>
        <v>1995</v>
      </c>
      <c r="IP54" s="78">
        <f>SEDS_CensusRgn!C43</f>
        <v>581.88</v>
      </c>
      <c r="IQ54" s="78">
        <f>SEDS_CensusRgn!D43</f>
        <v>739.87400000000002</v>
      </c>
      <c r="IR54" s="78">
        <f>SEDS_CensusRgn!E43</f>
        <v>1276.672</v>
      </c>
      <c r="IS54" s="78">
        <f>SEDS_CensusRgn!F43</f>
        <v>653.61</v>
      </c>
      <c r="IT54" s="78">
        <f t="shared" si="118"/>
        <v>3252.0360000000001</v>
      </c>
      <c r="IV54" s="78">
        <f t="shared" si="119"/>
        <v>577.96898572458554</v>
      </c>
      <c r="IW54" s="78">
        <f t="shared" si="120"/>
        <v>732.8512530980197</v>
      </c>
      <c r="IX54" s="78">
        <f t="shared" si="121"/>
        <v>1297.0106994165656</v>
      </c>
      <c r="IY54" s="78">
        <f t="shared" si="122"/>
        <v>658.76469308617447</v>
      </c>
      <c r="IZ54" s="78">
        <f t="shared" si="123"/>
        <v>3266.5956313253455</v>
      </c>
      <c r="JB54" s="290">
        <f t="shared" si="124"/>
        <v>0.9955428730799355</v>
      </c>
      <c r="JD54">
        <f t="shared" si="125"/>
        <v>1995</v>
      </c>
      <c r="JE54" s="78">
        <f t="shared" si="126"/>
        <v>3252.0360000000001</v>
      </c>
      <c r="JF54" s="78">
        <f t="shared" si="127"/>
        <v>3266.5956313253455</v>
      </c>
      <c r="JI54">
        <f t="shared" si="155"/>
        <v>1995</v>
      </c>
      <c r="JJ54" s="78">
        <f>SEDS_CensusRgn!J43</f>
        <v>1138.1479999999999</v>
      </c>
      <c r="JK54" s="78">
        <f>SEDS_CensusRgn!K43</f>
        <v>1237.355</v>
      </c>
      <c r="JL54" s="78">
        <f>SEDS_CensusRgn!L43</f>
        <v>1023.7330000000001</v>
      </c>
      <c r="JM54" s="78">
        <f>SEDS_CensusRgn!M43</f>
        <v>695.42899999999997</v>
      </c>
      <c r="JN54" s="78">
        <f t="shared" si="128"/>
        <v>4094.665</v>
      </c>
      <c r="JP54" s="78">
        <f t="shared" si="129"/>
        <v>1126.5552129904938</v>
      </c>
      <c r="JQ54" s="78">
        <f t="shared" si="130"/>
        <v>1200.700310050071</v>
      </c>
      <c r="JR54" s="78">
        <f t="shared" si="131"/>
        <v>1016.3005476708232</v>
      </c>
      <c r="JS54" s="78">
        <f t="shared" si="132"/>
        <v>704.43077048258215</v>
      </c>
      <c r="JT54" s="78">
        <f t="shared" si="133"/>
        <v>4047.9868411939706</v>
      </c>
      <c r="JV54" s="290">
        <f t="shared" si="156"/>
        <v>1.0115312031973556</v>
      </c>
      <c r="JX54">
        <f t="shared" si="135"/>
        <v>1995</v>
      </c>
      <c r="JY54" s="78">
        <f t="shared" si="136"/>
        <v>4094.665</v>
      </c>
      <c r="JZ54" s="78">
        <f t="shared" si="137"/>
        <v>4047.9868411939706</v>
      </c>
      <c r="KD54" s="78"/>
      <c r="KE54" s="78"/>
    </row>
    <row r="55" spans="2:291" x14ac:dyDescent="0.2">
      <c r="B55" t="s">
        <v>193</v>
      </c>
      <c r="C55">
        <v>434</v>
      </c>
      <c r="D55" s="106">
        <f>C55/C$53</f>
        <v>0.55712451861360723</v>
      </c>
      <c r="E55">
        <v>3559</v>
      </c>
      <c r="F55" s="106">
        <f>E55/E$53</f>
        <v>0.32771639042357276</v>
      </c>
      <c r="I55" s="96">
        <f t="shared" si="138"/>
        <v>1996</v>
      </c>
      <c r="J55" s="76">
        <v>0.71991202744360105</v>
      </c>
      <c r="K55" s="79">
        <f t="shared" si="52"/>
        <v>0.70501899608056873</v>
      </c>
      <c r="L55" s="96">
        <f t="shared" si="53"/>
        <v>19683</v>
      </c>
      <c r="M55" s="79">
        <f t="shared" si="54"/>
        <v>0.70501899608056873</v>
      </c>
      <c r="O55" s="95">
        <v>1996</v>
      </c>
      <c r="P55" s="75">
        <f>HDD_by_Division18!B60</f>
        <v>6772</v>
      </c>
      <c r="Q55" s="75">
        <f>HDD_by_Division18!C60</f>
        <v>6264</v>
      </c>
      <c r="R55" s="96">
        <f t="shared" si="160"/>
        <v>6369.9299847793</v>
      </c>
      <c r="T55">
        <f>CDD_by_Division18!B60</f>
        <v>368</v>
      </c>
      <c r="U55">
        <f>CDD_by_Division18!C60</f>
        <v>526</v>
      </c>
      <c r="V55" s="96">
        <f t="shared" si="161"/>
        <v>486.70853570976055</v>
      </c>
      <c r="X55" s="420">
        <f t="shared" si="162"/>
        <v>0.99522662640709947</v>
      </c>
      <c r="Y55" s="278"/>
      <c r="Z55">
        <f t="shared" si="240"/>
        <v>1996</v>
      </c>
      <c r="AA55" s="96">
        <f t="shared" si="241"/>
        <v>6369.9299847793</v>
      </c>
      <c r="AB55" s="96">
        <f t="shared" si="242"/>
        <v>486.70853570976055</v>
      </c>
      <c r="AC55" s="96">
        <f t="shared" si="140"/>
        <v>27</v>
      </c>
      <c r="AD55" s="96">
        <f t="shared" si="57"/>
        <v>729</v>
      </c>
      <c r="AE55" s="96">
        <f t="shared" si="58"/>
        <v>19683</v>
      </c>
      <c r="AF55" s="280">
        <f>'Regional_intensity (aggregate)'!I32</f>
        <v>44.032520371848179</v>
      </c>
      <c r="AG55" s="280">
        <f t="shared" si="191"/>
        <v>44.250236373112287</v>
      </c>
      <c r="AH55" s="280">
        <f t="shared" si="200"/>
        <v>43.984348550481876</v>
      </c>
      <c r="AI55" s="280">
        <f t="shared" si="201"/>
        <v>44.201826369233764</v>
      </c>
      <c r="AJ55" s="281">
        <f t="shared" si="202"/>
        <v>1.0010952037020855</v>
      </c>
      <c r="AK55" s="278"/>
      <c r="AM55" s="95">
        <f t="shared" si="163"/>
        <v>1996</v>
      </c>
      <c r="AN55" s="98">
        <f t="shared" si="158"/>
        <v>6772</v>
      </c>
      <c r="AO55" s="99">
        <f t="shared" si="159"/>
        <v>6264</v>
      </c>
      <c r="AP55" s="96">
        <f t="shared" si="164"/>
        <v>6401.3717875499715</v>
      </c>
      <c r="AR55" s="398">
        <f t="shared" si="165"/>
        <v>0.99999899696594752</v>
      </c>
      <c r="AS55" s="278"/>
      <c r="AT55">
        <f t="shared" si="243"/>
        <v>1996</v>
      </c>
      <c r="AU55" s="96">
        <f t="shared" si="203"/>
        <v>6401.3717875499715</v>
      </c>
      <c r="AV55" s="96">
        <f t="shared" si="204"/>
        <v>172837.03826384922</v>
      </c>
      <c r="AW55" s="96">
        <f t="shared" si="142"/>
        <v>27</v>
      </c>
      <c r="AX55" s="96">
        <f t="shared" si="64"/>
        <v>729</v>
      </c>
      <c r="AY55" s="80">
        <f t="shared" si="65"/>
        <v>0.70501899608056873</v>
      </c>
      <c r="AZ55">
        <f t="shared" si="205"/>
        <v>1996</v>
      </c>
      <c r="BA55" s="80">
        <f>'Regional_intensity (aggregate)'!H32</f>
        <v>90.194506709184552</v>
      </c>
      <c r="BB55" s="280">
        <f t="shared" si="192"/>
        <v>89.442614980306914</v>
      </c>
      <c r="BC55" s="280">
        <f t="shared" si="206"/>
        <v>88.435950284319603</v>
      </c>
      <c r="BD55" s="280">
        <f t="shared" si="207"/>
        <v>87.698718472978669</v>
      </c>
      <c r="BE55" s="281">
        <f t="shared" si="69"/>
        <v>1.0198850854116592</v>
      </c>
      <c r="BF55" s="278"/>
      <c r="BG55" s="278"/>
      <c r="BH55" s="278"/>
      <c r="BJ55" s="89"/>
      <c r="BL55" s="95">
        <f t="shared" si="33"/>
        <v>1996</v>
      </c>
      <c r="BM55" s="75">
        <f>HDD_by_Division18!D60</f>
        <v>6998</v>
      </c>
      <c r="BN55" s="75">
        <f>HDD_by_Division18!E60</f>
        <v>7440</v>
      </c>
      <c r="BO55" s="75">
        <f t="shared" si="166"/>
        <v>7244.249037227215</v>
      </c>
      <c r="BQ55" s="75">
        <f>CDD_by_Division18!D60</f>
        <v>596</v>
      </c>
      <c r="BR55" s="75">
        <f>CDD_by_Division18!E60</f>
        <v>774</v>
      </c>
      <c r="BS55" s="96">
        <f t="shared" si="167"/>
        <v>654.33351749539599</v>
      </c>
      <c r="BU55" s="420">
        <f t="shared" si="168"/>
        <v>0.98674838818771848</v>
      </c>
      <c r="BV55" s="278"/>
      <c r="BW55">
        <f t="shared" si="244"/>
        <v>1996</v>
      </c>
      <c r="BX55" s="96">
        <f t="shared" si="44"/>
        <v>7244.249037227215</v>
      </c>
      <c r="BY55" s="96">
        <f t="shared" si="245"/>
        <v>654.33351749539599</v>
      </c>
      <c r="BZ55" s="96">
        <f t="shared" si="144"/>
        <v>27</v>
      </c>
      <c r="CA55" s="96">
        <f t="shared" si="71"/>
        <v>729</v>
      </c>
      <c r="CB55" s="96">
        <f t="shared" si="72"/>
        <v>19683</v>
      </c>
      <c r="CC55" s="96">
        <f t="shared" si="208"/>
        <v>1996</v>
      </c>
      <c r="CD55" s="280">
        <f>'Regional_intensity (aggregate)'!W32</f>
        <v>42.662225810284852</v>
      </c>
      <c r="CE55" s="280">
        <f t="shared" si="193"/>
        <v>42.922557069335539</v>
      </c>
      <c r="CF55" s="280">
        <f t="shared" si="209"/>
        <v>43.13012601238858</v>
      </c>
      <c r="CG55" s="280">
        <f t="shared" si="210"/>
        <v>43.393312468194949</v>
      </c>
      <c r="CH55" s="281">
        <f t="shared" si="211"/>
        <v>0.98915142974612857</v>
      </c>
      <c r="CI55" s="278"/>
      <c r="CJ55" s="278"/>
      <c r="CL55" s="95">
        <f t="shared" si="169"/>
        <v>1996</v>
      </c>
      <c r="CM55" s="98">
        <f t="shared" si="170"/>
        <v>6998</v>
      </c>
      <c r="CN55" s="99">
        <f t="shared" si="171"/>
        <v>7440</v>
      </c>
      <c r="CO55" s="96">
        <f t="shared" si="172"/>
        <v>7135.0151770657676</v>
      </c>
      <c r="CQ55" s="398">
        <f t="shared" si="173"/>
        <v>1.0417132673483955</v>
      </c>
      <c r="CR55" s="278"/>
      <c r="CS55">
        <f t="shared" si="76"/>
        <v>1996</v>
      </c>
      <c r="CT55" s="96">
        <f t="shared" si="212"/>
        <v>7135.0151770657676</v>
      </c>
      <c r="CU55" s="96">
        <f t="shared" si="213"/>
        <v>192645.40978077572</v>
      </c>
      <c r="CV55" s="96">
        <f t="shared" si="145"/>
        <v>27</v>
      </c>
      <c r="CW55" s="96">
        <f t="shared" si="79"/>
        <v>729</v>
      </c>
      <c r="CX55" s="80">
        <f t="shared" si="80"/>
        <v>0.70501899608056873</v>
      </c>
      <c r="CY55">
        <f t="shared" si="81"/>
        <v>1996</v>
      </c>
      <c r="CZ55" s="280">
        <f>'Regional_intensity (aggregate)'!V32</f>
        <v>75.472258897198728</v>
      </c>
      <c r="DA55" s="280">
        <f t="shared" si="194"/>
        <v>73.259191354171023</v>
      </c>
      <c r="DB55" s="280">
        <f t="shared" si="214"/>
        <v>71.200160086061956</v>
      </c>
      <c r="DC55" s="280">
        <f t="shared" si="215"/>
        <v>69.112362984885095</v>
      </c>
      <c r="DD55" s="281">
        <f t="shared" si="216"/>
        <v>1.0600012528900631</v>
      </c>
      <c r="DE55" s="278"/>
      <c r="DF55" s="212"/>
      <c r="DG55" s="89"/>
      <c r="DI55" s="95">
        <f t="shared" si="34"/>
        <v>1996</v>
      </c>
      <c r="DJ55" s="75">
        <f>HDD_by_Division18!F60</f>
        <v>3109</v>
      </c>
      <c r="DK55" s="75">
        <f>HDD_by_Division18!G60</f>
        <v>3791</v>
      </c>
      <c r="DL55" s="75">
        <f>HDD_by_Division18!H60</f>
        <v>2278</v>
      </c>
      <c r="DM55" s="75">
        <f t="shared" si="174"/>
        <v>3248.3066792097834</v>
      </c>
      <c r="DO55" s="75">
        <f>CDD_by_Division18!F60</f>
        <v>1828</v>
      </c>
      <c r="DP55" s="75">
        <f>CDD_by_Division18!G60</f>
        <v>1432</v>
      </c>
      <c r="DQ55" s="75">
        <f>CDD_by_Division18!H60</f>
        <v>2485</v>
      </c>
      <c r="DR55" s="75">
        <f t="shared" si="175"/>
        <v>1213.1871798624325</v>
      </c>
      <c r="DT55" s="420">
        <f t="shared" si="176"/>
        <v>1.0048332946073024</v>
      </c>
      <c r="DU55" s="278"/>
      <c r="DV55">
        <f t="shared" si="246"/>
        <v>1996</v>
      </c>
      <c r="DW55" s="96">
        <f t="shared" si="217"/>
        <v>3248.3066792097834</v>
      </c>
      <c r="DX55" s="96">
        <f t="shared" si="47"/>
        <v>1213.1871798624325</v>
      </c>
      <c r="DY55" s="96">
        <f t="shared" si="218"/>
        <v>32756.053856285675</v>
      </c>
      <c r="DZ55" s="96">
        <f t="shared" si="147"/>
        <v>27</v>
      </c>
      <c r="EA55" s="96">
        <f t="shared" si="87"/>
        <v>729</v>
      </c>
      <c r="EB55" s="96">
        <f t="shared" si="88"/>
        <v>19683</v>
      </c>
      <c r="EC55" s="96">
        <f t="shared" si="219"/>
        <v>1996</v>
      </c>
      <c r="ED55" s="280">
        <f>'Regional_intensity (aggregate)'!AK32</f>
        <v>54.453012248007219</v>
      </c>
      <c r="EE55" s="280">
        <f t="shared" si="195"/>
        <v>54.09470804814439</v>
      </c>
      <c r="EF55" s="280">
        <f t="shared" si="220"/>
        <v>56.244023857840652</v>
      </c>
      <c r="EG55" s="280">
        <f t="shared" si="247"/>
        <v>55.873934690437672</v>
      </c>
      <c r="EH55" s="281">
        <f t="shared" si="221"/>
        <v>0.96815641045953083</v>
      </c>
      <c r="EI55" s="278"/>
      <c r="EK55" s="95">
        <f t="shared" si="177"/>
        <v>1996</v>
      </c>
      <c r="EL55" s="98">
        <f t="shared" si="178"/>
        <v>3109</v>
      </c>
      <c r="EM55" s="98">
        <f t="shared" si="179"/>
        <v>3791</v>
      </c>
      <c r="EN55" s="98">
        <f t="shared" si="180"/>
        <v>2278</v>
      </c>
      <c r="EO55" s="75">
        <f t="shared" si="181"/>
        <v>2970.67051636919</v>
      </c>
      <c r="EQ55" s="398">
        <f t="shared" si="182"/>
        <v>0.98272479041622973</v>
      </c>
      <c r="ER55" s="278"/>
      <c r="ES55">
        <f t="shared" si="248"/>
        <v>1996</v>
      </c>
      <c r="ET55" s="96">
        <f t="shared" si="222"/>
        <v>2970.67051636919</v>
      </c>
      <c r="EU55" s="96">
        <f t="shared" si="223"/>
        <v>80208.103941968133</v>
      </c>
      <c r="EV55" s="96">
        <f t="shared" si="149"/>
        <v>27</v>
      </c>
      <c r="EW55" s="96">
        <f t="shared" si="95"/>
        <v>729</v>
      </c>
      <c r="EX55" s="80">
        <f t="shared" si="96"/>
        <v>0.70501899608056873</v>
      </c>
      <c r="EY55">
        <f t="shared" si="224"/>
        <v>1996</v>
      </c>
      <c r="EZ55" s="280">
        <f>'Regional_intensity (aggregate)'!AJ32</f>
        <v>43.116152562660595</v>
      </c>
      <c r="FA55" s="280">
        <f t="shared" si="196"/>
        <v>42.452956236137773</v>
      </c>
      <c r="FB55" s="280">
        <f t="shared" si="225"/>
        <v>42.234643161970276</v>
      </c>
      <c r="FC55" s="280">
        <f t="shared" si="226"/>
        <v>41.585005879137249</v>
      </c>
      <c r="FD55" s="281">
        <f t="shared" si="227"/>
        <v>1.0208717141828267</v>
      </c>
      <c r="FE55" s="278"/>
      <c r="FG55" s="89"/>
      <c r="FI55" s="95">
        <f t="shared" si="35"/>
        <v>1996</v>
      </c>
      <c r="FJ55" s="75">
        <f>HDD_by_Division18!I60</f>
        <v>5132</v>
      </c>
      <c r="FK55" s="75">
        <f>HDD_by_Division18!J60</f>
        <v>3349</v>
      </c>
      <c r="FL55" s="75">
        <f t="shared" si="183"/>
        <v>4034.9942575881869</v>
      </c>
      <c r="FN55" s="75">
        <f>CDD_by_Division18!I60</f>
        <v>1363</v>
      </c>
      <c r="FO55" s="75">
        <f>CDD_by_Division18!J60</f>
        <v>886</v>
      </c>
      <c r="FP55" s="96">
        <f t="shared" si="184"/>
        <v>1076.0430716916974</v>
      </c>
      <c r="FR55" s="421">
        <f t="shared" si="185"/>
        <v>1.018518608278006</v>
      </c>
      <c r="FS55" s="278"/>
      <c r="FT55">
        <f t="shared" si="249"/>
        <v>1996</v>
      </c>
      <c r="FU55" s="96">
        <f t="shared" si="228"/>
        <v>4034.9942575881869</v>
      </c>
      <c r="FV55" s="96">
        <f t="shared" si="229"/>
        <v>1076.0430716916974</v>
      </c>
      <c r="FW55" s="96">
        <f t="shared" si="230"/>
        <v>29053.162935675828</v>
      </c>
      <c r="FX55" s="96">
        <f t="shared" si="151"/>
        <v>27</v>
      </c>
      <c r="FY55" s="96">
        <f t="shared" si="104"/>
        <v>729</v>
      </c>
      <c r="FZ55" s="96">
        <f t="shared" si="105"/>
        <v>19683</v>
      </c>
      <c r="GA55" s="96">
        <f t="shared" si="231"/>
        <v>1996</v>
      </c>
      <c r="GB55" s="280">
        <f>'Regional_intensity (aggregate)'!AX32</f>
        <v>51.549284005354096</v>
      </c>
      <c r="GC55" s="280">
        <f t="shared" si="197"/>
        <v>52.117031949134095</v>
      </c>
      <c r="GD55" s="280">
        <f t="shared" si="232"/>
        <v>51.525579147518087</v>
      </c>
      <c r="GE55" s="280">
        <f t="shared" si="233"/>
        <v>52.093066013291789</v>
      </c>
      <c r="GF55" s="281">
        <f t="shared" si="234"/>
        <v>1.0004600599979312</v>
      </c>
      <c r="GG55" s="278"/>
      <c r="GH55" s="278"/>
      <c r="GJ55" s="95">
        <f t="shared" si="186"/>
        <v>1996</v>
      </c>
      <c r="GK55" s="98">
        <f t="shared" si="187"/>
        <v>5132</v>
      </c>
      <c r="GL55" s="98">
        <f t="shared" si="188"/>
        <v>3349</v>
      </c>
      <c r="GM55" s="75">
        <f t="shared" si="189"/>
        <v>4065.7379404721178</v>
      </c>
      <c r="GO55" s="398">
        <f t="shared" si="190"/>
        <v>0.94261673043263183</v>
      </c>
      <c r="GP55" s="278"/>
      <c r="GQ55">
        <f t="shared" si="250"/>
        <v>1996</v>
      </c>
      <c r="GR55" s="96">
        <f t="shared" si="235"/>
        <v>4065.7379404721178</v>
      </c>
      <c r="GS55" s="96">
        <f t="shared" si="236"/>
        <v>109774.92439274718</v>
      </c>
      <c r="GT55" s="96">
        <f t="shared" si="153"/>
        <v>27</v>
      </c>
      <c r="GU55" s="96">
        <f t="shared" si="112"/>
        <v>729</v>
      </c>
      <c r="GV55" s="280">
        <f t="shared" si="113"/>
        <v>0.70501899608056873</v>
      </c>
      <c r="GW55">
        <f t="shared" si="237"/>
        <v>1996</v>
      </c>
      <c r="GX55" s="280">
        <f>'Regional_intensity (aggregate)'!AW32</f>
        <v>51.622443758335386</v>
      </c>
      <c r="GY55" s="280">
        <f t="shared" si="198"/>
        <v>51.328742866899503</v>
      </c>
      <c r="GZ55" s="280">
        <f t="shared" si="238"/>
        <v>52.121326239438254</v>
      </c>
      <c r="HA55" s="280">
        <f t="shared" si="199"/>
        <v>51.824787004468931</v>
      </c>
      <c r="HB55" s="281">
        <f t="shared" si="239"/>
        <v>0.9904284384704436</v>
      </c>
      <c r="HC55" s="278"/>
      <c r="HD55" s="278"/>
      <c r="HE55" s="278"/>
      <c r="HG55" s="89"/>
      <c r="HO55">
        <f t="shared" si="36"/>
        <v>1996</v>
      </c>
      <c r="HP55" s="112">
        <f t="shared" si="37"/>
        <v>1.0024381235978264</v>
      </c>
      <c r="HQ55" s="112">
        <f t="shared" si="38"/>
        <v>0.99927650243947863</v>
      </c>
      <c r="HS55">
        <f t="shared" si="157"/>
        <v>1996</v>
      </c>
      <c r="HT55" s="81">
        <f>Commercial_Total!D222</f>
        <v>3303.3303432920002</v>
      </c>
      <c r="HU55" s="81">
        <f t="shared" si="39"/>
        <v>3295.2960043419912</v>
      </c>
      <c r="HV55" s="81">
        <f>Commercial_Total!D304</f>
        <v>4273.4889999999996</v>
      </c>
      <c r="HW55" s="81">
        <f t="shared" si="40"/>
        <v>4276.5830974383634</v>
      </c>
      <c r="HX55" s="96"/>
      <c r="HY55" s="75">
        <f>HDD_by_Division10!K51</f>
        <v>4713</v>
      </c>
      <c r="HZ55" s="75">
        <f>CDD_by_Division10!K51</f>
        <v>1180</v>
      </c>
      <c r="IB55">
        <f t="shared" si="117"/>
        <v>1996</v>
      </c>
      <c r="IC55" s="81">
        <f t="shared" si="117"/>
        <v>3303.3303432920002</v>
      </c>
      <c r="ID55" s="81">
        <f t="shared" si="117"/>
        <v>3295.2960043419912</v>
      </c>
      <c r="IE55" s="81">
        <f t="shared" si="117"/>
        <v>4273.4889999999996</v>
      </c>
      <c r="IF55" s="81">
        <f t="shared" si="117"/>
        <v>4276.5830974383634</v>
      </c>
      <c r="IO55">
        <f t="shared" si="154"/>
        <v>1996</v>
      </c>
      <c r="IP55" s="78">
        <f>SEDS_CensusRgn!C44</f>
        <v>590.03899999999999</v>
      </c>
      <c r="IQ55" s="78">
        <f>SEDS_CensusRgn!D44</f>
        <v>755.42100000000005</v>
      </c>
      <c r="IR55" s="78">
        <f>SEDS_CensusRgn!E44</f>
        <v>1316.442</v>
      </c>
      <c r="IS55" s="78">
        <f>SEDS_CensusRgn!F44</f>
        <v>682.06500000000005</v>
      </c>
      <c r="IT55" s="78">
        <f t="shared" si="118"/>
        <v>3343.9670000000001</v>
      </c>
      <c r="IV55" s="78">
        <f t="shared" si="119"/>
        <v>589.39349406331678</v>
      </c>
      <c r="IW55" s="78">
        <f t="shared" si="120"/>
        <v>763.70611949060537</v>
      </c>
      <c r="IX55" s="78">
        <f t="shared" si="121"/>
        <v>1359.741035413025</v>
      </c>
      <c r="IY55" s="78">
        <f t="shared" si="122"/>
        <v>681.75135347373134</v>
      </c>
      <c r="IZ55" s="78">
        <f t="shared" si="123"/>
        <v>3394.5920024406782</v>
      </c>
      <c r="JB55" s="290">
        <f t="shared" si="124"/>
        <v>0.98508657228783925</v>
      </c>
      <c r="JD55">
        <f t="shared" si="125"/>
        <v>1996</v>
      </c>
      <c r="JE55" s="78">
        <f t="shared" si="126"/>
        <v>3343.9670000000001</v>
      </c>
      <c r="JF55" s="78">
        <f t="shared" si="127"/>
        <v>3394.5920024406782</v>
      </c>
      <c r="JI55">
        <f t="shared" si="155"/>
        <v>1996</v>
      </c>
      <c r="JJ55" s="78">
        <f>SEDS_CensusRgn!J44</f>
        <v>1208.6130000000001</v>
      </c>
      <c r="JK55" s="78">
        <f>SEDS_CensusRgn!K44</f>
        <v>1336.3890000000001</v>
      </c>
      <c r="JL55" s="78">
        <f>SEDS_CensusRgn!L44</f>
        <v>1042.365</v>
      </c>
      <c r="JM55" s="78">
        <f>SEDS_CensusRgn!M44</f>
        <v>683.03300000000002</v>
      </c>
      <c r="JN55" s="78">
        <f t="shared" si="128"/>
        <v>4270.4000000000005</v>
      </c>
      <c r="JP55" s="78">
        <f t="shared" si="129"/>
        <v>1185.0482150272489</v>
      </c>
      <c r="JQ55" s="78">
        <f t="shared" si="130"/>
        <v>1260.7428494602</v>
      </c>
      <c r="JR55" s="78">
        <f t="shared" si="131"/>
        <v>1021.0538557573592</v>
      </c>
      <c r="JS55" s="78">
        <f t="shared" si="132"/>
        <v>689.63387304875243</v>
      </c>
      <c r="JT55" s="78">
        <f t="shared" si="133"/>
        <v>4156.4787932935606</v>
      </c>
      <c r="JV55" s="290">
        <f t="shared" si="156"/>
        <v>1.0274081048820098</v>
      </c>
      <c r="JX55">
        <f t="shared" si="135"/>
        <v>1996</v>
      </c>
      <c r="JY55" s="78">
        <f t="shared" si="136"/>
        <v>4270.4000000000005</v>
      </c>
      <c r="JZ55" s="78">
        <f t="shared" si="137"/>
        <v>4156.4787932935606</v>
      </c>
      <c r="KD55" s="78"/>
      <c r="KE55" s="78"/>
    </row>
    <row r="56" spans="2:291" x14ac:dyDescent="0.2">
      <c r="B56" t="s">
        <v>50</v>
      </c>
      <c r="C56">
        <f>C57+C58+C59</f>
        <v>3189</v>
      </c>
      <c r="D56" s="80"/>
      <c r="E56">
        <f>E57+E58+E59</f>
        <v>13666</v>
      </c>
      <c r="F56" s="80"/>
      <c r="I56" s="96">
        <f t="shared" si="138"/>
        <v>1997</v>
      </c>
      <c r="J56" s="76">
        <v>0.74929780899076115</v>
      </c>
      <c r="K56" s="79">
        <f t="shared" si="52"/>
        <v>0.72665303272918558</v>
      </c>
      <c r="L56" s="96">
        <f t="shared" si="53"/>
        <v>21952</v>
      </c>
      <c r="M56" s="79">
        <f t="shared" si="54"/>
        <v>0.72665303272918558</v>
      </c>
      <c r="O56" s="95">
        <v>1997</v>
      </c>
      <c r="P56" s="75">
        <f>HDD_by_Division18!B61</f>
        <v>6768</v>
      </c>
      <c r="Q56" s="75">
        <f>HDD_by_Division18!C61</f>
        <v>6090</v>
      </c>
      <c r="R56" s="96">
        <f t="shared" si="160"/>
        <v>6231.3789954337899</v>
      </c>
      <c r="T56">
        <f>CDD_by_Division18!B61</f>
        <v>355</v>
      </c>
      <c r="U56">
        <f>CDD_by_Division18!C61</f>
        <v>489</v>
      </c>
      <c r="V56" s="96">
        <f t="shared" si="161"/>
        <v>455.67685939941714</v>
      </c>
      <c r="X56" s="420">
        <f t="shared" si="162"/>
        <v>0.98724969495095349</v>
      </c>
      <c r="Y56" s="278"/>
      <c r="Z56">
        <f t="shared" si="240"/>
        <v>1997</v>
      </c>
      <c r="AA56" s="96">
        <f t="shared" si="241"/>
        <v>6231.3789954337899</v>
      </c>
      <c r="AB56" s="96">
        <f t="shared" si="242"/>
        <v>455.67685939941714</v>
      </c>
      <c r="AC56" s="96">
        <f t="shared" si="140"/>
        <v>28</v>
      </c>
      <c r="AD56" s="96">
        <f t="shared" si="57"/>
        <v>784</v>
      </c>
      <c r="AE56" s="96">
        <f t="shared" si="58"/>
        <v>21952</v>
      </c>
      <c r="AF56" s="280">
        <f>'Regional_intensity (aggregate)'!I33</f>
        <v>43.926147864329621</v>
      </c>
      <c r="AG56" s="280">
        <f t="shared" si="191"/>
        <v>44.681603583162563</v>
      </c>
      <c r="AH56" s="280">
        <f t="shared" si="200"/>
        <v>44.049269516772405</v>
      </c>
      <c r="AI56" s="280">
        <f t="shared" si="201"/>
        <v>44.806842720542505</v>
      </c>
      <c r="AJ56" s="281">
        <f t="shared" si="202"/>
        <v>0.99720491046063986</v>
      </c>
      <c r="AK56" s="278"/>
      <c r="AM56" s="95">
        <f t="shared" si="163"/>
        <v>1997</v>
      </c>
      <c r="AN56" s="98">
        <f t="shared" si="158"/>
        <v>6768</v>
      </c>
      <c r="AO56" s="99">
        <f t="shared" si="159"/>
        <v>6090</v>
      </c>
      <c r="AP56" s="96">
        <f t="shared" si="164"/>
        <v>6273.342661336379</v>
      </c>
      <c r="AR56" s="398">
        <f t="shared" si="165"/>
        <v>0.98764941942440221</v>
      </c>
      <c r="AS56" s="278"/>
      <c r="AT56">
        <f t="shared" si="243"/>
        <v>1997</v>
      </c>
      <c r="AU56" s="96">
        <f t="shared" si="203"/>
        <v>6273.342661336379</v>
      </c>
      <c r="AV56" s="96">
        <f t="shared" si="204"/>
        <v>175653.59451741862</v>
      </c>
      <c r="AW56" s="96">
        <f t="shared" si="142"/>
        <v>28</v>
      </c>
      <c r="AX56" s="96">
        <f t="shared" si="64"/>
        <v>784</v>
      </c>
      <c r="AY56" s="80">
        <f t="shared" si="65"/>
        <v>0.72665303272918558</v>
      </c>
      <c r="AZ56">
        <f t="shared" si="205"/>
        <v>1997</v>
      </c>
      <c r="BA56" s="80">
        <f>'Regional_intensity (aggregate)'!H33</f>
        <v>92.723388148061048</v>
      </c>
      <c r="BB56" s="280">
        <f t="shared" si="192"/>
        <v>88.470149746003727</v>
      </c>
      <c r="BC56" s="280">
        <f t="shared" si="206"/>
        <v>91.560158546243017</v>
      </c>
      <c r="BD56" s="280">
        <f t="shared" si="207"/>
        <v>87.36027769411649</v>
      </c>
      <c r="BE56" s="281">
        <f t="shared" si="69"/>
        <v>1.0127045389641887</v>
      </c>
      <c r="BF56" s="278"/>
      <c r="BG56" s="278"/>
      <c r="BH56" s="278"/>
      <c r="BJ56" s="89"/>
      <c r="BL56" s="95">
        <f t="shared" si="33"/>
        <v>1997</v>
      </c>
      <c r="BM56" s="75">
        <f>HDD_by_Division18!D61</f>
        <v>6672</v>
      </c>
      <c r="BN56" s="75">
        <f>HDD_by_Division18!E61</f>
        <v>6847</v>
      </c>
      <c r="BO56" s="75">
        <f t="shared" si="166"/>
        <v>6769.4967907573819</v>
      </c>
      <c r="BQ56" s="75">
        <f>CDD_by_Division18!D61</f>
        <v>547</v>
      </c>
      <c r="BR56" s="75">
        <f>CDD_by_Division18!E61</f>
        <v>825</v>
      </c>
      <c r="BS56" s="96">
        <f t="shared" si="167"/>
        <v>638.10515653775326</v>
      </c>
      <c r="BU56" s="420">
        <f t="shared" si="168"/>
        <v>0.98108954958739236</v>
      </c>
      <c r="BV56" s="278"/>
      <c r="BW56">
        <f t="shared" si="244"/>
        <v>1997</v>
      </c>
      <c r="BX56" s="96">
        <f t="shared" si="44"/>
        <v>6769.4967907573819</v>
      </c>
      <c r="BY56" s="96">
        <f t="shared" si="245"/>
        <v>638.10515653775326</v>
      </c>
      <c r="BZ56" s="96">
        <f t="shared" si="144"/>
        <v>28</v>
      </c>
      <c r="CA56" s="96">
        <f t="shared" si="71"/>
        <v>784</v>
      </c>
      <c r="CB56" s="96">
        <f t="shared" si="72"/>
        <v>21952</v>
      </c>
      <c r="CC56" s="96">
        <f t="shared" si="208"/>
        <v>1997</v>
      </c>
      <c r="CD56" s="280">
        <f>'Regional_intensity (aggregate)'!W33</f>
        <v>43.358791916270974</v>
      </c>
      <c r="CE56" s="280">
        <f t="shared" si="193"/>
        <v>43.800316131616221</v>
      </c>
      <c r="CF56" s="280">
        <f t="shared" si="209"/>
        <v>43.896221288851969</v>
      </c>
      <c r="CG56" s="280">
        <f t="shared" si="210"/>
        <v>44.34321816779196</v>
      </c>
      <c r="CH56" s="281">
        <f t="shared" si="211"/>
        <v>0.9877568192249504</v>
      </c>
      <c r="CI56" s="278"/>
      <c r="CJ56" s="278"/>
      <c r="CL56" s="95">
        <f t="shared" si="169"/>
        <v>1997</v>
      </c>
      <c r="CM56" s="98">
        <f t="shared" si="170"/>
        <v>6672</v>
      </c>
      <c r="CN56" s="99">
        <f t="shared" si="171"/>
        <v>6847</v>
      </c>
      <c r="CO56" s="96">
        <f t="shared" si="172"/>
        <v>6726.2480904672157</v>
      </c>
      <c r="CQ56" s="398">
        <f t="shared" si="173"/>
        <v>1.0007326709669802</v>
      </c>
      <c r="CR56" s="278"/>
      <c r="CS56">
        <f t="shared" si="76"/>
        <v>1997</v>
      </c>
      <c r="CT56" s="96">
        <f t="shared" si="212"/>
        <v>6726.2480904672157</v>
      </c>
      <c r="CU56" s="96">
        <f t="shared" si="213"/>
        <v>188334.94653308205</v>
      </c>
      <c r="CV56" s="96">
        <f t="shared" si="145"/>
        <v>28</v>
      </c>
      <c r="CW56" s="96">
        <f t="shared" si="79"/>
        <v>784</v>
      </c>
      <c r="CX56" s="80">
        <f t="shared" si="80"/>
        <v>0.72665303272918558</v>
      </c>
      <c r="CY56">
        <f t="shared" si="81"/>
        <v>1997</v>
      </c>
      <c r="CZ56" s="280">
        <f>'Regional_intensity (aggregate)'!V33</f>
        <v>72.090811190678835</v>
      </c>
      <c r="DA56" s="280">
        <f t="shared" si="194"/>
        <v>70.511658825957269</v>
      </c>
      <c r="DB56" s="280">
        <f t="shared" si="214"/>
        <v>70.243127362433256</v>
      </c>
      <c r="DC56" s="280">
        <f t="shared" si="215"/>
        <v>68.704448592590722</v>
      </c>
      <c r="DD56" s="281">
        <f t="shared" si="216"/>
        <v>1.0263041225188065</v>
      </c>
      <c r="DE56" s="278"/>
      <c r="DF56" s="212"/>
      <c r="DG56" s="89"/>
      <c r="DI56" s="95">
        <f t="shared" si="34"/>
        <v>1997</v>
      </c>
      <c r="DJ56" s="75">
        <f>HDD_by_Division18!F61</f>
        <v>2839</v>
      </c>
      <c r="DK56" s="75">
        <f>HDD_by_Division18!G61</f>
        <v>3663</v>
      </c>
      <c r="DL56" s="75">
        <f>HDD_by_Division18!H61</f>
        <v>2418</v>
      </c>
      <c r="DM56" s="75">
        <f t="shared" si="174"/>
        <v>3080.6240200689872</v>
      </c>
      <c r="DO56" s="75">
        <f>CDD_by_Division18!F61</f>
        <v>1841</v>
      </c>
      <c r="DP56" s="75">
        <f>CDD_by_Division18!G61</f>
        <v>1354</v>
      </c>
      <c r="DQ56" s="75">
        <f>CDD_by_Division18!H61</f>
        <v>2332</v>
      </c>
      <c r="DR56" s="75">
        <f t="shared" si="175"/>
        <v>1200.7465242206936</v>
      </c>
      <c r="DT56" s="420">
        <f t="shared" si="176"/>
        <v>1.0008093530083375</v>
      </c>
      <c r="DU56" s="278"/>
      <c r="DV56">
        <f t="shared" si="246"/>
        <v>1997</v>
      </c>
      <c r="DW56" s="96">
        <f t="shared" si="217"/>
        <v>3080.6240200689872</v>
      </c>
      <c r="DX56" s="96">
        <f t="shared" si="47"/>
        <v>1200.7465242206936</v>
      </c>
      <c r="DY56" s="96">
        <f t="shared" si="218"/>
        <v>33620.902678179424</v>
      </c>
      <c r="DZ56" s="96">
        <f t="shared" si="147"/>
        <v>28</v>
      </c>
      <c r="EA56" s="96">
        <f t="shared" si="87"/>
        <v>784</v>
      </c>
      <c r="EB56" s="96">
        <f t="shared" si="88"/>
        <v>21952</v>
      </c>
      <c r="EC56" s="96">
        <f t="shared" si="219"/>
        <v>1997</v>
      </c>
      <c r="ED56" s="280">
        <f>'Regional_intensity (aggregate)'!AK33</f>
        <v>58.266865305416616</v>
      </c>
      <c r="EE56" s="280">
        <f t="shared" si="195"/>
        <v>54.959850296715608</v>
      </c>
      <c r="EF56" s="280">
        <f t="shared" si="220"/>
        <v>60.014894744642021</v>
      </c>
      <c r="EG56" s="280">
        <f t="shared" si="247"/>
        <v>56.608667953037148</v>
      </c>
      <c r="EH56" s="281">
        <f t="shared" si="221"/>
        <v>0.97087340656576815</v>
      </c>
      <c r="EI56" s="278"/>
      <c r="EK56" s="95">
        <f t="shared" si="177"/>
        <v>1997</v>
      </c>
      <c r="EL56" s="98">
        <f t="shared" si="178"/>
        <v>2839</v>
      </c>
      <c r="EM56" s="98">
        <f t="shared" si="179"/>
        <v>3663</v>
      </c>
      <c r="EN56" s="98">
        <f t="shared" si="180"/>
        <v>2418</v>
      </c>
      <c r="EO56" s="75">
        <f t="shared" si="181"/>
        <v>2865.9687887754126</v>
      </c>
      <c r="EQ56" s="398">
        <f t="shared" si="182"/>
        <v>0.96456413769066285</v>
      </c>
      <c r="ER56" s="278"/>
      <c r="ES56">
        <f t="shared" si="248"/>
        <v>1997</v>
      </c>
      <c r="ET56" s="96">
        <f t="shared" si="222"/>
        <v>2865.9687887754126</v>
      </c>
      <c r="EU56" s="96">
        <f t="shared" si="223"/>
        <v>80247.126085711556</v>
      </c>
      <c r="EV56" s="96">
        <f t="shared" si="149"/>
        <v>28</v>
      </c>
      <c r="EW56" s="96">
        <f t="shared" si="95"/>
        <v>784</v>
      </c>
      <c r="EX56" s="80">
        <f t="shared" si="96"/>
        <v>0.72665303272918558</v>
      </c>
      <c r="EY56">
        <f t="shared" si="224"/>
        <v>1997</v>
      </c>
      <c r="EZ56" s="280">
        <f>'Regional_intensity (aggregate)'!AJ33</f>
        <v>43.159888158095065</v>
      </c>
      <c r="FA56" s="280">
        <f t="shared" si="196"/>
        <v>41.264546899374146</v>
      </c>
      <c r="FB56" s="280">
        <f t="shared" si="225"/>
        <v>42.73772121526148</v>
      </c>
      <c r="FC56" s="280">
        <f t="shared" si="226"/>
        <v>40.860919171051258</v>
      </c>
      <c r="FD56" s="281">
        <f t="shared" si="227"/>
        <v>1.0098780873389859</v>
      </c>
      <c r="FE56" s="278"/>
      <c r="FG56" s="89"/>
      <c r="FI56" s="95">
        <f t="shared" si="35"/>
        <v>1997</v>
      </c>
      <c r="FJ56" s="75">
        <f>HDD_by_Division18!I61</f>
        <v>5309</v>
      </c>
      <c r="FK56" s="75">
        <f>HDD_by_Division18!J61</f>
        <v>3263</v>
      </c>
      <c r="FL56" s="75">
        <f t="shared" si="183"/>
        <v>4050.1812961443807</v>
      </c>
      <c r="FN56" s="75">
        <f>CDD_by_Division18!I61</f>
        <v>1314</v>
      </c>
      <c r="FO56" s="75">
        <f>CDD_by_Division18!J61</f>
        <v>889</v>
      </c>
      <c r="FP56" s="96">
        <f t="shared" si="184"/>
        <v>1058.325587985265</v>
      </c>
      <c r="FR56" s="421">
        <f t="shared" si="185"/>
        <v>1.017257093022337</v>
      </c>
      <c r="FS56" s="278"/>
      <c r="FT56">
        <f t="shared" si="249"/>
        <v>1997</v>
      </c>
      <c r="FU56" s="96">
        <f t="shared" si="228"/>
        <v>4050.1812961443807</v>
      </c>
      <c r="FV56" s="96">
        <f t="shared" si="229"/>
        <v>1058.325587985265</v>
      </c>
      <c r="FW56" s="96">
        <f t="shared" si="230"/>
        <v>29633.116463587419</v>
      </c>
      <c r="FX56" s="96">
        <f t="shared" si="151"/>
        <v>28</v>
      </c>
      <c r="FY56" s="96">
        <f t="shared" si="104"/>
        <v>784</v>
      </c>
      <c r="FZ56" s="96">
        <f t="shared" si="105"/>
        <v>21952</v>
      </c>
      <c r="GA56" s="96">
        <f t="shared" si="231"/>
        <v>1997</v>
      </c>
      <c r="GB56" s="280">
        <f>'Regional_intensity (aggregate)'!AX33</f>
        <v>51.760415623366541</v>
      </c>
      <c r="GC56" s="280">
        <f t="shared" si="197"/>
        <v>52.324769880990758</v>
      </c>
      <c r="GD56" s="280">
        <f t="shared" si="232"/>
        <v>51.752414916711089</v>
      </c>
      <c r="GE56" s="280">
        <f t="shared" si="233"/>
        <v>52.316681941015972</v>
      </c>
      <c r="GF56" s="281">
        <f t="shared" si="234"/>
        <v>1.0001545958129361</v>
      </c>
      <c r="GG56" s="278"/>
      <c r="GH56" s="278"/>
      <c r="GJ56" s="95">
        <f t="shared" si="186"/>
        <v>1997</v>
      </c>
      <c r="GK56" s="98">
        <f t="shared" si="187"/>
        <v>5309</v>
      </c>
      <c r="GL56" s="98">
        <f t="shared" si="188"/>
        <v>3263</v>
      </c>
      <c r="GM56" s="75">
        <f t="shared" si="189"/>
        <v>4085.4598015737256</v>
      </c>
      <c r="GO56" s="398">
        <f t="shared" si="190"/>
        <v>0.9449247803598162</v>
      </c>
      <c r="GP56" s="278"/>
      <c r="GQ56">
        <f t="shared" si="250"/>
        <v>1997</v>
      </c>
      <c r="GR56" s="96">
        <f t="shared" si="235"/>
        <v>4085.4598015737256</v>
      </c>
      <c r="GS56" s="96">
        <f t="shared" si="236"/>
        <v>114392.87444406432</v>
      </c>
      <c r="GT56" s="96">
        <f t="shared" si="153"/>
        <v>28</v>
      </c>
      <c r="GU56" s="96">
        <f t="shared" si="112"/>
        <v>784</v>
      </c>
      <c r="GV56" s="280">
        <f t="shared" si="113"/>
        <v>0.72665303272918558</v>
      </c>
      <c r="GW56">
        <f t="shared" si="237"/>
        <v>1997</v>
      </c>
      <c r="GX56" s="280">
        <f>'Regional_intensity (aggregate)'!AW33</f>
        <v>50.869397933718531</v>
      </c>
      <c r="GY56" s="280">
        <f t="shared" si="198"/>
        <v>50.45201066282759</v>
      </c>
      <c r="GZ56" s="280">
        <f t="shared" si="238"/>
        <v>51.315666937319428</v>
      </c>
      <c r="HA56" s="280">
        <f t="shared" si="199"/>
        <v>50.894617995383371</v>
      </c>
      <c r="HB56" s="281">
        <f t="shared" si="239"/>
        <v>0.99130345506088813</v>
      </c>
      <c r="HC56" s="278"/>
      <c r="HD56" s="278"/>
      <c r="HE56" s="278"/>
      <c r="HG56" s="89"/>
      <c r="HO56">
        <f t="shared" si="36"/>
        <v>1997</v>
      </c>
      <c r="HP56" s="112">
        <f t="shared" si="37"/>
        <v>0.99802528942180035</v>
      </c>
      <c r="HQ56" s="112">
        <f t="shared" si="38"/>
        <v>0.97841731014838662</v>
      </c>
      <c r="HS56">
        <f t="shared" si="157"/>
        <v>1997</v>
      </c>
      <c r="HT56" s="81">
        <f>Commercial_Total!D223</f>
        <v>3385.1272613000001</v>
      </c>
      <c r="HU56" s="81">
        <f t="shared" si="39"/>
        <v>3391.8251342720505</v>
      </c>
      <c r="HV56" s="81">
        <f>Commercial_Total!D305</f>
        <v>4295.5410000000002</v>
      </c>
      <c r="HW56" s="81">
        <f t="shared" si="40"/>
        <v>4390.2953836216766</v>
      </c>
      <c r="HX56" s="96"/>
      <c r="HY56" s="75">
        <f>HDD_by_Division10!K52</f>
        <v>4542</v>
      </c>
      <c r="HZ56" s="75">
        <f>CDD_by_Division10!K52</f>
        <v>1156</v>
      </c>
      <c r="IB56">
        <f t="shared" si="117"/>
        <v>1997</v>
      </c>
      <c r="IC56" s="81">
        <f t="shared" si="117"/>
        <v>3385.1272613000001</v>
      </c>
      <c r="ID56" s="81">
        <f t="shared" si="117"/>
        <v>3391.8251342720505</v>
      </c>
      <c r="IE56" s="81">
        <f t="shared" si="117"/>
        <v>4295.5410000000002</v>
      </c>
      <c r="IF56" s="81">
        <f t="shared" si="117"/>
        <v>4390.2953836216766</v>
      </c>
      <c r="IO56">
        <f t="shared" si="154"/>
        <v>1997</v>
      </c>
      <c r="IP56" s="78">
        <f>SEDS_CensusRgn!C45</f>
        <v>597.95600000000002</v>
      </c>
      <c r="IQ56" s="78">
        <f>SEDS_CensusRgn!D45</f>
        <v>768.19799999999998</v>
      </c>
      <c r="IR56" s="78">
        <f>SEDS_CensusRgn!E45</f>
        <v>1433.32</v>
      </c>
      <c r="IS56" s="78">
        <f>SEDS_CensusRgn!F45</f>
        <v>703.37</v>
      </c>
      <c r="IT56" s="78">
        <f t="shared" si="118"/>
        <v>3502.8440000000001</v>
      </c>
      <c r="IV56" s="78">
        <f t="shared" si="119"/>
        <v>599.63202520110497</v>
      </c>
      <c r="IW56" s="78">
        <f t="shared" si="120"/>
        <v>777.71976365880357</v>
      </c>
      <c r="IX56" s="78">
        <f t="shared" si="121"/>
        <v>1476.3201775914592</v>
      </c>
      <c r="IY56" s="78">
        <f t="shared" si="122"/>
        <v>703.26127875090503</v>
      </c>
      <c r="IZ56" s="78">
        <f t="shared" si="123"/>
        <v>3556.9332452022727</v>
      </c>
      <c r="JB56" s="290">
        <f t="shared" si="124"/>
        <v>0.98479329200928067</v>
      </c>
      <c r="JD56">
        <f t="shared" si="125"/>
        <v>1997</v>
      </c>
      <c r="JE56" s="78">
        <f t="shared" si="126"/>
        <v>3502.8440000000001</v>
      </c>
      <c r="JF56" s="78">
        <f t="shared" si="127"/>
        <v>3556.9332452022727</v>
      </c>
      <c r="JI56">
        <f t="shared" si="155"/>
        <v>1997</v>
      </c>
      <c r="JJ56" s="78">
        <f>SEDS_CensusRgn!J45</f>
        <v>1262.221</v>
      </c>
      <c r="JK56" s="78">
        <f>SEDS_CensusRgn!K45</f>
        <v>1277.25</v>
      </c>
      <c r="JL56" s="78">
        <f>SEDS_CensusRgn!L45</f>
        <v>1061.7</v>
      </c>
      <c r="JM56" s="78">
        <f>SEDS_CensusRgn!M45</f>
        <v>691.26200000000006</v>
      </c>
      <c r="JN56" s="78">
        <f t="shared" si="128"/>
        <v>4292.433</v>
      </c>
      <c r="JP56" s="78">
        <f t="shared" si="129"/>
        <v>1246.386237481488</v>
      </c>
      <c r="JQ56" s="78">
        <f t="shared" si="130"/>
        <v>1244.5141473906483</v>
      </c>
      <c r="JR56" s="78">
        <f t="shared" si="131"/>
        <v>1051.3150184271888</v>
      </c>
      <c r="JS56" s="78">
        <f t="shared" si="132"/>
        <v>697.32632976401874</v>
      </c>
      <c r="JT56" s="78">
        <f t="shared" si="133"/>
        <v>4239.5417330633436</v>
      </c>
      <c r="JV56" s="290">
        <f t="shared" si="156"/>
        <v>1.0124757038064203</v>
      </c>
      <c r="JX56">
        <f t="shared" si="135"/>
        <v>1997</v>
      </c>
      <c r="JY56" s="78">
        <f t="shared" si="136"/>
        <v>4292.433</v>
      </c>
      <c r="JZ56" s="78">
        <f t="shared" si="137"/>
        <v>4239.5417330633436</v>
      </c>
      <c r="KD56" s="78"/>
      <c r="KE56" s="78"/>
    </row>
    <row r="57" spans="2:291" x14ac:dyDescent="0.2">
      <c r="B57" t="s">
        <v>194</v>
      </c>
      <c r="C57">
        <v>1648</v>
      </c>
      <c r="D57" s="106">
        <f>C57/C$56</f>
        <v>0.51677641894010662</v>
      </c>
      <c r="E57">
        <v>6512</v>
      </c>
      <c r="F57" s="106">
        <f>E57/E$56</f>
        <v>0.47651104931947902</v>
      </c>
      <c r="I57" s="96">
        <f t="shared" si="138"/>
        <v>1998</v>
      </c>
      <c r="J57" s="76">
        <v>0.68669954873098016</v>
      </c>
      <c r="K57" s="79">
        <f t="shared" si="52"/>
        <v>0.71331604268519211</v>
      </c>
      <c r="L57" s="96">
        <f t="shared" si="53"/>
        <v>24389</v>
      </c>
      <c r="M57" s="79">
        <f t="shared" si="54"/>
        <v>0.71331604268519211</v>
      </c>
      <c r="O57" s="95">
        <v>1998</v>
      </c>
      <c r="P57" s="75">
        <f>HDD_by_Division18!B62</f>
        <v>5781</v>
      </c>
      <c r="Q57" s="75">
        <f>HDD_by_Division18!C62</f>
        <v>5051</v>
      </c>
      <c r="R57" s="96">
        <f t="shared" si="160"/>
        <v>5203.2222222222217</v>
      </c>
      <c r="T57">
        <f>CDD_by_Division18!B62</f>
        <v>456</v>
      </c>
      <c r="U57">
        <f>CDD_by_Division18!C62</f>
        <v>671</v>
      </c>
      <c r="V57" s="96">
        <f t="shared" si="161"/>
        <v>617.53376694682606</v>
      </c>
      <c r="X57" s="420">
        <f t="shared" si="162"/>
        <v>1.008428322347604</v>
      </c>
      <c r="Y57" s="278"/>
      <c r="Z57">
        <f t="shared" si="240"/>
        <v>1998</v>
      </c>
      <c r="AA57" s="96">
        <f t="shared" si="241"/>
        <v>5203.2222222222217</v>
      </c>
      <c r="AB57" s="96">
        <f t="shared" si="242"/>
        <v>617.53376694682606</v>
      </c>
      <c r="AC57" s="96">
        <f t="shared" si="140"/>
        <v>29</v>
      </c>
      <c r="AD57" s="96">
        <f t="shared" si="57"/>
        <v>841</v>
      </c>
      <c r="AE57" s="96">
        <f t="shared" si="58"/>
        <v>24389</v>
      </c>
      <c r="AF57" s="280">
        <f>'Regional_intensity (aggregate)'!I34</f>
        <v>44.69399154501378</v>
      </c>
      <c r="AG57" s="280">
        <f t="shared" si="191"/>
        <v>44.838571793925084</v>
      </c>
      <c r="AH57" s="280">
        <f t="shared" si="200"/>
        <v>45.217906457212223</v>
      </c>
      <c r="AI57" s="280">
        <f t="shared" si="201"/>
        <v>45.364181514436581</v>
      </c>
      <c r="AJ57" s="281">
        <f t="shared" si="202"/>
        <v>0.98841355221312155</v>
      </c>
      <c r="AK57" s="278"/>
      <c r="AM57" s="95">
        <f t="shared" si="163"/>
        <v>1998</v>
      </c>
      <c r="AN57" s="98">
        <f t="shared" si="158"/>
        <v>5781</v>
      </c>
      <c r="AO57" s="99">
        <f t="shared" si="159"/>
        <v>5051</v>
      </c>
      <c r="AP57" s="96">
        <f t="shared" si="164"/>
        <v>5248.4043403769274</v>
      </c>
      <c r="AR57" s="398">
        <f t="shared" si="165"/>
        <v>0.88137079869345369</v>
      </c>
      <c r="AS57" s="278"/>
      <c r="AT57">
        <f t="shared" si="243"/>
        <v>1998</v>
      </c>
      <c r="AU57" s="96">
        <f t="shared" si="203"/>
        <v>5248.4043403769274</v>
      </c>
      <c r="AV57" s="96">
        <f t="shared" si="204"/>
        <v>152203.72587093088</v>
      </c>
      <c r="AW57" s="96">
        <f t="shared" si="142"/>
        <v>29</v>
      </c>
      <c r="AX57" s="96">
        <f t="shared" si="64"/>
        <v>841</v>
      </c>
      <c r="AY57" s="80">
        <f t="shared" si="65"/>
        <v>0.71331604268519211</v>
      </c>
      <c r="AZ57">
        <f t="shared" si="205"/>
        <v>1998</v>
      </c>
      <c r="BA57" s="80">
        <f>'Regional_intensity (aggregate)'!H34</f>
        <v>84.064914579064435</v>
      </c>
      <c r="BB57" s="280">
        <f t="shared" si="192"/>
        <v>82.819220312944552</v>
      </c>
      <c r="BC57" s="280">
        <f t="shared" si="206"/>
        <v>88.998755472831263</v>
      </c>
      <c r="BD57" s="280">
        <f t="shared" si="207"/>
        <v>87.679950357291176</v>
      </c>
      <c r="BE57" s="281">
        <f t="shared" si="69"/>
        <v>0.94456281026004918</v>
      </c>
      <c r="BF57" s="278"/>
      <c r="BG57" s="278"/>
      <c r="BH57" s="278"/>
      <c r="BJ57" s="89"/>
      <c r="BL57" s="95">
        <f t="shared" si="33"/>
        <v>1998</v>
      </c>
      <c r="BM57" s="75">
        <f>HDD_by_Division18!D62</f>
        <v>5316</v>
      </c>
      <c r="BN57" s="75">
        <f>HDD_by_Division18!E62</f>
        <v>5829</v>
      </c>
      <c r="BO57" s="75">
        <f t="shared" si="166"/>
        <v>5601.8048780487807</v>
      </c>
      <c r="BQ57" s="75">
        <f>CDD_by_Division18!D62</f>
        <v>851</v>
      </c>
      <c r="BR57" s="75">
        <f>CDD_by_Division18!E62</f>
        <v>1084</v>
      </c>
      <c r="BS57" s="96">
        <f t="shared" si="167"/>
        <v>927.3579189686925</v>
      </c>
      <c r="BU57" s="420">
        <f t="shared" si="168"/>
        <v>1.0118318343168233</v>
      </c>
      <c r="BV57" s="278"/>
      <c r="BW57">
        <f t="shared" si="244"/>
        <v>1998</v>
      </c>
      <c r="BX57" s="96">
        <f t="shared" si="44"/>
        <v>5601.8048780487807</v>
      </c>
      <c r="BY57" s="96">
        <f t="shared" si="245"/>
        <v>927.3579189686925</v>
      </c>
      <c r="BZ57" s="96">
        <f t="shared" si="144"/>
        <v>29</v>
      </c>
      <c r="CA57" s="96">
        <f t="shared" si="71"/>
        <v>841</v>
      </c>
      <c r="CB57" s="96">
        <f t="shared" si="72"/>
        <v>24389</v>
      </c>
      <c r="CC57" s="96">
        <f t="shared" si="208"/>
        <v>1998</v>
      </c>
      <c r="CD57" s="280">
        <f>'Regional_intensity (aggregate)'!W34</f>
        <v>44.889275225450042</v>
      </c>
      <c r="CE57" s="280">
        <f t="shared" si="193"/>
        <v>45.756906931407983</v>
      </c>
      <c r="CF57" s="280">
        <f t="shared" si="209"/>
        <v>44.398720134778195</v>
      </c>
      <c r="CG57" s="280">
        <f t="shared" si="210"/>
        <v>45.256870263053088</v>
      </c>
      <c r="CH57" s="281">
        <f t="shared" si="211"/>
        <v>1.0110488565702502</v>
      </c>
      <c r="CI57" s="278"/>
      <c r="CJ57" s="278"/>
      <c r="CL57" s="95">
        <f t="shared" si="169"/>
        <v>1998</v>
      </c>
      <c r="CM57" s="98">
        <f t="shared" si="170"/>
        <v>5316</v>
      </c>
      <c r="CN57" s="99">
        <f t="shared" si="171"/>
        <v>5829</v>
      </c>
      <c r="CO57" s="96">
        <f t="shared" si="172"/>
        <v>5475.0244023410378</v>
      </c>
      <c r="CQ57" s="398">
        <f t="shared" si="173"/>
        <v>0.86499198422934531</v>
      </c>
      <c r="CR57" s="278"/>
      <c r="CS57">
        <f t="shared" si="76"/>
        <v>1998</v>
      </c>
      <c r="CT57" s="96">
        <f t="shared" si="212"/>
        <v>5475.0244023410378</v>
      </c>
      <c r="CU57" s="96">
        <f t="shared" si="213"/>
        <v>158775.70766789009</v>
      </c>
      <c r="CV57" s="96">
        <f t="shared" si="145"/>
        <v>29</v>
      </c>
      <c r="CW57" s="96">
        <f t="shared" si="79"/>
        <v>841</v>
      </c>
      <c r="CX57" s="80">
        <f t="shared" si="80"/>
        <v>0.71331604268519211</v>
      </c>
      <c r="CY57">
        <f t="shared" si="81"/>
        <v>1998</v>
      </c>
      <c r="CZ57" s="280">
        <f>'Regional_intensity (aggregate)'!V34</f>
        <v>63.017570255505525</v>
      </c>
      <c r="DA57" s="280">
        <f t="shared" si="194"/>
        <v>62.938771740474138</v>
      </c>
      <c r="DB57" s="280">
        <f t="shared" si="214"/>
        <v>68.729284648925244</v>
      </c>
      <c r="DC57" s="280">
        <f t="shared" si="215"/>
        <v>68.643344084293091</v>
      </c>
      <c r="DD57" s="281">
        <f t="shared" si="216"/>
        <v>0.91689547734134547</v>
      </c>
      <c r="DE57" s="278"/>
      <c r="DF57" s="212"/>
      <c r="DG57" s="89"/>
      <c r="DI57" s="95">
        <f t="shared" si="34"/>
        <v>1998</v>
      </c>
      <c r="DJ57" s="75">
        <f>HDD_by_Division18!F62</f>
        <v>2410</v>
      </c>
      <c r="DK57" s="75">
        <f>HDD_by_Division18!G62</f>
        <v>3017</v>
      </c>
      <c r="DL57" s="75">
        <f>HDD_by_Division18!H62</f>
        <v>1997</v>
      </c>
      <c r="DM57" s="75">
        <f t="shared" si="174"/>
        <v>2575.0570711821888</v>
      </c>
      <c r="DO57" s="75">
        <f>CDD_by_Division18!F62</f>
        <v>2257</v>
      </c>
      <c r="DP57" s="75">
        <f>CDD_by_Division18!G62</f>
        <v>1881</v>
      </c>
      <c r="DQ57" s="75">
        <f>CDD_by_Division18!H62</f>
        <v>3008</v>
      </c>
      <c r="DR57" s="75">
        <f t="shared" si="175"/>
        <v>1524.8828479438021</v>
      </c>
      <c r="DT57" s="420">
        <f t="shared" si="176"/>
        <v>1.0274565868750627</v>
      </c>
      <c r="DU57" s="278"/>
      <c r="DV57">
        <f t="shared" si="246"/>
        <v>1998</v>
      </c>
      <c r="DW57" s="96">
        <f t="shared" si="217"/>
        <v>2575.0570711821888</v>
      </c>
      <c r="DX57" s="96">
        <f t="shared" si="47"/>
        <v>1524.8828479438021</v>
      </c>
      <c r="DY57" s="96">
        <f t="shared" si="218"/>
        <v>44221.602590370261</v>
      </c>
      <c r="DZ57" s="96">
        <f t="shared" si="147"/>
        <v>29</v>
      </c>
      <c r="EA57" s="96">
        <f t="shared" si="87"/>
        <v>841</v>
      </c>
      <c r="EB57" s="96">
        <f t="shared" si="88"/>
        <v>24389</v>
      </c>
      <c r="EC57" s="96">
        <f t="shared" si="219"/>
        <v>1998</v>
      </c>
      <c r="ED57" s="280">
        <f>'Regional_intensity (aggregate)'!AK34</f>
        <v>60.19885978953122</v>
      </c>
      <c r="EE57" s="280">
        <f t="shared" si="195"/>
        <v>57.745410625104363</v>
      </c>
      <c r="EF57" s="280">
        <f t="shared" si="220"/>
        <v>59.718132119478206</v>
      </c>
      <c r="EG57" s="280">
        <f t="shared" si="247"/>
        <v>57.284275367673978</v>
      </c>
      <c r="EH57" s="281">
        <f t="shared" si="221"/>
        <v>1.0080499448490992</v>
      </c>
      <c r="EI57" s="278"/>
      <c r="EK57" s="95">
        <f t="shared" si="177"/>
        <v>1998</v>
      </c>
      <c r="EL57" s="98">
        <f t="shared" si="178"/>
        <v>2410</v>
      </c>
      <c r="EM57" s="98">
        <f t="shared" si="179"/>
        <v>3017</v>
      </c>
      <c r="EN57" s="98">
        <f t="shared" si="180"/>
        <v>1997</v>
      </c>
      <c r="EO57" s="75">
        <f t="shared" si="181"/>
        <v>2395.6190703445645</v>
      </c>
      <c r="EQ57" s="398">
        <f t="shared" si="182"/>
        <v>0.87453548647050927</v>
      </c>
      <c r="ER57" s="278"/>
      <c r="ES57">
        <f t="shared" si="248"/>
        <v>1998</v>
      </c>
      <c r="ET57" s="96">
        <f t="shared" si="222"/>
        <v>2395.6190703445645</v>
      </c>
      <c r="EU57" s="96">
        <f t="shared" si="223"/>
        <v>69472.953039992368</v>
      </c>
      <c r="EV57" s="96">
        <f t="shared" si="149"/>
        <v>29</v>
      </c>
      <c r="EW57" s="96">
        <f t="shared" si="95"/>
        <v>841</v>
      </c>
      <c r="EX57" s="80">
        <f t="shared" si="96"/>
        <v>0.71331604268519211</v>
      </c>
      <c r="EY57">
        <f t="shared" si="224"/>
        <v>1998</v>
      </c>
      <c r="EZ57" s="280">
        <f>'Regional_intensity (aggregate)'!AJ34</f>
        <v>38.956724893206371</v>
      </c>
      <c r="FA57" s="280">
        <f t="shared" si="196"/>
        <v>38.843144947650259</v>
      </c>
      <c r="FB57" s="280">
        <f t="shared" si="225"/>
        <v>40.561600420398875</v>
      </c>
      <c r="FC57" s="280">
        <f t="shared" si="226"/>
        <v>40.443341393746941</v>
      </c>
      <c r="FD57" s="281">
        <f t="shared" si="227"/>
        <v>0.96043362415292188</v>
      </c>
      <c r="FE57" s="278"/>
      <c r="FG57" s="89"/>
      <c r="FI57" s="95">
        <f t="shared" si="35"/>
        <v>1998</v>
      </c>
      <c r="FJ57" s="75">
        <f>HDD_by_Division18!I62</f>
        <v>5212</v>
      </c>
      <c r="FK57" s="75">
        <f>HDD_by_Division18!J62</f>
        <v>3803</v>
      </c>
      <c r="FL57" s="75">
        <f t="shared" si="183"/>
        <v>4345.1009023789993</v>
      </c>
      <c r="FN57" s="75">
        <f>CDD_by_Division18!I62</f>
        <v>1228</v>
      </c>
      <c r="FO57" s="75">
        <f>CDD_by_Division18!J62</f>
        <v>759</v>
      </c>
      <c r="FP57" s="96">
        <f t="shared" si="184"/>
        <v>945.85576650609232</v>
      </c>
      <c r="FR57" s="421">
        <f t="shared" si="185"/>
        <v>1.0104597127232966</v>
      </c>
      <c r="FS57" s="278"/>
      <c r="FT57">
        <f t="shared" si="249"/>
        <v>1998</v>
      </c>
      <c r="FU57" s="96">
        <f t="shared" si="228"/>
        <v>4345.1009023789993</v>
      </c>
      <c r="FV57" s="96">
        <f t="shared" si="229"/>
        <v>945.85576650609232</v>
      </c>
      <c r="FW57" s="96">
        <f t="shared" si="230"/>
        <v>27429.817228676678</v>
      </c>
      <c r="FX57" s="96">
        <f t="shared" si="151"/>
        <v>29</v>
      </c>
      <c r="FY57" s="96">
        <f t="shared" si="104"/>
        <v>841</v>
      </c>
      <c r="FZ57" s="96">
        <f t="shared" si="105"/>
        <v>24389</v>
      </c>
      <c r="GA57" s="96">
        <f t="shared" si="231"/>
        <v>1998</v>
      </c>
      <c r="GB57" s="280">
        <f>'Regional_intensity (aggregate)'!AX34</f>
        <v>53.177590582344969</v>
      </c>
      <c r="GC57" s="280">
        <f t="shared" si="197"/>
        <v>52.613942783447115</v>
      </c>
      <c r="GD57" s="280">
        <f t="shared" si="232"/>
        <v>53.097790155486933</v>
      </c>
      <c r="GE57" s="280">
        <f t="shared" si="233"/>
        <v>52.534988189099678</v>
      </c>
      <c r="GF57" s="281">
        <f t="shared" si="234"/>
        <v>1.0015028954429996</v>
      </c>
      <c r="GG57" s="278"/>
      <c r="GH57" s="278"/>
      <c r="GJ57" s="95">
        <f t="shared" si="186"/>
        <v>1998</v>
      </c>
      <c r="GK57" s="98">
        <f t="shared" si="187"/>
        <v>5212</v>
      </c>
      <c r="GL57" s="98">
        <f t="shared" si="188"/>
        <v>3803</v>
      </c>
      <c r="GM57" s="75">
        <f t="shared" si="189"/>
        <v>4369.3958262059532</v>
      </c>
      <c r="GO57" s="398">
        <f t="shared" si="190"/>
        <v>0.97697142095339673</v>
      </c>
      <c r="GP57" s="278"/>
      <c r="GQ57">
        <f t="shared" si="250"/>
        <v>1998</v>
      </c>
      <c r="GR57" s="96">
        <f t="shared" si="235"/>
        <v>4369.3958262059532</v>
      </c>
      <c r="GS57" s="96">
        <f t="shared" si="236"/>
        <v>126712.47895997265</v>
      </c>
      <c r="GT57" s="96">
        <f t="shared" si="153"/>
        <v>29</v>
      </c>
      <c r="GU57" s="96">
        <f t="shared" si="112"/>
        <v>841</v>
      </c>
      <c r="GV57" s="280">
        <f t="shared" si="113"/>
        <v>0.71331604268519211</v>
      </c>
      <c r="GW57">
        <f t="shared" si="237"/>
        <v>1998</v>
      </c>
      <c r="GX57" s="280">
        <f>'Regional_intensity (aggregate)'!AW34</f>
        <v>53.060664163935499</v>
      </c>
      <c r="GY57" s="280">
        <f t="shared" si="198"/>
        <v>50.900891102912659</v>
      </c>
      <c r="GZ57" s="280">
        <f t="shared" si="238"/>
        <v>52.55082786067657</v>
      </c>
      <c r="HA57" s="280">
        <f t="shared" si="199"/>
        <v>50.411807097625505</v>
      </c>
      <c r="HB57" s="281">
        <f t="shared" si="239"/>
        <v>1.0097017749103898</v>
      </c>
      <c r="HC57" s="278"/>
      <c r="HD57" s="278"/>
      <c r="HE57" s="278"/>
      <c r="HG57" s="89"/>
      <c r="HO57">
        <f t="shared" si="36"/>
        <v>1998</v>
      </c>
      <c r="HP57" s="112">
        <f t="shared" si="37"/>
        <v>1.0171068551309843</v>
      </c>
      <c r="HQ57" s="112">
        <f t="shared" si="38"/>
        <v>0.89233108463326138</v>
      </c>
      <c r="HS57">
        <f t="shared" si="157"/>
        <v>1998</v>
      </c>
      <c r="HT57" s="81">
        <f>Commercial_Total!D224</f>
        <v>3560.268264712</v>
      </c>
      <c r="HU57" s="81">
        <f t="shared" si="39"/>
        <v>3500.387640444626</v>
      </c>
      <c r="HV57" s="81">
        <f>Commercial_Total!D306</f>
        <v>4004.87</v>
      </c>
      <c r="HW57" s="81">
        <f t="shared" si="40"/>
        <v>4488.0987213910175</v>
      </c>
      <c r="HX57" s="96"/>
      <c r="HY57" s="75">
        <f>HDD_by_Division10!K53</f>
        <v>3951</v>
      </c>
      <c r="HZ57" s="75">
        <f>CDD_by_Division10!K53</f>
        <v>1410</v>
      </c>
      <c r="IB57">
        <f t="shared" si="117"/>
        <v>1998</v>
      </c>
      <c r="IC57" s="81">
        <f t="shared" si="117"/>
        <v>3560.268264712</v>
      </c>
      <c r="ID57" s="81">
        <f t="shared" si="117"/>
        <v>3500.387640444626</v>
      </c>
      <c r="IE57" s="81">
        <f t="shared" si="117"/>
        <v>4004.87</v>
      </c>
      <c r="IF57" s="81">
        <f t="shared" si="117"/>
        <v>4488.0987213910175</v>
      </c>
      <c r="IO57">
        <f t="shared" si="154"/>
        <v>1998</v>
      </c>
      <c r="IP57" s="78">
        <f>SEDS_CensusRgn!C46</f>
        <v>617.63900000000001</v>
      </c>
      <c r="IQ57" s="78">
        <f>SEDS_CensusRgn!D46</f>
        <v>796.42500000000007</v>
      </c>
      <c r="IR57" s="78">
        <f>SEDS_CensusRgn!E46</f>
        <v>1521.702</v>
      </c>
      <c r="IS57" s="78">
        <f>SEDS_CensusRgn!F46</f>
        <v>742.226</v>
      </c>
      <c r="IT57" s="78">
        <f t="shared" si="118"/>
        <v>3677.9920000000002</v>
      </c>
      <c r="IV57" s="78">
        <f t="shared" si="119"/>
        <v>624.87912940597232</v>
      </c>
      <c r="IW57" s="78">
        <f t="shared" si="120"/>
        <v>787.72157727539297</v>
      </c>
      <c r="IX57" s="78">
        <f t="shared" si="121"/>
        <v>1509.5502041099685</v>
      </c>
      <c r="IY57" s="78">
        <f t="shared" si="122"/>
        <v>741.11218587309986</v>
      </c>
      <c r="IZ57" s="78">
        <f t="shared" si="123"/>
        <v>3663.2630966644338</v>
      </c>
      <c r="JB57" s="290">
        <f t="shared" si="124"/>
        <v>1.0040207058425528</v>
      </c>
      <c r="JD57">
        <f t="shared" si="125"/>
        <v>1998</v>
      </c>
      <c r="JE57" s="78">
        <f t="shared" si="126"/>
        <v>3677.9920000000002</v>
      </c>
      <c r="JF57" s="78">
        <f t="shared" si="127"/>
        <v>3663.2630966644338</v>
      </c>
      <c r="JI57">
        <f t="shared" si="155"/>
        <v>1998</v>
      </c>
      <c r="JJ57" s="78">
        <f>SEDS_CensusRgn!J46</f>
        <v>1161.7170000000001</v>
      </c>
      <c r="JK57" s="78">
        <f>SEDS_CensusRgn!K46</f>
        <v>1118.057</v>
      </c>
      <c r="JL57" s="78">
        <f>SEDS_CensusRgn!L46</f>
        <v>984.745</v>
      </c>
      <c r="JM57" s="78">
        <f>SEDS_CensusRgn!M46</f>
        <v>740.59400000000005</v>
      </c>
      <c r="JN57" s="78">
        <f t="shared" si="128"/>
        <v>4005.1130000000003</v>
      </c>
      <c r="JP57" s="78">
        <f t="shared" si="129"/>
        <v>1229.899152688603</v>
      </c>
      <c r="JQ57" s="78">
        <f t="shared" si="130"/>
        <v>1219.3941704696242</v>
      </c>
      <c r="JR57" s="78">
        <f t="shared" si="131"/>
        <v>1025.3129162033661</v>
      </c>
      <c r="JS57" s="78">
        <f t="shared" si="132"/>
        <v>733.47796191180032</v>
      </c>
      <c r="JT57" s="78">
        <f t="shared" si="133"/>
        <v>4208.0842012733938</v>
      </c>
      <c r="JV57" s="290">
        <f t="shared" si="156"/>
        <v>0.95176636408274029</v>
      </c>
      <c r="JX57">
        <f t="shared" si="135"/>
        <v>1998</v>
      </c>
      <c r="JY57" s="78">
        <f t="shared" si="136"/>
        <v>4005.1130000000003</v>
      </c>
      <c r="JZ57" s="78">
        <f t="shared" si="137"/>
        <v>4208.0842012733938</v>
      </c>
      <c r="KB57" s="79"/>
      <c r="KD57" s="78"/>
      <c r="KE57" s="78"/>
    </row>
    <row r="58" spans="2:291" x14ac:dyDescent="0.2">
      <c r="B58" t="s">
        <v>195</v>
      </c>
      <c r="C58">
        <v>1140</v>
      </c>
      <c r="D58" s="106">
        <f>C58/C$56</f>
        <v>0.35747883349012227</v>
      </c>
      <c r="E58">
        <v>3265</v>
      </c>
      <c r="F58" s="106">
        <f>E58/E$56</f>
        <v>0.23891409337040831</v>
      </c>
      <c r="I58" s="96">
        <f t="shared" si="138"/>
        <v>1999</v>
      </c>
      <c r="J58" s="76">
        <v>0.67085079422217619</v>
      </c>
      <c r="K58" s="79">
        <f t="shared" si="52"/>
        <v>0.68943509080458087</v>
      </c>
      <c r="L58" s="96">
        <f t="shared" si="53"/>
        <v>27000</v>
      </c>
      <c r="M58" s="79">
        <f t="shared" si="54"/>
        <v>0.68943509080458087</v>
      </c>
      <c r="O58" s="95">
        <v>1999</v>
      </c>
      <c r="P58" s="75">
        <f>HDD_by_Division18!B63</f>
        <v>6062</v>
      </c>
      <c r="Q58" s="75">
        <f>HDD_by_Division18!C63</f>
        <v>5590</v>
      </c>
      <c r="R58" s="96">
        <f t="shared" si="160"/>
        <v>5688.4231354642307</v>
      </c>
      <c r="T58">
        <f>CDD_by_Division18!B63</f>
        <v>576</v>
      </c>
      <c r="U58">
        <f>CDD_by_Division18!C63</f>
        <v>774</v>
      </c>
      <c r="V58" s="96">
        <f t="shared" si="161"/>
        <v>724.7613295603328</v>
      </c>
      <c r="X58" s="420">
        <f t="shared" si="162"/>
        <v>1.025636959690462</v>
      </c>
      <c r="Y58" s="278"/>
      <c r="Z58">
        <f t="shared" si="240"/>
        <v>1999</v>
      </c>
      <c r="AA58" s="96">
        <f t="shared" si="241"/>
        <v>5688.4231354642307</v>
      </c>
      <c r="AB58" s="96">
        <f t="shared" si="242"/>
        <v>724.7613295603328</v>
      </c>
      <c r="AC58" s="96">
        <f t="shared" si="140"/>
        <v>30</v>
      </c>
      <c r="AD58" s="96">
        <f t="shared" si="57"/>
        <v>900</v>
      </c>
      <c r="AE58" s="96">
        <f t="shared" si="58"/>
        <v>27000</v>
      </c>
      <c r="AF58" s="280">
        <f>'Regional_intensity (aggregate)'!I35</f>
        <v>45.07738964012804</v>
      </c>
      <c r="AG58" s="280">
        <f t="shared" si="191"/>
        <v>45.950979936957658</v>
      </c>
      <c r="AH58" s="280">
        <f t="shared" si="200"/>
        <v>44.999663803098329</v>
      </c>
      <c r="AI58" s="280">
        <f t="shared" si="201"/>
        <v>45.871747789611753</v>
      </c>
      <c r="AJ58" s="281">
        <f t="shared" si="202"/>
        <v>1.0017272537272681</v>
      </c>
      <c r="AK58" s="278"/>
      <c r="AM58" s="95">
        <f t="shared" si="163"/>
        <v>1999</v>
      </c>
      <c r="AN58" s="98">
        <f t="shared" si="158"/>
        <v>6062</v>
      </c>
      <c r="AO58" s="99">
        <f t="shared" si="159"/>
        <v>5590</v>
      </c>
      <c r="AP58" s="96">
        <f t="shared" si="164"/>
        <v>5717.6367789834376</v>
      </c>
      <c r="AR58" s="398">
        <f t="shared" si="165"/>
        <v>0.93173332042657486</v>
      </c>
      <c r="AS58" s="278"/>
      <c r="AT58">
        <f t="shared" si="243"/>
        <v>1999</v>
      </c>
      <c r="AU58" s="96">
        <f t="shared" si="203"/>
        <v>5717.6367789834376</v>
      </c>
      <c r="AV58" s="96">
        <f t="shared" si="204"/>
        <v>171529.10336950314</v>
      </c>
      <c r="AW58" s="96">
        <f t="shared" si="142"/>
        <v>30</v>
      </c>
      <c r="AX58" s="96">
        <f t="shared" si="64"/>
        <v>900</v>
      </c>
      <c r="AY58" s="80">
        <f t="shared" si="65"/>
        <v>0.68943509080458087</v>
      </c>
      <c r="AZ58">
        <f t="shared" si="205"/>
        <v>1999</v>
      </c>
      <c r="BA58" s="80">
        <f>'Regional_intensity (aggregate)'!H35</f>
        <v>85.820685515345133</v>
      </c>
      <c r="BB58" s="280">
        <f t="shared" si="192"/>
        <v>85.955758662196274</v>
      </c>
      <c r="BC58" s="280">
        <f t="shared" si="206"/>
        <v>88.014243218087969</v>
      </c>
      <c r="BD58" s="280">
        <f t="shared" si="207"/>
        <v>88.152768804638583</v>
      </c>
      <c r="BE58" s="281">
        <f t="shared" si="69"/>
        <v>0.97507724179020117</v>
      </c>
      <c r="BF58" s="278"/>
      <c r="BG58" s="278"/>
      <c r="BH58" s="278"/>
      <c r="BJ58" s="89"/>
      <c r="BL58" s="95">
        <f t="shared" si="33"/>
        <v>1999</v>
      </c>
      <c r="BM58" s="75">
        <f>HDD_by_Division18!D63</f>
        <v>5990</v>
      </c>
      <c r="BN58" s="75">
        <f>HDD_by_Division18!E63</f>
        <v>5987</v>
      </c>
      <c r="BO58" s="75">
        <f t="shared" si="166"/>
        <v>5988.3286264441595</v>
      </c>
      <c r="BQ58" s="75">
        <f>CDD_by_Division18!D63</f>
        <v>816</v>
      </c>
      <c r="BR58" s="75">
        <f>CDD_by_Division18!E63</f>
        <v>921</v>
      </c>
      <c r="BS58" s="96">
        <f t="shared" si="167"/>
        <v>850.41022099447514</v>
      </c>
      <c r="BU58" s="420">
        <f t="shared" si="168"/>
        <v>1.0070607509243199</v>
      </c>
      <c r="BV58" s="278"/>
      <c r="BW58">
        <f t="shared" si="244"/>
        <v>1999</v>
      </c>
      <c r="BX58" s="96">
        <f t="shared" si="44"/>
        <v>5988.3286264441595</v>
      </c>
      <c r="BY58" s="96">
        <f t="shared" si="245"/>
        <v>850.41022099447514</v>
      </c>
      <c r="BZ58" s="96">
        <f t="shared" si="144"/>
        <v>30</v>
      </c>
      <c r="CA58" s="96">
        <f t="shared" si="71"/>
        <v>900</v>
      </c>
      <c r="CB58" s="96">
        <f t="shared" si="72"/>
        <v>27000</v>
      </c>
      <c r="CC58" s="96">
        <f t="shared" si="208"/>
        <v>1999</v>
      </c>
      <c r="CD58" s="280">
        <f>'Regional_intensity (aggregate)'!W35</f>
        <v>46.196083800855035</v>
      </c>
      <c r="CE58" s="280">
        <f t="shared" si="193"/>
        <v>46.353818695280445</v>
      </c>
      <c r="CF58" s="280">
        <f t="shared" si="209"/>
        <v>45.972341028923914</v>
      </c>
      <c r="CG58" s="280">
        <f t="shared" si="210"/>
        <v>46.129311961567176</v>
      </c>
      <c r="CH58" s="281">
        <f t="shared" si="211"/>
        <v>1.0048668996819272</v>
      </c>
      <c r="CI58" s="278"/>
      <c r="CJ58" s="278"/>
      <c r="CL58" s="95">
        <f t="shared" si="169"/>
        <v>1999</v>
      </c>
      <c r="CM58" s="98">
        <f t="shared" si="170"/>
        <v>5990</v>
      </c>
      <c r="CN58" s="99">
        <f t="shared" si="171"/>
        <v>5987</v>
      </c>
      <c r="CO58" s="96">
        <f t="shared" si="172"/>
        <v>5989.0700327348477</v>
      </c>
      <c r="CQ58" s="398">
        <f t="shared" si="173"/>
        <v>0.92274204954724037</v>
      </c>
      <c r="CR58" s="278"/>
      <c r="CS58">
        <f t="shared" si="76"/>
        <v>1999</v>
      </c>
      <c r="CT58" s="96">
        <f t="shared" si="212"/>
        <v>5989.0700327348477</v>
      </c>
      <c r="CU58" s="96">
        <f t="shared" si="213"/>
        <v>179672.10098204543</v>
      </c>
      <c r="CV58" s="96">
        <f t="shared" si="145"/>
        <v>30</v>
      </c>
      <c r="CW58" s="96">
        <f t="shared" si="79"/>
        <v>900</v>
      </c>
      <c r="CX58" s="80">
        <f t="shared" si="80"/>
        <v>0.68943509080458087</v>
      </c>
      <c r="CY58">
        <f t="shared" si="81"/>
        <v>1999</v>
      </c>
      <c r="CZ58" s="280">
        <f>'Regional_intensity (aggregate)'!V35</f>
        <v>65.022205154615747</v>
      </c>
      <c r="DA58" s="280">
        <f t="shared" si="194"/>
        <v>66.051287608367446</v>
      </c>
      <c r="DB58" s="280">
        <f t="shared" si="214"/>
        <v>67.633622218742516</v>
      </c>
      <c r="DC58" s="280">
        <f t="shared" si="215"/>
        <v>68.704034606994753</v>
      </c>
      <c r="DD58" s="281">
        <f t="shared" si="216"/>
        <v>0.9613887741265601</v>
      </c>
      <c r="DE58" s="278"/>
      <c r="DF58" s="212"/>
      <c r="DG58" s="89"/>
      <c r="DI58" s="95">
        <f t="shared" si="34"/>
        <v>1999</v>
      </c>
      <c r="DJ58" s="75">
        <f>HDD_by_Division18!F63</f>
        <v>2618</v>
      </c>
      <c r="DK58" s="75">
        <f>HDD_by_Division18!G63</f>
        <v>3148</v>
      </c>
      <c r="DL58" s="75">
        <f>HDD_by_Division18!H63</f>
        <v>1802</v>
      </c>
      <c r="DM58" s="75">
        <f t="shared" si="174"/>
        <v>2704.8560677328314</v>
      </c>
      <c r="DO58" s="75">
        <f>CDD_by_Division18!F63</f>
        <v>2014</v>
      </c>
      <c r="DP58" s="75">
        <f>CDD_by_Division18!G63</f>
        <v>1679</v>
      </c>
      <c r="DQ58" s="75">
        <f>CDD_by_Division18!H63</f>
        <v>2623</v>
      </c>
      <c r="DR58" s="75">
        <f t="shared" si="175"/>
        <v>1360.8300160983463</v>
      </c>
      <c r="DT58" s="420">
        <f t="shared" si="176"/>
        <v>1.0139795891439656</v>
      </c>
      <c r="DU58" s="278"/>
      <c r="DV58">
        <f t="shared" si="246"/>
        <v>1999</v>
      </c>
      <c r="DW58" s="96">
        <f t="shared" si="217"/>
        <v>2704.8560677328314</v>
      </c>
      <c r="DX58" s="96">
        <f t="shared" si="47"/>
        <v>1360.8300160983463</v>
      </c>
      <c r="DY58" s="96">
        <f t="shared" si="218"/>
        <v>40824.90048295039</v>
      </c>
      <c r="DZ58" s="96">
        <f t="shared" si="147"/>
        <v>30</v>
      </c>
      <c r="EA58" s="96">
        <f t="shared" si="87"/>
        <v>900</v>
      </c>
      <c r="EB58" s="96">
        <f t="shared" si="88"/>
        <v>27000</v>
      </c>
      <c r="EC58" s="96">
        <f t="shared" si="219"/>
        <v>1999</v>
      </c>
      <c r="ED58" s="280">
        <f>'Regional_intensity (aggregate)'!AK35</f>
        <v>59.950942132696568</v>
      </c>
      <c r="EE58" s="280">
        <f t="shared" si="195"/>
        <v>57.394557708985886</v>
      </c>
      <c r="EF58" s="280">
        <f t="shared" si="220"/>
        <v>60.479288546464808</v>
      </c>
      <c r="EG58" s="280">
        <f t="shared" si="247"/>
        <v>57.900374759671038</v>
      </c>
      <c r="EH58" s="281">
        <f t="shared" si="221"/>
        <v>0.99126401076358028</v>
      </c>
      <c r="EI58" s="278"/>
      <c r="EK58" s="95">
        <f t="shared" si="177"/>
        <v>1999</v>
      </c>
      <c r="EL58" s="98">
        <f t="shared" si="178"/>
        <v>2618</v>
      </c>
      <c r="EM58" s="98">
        <f t="shared" si="179"/>
        <v>3148</v>
      </c>
      <c r="EN58" s="98">
        <f t="shared" si="180"/>
        <v>1802</v>
      </c>
      <c r="EO58" s="75">
        <f t="shared" si="181"/>
        <v>2453.8348763959148</v>
      </c>
      <c r="EQ58" s="398">
        <f t="shared" si="182"/>
        <v>0.88649663470082252</v>
      </c>
      <c r="ER58" s="278"/>
      <c r="ES58">
        <f t="shared" si="248"/>
        <v>1999</v>
      </c>
      <c r="ET58" s="96">
        <f t="shared" si="222"/>
        <v>2453.8348763959148</v>
      </c>
      <c r="EU58" s="96">
        <f t="shared" si="223"/>
        <v>73615.046291877443</v>
      </c>
      <c r="EV58" s="96">
        <f t="shared" si="149"/>
        <v>30</v>
      </c>
      <c r="EW58" s="96">
        <f t="shared" si="95"/>
        <v>900</v>
      </c>
      <c r="EX58" s="80">
        <f t="shared" si="96"/>
        <v>0.68943509080458087</v>
      </c>
      <c r="EY58">
        <f t="shared" si="224"/>
        <v>1999</v>
      </c>
      <c r="EZ58" s="280">
        <f>'Regional_intensity (aggregate)'!AJ35</f>
        <v>38.098036301565394</v>
      </c>
      <c r="FA58" s="280">
        <f t="shared" si="196"/>
        <v>38.801319563776616</v>
      </c>
      <c r="FB58" s="280">
        <f t="shared" si="225"/>
        <v>39.406201320640015</v>
      </c>
      <c r="FC58" s="280">
        <f t="shared" si="226"/>
        <v>40.133633086329027</v>
      </c>
      <c r="FD58" s="281">
        <f t="shared" si="227"/>
        <v>0.96680306715102138</v>
      </c>
      <c r="FE58" s="278"/>
      <c r="FG58" s="89"/>
      <c r="FI58" s="95">
        <f t="shared" si="35"/>
        <v>1999</v>
      </c>
      <c r="FJ58" s="75">
        <f>HDD_by_Division18!I63</f>
        <v>4891</v>
      </c>
      <c r="FK58" s="75">
        <f>HDD_by_Division18!J63</f>
        <v>3629</v>
      </c>
      <c r="FL58" s="75">
        <f t="shared" si="183"/>
        <v>4114.5438884331415</v>
      </c>
      <c r="FN58" s="75">
        <f>CDD_by_Division18!I63</f>
        <v>1231</v>
      </c>
      <c r="FO58" s="75">
        <f>CDD_by_Division18!J63</f>
        <v>665</v>
      </c>
      <c r="FP58" s="96">
        <f t="shared" si="184"/>
        <v>890.50184188155276</v>
      </c>
      <c r="FR58" s="421">
        <f t="shared" si="185"/>
        <v>1.0015608727899221</v>
      </c>
      <c r="FS58" s="278"/>
      <c r="FT58">
        <f t="shared" si="249"/>
        <v>1999</v>
      </c>
      <c r="FU58" s="96">
        <f t="shared" si="228"/>
        <v>4114.5438884331415</v>
      </c>
      <c r="FV58" s="96">
        <f t="shared" si="229"/>
        <v>890.50184188155276</v>
      </c>
      <c r="FW58" s="96">
        <f t="shared" si="230"/>
        <v>26715.055256446583</v>
      </c>
      <c r="FX58" s="96">
        <f t="shared" si="151"/>
        <v>30</v>
      </c>
      <c r="FY58" s="96">
        <f t="shared" si="104"/>
        <v>900</v>
      </c>
      <c r="FZ58" s="96">
        <f t="shared" si="105"/>
        <v>27000</v>
      </c>
      <c r="GA58" s="96">
        <f t="shared" si="231"/>
        <v>1999</v>
      </c>
      <c r="GB58" s="280">
        <f>'Regional_intensity (aggregate)'!AX35</f>
        <v>52.030733110498872</v>
      </c>
      <c r="GC58" s="280">
        <f t="shared" si="197"/>
        <v>52.2655723007869</v>
      </c>
      <c r="GD58" s="280">
        <f t="shared" si="232"/>
        <v>52.504372025878141</v>
      </c>
      <c r="GE58" s="280">
        <f t="shared" si="233"/>
        <v>52.74134897154125</v>
      </c>
      <c r="GF58" s="281">
        <f t="shared" si="234"/>
        <v>0.99097905760789173</v>
      </c>
      <c r="GG58" s="278"/>
      <c r="GH58" s="278"/>
      <c r="GJ58" s="95">
        <f t="shared" si="186"/>
        <v>1999</v>
      </c>
      <c r="GK58" s="98">
        <f t="shared" si="187"/>
        <v>4891</v>
      </c>
      <c r="GL58" s="98">
        <f t="shared" si="188"/>
        <v>3629</v>
      </c>
      <c r="GM58" s="75">
        <f t="shared" si="189"/>
        <v>4136.3041395826203</v>
      </c>
      <c r="GO58" s="398">
        <f t="shared" si="190"/>
        <v>0.9508245090805999</v>
      </c>
      <c r="GP58" s="278"/>
      <c r="GQ58">
        <f t="shared" si="250"/>
        <v>1999</v>
      </c>
      <c r="GR58" s="96">
        <f t="shared" si="235"/>
        <v>4136.3041395826203</v>
      </c>
      <c r="GS58" s="96">
        <f t="shared" si="236"/>
        <v>124089.12418747861</v>
      </c>
      <c r="GT58" s="96">
        <f t="shared" si="153"/>
        <v>30</v>
      </c>
      <c r="GU58" s="96">
        <f t="shared" si="112"/>
        <v>900</v>
      </c>
      <c r="GV58" s="280">
        <f t="shared" si="113"/>
        <v>0.68943509080458087</v>
      </c>
      <c r="GW58">
        <f t="shared" si="237"/>
        <v>1999</v>
      </c>
      <c r="GX58" s="280">
        <f>'Regional_intensity (aggregate)'!AW35</f>
        <v>48.069286013033825</v>
      </c>
      <c r="GY58" s="280">
        <f t="shared" si="198"/>
        <v>49.820427931489363</v>
      </c>
      <c r="GZ58" s="280">
        <f t="shared" si="238"/>
        <v>48.34827928935168</v>
      </c>
      <c r="HA58" s="280">
        <f t="shared" si="199"/>
        <v>50.109584804183399</v>
      </c>
      <c r="HB58" s="281">
        <f t="shared" si="239"/>
        <v>0.99422950970709512</v>
      </c>
      <c r="HC58" s="278"/>
      <c r="HD58" s="278"/>
      <c r="HE58" s="278"/>
      <c r="HG58" s="89"/>
      <c r="HO58">
        <f t="shared" si="36"/>
        <v>1999</v>
      </c>
      <c r="HP58" s="112">
        <f t="shared" si="37"/>
        <v>1.0116529462497503</v>
      </c>
      <c r="HQ58" s="112">
        <f t="shared" si="38"/>
        <v>0.92132249545749778</v>
      </c>
      <c r="HS58">
        <f t="shared" si="157"/>
        <v>1999</v>
      </c>
      <c r="HT58" s="81">
        <f>Commercial_Total!D225</f>
        <v>3648.5172681240001</v>
      </c>
      <c r="HU58" s="81">
        <f t="shared" si="39"/>
        <v>3606.4910220933393</v>
      </c>
      <c r="HV58" s="81">
        <f>Commercial_Total!D307</f>
        <v>4053.5529999999999</v>
      </c>
      <c r="HW58" s="81">
        <f t="shared" si="40"/>
        <v>4399.7113062860162</v>
      </c>
      <c r="HX58" s="96"/>
      <c r="HY58" s="75">
        <f>HDD_by_Division10!K54</f>
        <v>4169</v>
      </c>
      <c r="HZ58" s="75">
        <f>CDD_by_Division10!K54</f>
        <v>1297</v>
      </c>
      <c r="IB58">
        <f t="shared" si="117"/>
        <v>1999</v>
      </c>
      <c r="IC58" s="81">
        <f t="shared" si="117"/>
        <v>3648.5172681240001</v>
      </c>
      <c r="ID58" s="81">
        <f t="shared" si="117"/>
        <v>3606.4910220933393</v>
      </c>
      <c r="IE58" s="81">
        <f t="shared" si="117"/>
        <v>4053.5529999999999</v>
      </c>
      <c r="IF58" s="81">
        <f t="shared" si="117"/>
        <v>4399.7113062860162</v>
      </c>
      <c r="IO58">
        <f t="shared" si="154"/>
        <v>1999</v>
      </c>
      <c r="IP58" s="78">
        <f>SEDS_CensusRgn!C47</f>
        <v>634.24199999999996</v>
      </c>
      <c r="IQ58" s="78">
        <f>SEDS_CensusRgn!D47</f>
        <v>823.00200000000007</v>
      </c>
      <c r="IR58" s="78">
        <f>SEDS_CensusRgn!E47</f>
        <v>1560.893</v>
      </c>
      <c r="IS58" s="78">
        <f>SEDS_CensusRgn!F47</f>
        <v>748.10199999999998</v>
      </c>
      <c r="IT58" s="78">
        <f t="shared" si="118"/>
        <v>3766.239</v>
      </c>
      <c r="IV58" s="78">
        <f t="shared" si="119"/>
        <v>633.1483920798662</v>
      </c>
      <c r="IW58" s="78">
        <f t="shared" si="120"/>
        <v>819.01593162289134</v>
      </c>
      <c r="IX58" s="78">
        <f t="shared" si="121"/>
        <v>1574.6491177437472</v>
      </c>
      <c r="IY58" s="78">
        <f t="shared" si="122"/>
        <v>754.91201782389953</v>
      </c>
      <c r="IZ58" s="78">
        <f t="shared" si="123"/>
        <v>3781.7254592704044</v>
      </c>
      <c r="JB58" s="290">
        <f t="shared" si="124"/>
        <v>0.99590492238603912</v>
      </c>
      <c r="JD58">
        <f t="shared" si="125"/>
        <v>1999</v>
      </c>
      <c r="JE58" s="78">
        <f t="shared" si="126"/>
        <v>3766.239</v>
      </c>
      <c r="JF58" s="78">
        <f t="shared" si="127"/>
        <v>3781.7254592704044</v>
      </c>
      <c r="JI58">
        <f t="shared" si="155"/>
        <v>1999</v>
      </c>
      <c r="JJ58" s="78">
        <f>SEDS_CensusRgn!J47</f>
        <v>1207.5029999999999</v>
      </c>
      <c r="JK58" s="78">
        <f>SEDS_CensusRgn!K47</f>
        <v>1158.3969999999999</v>
      </c>
      <c r="JL58" s="78">
        <f>SEDS_CensusRgn!L47</f>
        <v>991.92700000000002</v>
      </c>
      <c r="JM58" s="78">
        <f>SEDS_CensusRgn!M47</f>
        <v>691.14400000000001</v>
      </c>
      <c r="JN58" s="78">
        <f t="shared" si="128"/>
        <v>4048.9709999999995</v>
      </c>
      <c r="JP58" s="78">
        <f t="shared" si="129"/>
        <v>1238.3665090809368</v>
      </c>
      <c r="JQ58" s="78">
        <f t="shared" si="130"/>
        <v>1204.9204558815716</v>
      </c>
      <c r="JR58" s="78">
        <f t="shared" si="131"/>
        <v>1025.9866085479166</v>
      </c>
      <c r="JS58" s="78">
        <f t="shared" si="132"/>
        <v>695.15538741513956</v>
      </c>
      <c r="JT58" s="78">
        <f t="shared" si="133"/>
        <v>4164.4289609255648</v>
      </c>
      <c r="JV58" s="290">
        <f t="shared" si="156"/>
        <v>0.97227519979116073</v>
      </c>
      <c r="JX58">
        <f t="shared" si="135"/>
        <v>1999</v>
      </c>
      <c r="JY58" s="78">
        <f t="shared" si="136"/>
        <v>4048.9709999999995</v>
      </c>
      <c r="JZ58" s="78">
        <f t="shared" si="137"/>
        <v>4164.4289609255648</v>
      </c>
      <c r="KD58" s="78"/>
      <c r="KE58" s="78"/>
    </row>
    <row r="59" spans="2:291" x14ac:dyDescent="0.2">
      <c r="B59" t="s">
        <v>196</v>
      </c>
      <c r="C59">
        <v>401</v>
      </c>
      <c r="D59" s="106">
        <f>C59/C$56</f>
        <v>0.12574474756977108</v>
      </c>
      <c r="E59">
        <v>3889</v>
      </c>
      <c r="F59" s="106">
        <f>E59/E$56</f>
        <v>0.28457485731011267</v>
      </c>
      <c r="I59" s="96">
        <f t="shared" si="138"/>
        <v>2000</v>
      </c>
      <c r="J59" s="76">
        <v>0.85285692382594303</v>
      </c>
      <c r="K59" s="79">
        <f t="shared" si="52"/>
        <v>0.76470185626529652</v>
      </c>
      <c r="L59" s="96">
        <f t="shared" si="53"/>
        <v>29791</v>
      </c>
      <c r="M59" s="79">
        <f t="shared" si="54"/>
        <v>0.76470185626529652</v>
      </c>
      <c r="O59" s="95">
        <v>2000</v>
      </c>
      <c r="P59" s="75">
        <f>HDD_by_Division18!B64</f>
        <v>6625</v>
      </c>
      <c r="Q59" s="75">
        <f>HDD_by_Division18!C64</f>
        <v>5999</v>
      </c>
      <c r="R59" s="96">
        <f t="shared" si="160"/>
        <v>6129.5357686453572</v>
      </c>
      <c r="T59">
        <f>CDD_by_Division18!B64</f>
        <v>279</v>
      </c>
      <c r="U59">
        <f>CDD_by_Division18!C64</f>
        <v>458</v>
      </c>
      <c r="V59" s="96">
        <f t="shared" si="161"/>
        <v>413.486252481311</v>
      </c>
      <c r="X59" s="420">
        <f t="shared" si="162"/>
        <v>0.97547586230856331</v>
      </c>
      <c r="Y59" s="278"/>
      <c r="Z59">
        <f t="shared" si="240"/>
        <v>2000</v>
      </c>
      <c r="AA59" s="96">
        <f t="shared" si="241"/>
        <v>6129.5357686453572</v>
      </c>
      <c r="AB59" s="96">
        <f t="shared" si="242"/>
        <v>413.486252481311</v>
      </c>
      <c r="AC59" s="96">
        <f t="shared" si="140"/>
        <v>31</v>
      </c>
      <c r="AD59" s="96">
        <f t="shared" si="57"/>
        <v>961</v>
      </c>
      <c r="AE59" s="96">
        <f t="shared" si="58"/>
        <v>29791</v>
      </c>
      <c r="AF59" s="280">
        <f>'Regional_intensity (aggregate)'!I36</f>
        <v>46.788518754346327</v>
      </c>
      <c r="AG59" s="280">
        <f t="shared" si="191"/>
        <v>46.03066557016674</v>
      </c>
      <c r="AH59" s="280">
        <f t="shared" si="200"/>
        <v>47.090185999331965</v>
      </c>
      <c r="AI59" s="280">
        <f t="shared" si="201"/>
        <v>46.327446584763777</v>
      </c>
      <c r="AJ59" s="281">
        <f t="shared" si="202"/>
        <v>0.99359384044501509</v>
      </c>
      <c r="AK59" s="278"/>
      <c r="AM59" s="95">
        <f t="shared" si="163"/>
        <v>2000</v>
      </c>
      <c r="AN59" s="98">
        <f t="shared" si="158"/>
        <v>6625</v>
      </c>
      <c r="AO59" s="99">
        <f t="shared" si="159"/>
        <v>5999</v>
      </c>
      <c r="AP59" s="96">
        <f t="shared" si="164"/>
        <v>6168.2809822958307</v>
      </c>
      <c r="AR59" s="398">
        <f t="shared" si="165"/>
        <v>0.97737029481788606</v>
      </c>
      <c r="AS59" s="278"/>
      <c r="AT59">
        <f t="shared" si="243"/>
        <v>2000</v>
      </c>
      <c r="AU59" s="96">
        <f t="shared" si="203"/>
        <v>6168.2809822958307</v>
      </c>
      <c r="AV59" s="96">
        <f t="shared" si="204"/>
        <v>191216.71045117074</v>
      </c>
      <c r="AW59" s="96">
        <f t="shared" si="142"/>
        <v>31</v>
      </c>
      <c r="AX59" s="96">
        <f t="shared" si="64"/>
        <v>961</v>
      </c>
      <c r="AY59" s="80">
        <f t="shared" si="65"/>
        <v>0.76470185626529652</v>
      </c>
      <c r="AZ59">
        <f t="shared" si="205"/>
        <v>2000</v>
      </c>
      <c r="BA59" s="80">
        <f>'Regional_intensity (aggregate)'!H36</f>
        <v>87.521346589595225</v>
      </c>
      <c r="BB59" s="280">
        <f t="shared" si="192"/>
        <v>87.103467264349632</v>
      </c>
      <c r="BC59" s="280">
        <f t="shared" si="206"/>
        <v>86.926173183059902</v>
      </c>
      <c r="BD59" s="280">
        <f t="shared" si="207"/>
        <v>86.511135572107094</v>
      </c>
      <c r="BE59" s="281">
        <f t="shared" si="69"/>
        <v>1.006846883795079</v>
      </c>
      <c r="BF59" s="278"/>
      <c r="BG59" s="278"/>
      <c r="BH59" s="278"/>
      <c r="BJ59" s="89"/>
      <c r="BL59" s="95">
        <f t="shared" si="33"/>
        <v>2000</v>
      </c>
      <c r="BM59" s="75">
        <f>HDD_by_Division18!D64</f>
        <v>6315</v>
      </c>
      <c r="BN59" s="75">
        <f>HDD_by_Division18!E64</f>
        <v>6500</v>
      </c>
      <c r="BO59" s="75">
        <f t="shared" si="166"/>
        <v>6418.0680359435173</v>
      </c>
      <c r="BQ59" s="75">
        <f>CDD_by_Division18!D64</f>
        <v>632</v>
      </c>
      <c r="BR59" s="75">
        <f>CDD_by_Division18!E64</f>
        <v>983</v>
      </c>
      <c r="BS59" s="96">
        <f t="shared" si="167"/>
        <v>747.02845303867412</v>
      </c>
      <c r="BU59" s="420">
        <f t="shared" si="168"/>
        <v>0.99696980049317552</v>
      </c>
      <c r="BV59" s="278"/>
      <c r="BW59">
        <f t="shared" si="244"/>
        <v>2000</v>
      </c>
      <c r="BX59" s="96">
        <f t="shared" si="44"/>
        <v>6418.0680359435173</v>
      </c>
      <c r="BY59" s="96">
        <f t="shared" si="245"/>
        <v>747.02845303867412</v>
      </c>
      <c r="BZ59" s="96">
        <f t="shared" si="144"/>
        <v>31</v>
      </c>
      <c r="CA59" s="96">
        <f t="shared" si="71"/>
        <v>961</v>
      </c>
      <c r="CB59" s="96">
        <f t="shared" si="72"/>
        <v>29791</v>
      </c>
      <c r="CC59" s="96">
        <f t="shared" si="208"/>
        <v>2000</v>
      </c>
      <c r="CD59" s="280">
        <f>'Regional_intensity (aggregate)'!W36</f>
        <v>47.928918262469047</v>
      </c>
      <c r="CE59" s="280">
        <f t="shared" si="193"/>
        <v>46.807649480600958</v>
      </c>
      <c r="CF59" s="280">
        <f t="shared" si="209"/>
        <v>48.080399056651657</v>
      </c>
      <c r="CG59" s="280">
        <f t="shared" si="210"/>
        <v>46.955586470923038</v>
      </c>
      <c r="CH59" s="281">
        <f t="shared" si="211"/>
        <v>0.99684942726860226</v>
      </c>
      <c r="CI59" s="278"/>
      <c r="CJ59" s="278"/>
      <c r="CL59" s="95">
        <f t="shared" si="169"/>
        <v>2000</v>
      </c>
      <c r="CM59" s="98">
        <f t="shared" si="170"/>
        <v>6315</v>
      </c>
      <c r="CN59" s="99">
        <f t="shared" si="171"/>
        <v>6500</v>
      </c>
      <c r="CO59" s="96">
        <f t="shared" si="172"/>
        <v>6372.3479813510567</v>
      </c>
      <c r="CQ59" s="398">
        <f t="shared" si="173"/>
        <v>0.96397108166234624</v>
      </c>
      <c r="CR59" s="278"/>
      <c r="CS59">
        <f t="shared" si="76"/>
        <v>2000</v>
      </c>
      <c r="CT59" s="96">
        <f t="shared" si="212"/>
        <v>6372.3479813510567</v>
      </c>
      <c r="CU59" s="96">
        <f t="shared" si="213"/>
        <v>197542.78742188276</v>
      </c>
      <c r="CV59" s="96">
        <f t="shared" si="145"/>
        <v>31</v>
      </c>
      <c r="CW59" s="96">
        <f t="shared" si="79"/>
        <v>961</v>
      </c>
      <c r="CX59" s="80">
        <f t="shared" si="80"/>
        <v>0.76470185626529652</v>
      </c>
      <c r="CY59">
        <f t="shared" si="81"/>
        <v>2000</v>
      </c>
      <c r="CZ59" s="280">
        <f>'Regional_intensity (aggregate)'!V36</f>
        <v>68.145107084938417</v>
      </c>
      <c r="DA59" s="280">
        <f t="shared" si="194"/>
        <v>67.572251463032316</v>
      </c>
      <c r="DB59" s="280">
        <f t="shared" si="214"/>
        <v>68.451504374438869</v>
      </c>
      <c r="DC59" s="280">
        <f t="shared" si="215"/>
        <v>67.876073051688849</v>
      </c>
      <c r="DD59" s="281">
        <f t="shared" si="216"/>
        <v>0.99552387792933794</v>
      </c>
      <c r="DE59" s="278"/>
      <c r="DF59" s="212"/>
      <c r="DG59" s="89"/>
      <c r="DI59" s="95">
        <f t="shared" si="34"/>
        <v>2000</v>
      </c>
      <c r="DJ59" s="75">
        <f>HDD_by_Division18!F64</f>
        <v>2905</v>
      </c>
      <c r="DK59" s="75">
        <f>HDD_by_Division18!G64</f>
        <v>3551</v>
      </c>
      <c r="DL59" s="75">
        <f>HDD_by_Division18!H64</f>
        <v>2153</v>
      </c>
      <c r="DM59" s="75">
        <f t="shared" si="174"/>
        <v>3041.3712762621512</v>
      </c>
      <c r="DO59" s="75">
        <f>CDD_by_Division18!F64</f>
        <v>1925</v>
      </c>
      <c r="DP59" s="75">
        <f>CDD_by_Division18!G64</f>
        <v>1674</v>
      </c>
      <c r="DQ59" s="75">
        <f>CDD_by_Division18!H64</f>
        <v>2775</v>
      </c>
      <c r="DR59" s="75">
        <f t="shared" si="175"/>
        <v>1317.2259622420606</v>
      </c>
      <c r="DT59" s="420">
        <f t="shared" si="176"/>
        <v>1.014904859587515</v>
      </c>
      <c r="DU59" s="278"/>
      <c r="DV59">
        <f t="shared" si="246"/>
        <v>2000</v>
      </c>
      <c r="DW59" s="96">
        <f t="shared" si="217"/>
        <v>3041.3712762621512</v>
      </c>
      <c r="DX59" s="96">
        <f t="shared" si="47"/>
        <v>1317.2259622420606</v>
      </c>
      <c r="DY59" s="96">
        <f t="shared" si="218"/>
        <v>40834.00482950388</v>
      </c>
      <c r="DZ59" s="96">
        <f t="shared" si="147"/>
        <v>31</v>
      </c>
      <c r="EA59" s="96">
        <f t="shared" si="87"/>
        <v>961</v>
      </c>
      <c r="EB59" s="96">
        <f t="shared" si="88"/>
        <v>29791</v>
      </c>
      <c r="EC59" s="96">
        <f t="shared" si="219"/>
        <v>2000</v>
      </c>
      <c r="ED59" s="280">
        <f>'Regional_intensity (aggregate)'!AK36</f>
        <v>60.957247637416053</v>
      </c>
      <c r="EE59" s="280">
        <f t="shared" si="195"/>
        <v>57.317768533331936</v>
      </c>
      <c r="EF59" s="280">
        <f t="shared" si="220"/>
        <v>62.168373879918121</v>
      </c>
      <c r="EG59" s="280">
        <f t="shared" si="247"/>
        <v>58.456583954351167</v>
      </c>
      <c r="EH59" s="281">
        <f t="shared" si="221"/>
        <v>0.980518611523579</v>
      </c>
      <c r="EI59" s="278"/>
      <c r="EK59" s="95">
        <f t="shared" si="177"/>
        <v>2000</v>
      </c>
      <c r="EL59" s="98">
        <f t="shared" si="178"/>
        <v>2905</v>
      </c>
      <c r="EM59" s="98">
        <f t="shared" si="179"/>
        <v>3551</v>
      </c>
      <c r="EN59" s="98">
        <f t="shared" si="180"/>
        <v>2153</v>
      </c>
      <c r="EO59" s="75">
        <f t="shared" si="181"/>
        <v>2785.6694664503193</v>
      </c>
      <c r="EP59" s="107">
        <f>EO59/EO58</f>
        <v>1.1352310186991019</v>
      </c>
      <c r="EQ59" s="398">
        <f t="shared" si="182"/>
        <v>0.95020267334503405</v>
      </c>
      <c r="ER59" s="278"/>
      <c r="ES59">
        <f t="shared" si="248"/>
        <v>2000</v>
      </c>
      <c r="ET59" s="96">
        <f t="shared" si="222"/>
        <v>2785.6694664503193</v>
      </c>
      <c r="EU59" s="96">
        <f t="shared" si="223"/>
        <v>86355.753459959902</v>
      </c>
      <c r="EV59" s="96">
        <f t="shared" si="149"/>
        <v>31</v>
      </c>
      <c r="EW59" s="96">
        <f t="shared" si="95"/>
        <v>961</v>
      </c>
      <c r="EX59" s="80">
        <f t="shared" si="96"/>
        <v>0.76470185626529652</v>
      </c>
      <c r="EY59">
        <f t="shared" si="224"/>
        <v>2000</v>
      </c>
      <c r="EZ59" s="280">
        <f>'Regional_intensity (aggregate)'!AJ36</f>
        <v>41.131978248340381</v>
      </c>
      <c r="FA59" s="280">
        <f t="shared" si="196"/>
        <v>39.094571369598718</v>
      </c>
      <c r="FB59" s="280">
        <f t="shared" si="225"/>
        <v>41.074339787138996</v>
      </c>
      <c r="FC59" s="280">
        <f t="shared" si="226"/>
        <v>39.039787937557925</v>
      </c>
      <c r="FD59" s="281">
        <f t="shared" si="227"/>
        <v>1.0014032717628594</v>
      </c>
      <c r="FE59" s="278"/>
      <c r="FF59" s="107">
        <f>EQ59/EQ58</f>
        <v>1.0718626965411</v>
      </c>
      <c r="FG59" s="89"/>
      <c r="FI59" s="95">
        <f t="shared" si="35"/>
        <v>2000</v>
      </c>
      <c r="FJ59" s="75">
        <f>HDD_by_Division18!I64</f>
        <v>4971</v>
      </c>
      <c r="FK59" s="75">
        <f>HDD_by_Division18!J64</f>
        <v>3460</v>
      </c>
      <c r="FL59" s="75">
        <f t="shared" si="183"/>
        <v>4041.3445447087779</v>
      </c>
      <c r="FN59" s="75">
        <f>CDD_by_Division18!I64</f>
        <v>1480</v>
      </c>
      <c r="FO59" s="75">
        <f>CDD_by_Division18!J64</f>
        <v>772</v>
      </c>
      <c r="FP59" s="96">
        <f t="shared" si="184"/>
        <v>1054.0765089260412</v>
      </c>
      <c r="FR59" s="421">
        <f t="shared" si="185"/>
        <v>1.0167765555550032</v>
      </c>
      <c r="FS59" s="278"/>
      <c r="FT59">
        <f t="shared" si="249"/>
        <v>2000</v>
      </c>
      <c r="FU59" s="96">
        <f t="shared" si="228"/>
        <v>4041.3445447087779</v>
      </c>
      <c r="FV59" s="96">
        <f t="shared" si="229"/>
        <v>1054.0765089260412</v>
      </c>
      <c r="FW59" s="96">
        <f t="shared" si="230"/>
        <v>32676.371776707278</v>
      </c>
      <c r="FX59" s="96">
        <f t="shared" si="151"/>
        <v>31</v>
      </c>
      <c r="FY59" s="96">
        <f t="shared" si="104"/>
        <v>961</v>
      </c>
      <c r="FZ59" s="96">
        <f t="shared" si="105"/>
        <v>29791</v>
      </c>
      <c r="GA59" s="96">
        <f t="shared" si="231"/>
        <v>2000</v>
      </c>
      <c r="GB59" s="280">
        <f>'Regional_intensity (aggregate)'!AX36</f>
        <v>53.408398525818363</v>
      </c>
      <c r="GC59" s="280">
        <f t="shared" si="197"/>
        <v>52.951102183832617</v>
      </c>
      <c r="GD59" s="280">
        <f t="shared" si="232"/>
        <v>53.386235075202848</v>
      </c>
      <c r="GE59" s="280">
        <f t="shared" si="233"/>
        <v>52.92912850233904</v>
      </c>
      <c r="GF59" s="281">
        <f t="shared" si="234"/>
        <v>1.0004151529056937</v>
      </c>
      <c r="GG59" s="278"/>
      <c r="GH59" s="278"/>
      <c r="GJ59" s="95">
        <f t="shared" si="186"/>
        <v>2000</v>
      </c>
      <c r="GK59" s="98">
        <f t="shared" si="187"/>
        <v>4971</v>
      </c>
      <c r="GL59" s="98">
        <f t="shared" si="188"/>
        <v>3460</v>
      </c>
      <c r="GM59" s="75">
        <f t="shared" si="189"/>
        <v>4067.3982210058161</v>
      </c>
      <c r="GO59" s="398">
        <f t="shared" si="190"/>
        <v>0.94281145943584665</v>
      </c>
      <c r="GP59" s="278"/>
      <c r="GQ59">
        <f t="shared" si="250"/>
        <v>2000</v>
      </c>
      <c r="GR59" s="96">
        <f t="shared" si="235"/>
        <v>4067.3982210058161</v>
      </c>
      <c r="GS59" s="96">
        <f t="shared" si="236"/>
        <v>126089.3448511803</v>
      </c>
      <c r="GT59" s="96">
        <f t="shared" si="153"/>
        <v>31</v>
      </c>
      <c r="GU59" s="96">
        <f t="shared" si="112"/>
        <v>961</v>
      </c>
      <c r="GV59" s="280">
        <f t="shared" si="113"/>
        <v>0.76470185626529652</v>
      </c>
      <c r="GW59">
        <f t="shared" si="237"/>
        <v>2000</v>
      </c>
      <c r="GX59" s="280">
        <f>'Regional_intensity (aggregate)'!AW36</f>
        <v>46.322583929314156</v>
      </c>
      <c r="GY59" s="280">
        <f t="shared" si="198"/>
        <v>48.257355184670281</v>
      </c>
      <c r="GZ59" s="280">
        <f t="shared" si="238"/>
        <v>46.833874888195844</v>
      </c>
      <c r="HA59" s="280">
        <f t="shared" si="199"/>
        <v>48.790001408445598</v>
      </c>
      <c r="HB59" s="281">
        <f t="shared" si="239"/>
        <v>0.98908288156591206</v>
      </c>
      <c r="HC59" s="278"/>
      <c r="HD59" s="278"/>
      <c r="HE59" s="278"/>
      <c r="HG59" s="89"/>
      <c r="HO59">
        <f t="shared" si="36"/>
        <v>2000</v>
      </c>
      <c r="HP59" s="112">
        <f t="shared" si="37"/>
        <v>1.0048971447656787</v>
      </c>
      <c r="HQ59" s="112">
        <f t="shared" si="38"/>
        <v>0.95954898898737984</v>
      </c>
      <c r="HS59">
        <f t="shared" si="157"/>
        <v>2000</v>
      </c>
      <c r="HT59" s="81">
        <f>Commercial_Total!D226</f>
        <v>3837.9702715359995</v>
      </c>
      <c r="HU59" s="81">
        <f t="shared" si="39"/>
        <v>3819.2667692681475</v>
      </c>
      <c r="HV59" s="81">
        <f>Commercial_Total!D308</f>
        <v>4278.2579999999998</v>
      </c>
      <c r="HW59" s="81">
        <f t="shared" si="40"/>
        <v>4458.6134205767667</v>
      </c>
      <c r="HX59" s="96"/>
      <c r="HY59" s="75">
        <f>HDD_by_Division10!K55</f>
        <v>4460</v>
      </c>
      <c r="HZ59" s="75">
        <f>CDD_by_Division10!K55</f>
        <v>1229</v>
      </c>
      <c r="IB59">
        <f t="shared" si="117"/>
        <v>2000</v>
      </c>
      <c r="IC59" s="81">
        <f t="shared" si="117"/>
        <v>3837.9702715359995</v>
      </c>
      <c r="ID59" s="81">
        <f t="shared" si="117"/>
        <v>3819.2667692681475</v>
      </c>
      <c r="IE59" s="81">
        <f t="shared" si="117"/>
        <v>4278.2579999999998</v>
      </c>
      <c r="IF59" s="81">
        <f t="shared" si="117"/>
        <v>4458.6134205767667</v>
      </c>
      <c r="IO59">
        <f t="shared" si="154"/>
        <v>2000</v>
      </c>
      <c r="IP59" s="78">
        <f>SEDS_CensusRgn!C48</f>
        <v>668.053</v>
      </c>
      <c r="IQ59" s="78">
        <f>SEDS_CensusRgn!D48</f>
        <v>858.65600000000006</v>
      </c>
      <c r="IR59" s="78">
        <f>SEDS_CensusRgn!E48</f>
        <v>1639.9259999999999</v>
      </c>
      <c r="IS59" s="78">
        <f>SEDS_CensusRgn!F48</f>
        <v>789.05700000000002</v>
      </c>
      <c r="IT59" s="78">
        <f t="shared" si="118"/>
        <v>3955.692</v>
      </c>
      <c r="IV59" s="78">
        <f t="shared" si="119"/>
        <v>672.36024702084455</v>
      </c>
      <c r="IW59" s="78">
        <f t="shared" si="120"/>
        <v>861.36980822945713</v>
      </c>
      <c r="IX59" s="78">
        <f t="shared" si="121"/>
        <v>1672.5087935371268</v>
      </c>
      <c r="IY59" s="78">
        <f t="shared" si="122"/>
        <v>788.72955663275741</v>
      </c>
      <c r="IZ59" s="78">
        <f t="shared" si="123"/>
        <v>3994.9684054201862</v>
      </c>
      <c r="JB59" s="290">
        <f t="shared" si="124"/>
        <v>0.99016853165424346</v>
      </c>
      <c r="JD59">
        <f t="shared" si="125"/>
        <v>2000</v>
      </c>
      <c r="JE59" s="78">
        <f t="shared" si="126"/>
        <v>3955.692</v>
      </c>
      <c r="JF59" s="78">
        <f t="shared" si="127"/>
        <v>3994.9684054201862</v>
      </c>
      <c r="JI59">
        <f t="shared" si="155"/>
        <v>2000</v>
      </c>
      <c r="JJ59" s="78">
        <f>SEDS_CensusRgn!J48</f>
        <v>1249.6420000000001</v>
      </c>
      <c r="JK59" s="78">
        <f>SEDS_CensusRgn!K48</f>
        <v>1220.8330000000001</v>
      </c>
      <c r="JL59" s="78">
        <f>SEDS_CensusRgn!L48</f>
        <v>1106.569</v>
      </c>
      <c r="JM59" s="78">
        <f>SEDS_CensusRgn!M48</f>
        <v>684.37099999999998</v>
      </c>
      <c r="JN59" s="78">
        <f t="shared" si="128"/>
        <v>4261.415</v>
      </c>
      <c r="JP59" s="78">
        <f t="shared" si="129"/>
        <v>1241.1440310464689</v>
      </c>
      <c r="JQ59" s="78">
        <f t="shared" si="130"/>
        <v>1226.3221677206768</v>
      </c>
      <c r="JR59" s="78">
        <f t="shared" si="131"/>
        <v>1105.0183589394589</v>
      </c>
      <c r="JS59" s="78">
        <f t="shared" si="132"/>
        <v>691.92482526490255</v>
      </c>
      <c r="JT59" s="78">
        <f t="shared" si="133"/>
        <v>4264.4093829715066</v>
      </c>
      <c r="JV59" s="290">
        <f t="shared" si="156"/>
        <v>0.99929782000211709</v>
      </c>
      <c r="JX59">
        <f t="shared" si="135"/>
        <v>2000</v>
      </c>
      <c r="JY59" s="78">
        <f t="shared" si="136"/>
        <v>4261.415</v>
      </c>
      <c r="JZ59" s="78">
        <f t="shared" si="137"/>
        <v>4264.4093829715066</v>
      </c>
      <c r="KD59" s="78"/>
      <c r="KE59" s="78"/>
    </row>
    <row r="60" spans="2:291" x14ac:dyDescent="0.2">
      <c r="B60" t="s">
        <v>197</v>
      </c>
      <c r="C60">
        <f>C61+C62</f>
        <v>1219</v>
      </c>
      <c r="D60" s="80"/>
      <c r="E60">
        <f>E61+E62</f>
        <v>7058</v>
      </c>
      <c r="F60" s="80"/>
      <c r="I60" s="96">
        <f t="shared" si="138"/>
        <v>2001</v>
      </c>
      <c r="J60" s="76">
        <v>0.99656617722964658</v>
      </c>
      <c r="K60" s="79">
        <f t="shared" si="52"/>
        <v>0.8945723839611136</v>
      </c>
      <c r="L60" s="96">
        <f t="shared" si="53"/>
        <v>32768</v>
      </c>
      <c r="M60" s="79">
        <f t="shared" si="54"/>
        <v>0.8945723839611136</v>
      </c>
      <c r="O60" s="95">
        <v>2001</v>
      </c>
      <c r="P60" s="75">
        <f>HDD_by_Division18!B65</f>
        <v>6202</v>
      </c>
      <c r="Q60" s="75">
        <f>HDD_by_Division18!C65</f>
        <v>5541</v>
      </c>
      <c r="R60" s="96">
        <f t="shared" si="160"/>
        <v>5678.8340943683406</v>
      </c>
      <c r="T60">
        <f>CDD_by_Division18!B65</f>
        <v>464</v>
      </c>
      <c r="U60">
        <f>CDD_by_Division18!C65</f>
        <v>623</v>
      </c>
      <c r="V60" s="96">
        <f t="shared" si="161"/>
        <v>583.45985555602488</v>
      </c>
      <c r="X60" s="420">
        <f t="shared" si="162"/>
        <v>1.0077797684170813</v>
      </c>
      <c r="Y60" s="278"/>
      <c r="Z60">
        <f t="shared" si="240"/>
        <v>2001</v>
      </c>
      <c r="AA60" s="96">
        <f t="shared" si="241"/>
        <v>5678.8340943683406</v>
      </c>
      <c r="AB60" s="96">
        <f t="shared" si="242"/>
        <v>583.45985555602488</v>
      </c>
      <c r="AC60" s="96">
        <f t="shared" si="140"/>
        <v>32</v>
      </c>
      <c r="AD60" s="96">
        <f t="shared" si="57"/>
        <v>1024</v>
      </c>
      <c r="AE60" s="96">
        <f t="shared" si="58"/>
        <v>32768</v>
      </c>
      <c r="AF60" s="280">
        <f>'Regional_intensity (aggregate)'!I37</f>
        <v>46.830384890385929</v>
      </c>
      <c r="AG60" s="280">
        <f t="shared" si="191"/>
        <v>46.481194647561878</v>
      </c>
      <c r="AH60" s="280">
        <f t="shared" si="200"/>
        <v>47.080236194878808</v>
      </c>
      <c r="AI60" s="280">
        <f t="shared" si="201"/>
        <v>46.729182938588394</v>
      </c>
      <c r="AJ60" s="281">
        <f t="shared" si="202"/>
        <v>0.99469307453219491</v>
      </c>
      <c r="AK60" s="278"/>
      <c r="AM60" s="95">
        <f t="shared" si="163"/>
        <v>2001</v>
      </c>
      <c r="AN60" s="98">
        <f t="shared" si="158"/>
        <v>6202</v>
      </c>
      <c r="AO60" s="99">
        <f t="shared" si="159"/>
        <v>5541</v>
      </c>
      <c r="AP60" s="96">
        <f t="shared" si="164"/>
        <v>5719.7455739577381</v>
      </c>
      <c r="AR60" s="398">
        <f t="shared" si="165"/>
        <v>0.93195292414566966</v>
      </c>
      <c r="AS60" s="278"/>
      <c r="AT60">
        <f t="shared" si="243"/>
        <v>2001</v>
      </c>
      <c r="AU60" s="96">
        <f t="shared" si="203"/>
        <v>5719.7455739577381</v>
      </c>
      <c r="AV60" s="96">
        <f t="shared" si="204"/>
        <v>183031.85836664762</v>
      </c>
      <c r="AW60" s="96">
        <f t="shared" si="142"/>
        <v>32</v>
      </c>
      <c r="AX60" s="96">
        <f t="shared" si="64"/>
        <v>1024</v>
      </c>
      <c r="AY60" s="80">
        <f t="shared" si="65"/>
        <v>0.8945723839611136</v>
      </c>
      <c r="AZ60">
        <f t="shared" si="205"/>
        <v>2001</v>
      </c>
      <c r="BA60" s="80">
        <f>'Regional_intensity (aggregate)'!H37</f>
        <v>79.974861488730824</v>
      </c>
      <c r="BB60" s="280">
        <f t="shared" si="192"/>
        <v>81.306329421306515</v>
      </c>
      <c r="BC60" s="280">
        <f t="shared" si="206"/>
        <v>82.305612411845161</v>
      </c>
      <c r="BD60" s="280">
        <f t="shared" si="207"/>
        <v>83.675884039171677</v>
      </c>
      <c r="BE60" s="281">
        <f t="shared" si="69"/>
        <v>0.97168174982464617</v>
      </c>
      <c r="BF60" s="278"/>
      <c r="BG60" s="278"/>
      <c r="BH60" s="278"/>
      <c r="BJ60" s="89"/>
      <c r="BL60" s="95">
        <f t="shared" si="33"/>
        <v>2001</v>
      </c>
      <c r="BM60" s="75">
        <f>HDD_by_Division18!D65</f>
        <v>5844</v>
      </c>
      <c r="BN60" s="75">
        <f>HDD_by_Division18!E65</f>
        <v>6221</v>
      </c>
      <c r="BO60" s="75">
        <f t="shared" si="166"/>
        <v>6054.0359435173305</v>
      </c>
      <c r="BQ60" s="75">
        <f>CDD_by_Division18!D65</f>
        <v>722</v>
      </c>
      <c r="BR60" s="75">
        <f>CDD_by_Division18!E65</f>
        <v>994</v>
      </c>
      <c r="BS60" s="96">
        <f t="shared" si="167"/>
        <v>811.13885819521181</v>
      </c>
      <c r="BU60" s="420">
        <f t="shared" si="168"/>
        <v>1.0029180755473301</v>
      </c>
      <c r="BV60" s="278"/>
      <c r="BW60">
        <f t="shared" si="244"/>
        <v>2001</v>
      </c>
      <c r="BX60" s="96">
        <f t="shared" si="44"/>
        <v>6054.0359435173305</v>
      </c>
      <c r="BY60" s="96">
        <f t="shared" si="245"/>
        <v>811.13885819521181</v>
      </c>
      <c r="BZ60" s="96">
        <f t="shared" si="144"/>
        <v>32</v>
      </c>
      <c r="CA60" s="96">
        <f t="shared" si="71"/>
        <v>1024</v>
      </c>
      <c r="CB60" s="96">
        <f t="shared" si="72"/>
        <v>32768</v>
      </c>
      <c r="CC60" s="96">
        <f t="shared" si="208"/>
        <v>2001</v>
      </c>
      <c r="CD60" s="280">
        <f>'Regional_intensity (aggregate)'!W37</f>
        <v>50.299520427961625</v>
      </c>
      <c r="CE60" s="280">
        <f t="shared" si="193"/>
        <v>47.81130324489849</v>
      </c>
      <c r="CF60" s="280">
        <f t="shared" si="209"/>
        <v>50.21476131722941</v>
      </c>
      <c r="CG60" s="280">
        <f t="shared" si="210"/>
        <v>47.730736998709531</v>
      </c>
      <c r="CH60" s="281">
        <f t="shared" si="211"/>
        <v>1.0016879321639458</v>
      </c>
      <c r="CI60" s="278"/>
      <c r="CJ60" s="278"/>
      <c r="CL60" s="95">
        <f t="shared" ref="CL60:CL66" si="251">AM60</f>
        <v>2001</v>
      </c>
      <c r="CM60" s="98">
        <f t="shared" ref="CM60:CM80" si="252">BM60</f>
        <v>5844</v>
      </c>
      <c r="CN60" s="99">
        <f t="shared" ref="CN60:CN80" si="253">BN60</f>
        <v>6221</v>
      </c>
      <c r="CO60" s="96">
        <f t="shared" si="172"/>
        <v>5960.8658863208011</v>
      </c>
      <c r="CQ60" s="398">
        <f t="shared" si="173"/>
        <v>0.91964783838578368</v>
      </c>
      <c r="CR60" s="278"/>
      <c r="CS60">
        <f t="shared" si="76"/>
        <v>2001</v>
      </c>
      <c r="CT60" s="96">
        <f t="shared" si="212"/>
        <v>5960.8658863208011</v>
      </c>
      <c r="CU60" s="96">
        <f t="shared" si="213"/>
        <v>190747.70836226564</v>
      </c>
      <c r="CV60" s="96">
        <f t="shared" si="145"/>
        <v>32</v>
      </c>
      <c r="CW60" s="96">
        <f t="shared" si="79"/>
        <v>1024</v>
      </c>
      <c r="CX60" s="80">
        <f t="shared" si="80"/>
        <v>0.8945723839611136</v>
      </c>
      <c r="CY60">
        <f t="shared" si="81"/>
        <v>2001</v>
      </c>
      <c r="CZ60" s="280">
        <f>'Regional_intensity (aggregate)'!V37</f>
        <v>65.105434372663225</v>
      </c>
      <c r="DA60" s="280">
        <f t="shared" si="194"/>
        <v>63.640873537139015</v>
      </c>
      <c r="DB60" s="280">
        <f t="shared" si="214"/>
        <v>68.101748652091729</v>
      </c>
      <c r="DC60" s="280">
        <f t="shared" si="215"/>
        <v>66.569785078426577</v>
      </c>
      <c r="DD60" s="281">
        <f t="shared" si="216"/>
        <v>0.9560023885034783</v>
      </c>
      <c r="DE60" s="278"/>
      <c r="DF60" s="212"/>
      <c r="DG60" s="89"/>
      <c r="DI60" s="95">
        <f t="shared" si="34"/>
        <v>2001</v>
      </c>
      <c r="DJ60" s="75">
        <f>HDD_by_Division18!F65</f>
        <v>2604</v>
      </c>
      <c r="DK60" s="75">
        <f>HDD_by_Division18!G65</f>
        <v>3327</v>
      </c>
      <c r="DL60" s="75">
        <f>HDD_by_Division18!H65</f>
        <v>2162</v>
      </c>
      <c r="DM60" s="75">
        <f t="shared" si="174"/>
        <v>2806.8780181875195</v>
      </c>
      <c r="DO60" s="75">
        <f>CDD_by_Division18!F65</f>
        <v>1897</v>
      </c>
      <c r="DP60" s="75">
        <f>CDD_by_Division18!G65</f>
        <v>1478</v>
      </c>
      <c r="DQ60" s="75">
        <f>CDD_by_Division18!H65</f>
        <v>2543</v>
      </c>
      <c r="DR60" s="75">
        <f t="shared" si="175"/>
        <v>1257.0564905605152</v>
      </c>
      <c r="DT60" s="420">
        <f t="shared" si="176"/>
        <v>1.0037550863707561</v>
      </c>
      <c r="DU60" s="278"/>
      <c r="DV60">
        <f t="shared" si="246"/>
        <v>2001</v>
      </c>
      <c r="DW60" s="96">
        <f t="shared" si="217"/>
        <v>2806.8780181875195</v>
      </c>
      <c r="DX60" s="96">
        <f t="shared" si="47"/>
        <v>1257.0564905605152</v>
      </c>
      <c r="DY60" s="96">
        <f t="shared" si="218"/>
        <v>40225.807697936485</v>
      </c>
      <c r="DZ60" s="96">
        <f t="shared" si="147"/>
        <v>32</v>
      </c>
      <c r="EA60" s="96">
        <f t="shared" si="87"/>
        <v>1024</v>
      </c>
      <c r="EB60" s="96">
        <f t="shared" si="88"/>
        <v>32768</v>
      </c>
      <c r="EC60" s="96">
        <f t="shared" si="219"/>
        <v>2001</v>
      </c>
      <c r="ED60" s="280">
        <f>'Regional_intensity (aggregate)'!AK37</f>
        <v>60.03667202461655</v>
      </c>
      <c r="EE60" s="280">
        <f t="shared" si="195"/>
        <v>57.82444711051356</v>
      </c>
      <c r="EF60" s="280">
        <f t="shared" si="220"/>
        <v>61.207903089000951</v>
      </c>
      <c r="EG60" s="280">
        <f t="shared" si="247"/>
        <v>58.952520777037194</v>
      </c>
      <c r="EH60" s="281">
        <f t="shared" si="221"/>
        <v>0.98086470855436203</v>
      </c>
      <c r="EI60" s="278"/>
      <c r="EK60" s="95">
        <f t="shared" si="177"/>
        <v>2001</v>
      </c>
      <c r="EL60" s="98">
        <f t="shared" si="178"/>
        <v>2604</v>
      </c>
      <c r="EM60" s="98">
        <f t="shared" si="179"/>
        <v>3327</v>
      </c>
      <c r="EN60" s="98">
        <f t="shared" si="180"/>
        <v>2162</v>
      </c>
      <c r="EO60" s="75">
        <f t="shared" si="181"/>
        <v>2603.4921256084758</v>
      </c>
      <c r="EQ60" s="398">
        <f t="shared" si="182"/>
        <v>0.91613634010099876</v>
      </c>
      <c r="ER60" s="278"/>
      <c r="ES60">
        <f t="shared" si="248"/>
        <v>2001</v>
      </c>
      <c r="ET60" s="96">
        <f t="shared" si="222"/>
        <v>2603.4921256084758</v>
      </c>
      <c r="EU60" s="96">
        <f t="shared" si="223"/>
        <v>83311.748019471226</v>
      </c>
      <c r="EV60" s="96">
        <f t="shared" si="149"/>
        <v>32</v>
      </c>
      <c r="EW60" s="96">
        <f t="shared" si="95"/>
        <v>1024</v>
      </c>
      <c r="EX60" s="80">
        <f t="shared" si="96"/>
        <v>0.8945723839611136</v>
      </c>
      <c r="EY60">
        <f t="shared" si="224"/>
        <v>2001</v>
      </c>
      <c r="EZ60" s="280">
        <f>'Regional_intensity (aggregate)'!AJ37</f>
        <v>37.282621482035587</v>
      </c>
      <c r="FA60" s="280">
        <f t="shared" si="196"/>
        <v>36.839550296585195</v>
      </c>
      <c r="FB60" s="280">
        <f t="shared" si="225"/>
        <v>37.975338297661843</v>
      </c>
      <c r="FC60" s="280">
        <f t="shared" si="226"/>
        <v>37.524034781745392</v>
      </c>
      <c r="FD60" s="281">
        <f t="shared" si="227"/>
        <v>0.98175877170081971</v>
      </c>
      <c r="FE60" s="278"/>
      <c r="FG60" s="89"/>
      <c r="FI60" s="95">
        <f t="shared" si="35"/>
        <v>2001</v>
      </c>
      <c r="FJ60" s="75">
        <f>HDD_by_Division18!I65</f>
        <v>5004</v>
      </c>
      <c r="FK60" s="75">
        <f>HDD_by_Division18!J65</f>
        <v>3545</v>
      </c>
      <c r="FL60" s="75">
        <f t="shared" si="183"/>
        <v>4106.3379819524207</v>
      </c>
      <c r="FN60" s="75">
        <f>CDD_by_Division18!I65</f>
        <v>1508</v>
      </c>
      <c r="FO60" s="75">
        <f>CDD_by_Division18!J65</f>
        <v>861</v>
      </c>
      <c r="FP60" s="96">
        <f t="shared" si="184"/>
        <v>1118.7733068858033</v>
      </c>
      <c r="FR60" s="421">
        <f t="shared" si="185"/>
        <v>1.0228651294685642</v>
      </c>
      <c r="FS60" s="278"/>
      <c r="FT60">
        <f t="shared" si="249"/>
        <v>2001</v>
      </c>
      <c r="FU60" s="96">
        <f t="shared" si="228"/>
        <v>4106.3379819524207</v>
      </c>
      <c r="FV60" s="96">
        <f t="shared" si="229"/>
        <v>1118.7733068858033</v>
      </c>
      <c r="FW60" s="96">
        <f t="shared" si="230"/>
        <v>35800.745820345706</v>
      </c>
      <c r="FX60" s="96">
        <f t="shared" si="151"/>
        <v>32</v>
      </c>
      <c r="FY60" s="96">
        <f t="shared" si="104"/>
        <v>1024</v>
      </c>
      <c r="FZ60" s="96">
        <f t="shared" si="105"/>
        <v>32768</v>
      </c>
      <c r="GA60" s="96">
        <f t="shared" si="231"/>
        <v>2001</v>
      </c>
      <c r="GB60" s="280">
        <f>'Regional_intensity (aggregate)'!AX37</f>
        <v>53.656076382843651</v>
      </c>
      <c r="GC60" s="280">
        <f t="shared" si="197"/>
        <v>53.486509508509229</v>
      </c>
      <c r="GD60" s="280">
        <f t="shared" si="232"/>
        <v>53.260006187078218</v>
      </c>
      <c r="GE60" s="280">
        <f t="shared" si="233"/>
        <v>53.091690995491405</v>
      </c>
      <c r="GF60" s="281">
        <f t="shared" si="234"/>
        <v>1.0074365405511636</v>
      </c>
      <c r="GG60" s="278"/>
      <c r="GH60" s="278"/>
      <c r="GJ60" s="95">
        <f t="shared" si="186"/>
        <v>2001</v>
      </c>
      <c r="GK60" s="98">
        <f t="shared" si="187"/>
        <v>5004</v>
      </c>
      <c r="GL60" s="98">
        <f t="shared" si="188"/>
        <v>3545</v>
      </c>
      <c r="GM60" s="75">
        <f t="shared" si="189"/>
        <v>4131.4950393431409</v>
      </c>
      <c r="GO60" s="398">
        <f t="shared" si="190"/>
        <v>0.95026958116841131</v>
      </c>
      <c r="GP60" s="278"/>
      <c r="GQ60">
        <f t="shared" si="250"/>
        <v>2001</v>
      </c>
      <c r="GR60" s="96">
        <f t="shared" si="235"/>
        <v>4131.4950393431409</v>
      </c>
      <c r="GS60" s="96">
        <f t="shared" si="236"/>
        <v>132207.84125898051</v>
      </c>
      <c r="GT60" s="96">
        <f t="shared" si="153"/>
        <v>32</v>
      </c>
      <c r="GU60" s="96">
        <f t="shared" si="112"/>
        <v>1024</v>
      </c>
      <c r="GV60" s="280">
        <f t="shared" si="113"/>
        <v>0.8945723839611136</v>
      </c>
      <c r="GW60">
        <f t="shared" si="237"/>
        <v>2001</v>
      </c>
      <c r="GX60" s="280">
        <f>'Regional_intensity (aggregate)'!AW37</f>
        <v>46.42915051596168</v>
      </c>
      <c r="GY60" s="280">
        <f t="shared" si="198"/>
        <v>46.62185694686778</v>
      </c>
      <c r="GZ60" s="280">
        <f t="shared" si="238"/>
        <v>46.745504762811549</v>
      </c>
      <c r="HA60" s="280">
        <f t="shared" si="199"/>
        <v>46.939524237293398</v>
      </c>
      <c r="HB60" s="281">
        <f t="shared" si="239"/>
        <v>0.99323241350253755</v>
      </c>
      <c r="HC60" s="278"/>
      <c r="HD60" s="278"/>
      <c r="HE60" s="278"/>
      <c r="HG60" s="89"/>
      <c r="HO60">
        <f t="shared" si="36"/>
        <v>2001</v>
      </c>
      <c r="HP60" s="112">
        <f t="shared" si="37"/>
        <v>1.0085500651403647</v>
      </c>
      <c r="HQ60" s="112">
        <f t="shared" si="38"/>
        <v>0.9273694214739383</v>
      </c>
      <c r="HS60">
        <f t="shared" si="157"/>
        <v>2001</v>
      </c>
      <c r="HT60" s="81">
        <f>Commercial_Total!D227</f>
        <v>3899.4324720959994</v>
      </c>
      <c r="HU60" s="81">
        <f t="shared" si="39"/>
        <v>3866.3747164136039</v>
      </c>
      <c r="HV60" s="81">
        <f>Commercial_Total!D309</f>
        <v>4084.6560000000004</v>
      </c>
      <c r="HW60" s="81">
        <f t="shared" si="40"/>
        <v>4404.5618773023034</v>
      </c>
      <c r="HX60" s="96"/>
      <c r="HY60" s="75">
        <f>HDD_by_Division10!K56</f>
        <v>4203</v>
      </c>
      <c r="HZ60" s="75">
        <f>CDD_by_Division10!K56</f>
        <v>1245</v>
      </c>
      <c r="IB60">
        <f t="shared" si="117"/>
        <v>2001</v>
      </c>
      <c r="IC60" s="81">
        <f t="shared" si="117"/>
        <v>3899.4324720959994</v>
      </c>
      <c r="ID60" s="81">
        <f t="shared" si="117"/>
        <v>3866.3747164136039</v>
      </c>
      <c r="IE60" s="81">
        <f t="shared" si="117"/>
        <v>4084.6560000000004</v>
      </c>
      <c r="IF60" s="81">
        <f t="shared" si="117"/>
        <v>4404.5618773023034</v>
      </c>
      <c r="IO60">
        <f t="shared" si="154"/>
        <v>2001</v>
      </c>
      <c r="IP60" s="78">
        <f>SEDS_CensusRgn!C49</f>
        <v>677.95699999999999</v>
      </c>
      <c r="IQ60" s="78">
        <f>SEDS_CensusRgn!D49</f>
        <v>905.18600000000004</v>
      </c>
      <c r="IR60" s="78">
        <f>SEDS_CensusRgn!E49</f>
        <v>1666.134</v>
      </c>
      <c r="IS60" s="78">
        <f>SEDS_CensusRgn!F49</f>
        <v>813.58799999999997</v>
      </c>
      <c r="IT60" s="78">
        <f t="shared" si="118"/>
        <v>4062.8649999999998</v>
      </c>
      <c r="IV60" s="78">
        <f t="shared" si="119"/>
        <v>681.57406275181302</v>
      </c>
      <c r="IW60" s="78">
        <f t="shared" si="120"/>
        <v>903.6606820694418</v>
      </c>
      <c r="IX60" s="78">
        <f t="shared" si="121"/>
        <v>1698.6379318872789</v>
      </c>
      <c r="IY60" s="78">
        <f t="shared" si="122"/>
        <v>807.58238087620873</v>
      </c>
      <c r="IZ60" s="78">
        <f t="shared" si="123"/>
        <v>4091.4550575847425</v>
      </c>
      <c r="JB60" s="290">
        <f t="shared" si="124"/>
        <v>0.99301225183159658</v>
      </c>
      <c r="JD60">
        <f t="shared" si="125"/>
        <v>2001</v>
      </c>
      <c r="JE60" s="78">
        <f t="shared" si="126"/>
        <v>4062.8649999999998</v>
      </c>
      <c r="JF60" s="78">
        <f t="shared" si="127"/>
        <v>4091.4550575847425</v>
      </c>
      <c r="JI60">
        <f t="shared" si="155"/>
        <v>2001</v>
      </c>
      <c r="JJ60" s="78">
        <f>SEDS_CensusRgn!J49</f>
        <v>1157.7850000000001</v>
      </c>
      <c r="JK60" s="78">
        <f>SEDS_CensusRgn!K49</f>
        <v>1171.6320000000001</v>
      </c>
      <c r="JL60" s="78">
        <f>SEDS_CensusRgn!L49</f>
        <v>1034.665</v>
      </c>
      <c r="JM60" s="78">
        <f>SEDS_CensusRgn!M49</f>
        <v>704.00599999999997</v>
      </c>
      <c r="JN60" s="78">
        <f t="shared" si="128"/>
        <v>4068.0880000000002</v>
      </c>
      <c r="JP60" s="78">
        <f t="shared" si="129"/>
        <v>1191.5269585015246</v>
      </c>
      <c r="JQ60" s="78">
        <f t="shared" si="130"/>
        <v>1225.5534233905705</v>
      </c>
      <c r="JR60" s="78">
        <f t="shared" si="131"/>
        <v>1053.8892341216615</v>
      </c>
      <c r="JS60" s="78">
        <f t="shared" si="132"/>
        <v>708.8028848327566</v>
      </c>
      <c r="JT60" s="78">
        <f t="shared" si="133"/>
        <v>4179.7725008465131</v>
      </c>
      <c r="JV60" s="290">
        <f t="shared" si="156"/>
        <v>0.97327976562746088</v>
      </c>
      <c r="JX60">
        <f t="shared" si="135"/>
        <v>2001</v>
      </c>
      <c r="JY60" s="78">
        <f t="shared" si="136"/>
        <v>4068.0880000000002</v>
      </c>
      <c r="JZ60" s="78">
        <f t="shared" si="137"/>
        <v>4179.7725008465131</v>
      </c>
      <c r="KD60" s="78"/>
      <c r="KE60" s="78"/>
    </row>
    <row r="61" spans="2:291" x14ac:dyDescent="0.2">
      <c r="B61" t="s">
        <v>198</v>
      </c>
      <c r="C61">
        <v>469</v>
      </c>
      <c r="D61" s="106">
        <f>C61/C$60</f>
        <v>0.38474159146841674</v>
      </c>
      <c r="E61">
        <v>2812</v>
      </c>
      <c r="F61" s="106">
        <f>E61/E$60</f>
        <v>0.3984131482006234</v>
      </c>
      <c r="I61" s="96">
        <f t="shared" si="138"/>
        <v>2002</v>
      </c>
      <c r="J61" s="76">
        <v>0.78851854677491884</v>
      </c>
      <c r="K61" s="79">
        <f t="shared" si="52"/>
        <v>0.8688418865370332</v>
      </c>
      <c r="L61" s="96">
        <f t="shared" si="53"/>
        <v>35937</v>
      </c>
      <c r="M61" s="79">
        <f t="shared" si="54"/>
        <v>0.8688418865370332</v>
      </c>
      <c r="O61" s="95">
        <v>2002</v>
      </c>
      <c r="P61" s="75">
        <f>HDD_by_Division18!B66</f>
        <v>6234</v>
      </c>
      <c r="Q61" s="75">
        <f>HDD_by_Division18!C66</f>
        <v>5550</v>
      </c>
      <c r="R61" s="96">
        <f t="shared" si="160"/>
        <v>5692.6301369863013</v>
      </c>
      <c r="T61">
        <f>CDD_by_Division18!B66</f>
        <v>508</v>
      </c>
      <c r="U61">
        <f>CDD_by_Division18!C66</f>
        <v>772</v>
      </c>
      <c r="V61" s="96">
        <f t="shared" si="161"/>
        <v>706.34843941377699</v>
      </c>
      <c r="X61" s="420">
        <f t="shared" si="162"/>
        <v>1.0237290767271232</v>
      </c>
      <c r="Y61" s="278"/>
      <c r="Z61">
        <f t="shared" si="240"/>
        <v>2002</v>
      </c>
      <c r="AA61" s="96">
        <f t="shared" si="241"/>
        <v>5692.6301369863013</v>
      </c>
      <c r="AB61" s="96">
        <f t="shared" si="242"/>
        <v>706.34843941377699</v>
      </c>
      <c r="AC61" s="96">
        <f t="shared" si="140"/>
        <v>33</v>
      </c>
      <c r="AD61" s="96">
        <f t="shared" si="57"/>
        <v>1089</v>
      </c>
      <c r="AE61" s="96">
        <f t="shared" si="58"/>
        <v>35937</v>
      </c>
      <c r="AF61" s="280">
        <f>'Regional_intensity (aggregate)'!I38</f>
        <v>47.51650750874289</v>
      </c>
      <c r="AG61" s="280">
        <f t="shared" si="191"/>
        <v>47.115524731206641</v>
      </c>
      <c r="AH61" s="280">
        <f t="shared" si="200"/>
        <v>47.475498600937371</v>
      </c>
      <c r="AI61" s="280">
        <f t="shared" si="201"/>
        <v>47.074861889781374</v>
      </c>
      <c r="AJ61" s="281">
        <f t="shared" si="202"/>
        <v>1.0008637909872253</v>
      </c>
      <c r="AK61" s="278"/>
      <c r="AM61" s="95">
        <f t="shared" si="163"/>
        <v>2002</v>
      </c>
      <c r="AN61" s="98">
        <f t="shared" si="158"/>
        <v>6234</v>
      </c>
      <c r="AO61" s="99">
        <f t="shared" si="159"/>
        <v>5550</v>
      </c>
      <c r="AP61" s="96">
        <f t="shared" si="164"/>
        <v>5734.9651627641342</v>
      </c>
      <c r="AR61" s="398">
        <f t="shared" si="165"/>
        <v>0.93353611593172092</v>
      </c>
      <c r="AS61" s="278"/>
      <c r="AT61">
        <f t="shared" si="243"/>
        <v>2002</v>
      </c>
      <c r="AU61" s="96">
        <f t="shared" si="203"/>
        <v>5734.9651627641342</v>
      </c>
      <c r="AV61" s="96">
        <f t="shared" si="204"/>
        <v>189253.85037121642</v>
      </c>
      <c r="AW61" s="96">
        <f t="shared" si="142"/>
        <v>33</v>
      </c>
      <c r="AX61" s="96">
        <f t="shared" si="64"/>
        <v>1089</v>
      </c>
      <c r="AY61" s="80">
        <f t="shared" si="65"/>
        <v>0.8688418865370332</v>
      </c>
      <c r="AZ61">
        <f t="shared" si="205"/>
        <v>2002</v>
      </c>
      <c r="BA61" s="80">
        <f>'Regional_intensity (aggregate)'!H38</f>
        <v>80.436187542088405</v>
      </c>
      <c r="BB61" s="280">
        <f t="shared" si="192"/>
        <v>81.635454917218084</v>
      </c>
      <c r="BC61" s="280">
        <f t="shared" si="206"/>
        <v>82.75857235267253</v>
      </c>
      <c r="BD61" s="280">
        <f t="shared" si="207"/>
        <v>83.992465440692598</v>
      </c>
      <c r="BE61" s="281">
        <f t="shared" si="69"/>
        <v>0.97193783381511989</v>
      </c>
      <c r="BF61" s="278"/>
      <c r="BG61" s="278"/>
      <c r="BH61" s="278"/>
      <c r="BJ61" s="89"/>
      <c r="BL61" s="95">
        <f t="shared" si="33"/>
        <v>2002</v>
      </c>
      <c r="BM61" s="75">
        <f>HDD_by_Division18!D66</f>
        <v>6128</v>
      </c>
      <c r="BN61" s="75">
        <f>HDD_by_Division18!E66</f>
        <v>6485</v>
      </c>
      <c r="BO61" s="75">
        <f t="shared" si="166"/>
        <v>6326.8934531450577</v>
      </c>
      <c r="BQ61" s="75">
        <f>CDD_by_Division18!D66</f>
        <v>899</v>
      </c>
      <c r="BR61" s="75">
        <f>CDD_by_Division18!E66</f>
        <v>1045</v>
      </c>
      <c r="BS61" s="96">
        <f t="shared" si="167"/>
        <v>946.84659300184171</v>
      </c>
      <c r="BU61" s="420">
        <f t="shared" si="168"/>
        <v>1.0195712395164731</v>
      </c>
      <c r="BV61" s="278"/>
      <c r="BW61">
        <f t="shared" si="244"/>
        <v>2002</v>
      </c>
      <c r="BX61" s="96">
        <f t="shared" si="44"/>
        <v>6326.8934531450577</v>
      </c>
      <c r="BY61" s="96">
        <f t="shared" si="245"/>
        <v>946.84659300184171</v>
      </c>
      <c r="BZ61" s="96">
        <f t="shared" si="144"/>
        <v>33</v>
      </c>
      <c r="CA61" s="96">
        <f t="shared" si="71"/>
        <v>1089</v>
      </c>
      <c r="CB61" s="96">
        <f t="shared" si="72"/>
        <v>35937</v>
      </c>
      <c r="CC61" s="96">
        <f t="shared" si="208"/>
        <v>2002</v>
      </c>
      <c r="CD61" s="280">
        <f>'Regional_intensity (aggregate)'!W38</f>
        <v>50.025200958871878</v>
      </c>
      <c r="CE61" s="280">
        <f t="shared" si="193"/>
        <v>49.040394706179612</v>
      </c>
      <c r="CF61" s="280">
        <f t="shared" si="209"/>
        <v>49.422753094352259</v>
      </c>
      <c r="CG61" s="280">
        <f t="shared" si="210"/>
        <v>48.449806752515485</v>
      </c>
      <c r="CH61" s="281">
        <f t="shared" si="211"/>
        <v>1.0121896864662616</v>
      </c>
      <c r="CI61" s="278"/>
      <c r="CJ61" s="278"/>
      <c r="CL61" s="95">
        <f t="shared" si="251"/>
        <v>2002</v>
      </c>
      <c r="CM61" s="98">
        <f t="shared" si="252"/>
        <v>6128</v>
      </c>
      <c r="CN61" s="99">
        <f t="shared" si="253"/>
        <v>6485</v>
      </c>
      <c r="CO61" s="96">
        <f t="shared" si="172"/>
        <v>6238.66610455312</v>
      </c>
      <c r="CQ61" s="398">
        <f t="shared" si="173"/>
        <v>0.94976206587919665</v>
      </c>
      <c r="CR61" s="278"/>
      <c r="CS61">
        <f t="shared" si="76"/>
        <v>2002</v>
      </c>
      <c r="CT61" s="96">
        <f t="shared" si="212"/>
        <v>6238.66610455312</v>
      </c>
      <c r="CU61" s="96">
        <f t="shared" si="213"/>
        <v>205875.98145025296</v>
      </c>
      <c r="CV61" s="96">
        <f t="shared" si="145"/>
        <v>33</v>
      </c>
      <c r="CW61" s="96">
        <f t="shared" si="79"/>
        <v>1089</v>
      </c>
      <c r="CX61" s="80">
        <f t="shared" si="80"/>
        <v>0.8688418865370332</v>
      </c>
      <c r="CY61">
        <f t="shared" si="81"/>
        <v>2002</v>
      </c>
      <c r="CZ61" s="280">
        <f>'Regional_intensity (aggregate)'!V38</f>
        <v>66.169905972333069</v>
      </c>
      <c r="DA61" s="280">
        <f t="shared" si="194"/>
        <v>65.540802865550646</v>
      </c>
      <c r="DB61" s="280">
        <f t="shared" si="214"/>
        <v>67.361950984000018</v>
      </c>
      <c r="DC61" s="280">
        <f t="shared" si="215"/>
        <v>66.72151464031414</v>
      </c>
      <c r="DD61" s="281">
        <f t="shared" si="216"/>
        <v>0.98230388232148902</v>
      </c>
      <c r="DE61" s="278"/>
      <c r="DF61" s="212"/>
      <c r="DG61" s="89"/>
      <c r="DI61" s="95">
        <f t="shared" si="34"/>
        <v>2002</v>
      </c>
      <c r="DJ61" s="75">
        <f>HDD_by_Division18!F66</f>
        <v>2664</v>
      </c>
      <c r="DK61" s="75">
        <f>HDD_by_Division18!G66</f>
        <v>3443</v>
      </c>
      <c r="DL61" s="75">
        <f>HDD_by_Division18!H66</f>
        <v>2292</v>
      </c>
      <c r="DM61" s="75">
        <f t="shared" si="174"/>
        <v>2895.6989651928507</v>
      </c>
      <c r="DO61" s="75">
        <f>CDD_by_Division18!F66</f>
        <v>2182</v>
      </c>
      <c r="DP61" s="75">
        <f>CDD_by_Division18!G66</f>
        <v>1757</v>
      </c>
      <c r="DQ61" s="75">
        <f>CDD_by_Division18!H66</f>
        <v>2515</v>
      </c>
      <c r="DR61" s="75">
        <f t="shared" si="175"/>
        <v>1459.5191716669106</v>
      </c>
      <c r="DT61" s="420">
        <f t="shared" si="176"/>
        <v>1.0276672652946539</v>
      </c>
      <c r="DU61" s="278"/>
      <c r="DV61">
        <f t="shared" si="246"/>
        <v>2002</v>
      </c>
      <c r="DW61" s="96">
        <f t="shared" si="217"/>
        <v>2895.6989651928507</v>
      </c>
      <c r="DX61" s="96">
        <f t="shared" si="47"/>
        <v>1459.5191716669106</v>
      </c>
      <c r="DY61" s="96">
        <f t="shared" si="218"/>
        <v>48164.132665008045</v>
      </c>
      <c r="DZ61" s="96">
        <f t="shared" si="147"/>
        <v>33</v>
      </c>
      <c r="EA61" s="96">
        <f t="shared" si="87"/>
        <v>1089</v>
      </c>
      <c r="EB61" s="96">
        <f t="shared" si="88"/>
        <v>35937</v>
      </c>
      <c r="EC61" s="96">
        <f t="shared" si="219"/>
        <v>2002</v>
      </c>
      <c r="ED61" s="280">
        <f>'Regional_intensity (aggregate)'!AK38</f>
        <v>59.033342796233534</v>
      </c>
      <c r="EE61" s="280">
        <f t="shared" si="195"/>
        <v>58.872151390493919</v>
      </c>
      <c r="EF61" s="280">
        <f t="shared" si="220"/>
        <v>59.550406308272173</v>
      </c>
      <c r="EG61" s="280">
        <f t="shared" si="247"/>
        <v>59.387803053052004</v>
      </c>
      <c r="EH61" s="281">
        <f t="shared" si="221"/>
        <v>0.99131721269268969</v>
      </c>
      <c r="EI61" s="278"/>
      <c r="EK61" s="95">
        <f t="shared" si="177"/>
        <v>2002</v>
      </c>
      <c r="EL61" s="98">
        <f t="shared" si="178"/>
        <v>2664</v>
      </c>
      <c r="EM61" s="98">
        <f t="shared" si="179"/>
        <v>3443</v>
      </c>
      <c r="EN61" s="98">
        <f t="shared" si="180"/>
        <v>2292</v>
      </c>
      <c r="EO61" s="75">
        <f t="shared" si="181"/>
        <v>2698.1547198625562</v>
      </c>
      <c r="EQ61" s="398">
        <f t="shared" si="182"/>
        <v>0.93410229729365635</v>
      </c>
      <c r="ER61" s="278"/>
      <c r="ES61">
        <f t="shared" si="248"/>
        <v>2002</v>
      </c>
      <c r="ET61" s="96">
        <f t="shared" si="222"/>
        <v>2698.1547198625562</v>
      </c>
      <c r="EU61" s="96">
        <f t="shared" si="223"/>
        <v>89039.105755464363</v>
      </c>
      <c r="EV61" s="96">
        <f t="shared" si="149"/>
        <v>33</v>
      </c>
      <c r="EW61" s="96">
        <f t="shared" si="95"/>
        <v>1089</v>
      </c>
      <c r="EX61" s="80">
        <f t="shared" si="96"/>
        <v>0.8688418865370332</v>
      </c>
      <c r="EY61">
        <f t="shared" si="224"/>
        <v>2002</v>
      </c>
      <c r="EZ61" s="280">
        <f>'Regional_intensity (aggregate)'!AJ38</f>
        <v>37.430701477792518</v>
      </c>
      <c r="FA61" s="280">
        <f t="shared" si="196"/>
        <v>36.999754813053741</v>
      </c>
      <c r="FB61" s="280">
        <f t="shared" si="225"/>
        <v>37.730140805216045</v>
      </c>
      <c r="FC61" s="280">
        <f t="shared" si="226"/>
        <v>37.295746639512814</v>
      </c>
      <c r="FD61" s="281">
        <f t="shared" si="227"/>
        <v>0.99206365730333745</v>
      </c>
      <c r="FE61" s="278"/>
      <c r="FG61" s="89"/>
      <c r="FI61" s="95">
        <f t="shared" si="35"/>
        <v>2002</v>
      </c>
      <c r="FJ61" s="75">
        <f>HDD_by_Division18!I66</f>
        <v>5197</v>
      </c>
      <c r="FK61" s="75">
        <f>HDD_by_Division18!J66</f>
        <v>3510</v>
      </c>
      <c r="FL61" s="75">
        <f t="shared" si="183"/>
        <v>4159.0590648072193</v>
      </c>
      <c r="FN61" s="75">
        <f>CDD_by_Division18!I66</f>
        <v>1467</v>
      </c>
      <c r="FO61" s="75">
        <f>CDD_by_Division18!J66</f>
        <v>783</v>
      </c>
      <c r="FP61" s="96">
        <f t="shared" si="184"/>
        <v>1055.5145933692263</v>
      </c>
      <c r="FR61" s="421">
        <f t="shared" si="185"/>
        <v>1.0184722561542945</v>
      </c>
      <c r="FS61" s="278"/>
      <c r="FT61">
        <f t="shared" si="249"/>
        <v>2002</v>
      </c>
      <c r="FU61" s="96">
        <f t="shared" si="228"/>
        <v>4159.0590648072193</v>
      </c>
      <c r="FV61" s="96">
        <f t="shared" si="229"/>
        <v>1055.5145933692263</v>
      </c>
      <c r="FW61" s="96">
        <f t="shared" si="230"/>
        <v>34831.981581184467</v>
      </c>
      <c r="FX61" s="96">
        <f t="shared" si="151"/>
        <v>33</v>
      </c>
      <c r="FY61" s="96">
        <f t="shared" si="104"/>
        <v>1089</v>
      </c>
      <c r="FZ61" s="96">
        <f t="shared" si="105"/>
        <v>35937</v>
      </c>
      <c r="GA61" s="96">
        <f t="shared" si="231"/>
        <v>2002</v>
      </c>
      <c r="GB61" s="280">
        <f>'Regional_intensity (aggregate)'!AX38</f>
        <v>53.63326491313618</v>
      </c>
      <c r="GC61" s="280">
        <f t="shared" si="197"/>
        <v>53.453553912154518</v>
      </c>
      <c r="GD61" s="280">
        <f t="shared" si="232"/>
        <v>53.401334528100932</v>
      </c>
      <c r="GE61" s="280">
        <f t="shared" si="233"/>
        <v>53.22240066499667</v>
      </c>
      <c r="GF61" s="281">
        <f t="shared" si="234"/>
        <v>1.0043431570968175</v>
      </c>
      <c r="GG61" s="278"/>
      <c r="GH61" s="278"/>
      <c r="GJ61" s="95">
        <f t="shared" si="186"/>
        <v>2002</v>
      </c>
      <c r="GK61" s="98">
        <f t="shared" si="187"/>
        <v>5197</v>
      </c>
      <c r="GL61" s="98">
        <f t="shared" si="188"/>
        <v>3510</v>
      </c>
      <c r="GM61" s="75">
        <f t="shared" si="189"/>
        <v>4188.1474512487166</v>
      </c>
      <c r="GO61" s="398">
        <f t="shared" si="190"/>
        <v>0.956766195717485</v>
      </c>
      <c r="GP61" s="278"/>
      <c r="GQ61">
        <f t="shared" si="250"/>
        <v>2002</v>
      </c>
      <c r="GR61" s="96">
        <f t="shared" si="235"/>
        <v>4188.1474512487166</v>
      </c>
      <c r="GS61" s="96">
        <f t="shared" si="236"/>
        <v>138208.86589120765</v>
      </c>
      <c r="GT61" s="96">
        <f t="shared" si="153"/>
        <v>33</v>
      </c>
      <c r="GU61" s="96">
        <f t="shared" si="112"/>
        <v>1089</v>
      </c>
      <c r="GV61" s="280">
        <f t="shared" si="113"/>
        <v>0.8688418865370332</v>
      </c>
      <c r="GW61">
        <f t="shared" si="237"/>
        <v>2002</v>
      </c>
      <c r="GX61" s="280">
        <f>'Regional_intensity (aggregate)'!AW38</f>
        <v>44.082031152133702</v>
      </c>
      <c r="GY61" s="280">
        <f t="shared" si="198"/>
        <v>46.733127542300423</v>
      </c>
      <c r="GZ61" s="280">
        <f t="shared" si="238"/>
        <v>44.195870271831538</v>
      </c>
      <c r="HA61" s="280">
        <f t="shared" si="199"/>
        <v>46.85381295449892</v>
      </c>
      <c r="HB61" s="281">
        <f t="shared" si="239"/>
        <v>0.99742421364264</v>
      </c>
      <c r="HC61" s="278"/>
      <c r="HD61" s="278"/>
      <c r="HE61" s="278"/>
      <c r="HG61" s="89"/>
      <c r="HO61">
        <f t="shared" si="36"/>
        <v>2002</v>
      </c>
      <c r="HP61" s="112">
        <f t="shared" si="37"/>
        <v>1.0232071031148</v>
      </c>
      <c r="HQ61" s="112">
        <f t="shared" si="38"/>
        <v>0.94372939506373388</v>
      </c>
      <c r="HS61">
        <f t="shared" si="157"/>
        <v>2002</v>
      </c>
      <c r="HT61" s="81">
        <f>Commercial_Total!D228</f>
        <v>3973.6085838119993</v>
      </c>
      <c r="HU61" s="81">
        <f t="shared" si="39"/>
        <v>3883.4841663195289</v>
      </c>
      <c r="HV61" s="81">
        <f>Commercial_Total!D310</f>
        <v>4132.17</v>
      </c>
      <c r="HW61" s="81">
        <f t="shared" si="40"/>
        <v>4378.5538753097098</v>
      </c>
      <c r="HX61" s="96"/>
      <c r="HY61" s="75">
        <f>HDD_by_Division10!K57</f>
        <v>4273</v>
      </c>
      <c r="HZ61" s="75">
        <f>CDD_by_Division10!K57</f>
        <v>1396</v>
      </c>
      <c r="IB61">
        <f t="shared" ref="IB61:IF69" si="254">HS61</f>
        <v>2002</v>
      </c>
      <c r="IC61" s="81">
        <f t="shared" si="254"/>
        <v>3973.6085838119993</v>
      </c>
      <c r="ID61" s="81">
        <f t="shared" si="254"/>
        <v>3883.4841663195289</v>
      </c>
      <c r="IE61" s="81">
        <f t="shared" si="254"/>
        <v>4132.17</v>
      </c>
      <c r="IF61" s="81">
        <f t="shared" si="254"/>
        <v>4378.5538753097098</v>
      </c>
      <c r="IO61">
        <f t="shared" si="154"/>
        <v>2002</v>
      </c>
      <c r="IP61" s="78">
        <f>SEDS_CensusRgn!C50</f>
        <v>695.25900000000001</v>
      </c>
      <c r="IQ61" s="78">
        <f>SEDS_CensusRgn!D50</f>
        <v>910.24599999999998</v>
      </c>
      <c r="IR61" s="78">
        <f>SEDS_CensusRgn!E50</f>
        <v>1673.847</v>
      </c>
      <c r="IS61" s="78">
        <f>SEDS_CensusRgn!F50</f>
        <v>830.46699999999998</v>
      </c>
      <c r="IT61" s="78">
        <f t="shared" si="118"/>
        <v>4109.8189999999995</v>
      </c>
      <c r="IV61" s="78">
        <f t="shared" si="119"/>
        <v>694.6589598512852</v>
      </c>
      <c r="IW61" s="78">
        <f t="shared" si="120"/>
        <v>899.28400987549514</v>
      </c>
      <c r="IX61" s="78">
        <f t="shared" si="121"/>
        <v>1688.50795544382</v>
      </c>
      <c r="IY61" s="78">
        <f t="shared" si="122"/>
        <v>826.8757487237441</v>
      </c>
      <c r="IZ61" s="78">
        <f t="shared" si="123"/>
        <v>4109.3266738943448</v>
      </c>
      <c r="JB61" s="290">
        <f t="shared" si="124"/>
        <v>1.0001198070011768</v>
      </c>
      <c r="JD61">
        <f t="shared" si="125"/>
        <v>2002</v>
      </c>
      <c r="JE61" s="78">
        <f t="shared" si="126"/>
        <v>4109.8189999999995</v>
      </c>
      <c r="JF61" s="78">
        <f t="shared" si="127"/>
        <v>4109.3266738943448</v>
      </c>
      <c r="JI61">
        <f t="shared" si="155"/>
        <v>2002</v>
      </c>
      <c r="JJ61" s="78">
        <f>SEDS_CensusRgn!J50</f>
        <v>1176.9380000000001</v>
      </c>
      <c r="JK61" s="78">
        <f>SEDS_CensusRgn!K50</f>
        <v>1204.011</v>
      </c>
      <c r="JL61" s="78">
        <f>SEDS_CensusRgn!L50</f>
        <v>1061.32</v>
      </c>
      <c r="JM61" s="78">
        <f>SEDS_CensusRgn!M50</f>
        <v>682.57400000000007</v>
      </c>
      <c r="JN61" s="78">
        <f t="shared" si="128"/>
        <v>4124.8430000000008</v>
      </c>
      <c r="JP61" s="78">
        <f t="shared" si="129"/>
        <v>1210.9190105093439</v>
      </c>
      <c r="JQ61" s="78">
        <f t="shared" si="130"/>
        <v>1225.7011518213164</v>
      </c>
      <c r="JR61" s="78">
        <f t="shared" si="131"/>
        <v>1069.8103818104955</v>
      </c>
      <c r="JS61" s="78">
        <f t="shared" si="132"/>
        <v>684.33670514896346</v>
      </c>
      <c r="JT61" s="78">
        <f t="shared" si="133"/>
        <v>4190.7672492901193</v>
      </c>
      <c r="JV61" s="290">
        <f t="shared" si="156"/>
        <v>0.98426916949365639</v>
      </c>
      <c r="JX61">
        <f t="shared" si="135"/>
        <v>2002</v>
      </c>
      <c r="JY61" s="78">
        <f t="shared" si="136"/>
        <v>4124.8430000000008</v>
      </c>
      <c r="JZ61" s="78">
        <f t="shared" si="137"/>
        <v>4190.7672492901193</v>
      </c>
      <c r="KD61" s="78"/>
      <c r="KE61" s="78"/>
    </row>
    <row r="62" spans="2:291" ht="16.5" customHeight="1" x14ac:dyDescent="0.2">
      <c r="B62" t="s">
        <v>199</v>
      </c>
      <c r="C62">
        <v>750</v>
      </c>
      <c r="D62" s="106">
        <f>C62/C$60</f>
        <v>0.61525840853158331</v>
      </c>
      <c r="E62">
        <v>4246</v>
      </c>
      <c r="F62" s="106">
        <f>E62/E$60</f>
        <v>0.60158685179937654</v>
      </c>
      <c r="I62" s="96">
        <f t="shared" si="138"/>
        <v>2003</v>
      </c>
      <c r="J62" s="76">
        <v>0.95548047743764086</v>
      </c>
      <c r="K62" s="79">
        <f t="shared" si="52"/>
        <v>0.90698002195625183</v>
      </c>
      <c r="L62" s="96">
        <f t="shared" si="53"/>
        <v>39304</v>
      </c>
      <c r="M62" s="79">
        <f t="shared" si="54"/>
        <v>0.90698002195625183</v>
      </c>
      <c r="O62" s="95">
        <v>2003</v>
      </c>
      <c r="P62" s="75">
        <f>HDD_by_Division18!B67</f>
        <v>6975</v>
      </c>
      <c r="Q62" s="75">
        <f>HDD_by_Division18!C67</f>
        <v>6258</v>
      </c>
      <c r="R62" s="96">
        <f t="shared" si="160"/>
        <v>6407.511415525114</v>
      </c>
      <c r="T62">
        <f>CDD_by_Division18!B67</f>
        <v>475</v>
      </c>
      <c r="U62">
        <f>CDD_by_Division18!C67</f>
        <v>615</v>
      </c>
      <c r="V62" s="96">
        <f t="shared" si="161"/>
        <v>580.18477847700296</v>
      </c>
      <c r="X62" s="420">
        <f t="shared" si="162"/>
        <v>1.0126412905148756</v>
      </c>
      <c r="Y62" s="278"/>
      <c r="Z62">
        <f t="shared" si="240"/>
        <v>2003</v>
      </c>
      <c r="AA62" s="96">
        <f t="shared" si="241"/>
        <v>6407.511415525114</v>
      </c>
      <c r="AB62" s="96">
        <f t="shared" si="242"/>
        <v>580.18477847700296</v>
      </c>
      <c r="AC62" s="96">
        <f t="shared" si="140"/>
        <v>34</v>
      </c>
      <c r="AD62" s="96">
        <f t="shared" si="57"/>
        <v>1156</v>
      </c>
      <c r="AE62" s="96">
        <f t="shared" si="58"/>
        <v>39304</v>
      </c>
      <c r="AF62" s="280">
        <f>'Regional_intensity (aggregate)'!I39</f>
        <v>47.348394774736882</v>
      </c>
      <c r="AG62" s="280">
        <f t="shared" si="191"/>
        <v>47.650570407482661</v>
      </c>
      <c r="AH62" s="280">
        <f t="shared" si="200"/>
        <v>47.062040347225668</v>
      </c>
      <c r="AI62" s="280">
        <f t="shared" si="201"/>
        <v>47.362388477038472</v>
      </c>
      <c r="AJ62" s="281">
        <f t="shared" si="202"/>
        <v>1.0060846156562375</v>
      </c>
      <c r="AK62" s="278"/>
      <c r="AM62" s="95">
        <f t="shared" si="163"/>
        <v>2003</v>
      </c>
      <c r="AN62" s="98">
        <f t="shared" si="158"/>
        <v>6975</v>
      </c>
      <c r="AO62" s="99">
        <f t="shared" si="159"/>
        <v>6258</v>
      </c>
      <c r="AP62" s="96">
        <f t="shared" si="164"/>
        <v>6451.8889206167896</v>
      </c>
      <c r="AR62" s="398">
        <f t="shared" si="165"/>
        <v>1.0048193552926368</v>
      </c>
      <c r="AS62" s="278"/>
      <c r="AT62">
        <f t="shared" si="243"/>
        <v>2003</v>
      </c>
      <c r="AU62" s="96">
        <f t="shared" si="203"/>
        <v>6451.8889206167896</v>
      </c>
      <c r="AV62" s="96">
        <f t="shared" si="204"/>
        <v>219364.22330097086</v>
      </c>
      <c r="AW62" s="96">
        <f t="shared" si="142"/>
        <v>34</v>
      </c>
      <c r="AX62" s="96">
        <f t="shared" si="64"/>
        <v>1156</v>
      </c>
      <c r="AY62" s="80">
        <f t="shared" si="65"/>
        <v>0.90698002195625183</v>
      </c>
      <c r="AZ62">
        <f t="shared" si="205"/>
        <v>2003</v>
      </c>
      <c r="BA62" s="80">
        <f>'Regional_intensity (aggregate)'!H39</f>
        <v>86.03719412603968</v>
      </c>
      <c r="BB62" s="280">
        <f t="shared" si="192"/>
        <v>85.624458454748435</v>
      </c>
      <c r="BC62" s="280">
        <f t="shared" si="206"/>
        <v>83.323618993270998</v>
      </c>
      <c r="BD62" s="280">
        <f t="shared" si="207"/>
        <v>82.923900822903619</v>
      </c>
      <c r="BE62" s="281">
        <f t="shared" si="69"/>
        <v>1.0325666979609687</v>
      </c>
      <c r="BF62" s="278"/>
      <c r="BG62" s="278"/>
      <c r="BH62" s="278"/>
      <c r="BJ62" s="89"/>
      <c r="BL62" s="95">
        <f t="shared" si="33"/>
        <v>2003</v>
      </c>
      <c r="BM62" s="75">
        <f>HDD_by_Division18!D67</f>
        <v>6536</v>
      </c>
      <c r="BN62" s="75">
        <f>HDD_by_Division18!E67</f>
        <v>6593</v>
      </c>
      <c r="BO62" s="75">
        <f t="shared" si="166"/>
        <v>6567.7560975609758</v>
      </c>
      <c r="BQ62" s="75">
        <f>CDD_by_Division18!D67</f>
        <v>619</v>
      </c>
      <c r="BR62" s="75">
        <f>CDD_by_Division18!E67</f>
        <v>907</v>
      </c>
      <c r="BS62" s="96">
        <f t="shared" si="167"/>
        <v>713.3823204419889</v>
      </c>
      <c r="BU62" s="420">
        <f t="shared" si="168"/>
        <v>0.99289264906810315</v>
      </c>
      <c r="BV62" s="278"/>
      <c r="BW62">
        <f t="shared" si="244"/>
        <v>2003</v>
      </c>
      <c r="BX62" s="96">
        <f t="shared" si="44"/>
        <v>6567.7560975609758</v>
      </c>
      <c r="BY62" s="96">
        <f t="shared" si="245"/>
        <v>713.3823204419889</v>
      </c>
      <c r="BZ62" s="96">
        <f t="shared" si="144"/>
        <v>34</v>
      </c>
      <c r="CA62" s="96">
        <f t="shared" si="71"/>
        <v>1156</v>
      </c>
      <c r="CB62" s="96">
        <f t="shared" si="72"/>
        <v>39304</v>
      </c>
      <c r="CC62" s="96">
        <f t="shared" si="208"/>
        <v>2003</v>
      </c>
      <c r="CD62" s="280">
        <f>'Regional_intensity (aggregate)'!W39</f>
        <v>48.746389829824388</v>
      </c>
      <c r="CE62" s="280">
        <f t="shared" si="193"/>
        <v>48.838936187980032</v>
      </c>
      <c r="CF62" s="280">
        <f t="shared" si="209"/>
        <v>49.014783029921958</v>
      </c>
      <c r="CG62" s="280">
        <f t="shared" si="210"/>
        <v>49.107838939929742</v>
      </c>
      <c r="CH62" s="281">
        <f t="shared" si="211"/>
        <v>0.99452423975979398</v>
      </c>
      <c r="CI62" s="278"/>
      <c r="CJ62" s="278"/>
      <c r="CL62" s="95">
        <f t="shared" si="251"/>
        <v>2003</v>
      </c>
      <c r="CM62" s="98">
        <f t="shared" si="252"/>
        <v>6536</v>
      </c>
      <c r="CN62" s="99">
        <f t="shared" si="253"/>
        <v>6593</v>
      </c>
      <c r="CO62" s="96">
        <f t="shared" si="172"/>
        <v>6553.6693780378928</v>
      </c>
      <c r="CQ62" s="398">
        <f t="shared" si="173"/>
        <v>0.98295859703947308</v>
      </c>
      <c r="CR62" s="278"/>
      <c r="CS62">
        <f t="shared" si="76"/>
        <v>2003</v>
      </c>
      <c r="CT62" s="96">
        <f t="shared" si="212"/>
        <v>6553.6693780378928</v>
      </c>
      <c r="CU62" s="96">
        <f t="shared" si="213"/>
        <v>222824.75885328837</v>
      </c>
      <c r="CV62" s="96">
        <f t="shared" si="145"/>
        <v>34</v>
      </c>
      <c r="CW62" s="96">
        <f t="shared" si="79"/>
        <v>1156</v>
      </c>
      <c r="CX62" s="80">
        <f t="shared" si="80"/>
        <v>0.90698002195625183</v>
      </c>
      <c r="CY62">
        <f t="shared" si="81"/>
        <v>2003</v>
      </c>
      <c r="CZ62" s="280">
        <f>'Regional_intensity (aggregate)'!V39</f>
        <v>68.349446136688627</v>
      </c>
      <c r="DA62" s="280">
        <f t="shared" si="194"/>
        <v>67.184376120487087</v>
      </c>
      <c r="DB62" s="280">
        <f t="shared" si="214"/>
        <v>67.459472265284788</v>
      </c>
      <c r="DC62" s="280">
        <f t="shared" si="215"/>
        <v>66.309572553034243</v>
      </c>
      <c r="DD62" s="281">
        <f t="shared" si="216"/>
        <v>1.013192719147046</v>
      </c>
      <c r="DE62" s="278"/>
      <c r="DF62" s="212"/>
      <c r="DG62" s="89"/>
      <c r="DI62" s="95">
        <f t="shared" si="34"/>
        <v>2003</v>
      </c>
      <c r="DJ62" s="75">
        <f>HDD_by_Division18!F67</f>
        <v>2884</v>
      </c>
      <c r="DK62" s="75">
        <f>HDD_by_Division18!G67</f>
        <v>3559</v>
      </c>
      <c r="DL62" s="75">
        <f>HDD_by_Division18!H67</f>
        <v>2205</v>
      </c>
      <c r="DM62" s="75">
        <f t="shared" si="174"/>
        <v>3039.9175290059579</v>
      </c>
      <c r="DO62" s="75">
        <f>CDD_by_Division18!F67</f>
        <v>1980</v>
      </c>
      <c r="DP62" s="75">
        <f>CDD_by_Division18!G67</f>
        <v>1452</v>
      </c>
      <c r="DQ62" s="75">
        <f>CDD_by_Division18!H67</f>
        <v>2496</v>
      </c>
      <c r="DR62" s="75">
        <f t="shared" si="175"/>
        <v>1290.3951412264014</v>
      </c>
      <c r="DT62" s="420">
        <f t="shared" si="176"/>
        <v>1.0117003672811211</v>
      </c>
      <c r="DU62" s="278"/>
      <c r="DV62">
        <f t="shared" si="246"/>
        <v>2003</v>
      </c>
      <c r="DW62" s="96">
        <f t="shared" si="217"/>
        <v>3039.9175290059579</v>
      </c>
      <c r="DX62" s="96">
        <f t="shared" si="47"/>
        <v>1290.3951412264014</v>
      </c>
      <c r="DY62" s="96">
        <f t="shared" si="218"/>
        <v>43873.434801697644</v>
      </c>
      <c r="DZ62" s="96">
        <f t="shared" si="147"/>
        <v>34</v>
      </c>
      <c r="EA62" s="96">
        <f t="shared" si="87"/>
        <v>1156</v>
      </c>
      <c r="EB62" s="96">
        <f t="shared" si="88"/>
        <v>39304</v>
      </c>
      <c r="EC62" s="96">
        <f t="shared" si="219"/>
        <v>2003</v>
      </c>
      <c r="ED62" s="280">
        <f>'Regional_intensity (aggregate)'!AK39</f>
        <v>57.775146941394148</v>
      </c>
      <c r="EE62" s="280">
        <f t="shared" si="195"/>
        <v>58.424983334317922</v>
      </c>
      <c r="EF62" s="280">
        <f t="shared" si="220"/>
        <v>59.097340602946737</v>
      </c>
      <c r="EG62" s="280">
        <f t="shared" si="247"/>
        <v>59.762048607718448</v>
      </c>
      <c r="EH62" s="281">
        <f t="shared" si="221"/>
        <v>0.97762685007374661</v>
      </c>
      <c r="EI62" s="278"/>
      <c r="EK62" s="95">
        <f t="shared" si="177"/>
        <v>2003</v>
      </c>
      <c r="EL62" s="98">
        <f t="shared" si="178"/>
        <v>2884</v>
      </c>
      <c r="EM62" s="98">
        <f t="shared" si="179"/>
        <v>3559</v>
      </c>
      <c r="EN62" s="98">
        <f t="shared" si="180"/>
        <v>2205</v>
      </c>
      <c r="EO62" s="75">
        <f t="shared" si="181"/>
        <v>2794.8545385129332</v>
      </c>
      <c r="EQ62" s="398">
        <f t="shared" si="182"/>
        <v>0.95186503657146959</v>
      </c>
      <c r="ER62" s="278"/>
      <c r="ES62">
        <f t="shared" si="248"/>
        <v>2003</v>
      </c>
      <c r="ET62" s="96">
        <f t="shared" si="222"/>
        <v>2794.8545385129332</v>
      </c>
      <c r="EU62" s="96">
        <f t="shared" si="223"/>
        <v>95025.054309439729</v>
      </c>
      <c r="EV62" s="96">
        <f t="shared" si="149"/>
        <v>34</v>
      </c>
      <c r="EW62" s="96">
        <f t="shared" si="95"/>
        <v>1156</v>
      </c>
      <c r="EX62" s="80">
        <f t="shared" si="96"/>
        <v>0.90698002195625183</v>
      </c>
      <c r="EY62">
        <f t="shared" si="224"/>
        <v>2003</v>
      </c>
      <c r="EZ62" s="280">
        <f>'Regional_intensity (aggregate)'!AJ39</f>
        <v>38.302936181674767</v>
      </c>
      <c r="FA62" s="280">
        <f t="shared" si="196"/>
        <v>36.658449550842761</v>
      </c>
      <c r="FB62" s="280">
        <f t="shared" si="225"/>
        <v>38.210737296940543</v>
      </c>
      <c r="FC62" s="280">
        <f t="shared" si="226"/>
        <v>36.570209105028312</v>
      </c>
      <c r="FD62" s="281">
        <f t="shared" si="227"/>
        <v>1.0024129051480408</v>
      </c>
      <c r="FE62" s="278"/>
      <c r="FG62" s="89"/>
      <c r="FI62" s="95">
        <f t="shared" si="35"/>
        <v>2003</v>
      </c>
      <c r="FJ62" s="75">
        <f>HDD_by_Division18!I67</f>
        <v>4817</v>
      </c>
      <c r="FK62" s="75">
        <f>HDD_by_Division18!J67</f>
        <v>3355</v>
      </c>
      <c r="FL62" s="75">
        <f t="shared" si="183"/>
        <v>3917.4922067268253</v>
      </c>
      <c r="FN62" s="75">
        <f>CDD_by_Division18!I67</f>
        <v>1553</v>
      </c>
      <c r="FO62" s="75">
        <f>CDD_by_Division18!J67</f>
        <v>978</v>
      </c>
      <c r="FP62" s="96">
        <f t="shared" si="184"/>
        <v>1207.0875602153583</v>
      </c>
      <c r="FR62" s="421">
        <f t="shared" si="185"/>
        <v>1.0264540496703396</v>
      </c>
      <c r="FS62" s="278"/>
      <c r="FT62">
        <f t="shared" si="249"/>
        <v>2003</v>
      </c>
      <c r="FU62" s="96">
        <f t="shared" si="228"/>
        <v>3917.4922067268253</v>
      </c>
      <c r="FV62" s="96">
        <f t="shared" si="229"/>
        <v>1207.0875602153583</v>
      </c>
      <c r="FW62" s="96">
        <f t="shared" si="230"/>
        <v>41040.97704732218</v>
      </c>
      <c r="FX62" s="96">
        <f t="shared" si="151"/>
        <v>34</v>
      </c>
      <c r="FY62" s="96">
        <f t="shared" si="104"/>
        <v>1156</v>
      </c>
      <c r="FZ62" s="96">
        <f t="shared" si="105"/>
        <v>39304</v>
      </c>
      <c r="GA62" s="96">
        <f t="shared" si="231"/>
        <v>2003</v>
      </c>
      <c r="GB62" s="280">
        <f>'Regional_intensity (aggregate)'!AX39</f>
        <v>52.490677851640356</v>
      </c>
      <c r="GC62" s="280">
        <f t="shared" si="197"/>
        <v>53.876993915951502</v>
      </c>
      <c r="GD62" s="280">
        <f t="shared" si="232"/>
        <v>51.94277613385492</v>
      </c>
      <c r="GE62" s="280">
        <f t="shared" si="233"/>
        <v>53.31462172485314</v>
      </c>
      <c r="GF62" s="281">
        <f t="shared" si="234"/>
        <v>1.0105481793343796</v>
      </c>
      <c r="GG62" s="278"/>
      <c r="GH62" s="278"/>
      <c r="GJ62" s="95">
        <f t="shared" si="186"/>
        <v>2003</v>
      </c>
      <c r="GK62" s="98">
        <f t="shared" si="187"/>
        <v>4817</v>
      </c>
      <c r="GL62" s="98">
        <f t="shared" si="188"/>
        <v>3355</v>
      </c>
      <c r="GM62" s="75">
        <f t="shared" si="189"/>
        <v>3942.700992131372</v>
      </c>
      <c r="GO62" s="398">
        <f t="shared" si="190"/>
        <v>0.92796415665034671</v>
      </c>
      <c r="GP62" s="278"/>
      <c r="GQ62">
        <f t="shared" si="250"/>
        <v>2003</v>
      </c>
      <c r="GR62" s="96">
        <f t="shared" si="235"/>
        <v>3942.700992131372</v>
      </c>
      <c r="GS62" s="96">
        <f t="shared" si="236"/>
        <v>134051.83373246665</v>
      </c>
      <c r="GT62" s="96">
        <f t="shared" si="153"/>
        <v>34</v>
      </c>
      <c r="GU62" s="96">
        <f t="shared" si="112"/>
        <v>1156</v>
      </c>
      <c r="GV62" s="280">
        <f t="shared" si="113"/>
        <v>0.90698002195625183</v>
      </c>
      <c r="GW62">
        <f t="shared" si="237"/>
        <v>2003</v>
      </c>
      <c r="GX62" s="280">
        <f>'Regional_intensity (aggregate)'!AW39</f>
        <v>42.087150356203587</v>
      </c>
      <c r="GY62" s="280">
        <f t="shared" si="198"/>
        <v>45.116460947375977</v>
      </c>
      <c r="GZ62" s="280">
        <f t="shared" si="238"/>
        <v>43.038257171783073</v>
      </c>
      <c r="HA62" s="280">
        <f t="shared" si="199"/>
        <v>46.13602566341644</v>
      </c>
      <c r="HB62" s="281">
        <f t="shared" si="239"/>
        <v>0.97790089845452532</v>
      </c>
      <c r="HC62" s="278"/>
      <c r="HD62" s="278"/>
      <c r="HE62" s="278"/>
      <c r="HG62" s="89"/>
      <c r="HO62">
        <f t="shared" si="36"/>
        <v>2003</v>
      </c>
      <c r="HP62" s="112">
        <f t="shared" si="37"/>
        <v>1.0111543348154477</v>
      </c>
      <c r="HQ62" s="112">
        <f t="shared" si="38"/>
        <v>0.96973973572930738</v>
      </c>
      <c r="HS62">
        <f t="shared" si="157"/>
        <v>2003</v>
      </c>
      <c r="HT62" s="81">
        <f>Commercial_Total!D229</f>
        <v>3981.1430535439999</v>
      </c>
      <c r="HU62" s="81">
        <f t="shared" si="39"/>
        <v>3937.2259174170717</v>
      </c>
      <c r="HV62" s="81">
        <f>Commercial_Total!D311</f>
        <v>4298.49</v>
      </c>
      <c r="HW62" s="81">
        <f t="shared" si="40"/>
        <v>4432.622322903223</v>
      </c>
      <c r="HX62" s="96"/>
      <c r="HY62" s="75">
        <f>HDD_by_Division10!K58</f>
        <v>4459</v>
      </c>
      <c r="HZ62" s="75">
        <f>CDD_by_Division10!K58</f>
        <v>1290</v>
      </c>
      <c r="IB62">
        <f t="shared" si="254"/>
        <v>2003</v>
      </c>
      <c r="IC62" s="81">
        <f t="shared" si="254"/>
        <v>3981.1430535439999</v>
      </c>
      <c r="ID62" s="81">
        <f t="shared" si="254"/>
        <v>3937.2259174170717</v>
      </c>
      <c r="IE62" s="81">
        <f t="shared" si="254"/>
        <v>4298.49</v>
      </c>
      <c r="IF62" s="81">
        <f t="shared" si="254"/>
        <v>4432.622322903223</v>
      </c>
      <c r="IO62">
        <f t="shared" si="154"/>
        <v>2003</v>
      </c>
      <c r="IP62" s="78">
        <f>SEDS_CensusRgn!C51</f>
        <v>698.49800000000005</v>
      </c>
      <c r="IQ62" s="78">
        <f>SEDS_CensusRgn!D51</f>
        <v>894.59800000000007</v>
      </c>
      <c r="IR62" s="78">
        <f>SEDS_CensusRgn!E51</f>
        <v>1669.1680000000001</v>
      </c>
      <c r="IS62" s="78">
        <f>SEDS_CensusRgn!F51</f>
        <v>827.79500000000007</v>
      </c>
      <c r="IT62" s="78">
        <f t="shared" si="118"/>
        <v>4090.0590000000002</v>
      </c>
      <c r="IV62" s="78">
        <f t="shared" si="119"/>
        <v>694.27361191125226</v>
      </c>
      <c r="IW62" s="78">
        <f t="shared" si="120"/>
        <v>899.5235754294647</v>
      </c>
      <c r="IX62" s="78">
        <f t="shared" si="121"/>
        <v>1707.3671819407248</v>
      </c>
      <c r="IY62" s="78">
        <f t="shared" si="122"/>
        <v>819.15441235592152</v>
      </c>
      <c r="IZ62" s="78">
        <f t="shared" si="123"/>
        <v>4120.3187816373629</v>
      </c>
      <c r="JB62" s="290">
        <f t="shared" si="124"/>
        <v>0.99265596104548548</v>
      </c>
      <c r="JD62">
        <f t="shared" si="125"/>
        <v>2003</v>
      </c>
      <c r="JE62" s="78">
        <f t="shared" si="126"/>
        <v>4090.0590000000002</v>
      </c>
      <c r="JF62" s="78">
        <f t="shared" si="127"/>
        <v>4120.3187816373629</v>
      </c>
      <c r="JI62">
        <f t="shared" si="155"/>
        <v>2003</v>
      </c>
      <c r="JJ62" s="78">
        <f>SEDS_CensusRgn!J51</f>
        <v>1269.2470000000001</v>
      </c>
      <c r="JK62" s="78">
        <f>SEDS_CensusRgn!K51</f>
        <v>1254.355</v>
      </c>
      <c r="JL62" s="78">
        <f>SEDS_CensusRgn!L51</f>
        <v>1106.6010000000001</v>
      </c>
      <c r="JM62" s="78">
        <f>SEDS_CensusRgn!M51</f>
        <v>663.72800000000007</v>
      </c>
      <c r="JN62" s="78">
        <f t="shared" si="128"/>
        <v>4293.9310000000005</v>
      </c>
      <c r="JP62" s="78">
        <f t="shared" si="129"/>
        <v>1229.2155097645596</v>
      </c>
      <c r="JQ62" s="78">
        <f t="shared" si="130"/>
        <v>1238.0221218486213</v>
      </c>
      <c r="JR62" s="78">
        <f t="shared" si="131"/>
        <v>1103.9373039960738</v>
      </c>
      <c r="JS62" s="78">
        <f t="shared" si="132"/>
        <v>678.7272627000915</v>
      </c>
      <c r="JT62" s="78">
        <f t="shared" si="133"/>
        <v>4249.9021983093462</v>
      </c>
      <c r="JV62" s="290">
        <f t="shared" si="156"/>
        <v>1.0103599564498613</v>
      </c>
      <c r="JX62">
        <f t="shared" si="135"/>
        <v>2003</v>
      </c>
      <c r="JY62" s="78">
        <f t="shared" si="136"/>
        <v>4293.9310000000005</v>
      </c>
      <c r="JZ62" s="78">
        <f t="shared" si="137"/>
        <v>4249.9021983093462</v>
      </c>
      <c r="KD62" s="78"/>
      <c r="KE62" s="78"/>
    </row>
    <row r="63" spans="2:291" ht="19.5" customHeight="1" x14ac:dyDescent="0.2">
      <c r="I63" s="96">
        <f t="shared" si="138"/>
        <v>2004</v>
      </c>
      <c r="J63" s="76">
        <v>1.0668682671461767</v>
      </c>
      <c r="K63" s="79">
        <f t="shared" si="52"/>
        <v>0.98357837401446546</v>
      </c>
      <c r="L63" s="96">
        <f t="shared" si="53"/>
        <v>42875</v>
      </c>
      <c r="M63" s="79">
        <f t="shared" si="54"/>
        <v>0.98357837401446546</v>
      </c>
      <c r="O63" s="213">
        <v>2004</v>
      </c>
      <c r="P63" s="75">
        <f>HDD_by_Division18!B68</f>
        <v>6709</v>
      </c>
      <c r="Q63" s="75">
        <f>HDD_by_Division18!C68</f>
        <v>5892</v>
      </c>
      <c r="R63" s="96">
        <f t="shared" si="160"/>
        <v>6062.3637747336379</v>
      </c>
      <c r="T63">
        <f>CDD_by_Division18!B68</f>
        <v>368</v>
      </c>
      <c r="U63">
        <f>CDD_by_Division18!C68</f>
        <v>591</v>
      </c>
      <c r="V63" s="96">
        <f t="shared" si="161"/>
        <v>535.54432571694053</v>
      </c>
      <c r="X63" s="420">
        <f t="shared" si="162"/>
        <v>1.0027618705035664</v>
      </c>
      <c r="Y63" s="278"/>
      <c r="Z63">
        <f t="shared" si="240"/>
        <v>2004</v>
      </c>
      <c r="AA63" s="96">
        <f t="shared" si="241"/>
        <v>6062.3637747336379</v>
      </c>
      <c r="AB63" s="96">
        <f t="shared" si="242"/>
        <v>535.54432571694053</v>
      </c>
      <c r="AC63" s="96">
        <f t="shared" si="140"/>
        <v>35</v>
      </c>
      <c r="AD63" s="96">
        <f t="shared" si="57"/>
        <v>1225</v>
      </c>
      <c r="AE63" s="96">
        <f t="shared" si="58"/>
        <v>42875</v>
      </c>
      <c r="AF63" s="280">
        <f>'Regional_intensity (aggregate)'!I40</f>
        <v>48.43412611788856</v>
      </c>
      <c r="AG63" s="280">
        <f t="shared" si="191"/>
        <v>47.51925498925663</v>
      </c>
      <c r="AH63" s="280">
        <f t="shared" si="200"/>
        <v>48.505894499039194</v>
      </c>
      <c r="AI63" s="280">
        <f t="shared" si="201"/>
        <v>47.589667739055443</v>
      </c>
      <c r="AJ63" s="281">
        <f t="shared" si="202"/>
        <v>0.99852041938630665</v>
      </c>
      <c r="AK63" s="278"/>
      <c r="AM63" s="95">
        <f t="shared" si="163"/>
        <v>2004</v>
      </c>
      <c r="AN63" s="98">
        <f t="shared" si="158"/>
        <v>6709</v>
      </c>
      <c r="AO63" s="99">
        <f t="shared" si="159"/>
        <v>5892</v>
      </c>
      <c r="AP63" s="96">
        <f t="shared" si="164"/>
        <v>6112.9306110793823</v>
      </c>
      <c r="AR63" s="398">
        <f t="shared" si="165"/>
        <v>0.97190137871624815</v>
      </c>
      <c r="AS63" s="278"/>
      <c r="AT63">
        <f t="shared" si="243"/>
        <v>2004</v>
      </c>
      <c r="AU63" s="96">
        <f t="shared" si="203"/>
        <v>6112.9306110793823</v>
      </c>
      <c r="AV63" s="96">
        <f t="shared" si="204"/>
        <v>213952.57138777839</v>
      </c>
      <c r="AW63" s="96">
        <f t="shared" si="142"/>
        <v>35</v>
      </c>
      <c r="AX63" s="96">
        <f t="shared" si="64"/>
        <v>1225</v>
      </c>
      <c r="AY63" s="80">
        <f t="shared" si="65"/>
        <v>0.98357837401446546</v>
      </c>
      <c r="AZ63">
        <f t="shared" si="205"/>
        <v>2004</v>
      </c>
      <c r="BA63" s="80">
        <f>'Regional_intensity (aggregate)'!H40</f>
        <v>85.705230557701924</v>
      </c>
      <c r="BB63" s="280">
        <f t="shared" si="192"/>
        <v>81.272539546777722</v>
      </c>
      <c r="BC63" s="280">
        <f t="shared" si="206"/>
        <v>85.413022763239894</v>
      </c>
      <c r="BD63" s="280">
        <f t="shared" si="207"/>
        <v>80.995444795655118</v>
      </c>
      <c r="BE63" s="281">
        <f t="shared" si="69"/>
        <v>1.0034211152469339</v>
      </c>
      <c r="BF63" s="278"/>
      <c r="BG63" s="278"/>
      <c r="BH63" s="278"/>
      <c r="BJ63" s="89"/>
      <c r="BL63" s="95">
        <f t="shared" si="33"/>
        <v>2004</v>
      </c>
      <c r="BM63" s="75">
        <f>HDD_by_Division18!D68</f>
        <v>6178</v>
      </c>
      <c r="BN63" s="75">
        <f>HDD_by_Division18!E68</f>
        <v>6329</v>
      </c>
      <c r="BO63" s="75">
        <f t="shared" si="166"/>
        <v>6262.1258023106548</v>
      </c>
      <c r="BQ63" s="75">
        <f>CDD_by_Division18!D68</f>
        <v>585</v>
      </c>
      <c r="BR63" s="75">
        <f>CDD_by_Division18!E68</f>
        <v>722</v>
      </c>
      <c r="BS63" s="96">
        <f t="shared" si="167"/>
        <v>629.89714548802954</v>
      </c>
      <c r="BU63" s="420">
        <f t="shared" si="168"/>
        <v>0.97630923377229872</v>
      </c>
      <c r="BV63" s="278"/>
      <c r="BW63">
        <f t="shared" si="244"/>
        <v>2004</v>
      </c>
      <c r="BX63" s="96">
        <f t="shared" si="44"/>
        <v>6262.1258023106548</v>
      </c>
      <c r="BY63" s="96">
        <f t="shared" si="245"/>
        <v>629.89714548802954</v>
      </c>
      <c r="BZ63" s="96">
        <f t="shared" si="144"/>
        <v>35</v>
      </c>
      <c r="CA63" s="96">
        <f t="shared" si="71"/>
        <v>1225</v>
      </c>
      <c r="CB63" s="96">
        <f t="shared" si="72"/>
        <v>42875</v>
      </c>
      <c r="CC63" s="96">
        <f t="shared" si="208"/>
        <v>2004</v>
      </c>
      <c r="CD63" s="280">
        <f>'Regional_intensity (aggregate)'!W40</f>
        <v>48.723382541186879</v>
      </c>
      <c r="CE63" s="280">
        <f t="shared" si="193"/>
        <v>49.113740430564789</v>
      </c>
      <c r="CF63" s="280">
        <f t="shared" si="209"/>
        <v>49.304860245107371</v>
      </c>
      <c r="CG63" s="280">
        <f t="shared" si="210"/>
        <v>49.699876768541131</v>
      </c>
      <c r="CH63" s="281">
        <f t="shared" si="211"/>
        <v>0.98820648307226078</v>
      </c>
      <c r="CI63" s="278"/>
      <c r="CJ63" s="278"/>
      <c r="CL63" s="95">
        <f t="shared" si="251"/>
        <v>2004</v>
      </c>
      <c r="CM63" s="98">
        <f t="shared" si="252"/>
        <v>6178</v>
      </c>
      <c r="CN63" s="99">
        <f t="shared" si="253"/>
        <v>6329</v>
      </c>
      <c r="CO63" s="96">
        <f t="shared" si="172"/>
        <v>6224.8083523459973</v>
      </c>
      <c r="CQ63" s="398">
        <f t="shared" si="173"/>
        <v>0.94827876323259808</v>
      </c>
      <c r="CR63" s="278"/>
      <c r="CS63">
        <f t="shared" si="76"/>
        <v>2004</v>
      </c>
      <c r="CT63" s="96">
        <f t="shared" si="212"/>
        <v>6224.8083523459973</v>
      </c>
      <c r="CU63" s="96">
        <f t="shared" si="213"/>
        <v>217868.29233210991</v>
      </c>
      <c r="CV63" s="96">
        <f t="shared" si="145"/>
        <v>35</v>
      </c>
      <c r="CW63" s="96">
        <f t="shared" si="79"/>
        <v>1225</v>
      </c>
      <c r="CX63" s="80">
        <f t="shared" si="80"/>
        <v>0.98357837401446546</v>
      </c>
      <c r="CY63">
        <f t="shared" si="81"/>
        <v>2004</v>
      </c>
      <c r="CZ63" s="280">
        <f>'Regional_intensity (aggregate)'!V40</f>
        <v>65.430177059664771</v>
      </c>
      <c r="DA63" s="280">
        <f t="shared" si="194"/>
        <v>64.253656778631708</v>
      </c>
      <c r="DB63" s="280">
        <f t="shared" si="214"/>
        <v>66.768600473211833</v>
      </c>
      <c r="DC63" s="280">
        <f t="shared" si="215"/>
        <v>65.568013586196457</v>
      </c>
      <c r="DD63" s="281">
        <f t="shared" si="216"/>
        <v>0.97995429881619212</v>
      </c>
      <c r="DE63" s="278"/>
      <c r="DF63" s="212"/>
      <c r="DG63" s="89"/>
      <c r="DI63" s="95">
        <f t="shared" si="34"/>
        <v>2004</v>
      </c>
      <c r="DJ63" s="75">
        <f>HDD_by_Division18!F68</f>
        <v>2715</v>
      </c>
      <c r="DK63" s="75">
        <f>HDD_by_Division18!G68</f>
        <v>3291</v>
      </c>
      <c r="DL63" s="75">
        <f>HDD_by_Division18!H68</f>
        <v>2041</v>
      </c>
      <c r="DM63" s="75">
        <f t="shared" si="174"/>
        <v>2836.1558482282844</v>
      </c>
      <c r="DO63" s="75">
        <f>CDD_by_Division18!F68</f>
        <v>2038</v>
      </c>
      <c r="DP63" s="75">
        <f>CDD_by_Division18!G68</f>
        <v>1517</v>
      </c>
      <c r="DQ63" s="75">
        <f>CDD_by_Division18!H68</f>
        <v>2482</v>
      </c>
      <c r="DR63" s="75">
        <f t="shared" si="175"/>
        <v>1333.5621981560075</v>
      </c>
      <c r="DT63" s="420">
        <f t="shared" si="176"/>
        <v>1.0133881848810642</v>
      </c>
      <c r="DU63" s="278"/>
      <c r="DV63">
        <f t="shared" si="246"/>
        <v>2004</v>
      </c>
      <c r="DW63" s="96">
        <f t="shared" si="217"/>
        <v>2836.1558482282844</v>
      </c>
      <c r="DX63" s="96">
        <f t="shared" si="47"/>
        <v>1333.5621981560075</v>
      </c>
      <c r="DY63" s="96">
        <f t="shared" si="218"/>
        <v>46674.676935460266</v>
      </c>
      <c r="DZ63" s="96">
        <f t="shared" si="147"/>
        <v>35</v>
      </c>
      <c r="EA63" s="96">
        <f t="shared" si="87"/>
        <v>1225</v>
      </c>
      <c r="EB63" s="96">
        <f t="shared" si="88"/>
        <v>42875</v>
      </c>
      <c r="EC63" s="96">
        <f t="shared" si="219"/>
        <v>2004</v>
      </c>
      <c r="ED63" s="280">
        <f>'Regional_intensity (aggregate)'!AK40</f>
        <v>57.901636117605527</v>
      </c>
      <c r="EE63" s="280">
        <f t="shared" si="195"/>
        <v>59.089662438749052</v>
      </c>
      <c r="EF63" s="280">
        <f t="shared" si="220"/>
        <v>58.867040763499759</v>
      </c>
      <c r="EG63" s="280">
        <f t="shared" si="247"/>
        <v>60.074875266359378</v>
      </c>
      <c r="EH63" s="281">
        <f t="shared" si="221"/>
        <v>0.98360025179840826</v>
      </c>
      <c r="EI63" s="278">
        <v>1.0055406106639755</v>
      </c>
      <c r="EK63" s="95">
        <f t="shared" si="177"/>
        <v>2004</v>
      </c>
      <c r="EL63" s="98">
        <f t="shared" si="178"/>
        <v>2715</v>
      </c>
      <c r="EM63" s="98">
        <f t="shared" si="179"/>
        <v>3291</v>
      </c>
      <c r="EN63" s="98">
        <f t="shared" si="180"/>
        <v>2041</v>
      </c>
      <c r="EO63" s="75">
        <f t="shared" si="181"/>
        <v>2607.4394387706407</v>
      </c>
      <c r="EQ63" s="398">
        <f t="shared" si="182"/>
        <v>0.91689728359208145</v>
      </c>
      <c r="ER63" s="278"/>
      <c r="ES63">
        <f t="shared" si="248"/>
        <v>2004</v>
      </c>
      <c r="ET63" s="96">
        <f t="shared" si="222"/>
        <v>2607.4394387706407</v>
      </c>
      <c r="EU63" s="96">
        <f t="shared" si="223"/>
        <v>91260.380356972426</v>
      </c>
      <c r="EV63" s="96">
        <f t="shared" si="149"/>
        <v>35</v>
      </c>
      <c r="EW63" s="96">
        <f t="shared" si="95"/>
        <v>1225</v>
      </c>
      <c r="EX63" s="80">
        <f t="shared" si="96"/>
        <v>0.98357837401446546</v>
      </c>
      <c r="EY63">
        <f t="shared" si="224"/>
        <v>2004</v>
      </c>
      <c r="EZ63" s="280">
        <f>'Regional_intensity (aggregate)'!AJ40</f>
        <v>36.29929109536706</v>
      </c>
      <c r="FA63" s="280">
        <f t="shared" si="196"/>
        <v>34.91758125288905</v>
      </c>
      <c r="FB63" s="280">
        <f t="shared" si="225"/>
        <v>36.960936907941118</v>
      </c>
      <c r="FC63" s="280">
        <f t="shared" si="226"/>
        <v>35.554041930881112</v>
      </c>
      <c r="FD63" s="281">
        <f t="shared" si="227"/>
        <v>0.98209878136417306</v>
      </c>
      <c r="FE63" s="278"/>
      <c r="FG63" s="89"/>
      <c r="FI63" s="95">
        <f t="shared" si="35"/>
        <v>2004</v>
      </c>
      <c r="FJ63" s="75">
        <f>HDD_by_Division18!I68</f>
        <v>5010</v>
      </c>
      <c r="FK63" s="75">
        <f>HDD_by_Division18!J68</f>
        <v>3346</v>
      </c>
      <c r="FL63" s="75">
        <f t="shared" si="183"/>
        <v>3986.2100082034453</v>
      </c>
      <c r="FN63" s="75">
        <f>CDD_by_Division18!I68</f>
        <v>1290</v>
      </c>
      <c r="FO63" s="75">
        <f>CDD_by_Division18!J68</f>
        <v>828</v>
      </c>
      <c r="FP63" s="96">
        <f t="shared" si="184"/>
        <v>1012.066874468688</v>
      </c>
      <c r="FR63" s="421">
        <f t="shared" si="185"/>
        <v>1.0123147813435511</v>
      </c>
      <c r="FS63" s="278"/>
      <c r="FT63">
        <f t="shared" si="249"/>
        <v>2004</v>
      </c>
      <c r="FU63" s="96">
        <f t="shared" si="228"/>
        <v>3986.2100082034453</v>
      </c>
      <c r="FV63" s="96">
        <f t="shared" si="229"/>
        <v>1012.066874468688</v>
      </c>
      <c r="FW63" s="96">
        <f t="shared" si="230"/>
        <v>35422.340606404076</v>
      </c>
      <c r="FX63" s="96">
        <f t="shared" si="151"/>
        <v>35</v>
      </c>
      <c r="FY63" s="96">
        <f t="shared" si="104"/>
        <v>1225</v>
      </c>
      <c r="FZ63" s="96">
        <f t="shared" si="105"/>
        <v>42875</v>
      </c>
      <c r="GA63" s="96">
        <f t="shared" si="231"/>
        <v>2004</v>
      </c>
      <c r="GB63" s="280">
        <f>'Regional_intensity (aggregate)'!AX40</f>
        <v>54.289389965674602</v>
      </c>
      <c r="GC63" s="280">
        <f t="shared" si="197"/>
        <v>53.158687300274927</v>
      </c>
      <c r="GD63" s="280">
        <f t="shared" si="232"/>
        <v>54.496739592122353</v>
      </c>
      <c r="GE63" s="280">
        <f t="shared" si="233"/>
        <v>53.361718389059199</v>
      </c>
      <c r="GF63" s="281">
        <f t="shared" si="234"/>
        <v>0.99619519207938589</v>
      </c>
      <c r="GG63" s="278"/>
      <c r="GH63" s="278"/>
      <c r="GJ63" s="95">
        <f t="shared" si="186"/>
        <v>2004</v>
      </c>
      <c r="GK63" s="98">
        <f t="shared" si="187"/>
        <v>5010</v>
      </c>
      <c r="GL63" s="98">
        <f t="shared" si="188"/>
        <v>3346</v>
      </c>
      <c r="GM63" s="75">
        <f t="shared" si="189"/>
        <v>4014.9018132056108</v>
      </c>
      <c r="GO63" s="398">
        <f t="shared" si="190"/>
        <v>0.93661605504158441</v>
      </c>
      <c r="GP63" s="278"/>
      <c r="GQ63">
        <f t="shared" si="250"/>
        <v>2004</v>
      </c>
      <c r="GR63" s="96">
        <f t="shared" si="235"/>
        <v>4014.9018132056108</v>
      </c>
      <c r="GS63" s="96">
        <f t="shared" si="236"/>
        <v>140521.56346219638</v>
      </c>
      <c r="GT63" s="96">
        <f t="shared" si="153"/>
        <v>35</v>
      </c>
      <c r="GU63" s="96">
        <f t="shared" si="112"/>
        <v>1225</v>
      </c>
      <c r="GV63" s="280">
        <f t="shared" si="113"/>
        <v>0.98357837401446546</v>
      </c>
      <c r="GW63">
        <f t="shared" si="237"/>
        <v>2004</v>
      </c>
      <c r="GX63" s="280">
        <f>'Regional_intensity (aggregate)'!AW40</f>
        <v>42.386761966505802</v>
      </c>
      <c r="GY63" s="280">
        <f t="shared" si="198"/>
        <v>44.293799344081911</v>
      </c>
      <c r="GZ63" s="280">
        <f t="shared" si="238"/>
        <v>43.123466563343449</v>
      </c>
      <c r="HA63" s="280">
        <f t="shared" si="199"/>
        <v>45.063649270669252</v>
      </c>
      <c r="HB63" s="281">
        <f t="shared" si="239"/>
        <v>0.98291638739767095</v>
      </c>
      <c r="HC63" s="278"/>
      <c r="HD63" s="278"/>
      <c r="HE63" s="278"/>
      <c r="HG63" s="89"/>
      <c r="HO63">
        <f t="shared" si="36"/>
        <v>2004</v>
      </c>
      <c r="HP63" s="112">
        <f t="shared" si="37"/>
        <v>1.0034367985069077</v>
      </c>
      <c r="HQ63" s="112">
        <f t="shared" si="38"/>
        <v>0.94366541356412015</v>
      </c>
      <c r="HS63">
        <f t="shared" si="157"/>
        <v>2004</v>
      </c>
      <c r="HT63" s="81">
        <f>Commercial_Total!D230</f>
        <v>4072.2330569559999</v>
      </c>
      <c r="HU63" s="81">
        <f t="shared" si="39"/>
        <v>4058.2855472466176</v>
      </c>
      <c r="HV63" s="81">
        <f>Commercial_Total!D312</f>
        <v>4232.4009999999998</v>
      </c>
      <c r="HW63" s="81">
        <f t="shared" si="40"/>
        <v>4485.0652987425792</v>
      </c>
      <c r="HX63" s="96"/>
      <c r="HY63" s="75">
        <f>HDD_by_Division10!K59</f>
        <v>4290</v>
      </c>
      <c r="HZ63" s="75">
        <f>CDD_by_Division10!K59</f>
        <v>1232</v>
      </c>
      <c r="IB63">
        <f t="shared" si="254"/>
        <v>2004</v>
      </c>
      <c r="IC63" s="81">
        <f t="shared" si="254"/>
        <v>4072.2330569559999</v>
      </c>
      <c r="ID63" s="81">
        <f t="shared" si="254"/>
        <v>4058.2855472466176</v>
      </c>
      <c r="IE63" s="81">
        <f t="shared" si="254"/>
        <v>4232.4009999999998</v>
      </c>
      <c r="IF63" s="81">
        <f t="shared" si="254"/>
        <v>4485.0652987425792</v>
      </c>
      <c r="IO63">
        <f t="shared" si="154"/>
        <v>2004</v>
      </c>
      <c r="IP63" s="78">
        <f>SEDS_CensusRgn!C52</f>
        <v>718.19299999999998</v>
      </c>
      <c r="IQ63" s="78">
        <f>SEDS_CensusRgn!D52</f>
        <v>897.52800000000002</v>
      </c>
      <c r="IR63" s="78">
        <f>SEDS_CensusRgn!E52</f>
        <v>1716.6990000000001</v>
      </c>
      <c r="IS63" s="78">
        <f>SEDS_CensusRgn!F52</f>
        <v>865.79300000000001</v>
      </c>
      <c r="IT63" s="78">
        <f t="shared" si="118"/>
        <v>4198.2129999999997</v>
      </c>
      <c r="IV63" s="78">
        <f t="shared" si="119"/>
        <v>719.25719900791148</v>
      </c>
      <c r="IW63" s="78">
        <f t="shared" si="120"/>
        <v>908.23933598335839</v>
      </c>
      <c r="IX63" s="78">
        <f t="shared" si="121"/>
        <v>1745.3218386851761</v>
      </c>
      <c r="IY63" s="78">
        <f t="shared" si="122"/>
        <v>869.09975764167882</v>
      </c>
      <c r="IZ63" s="78">
        <f t="shared" si="123"/>
        <v>4241.9181313181243</v>
      </c>
      <c r="JB63" s="290">
        <f t="shared" si="124"/>
        <v>0.98969684704769545</v>
      </c>
      <c r="JD63">
        <f t="shared" si="125"/>
        <v>2004</v>
      </c>
      <c r="JE63" s="78">
        <f t="shared" si="126"/>
        <v>4198.2129999999997</v>
      </c>
      <c r="JF63" s="78">
        <f t="shared" si="127"/>
        <v>4241.9181313181243</v>
      </c>
      <c r="JI63">
        <f t="shared" si="155"/>
        <v>2004</v>
      </c>
      <c r="JJ63" s="78">
        <f>SEDS_CensusRgn!J52</f>
        <v>1270.8579999999999</v>
      </c>
      <c r="JK63" s="78">
        <f>SEDS_CensusRgn!K52</f>
        <v>1205.2819999999999</v>
      </c>
      <c r="JL63" s="78">
        <f>SEDS_CensusRgn!L52</f>
        <v>1076.221</v>
      </c>
      <c r="JM63" s="78">
        <f>SEDS_CensusRgn!M52</f>
        <v>675.97300000000007</v>
      </c>
      <c r="JN63" s="78">
        <f t="shared" si="128"/>
        <v>4228.3339999999998</v>
      </c>
      <c r="JP63" s="78">
        <f t="shared" si="129"/>
        <v>1266.5250717663559</v>
      </c>
      <c r="JQ63" s="78">
        <f t="shared" si="130"/>
        <v>1229.9369485454667</v>
      </c>
      <c r="JR63" s="78">
        <f t="shared" si="131"/>
        <v>1095.8378326313443</v>
      </c>
      <c r="JS63" s="78">
        <f t="shared" si="132"/>
        <v>687.72177233678894</v>
      </c>
      <c r="JT63" s="78">
        <f t="shared" si="133"/>
        <v>4280.0216252799564</v>
      </c>
      <c r="JV63" s="290">
        <f t="shared" si="156"/>
        <v>0.98792351305547998</v>
      </c>
      <c r="JX63">
        <f t="shared" si="135"/>
        <v>2004</v>
      </c>
      <c r="JY63" s="78">
        <f t="shared" si="136"/>
        <v>4228.3339999999998</v>
      </c>
      <c r="JZ63" s="78">
        <f t="shared" si="137"/>
        <v>4280.0216252799564</v>
      </c>
      <c r="KD63" s="78"/>
      <c r="KE63" s="78"/>
    </row>
    <row r="64" spans="2:291" x14ac:dyDescent="0.2">
      <c r="B64" s="64" t="s">
        <v>165</v>
      </c>
      <c r="H64" s="108"/>
      <c r="I64" s="96">
        <f t="shared" si="138"/>
        <v>2005</v>
      </c>
      <c r="J64" s="299">
        <v>1.2660414978867844</v>
      </c>
      <c r="K64" s="79">
        <f t="shared" si="52"/>
        <v>1.1481731821152987</v>
      </c>
      <c r="L64" s="96">
        <f t="shared" si="53"/>
        <v>46656</v>
      </c>
      <c r="M64" s="79">
        <f t="shared" si="54"/>
        <v>1.1481731821152987</v>
      </c>
      <c r="O64" s="213">
        <v>2005</v>
      </c>
      <c r="P64" s="75">
        <f>HDD_by_Division18!B69</f>
        <v>6644</v>
      </c>
      <c r="Q64" s="75">
        <f>HDD_by_Division18!C69</f>
        <v>5950</v>
      </c>
      <c r="R64" s="96">
        <f t="shared" si="160"/>
        <v>6094.7153729071533</v>
      </c>
      <c r="T64">
        <f>CDD_by_Division18!B69</f>
        <v>598</v>
      </c>
      <c r="U64">
        <f>CDD_by_Division18!C69</f>
        <v>892</v>
      </c>
      <c r="V64" s="96">
        <f t="shared" si="161"/>
        <v>818.88803480170634</v>
      </c>
      <c r="X64" s="420">
        <f t="shared" si="162"/>
        <v>1.0376007383261578</v>
      </c>
      <c r="Y64" s="278"/>
      <c r="Z64">
        <f t="shared" si="240"/>
        <v>2005</v>
      </c>
      <c r="AA64" s="96">
        <f t="shared" si="241"/>
        <v>6094.7153729071533</v>
      </c>
      <c r="AB64" s="96">
        <f t="shared" si="242"/>
        <v>818.88803480170634</v>
      </c>
      <c r="AC64" s="96">
        <f t="shared" si="140"/>
        <v>36</v>
      </c>
      <c r="AD64" s="96">
        <f t="shared" si="57"/>
        <v>1296</v>
      </c>
      <c r="AE64" s="96">
        <f t="shared" si="58"/>
        <v>46656</v>
      </c>
      <c r="AF64" s="280">
        <f>'Regional_intensity (aggregate)'!I41</f>
        <v>49.686895235693733</v>
      </c>
      <c r="AG64" s="280">
        <f t="shared" si="191"/>
        <v>48.350138126548991</v>
      </c>
      <c r="AH64" s="280">
        <f t="shared" si="200"/>
        <v>49.074896854737887</v>
      </c>
      <c r="AI64" s="280">
        <f t="shared" si="201"/>
        <v>47.75460471452805</v>
      </c>
      <c r="AJ64" s="281">
        <f t="shared" si="202"/>
        <v>1.012470701319401</v>
      </c>
      <c r="AK64" s="278"/>
      <c r="AM64" s="95">
        <f t="shared" si="163"/>
        <v>2005</v>
      </c>
      <c r="AN64" s="227">
        <f t="shared" si="158"/>
        <v>6644</v>
      </c>
      <c r="AO64" s="228">
        <f t="shared" si="159"/>
        <v>5950</v>
      </c>
      <c r="AP64" s="229">
        <f t="shared" si="164"/>
        <v>6137.6693318103935</v>
      </c>
      <c r="AR64" s="398">
        <f t="shared" si="165"/>
        <v>0.97435029878408663</v>
      </c>
      <c r="AS64" s="278"/>
      <c r="AT64">
        <f t="shared" si="243"/>
        <v>2005</v>
      </c>
      <c r="AU64" s="96">
        <f t="shared" si="203"/>
        <v>6137.6693318103935</v>
      </c>
      <c r="AV64" s="96">
        <f t="shared" si="204"/>
        <v>220956.09594517417</v>
      </c>
      <c r="AW64" s="96">
        <f t="shared" si="142"/>
        <v>36</v>
      </c>
      <c r="AX64" s="96">
        <f t="shared" si="64"/>
        <v>1296</v>
      </c>
      <c r="AY64" s="80">
        <f t="shared" si="65"/>
        <v>1.1481731821152987</v>
      </c>
      <c r="AZ64">
        <f t="shared" si="205"/>
        <v>2005</v>
      </c>
      <c r="BA64" s="80">
        <f>'Regional_intensity (aggregate)'!H41</f>
        <v>77.866967856795426</v>
      </c>
      <c r="BB64" s="280">
        <f t="shared" si="192"/>
        <v>77.660337023226901</v>
      </c>
      <c r="BC64" s="280">
        <f t="shared" si="206"/>
        <v>77.388422099903266</v>
      </c>
      <c r="BD64" s="280">
        <f t="shared" si="207"/>
        <v>77.183061154085209</v>
      </c>
      <c r="BE64" s="281">
        <f t="shared" si="69"/>
        <v>1.0061836867054144</v>
      </c>
      <c r="BF64" s="278"/>
      <c r="BG64" s="278"/>
      <c r="BH64" s="278"/>
      <c r="BJ64" s="89"/>
      <c r="BL64" s="95">
        <f t="shared" si="33"/>
        <v>2005</v>
      </c>
      <c r="BM64" s="75">
        <f>HDD_by_Division18!D69</f>
        <v>6222</v>
      </c>
      <c r="BN64" s="75">
        <f>HDD_by_Division18!E69</f>
        <v>6213</v>
      </c>
      <c r="BO64" s="75">
        <f t="shared" si="166"/>
        <v>6216.9858793324775</v>
      </c>
      <c r="BQ64" s="75">
        <f>CDD_by_Division18!D69</f>
        <v>944</v>
      </c>
      <c r="BR64" s="75">
        <f>CDD_by_Division18!E69</f>
        <v>1063</v>
      </c>
      <c r="BS64" s="96">
        <f t="shared" si="167"/>
        <v>982.99825046040519</v>
      </c>
      <c r="BU64" s="420">
        <f t="shared" si="168"/>
        <v>1.0220345305034382</v>
      </c>
      <c r="BV64" s="278"/>
      <c r="BW64">
        <f t="shared" si="244"/>
        <v>2005</v>
      </c>
      <c r="BX64" s="96">
        <f t="shared" si="44"/>
        <v>6216.9858793324775</v>
      </c>
      <c r="BY64" s="96">
        <f t="shared" si="245"/>
        <v>982.99825046040519</v>
      </c>
      <c r="BZ64" s="96">
        <f t="shared" si="144"/>
        <v>36</v>
      </c>
      <c r="CA64" s="96">
        <f t="shared" si="71"/>
        <v>1296</v>
      </c>
      <c r="CB64" s="96">
        <f t="shared" si="72"/>
        <v>46656</v>
      </c>
      <c r="CC64" s="96">
        <f t="shared" si="208"/>
        <v>2005</v>
      </c>
      <c r="CD64" s="280">
        <f>'Regional_intensity (aggregate)'!W41</f>
        <v>51.101001419901714</v>
      </c>
      <c r="CE64" s="280">
        <f t="shared" si="193"/>
        <v>50.942810222574494</v>
      </c>
      <c r="CF64" s="280">
        <f t="shared" si="209"/>
        <v>50.37691311388437</v>
      </c>
      <c r="CG64" s="280">
        <f t="shared" si="210"/>
        <v>50.220963445938509</v>
      </c>
      <c r="CH64" s="281">
        <f t="shared" si="211"/>
        <v>1.0143734155441488</v>
      </c>
      <c r="CI64" s="278"/>
      <c r="CJ64" s="278"/>
      <c r="CL64" s="95">
        <f t="shared" si="251"/>
        <v>2005</v>
      </c>
      <c r="CM64" s="227">
        <f t="shared" si="252"/>
        <v>6222</v>
      </c>
      <c r="CN64" s="228">
        <f t="shared" si="253"/>
        <v>6213</v>
      </c>
      <c r="CO64" s="229">
        <f t="shared" si="172"/>
        <v>6219.2100982045431</v>
      </c>
      <c r="CQ64" s="398">
        <f t="shared" si="173"/>
        <v>0.94767898246743576</v>
      </c>
      <c r="CR64" s="278"/>
      <c r="CS64">
        <f t="shared" si="76"/>
        <v>2005</v>
      </c>
      <c r="CT64" s="96">
        <f t="shared" si="212"/>
        <v>6219.2100982045431</v>
      </c>
      <c r="CU64" s="96">
        <f t="shared" si="213"/>
        <v>223891.56353536356</v>
      </c>
      <c r="CV64" s="96">
        <f t="shared" si="145"/>
        <v>36</v>
      </c>
      <c r="CW64" s="96">
        <f t="shared" si="79"/>
        <v>1296</v>
      </c>
      <c r="CX64" s="80">
        <f t="shared" si="80"/>
        <v>1.1481731821152987</v>
      </c>
      <c r="CY64">
        <f t="shared" si="81"/>
        <v>2005</v>
      </c>
      <c r="CZ64" s="280">
        <f>'Regional_intensity (aggregate)'!V41</f>
        <v>63.04605832133759</v>
      </c>
      <c r="DA64" s="280">
        <f t="shared" si="194"/>
        <v>62.666086914639791</v>
      </c>
      <c r="DB64" s="280">
        <f t="shared" si="214"/>
        <v>64.42882985540092</v>
      </c>
      <c r="DC64" s="280">
        <f t="shared" si="215"/>
        <v>64.040524642293505</v>
      </c>
      <c r="DD64" s="281">
        <f t="shared" si="216"/>
        <v>0.97853800019080406</v>
      </c>
      <c r="DE64" s="278"/>
      <c r="DF64" s="212"/>
      <c r="DG64" s="89"/>
      <c r="DI64" s="95">
        <f t="shared" si="34"/>
        <v>2005</v>
      </c>
      <c r="DJ64" s="75">
        <f>HDD_by_Division18!F69</f>
        <v>2775</v>
      </c>
      <c r="DK64" s="75">
        <f>HDD_by_Division18!G69</f>
        <v>3380</v>
      </c>
      <c r="DL64" s="75">
        <f>HDD_by_Division18!H69</f>
        <v>1985</v>
      </c>
      <c r="DM64" s="230">
        <f t="shared" si="174"/>
        <v>2891.9363436814047</v>
      </c>
      <c r="DN64" s="212"/>
      <c r="DO64" s="75">
        <f>CDD_by_Division18!F69</f>
        <v>2098</v>
      </c>
      <c r="DP64" s="75">
        <f>CDD_by_Division18!G69</f>
        <v>1676</v>
      </c>
      <c r="DQ64" s="75">
        <f>CDD_by_Division18!H69</f>
        <v>2647</v>
      </c>
      <c r="DR64" s="230">
        <f t="shared" si="175"/>
        <v>1400.1402019610714</v>
      </c>
      <c r="DT64" s="420">
        <f t="shared" si="176"/>
        <v>1.0216125387626054</v>
      </c>
      <c r="DU64" s="278"/>
      <c r="DV64">
        <f t="shared" si="246"/>
        <v>2005</v>
      </c>
      <c r="DW64" s="96">
        <f t="shared" si="217"/>
        <v>2891.9363436814047</v>
      </c>
      <c r="DX64" s="96">
        <f t="shared" si="47"/>
        <v>1400.1402019610714</v>
      </c>
      <c r="DY64" s="96">
        <f t="shared" si="218"/>
        <v>50405.047270598574</v>
      </c>
      <c r="DZ64" s="96">
        <f t="shared" si="147"/>
        <v>36</v>
      </c>
      <c r="EA64" s="96">
        <f t="shared" si="87"/>
        <v>1296</v>
      </c>
      <c r="EB64" s="96">
        <f t="shared" si="88"/>
        <v>46656</v>
      </c>
      <c r="EC64" s="96">
        <f t="shared" si="219"/>
        <v>2005</v>
      </c>
      <c r="ED64" s="280">
        <f>'Regional_intensity (aggregate)'!AK41</f>
        <v>58.984507068653684</v>
      </c>
      <c r="EE64" s="280">
        <f t="shared" si="195"/>
        <v>59.426943858384824</v>
      </c>
      <c r="EF64" s="280">
        <f t="shared" si="220"/>
        <v>59.876771281435545</v>
      </c>
      <c r="EG64" s="280">
        <f t="shared" si="247"/>
        <v>60.325900854297608</v>
      </c>
      <c r="EH64" s="281">
        <f t="shared" si="221"/>
        <v>0.98509832454746105</v>
      </c>
      <c r="EI64" s="278">
        <v>1.0124093639663119</v>
      </c>
      <c r="EK64" s="95">
        <f t="shared" si="177"/>
        <v>2005</v>
      </c>
      <c r="EL64" s="98">
        <f t="shared" si="178"/>
        <v>2775</v>
      </c>
      <c r="EM64" s="98">
        <f t="shared" si="179"/>
        <v>3380</v>
      </c>
      <c r="EN64" s="98">
        <f t="shared" si="180"/>
        <v>1985</v>
      </c>
      <c r="EO64" s="75">
        <f t="shared" si="181"/>
        <v>2634.7026820654769</v>
      </c>
      <c r="EQ64" s="398">
        <f t="shared" si="182"/>
        <v>0.92212464487175549</v>
      </c>
      <c r="ER64" s="278"/>
      <c r="ES64">
        <f t="shared" si="248"/>
        <v>2005</v>
      </c>
      <c r="ET64" s="96">
        <f t="shared" si="222"/>
        <v>2634.7026820654769</v>
      </c>
      <c r="EU64" s="96">
        <f t="shared" si="223"/>
        <v>94849.296554357163</v>
      </c>
      <c r="EV64" s="96">
        <f t="shared" si="149"/>
        <v>36</v>
      </c>
      <c r="EW64" s="96">
        <f t="shared" si="95"/>
        <v>1296</v>
      </c>
      <c r="EX64" s="80">
        <f t="shared" si="96"/>
        <v>1.1481731821152987</v>
      </c>
      <c r="EY64">
        <f t="shared" si="224"/>
        <v>2005</v>
      </c>
      <c r="EZ64" s="280">
        <f>'Regional_intensity (aggregate)'!AJ41</f>
        <v>34.092479760278067</v>
      </c>
      <c r="FA64" s="280">
        <f t="shared" si="196"/>
        <v>33.322079258742399</v>
      </c>
      <c r="FB64" s="280">
        <f t="shared" si="225"/>
        <v>34.62689622935094</v>
      </c>
      <c r="FC64" s="280">
        <f t="shared" si="226"/>
        <v>33.844419319214381</v>
      </c>
      <c r="FD64" s="281">
        <f t="shared" si="227"/>
        <v>0.98456643455615633</v>
      </c>
      <c r="FE64" s="278"/>
      <c r="FG64" s="89"/>
      <c r="FI64" s="95">
        <f t="shared" si="35"/>
        <v>2005</v>
      </c>
      <c r="FJ64" s="75">
        <f>HDD_by_Division18!I69</f>
        <v>4896</v>
      </c>
      <c r="FK64" s="75">
        <f>HDD_by_Division18!J69</f>
        <v>3377</v>
      </c>
      <c r="FL64" s="75">
        <f t="shared" si="183"/>
        <v>3961.4224774405252</v>
      </c>
      <c r="FN64" s="75">
        <f>CDD_by_Division18!I69</f>
        <v>1372</v>
      </c>
      <c r="FO64" s="75">
        <f>CDD_by_Division18!J69</f>
        <v>777</v>
      </c>
      <c r="FP64" s="96">
        <f t="shared" si="184"/>
        <v>1014.0558231793709</v>
      </c>
      <c r="FR64" s="421">
        <f t="shared" si="185"/>
        <v>1.0121469434501835</v>
      </c>
      <c r="FS64" s="278"/>
      <c r="FT64">
        <f t="shared" si="249"/>
        <v>2005</v>
      </c>
      <c r="FU64" s="96">
        <f t="shared" si="228"/>
        <v>3961.4224774405252</v>
      </c>
      <c r="FV64" s="96">
        <f t="shared" si="229"/>
        <v>1014.0558231793709</v>
      </c>
      <c r="FW64" s="96">
        <f t="shared" si="230"/>
        <v>36506.009634457354</v>
      </c>
      <c r="FX64" s="96">
        <f t="shared" si="151"/>
        <v>36</v>
      </c>
      <c r="FY64" s="96">
        <f t="shared" si="104"/>
        <v>1296</v>
      </c>
      <c r="FZ64" s="96">
        <f t="shared" si="105"/>
        <v>46656</v>
      </c>
      <c r="GA64" s="96">
        <f t="shared" si="231"/>
        <v>2005</v>
      </c>
      <c r="GB64" s="280">
        <f>'Regional_intensity (aggregate)'!AX41</f>
        <v>53.864281824386744</v>
      </c>
      <c r="GC64" s="280">
        <f t="shared" si="197"/>
        <v>53.131404817352426</v>
      </c>
      <c r="GD64" s="280">
        <f t="shared" si="232"/>
        <v>54.093044420786583</v>
      </c>
      <c r="GE64" s="280">
        <f t="shared" si="233"/>
        <v>53.357054871613165</v>
      </c>
      <c r="GF64" s="281">
        <f t="shared" si="234"/>
        <v>0.99577094247792175</v>
      </c>
      <c r="GG64" s="278"/>
      <c r="GH64" s="278"/>
      <c r="GJ64" s="95">
        <f t="shared" si="186"/>
        <v>2005</v>
      </c>
      <c r="GK64" s="98">
        <f t="shared" si="187"/>
        <v>4896</v>
      </c>
      <c r="GL64" s="98">
        <f t="shared" si="188"/>
        <v>3377</v>
      </c>
      <c r="GM64" s="75">
        <f t="shared" si="189"/>
        <v>3987.6140951077659</v>
      </c>
      <c r="GO64" s="398">
        <f t="shared" si="190"/>
        <v>0.93336415542868145</v>
      </c>
      <c r="GP64" s="278"/>
      <c r="GQ64">
        <f t="shared" si="250"/>
        <v>2005</v>
      </c>
      <c r="GR64" s="96">
        <f t="shared" si="235"/>
        <v>3987.6140951077659</v>
      </c>
      <c r="GS64" s="96">
        <f t="shared" si="236"/>
        <v>143554.10742387958</v>
      </c>
      <c r="GT64" s="96">
        <f t="shared" si="153"/>
        <v>36</v>
      </c>
      <c r="GU64" s="96">
        <f t="shared" si="112"/>
        <v>1296</v>
      </c>
      <c r="GV64" s="280">
        <f t="shared" si="113"/>
        <v>1.1481731821152987</v>
      </c>
      <c r="GW64">
        <f t="shared" si="237"/>
        <v>2005</v>
      </c>
      <c r="GX64" s="280">
        <f>'Regional_intensity (aggregate)'!AW41</f>
        <v>42.249674992389131</v>
      </c>
      <c r="GY64" s="280">
        <f t="shared" si="198"/>
        <v>42.208435939275994</v>
      </c>
      <c r="GZ64" s="280">
        <f t="shared" si="238"/>
        <v>43.137801334789273</v>
      </c>
      <c r="HA64" s="280">
        <f t="shared" si="199"/>
        <v>43.095695399518767</v>
      </c>
      <c r="HB64" s="281">
        <f t="shared" si="239"/>
        <v>0.97941187740405544</v>
      </c>
      <c r="HC64" s="278"/>
      <c r="HD64" s="278"/>
      <c r="HE64" s="278"/>
      <c r="HG64" s="89"/>
      <c r="HO64">
        <f t="shared" si="36"/>
        <v>2005</v>
      </c>
      <c r="HP64" s="112">
        <f t="shared" si="37"/>
        <v>1.0222452158917088</v>
      </c>
      <c r="HQ64" s="112">
        <f t="shared" si="38"/>
        <v>0.94464196089050079</v>
      </c>
      <c r="HS64">
        <f t="shared" si="157"/>
        <v>2005</v>
      </c>
      <c r="HT64" s="81">
        <f>Commercial_Total!D231</f>
        <v>4224.5940603679992</v>
      </c>
      <c r="HU64" s="81">
        <f t="shared" si="39"/>
        <v>4132.6620997515438</v>
      </c>
      <c r="HV64" s="81">
        <f>Commercial_Total!D313</f>
        <v>4052.4380000000001</v>
      </c>
      <c r="HW64" s="81">
        <f t="shared" si="40"/>
        <v>4289.9195333010866</v>
      </c>
      <c r="HY64" s="75">
        <f>HDD_by_Division10!K60</f>
        <v>4315</v>
      </c>
      <c r="HZ64" s="75">
        <f>CDD_by_Division10!K60</f>
        <v>1397</v>
      </c>
      <c r="IB64">
        <f t="shared" si="254"/>
        <v>2005</v>
      </c>
      <c r="IC64" s="81">
        <f t="shared" si="254"/>
        <v>4224.5940603679992</v>
      </c>
      <c r="ID64" s="81">
        <f t="shared" si="254"/>
        <v>4132.6620997515438</v>
      </c>
      <c r="IE64" s="81">
        <f t="shared" si="254"/>
        <v>4052.4380000000001</v>
      </c>
      <c r="IF64" s="81">
        <f t="shared" si="254"/>
        <v>4289.9195333010866</v>
      </c>
      <c r="IO64">
        <f t="shared" si="154"/>
        <v>2005</v>
      </c>
      <c r="IP64" s="78">
        <f>SEDS_CensusRgn!C53</f>
        <v>740.89</v>
      </c>
      <c r="IQ64" s="78">
        <f>SEDS_CensusRgn!D53</f>
        <v>945.45600000000002</v>
      </c>
      <c r="IR64" s="78">
        <f>SEDS_CensusRgn!E53</f>
        <v>1795.2270000000001</v>
      </c>
      <c r="IS64" s="78">
        <f>SEDS_CensusRgn!F53</f>
        <v>868.995</v>
      </c>
      <c r="IT64" s="78">
        <f t="shared" si="118"/>
        <v>4350.5680000000002</v>
      </c>
      <c r="IV64" s="78">
        <f t="shared" si="119"/>
        <v>731.76438491949386</v>
      </c>
      <c r="IW64" s="78">
        <f t="shared" si="120"/>
        <v>932.05912685795408</v>
      </c>
      <c r="IX64" s="78">
        <f t="shared" si="121"/>
        <v>1822.3835684876428</v>
      </c>
      <c r="IY64" s="78">
        <f t="shared" si="122"/>
        <v>872.6856377607819</v>
      </c>
      <c r="IZ64" s="78">
        <f t="shared" si="123"/>
        <v>4358.8927180258725</v>
      </c>
      <c r="JB64" s="290">
        <f t="shared" si="124"/>
        <v>0.9980901759771591</v>
      </c>
      <c r="JD64">
        <f t="shared" si="125"/>
        <v>2005</v>
      </c>
      <c r="JE64" s="78">
        <f t="shared" si="126"/>
        <v>4350.5680000000002</v>
      </c>
      <c r="JF64" s="78">
        <f t="shared" si="127"/>
        <v>4358.8927180258725</v>
      </c>
      <c r="JI64">
        <f t="shared" si="155"/>
        <v>2005</v>
      </c>
      <c r="JJ64" s="78">
        <f>SEDS_CensusRgn!J53</f>
        <v>1161.088</v>
      </c>
      <c r="JK64" s="78">
        <f>SEDS_CensusRgn!K53</f>
        <v>1166.46</v>
      </c>
      <c r="JL64" s="78">
        <f>SEDS_CensusRgn!L53</f>
        <v>1037.624</v>
      </c>
      <c r="JM64" s="78">
        <f>SEDS_CensusRgn!M53</f>
        <v>681.61599999999999</v>
      </c>
      <c r="JN64" s="78">
        <f t="shared" si="128"/>
        <v>4046.7879999999996</v>
      </c>
      <c r="JP64" s="78">
        <f t="shared" si="129"/>
        <v>1153.9523203777978</v>
      </c>
      <c r="JQ64" s="78">
        <f t="shared" si="130"/>
        <v>1192.0436403824413</v>
      </c>
      <c r="JR64" s="78">
        <f t="shared" si="131"/>
        <v>1053.8892690037337</v>
      </c>
      <c r="JS64" s="78">
        <f t="shared" si="132"/>
        <v>695.94418418391297</v>
      </c>
      <c r="JT64" s="78">
        <f t="shared" si="133"/>
        <v>4095.8294139478858</v>
      </c>
      <c r="JV64" s="290">
        <f t="shared" si="156"/>
        <v>0.9880264998876952</v>
      </c>
      <c r="JX64">
        <f t="shared" si="135"/>
        <v>2005</v>
      </c>
      <c r="JY64" s="78">
        <f t="shared" si="136"/>
        <v>4046.7879999999996</v>
      </c>
      <c r="JZ64" s="78">
        <f t="shared" si="137"/>
        <v>4095.8294139478858</v>
      </c>
      <c r="KD64" s="78"/>
      <c r="KE64" s="78"/>
    </row>
    <row r="65" spans="2:291" x14ac:dyDescent="0.2">
      <c r="B65" s="72" t="s">
        <v>166</v>
      </c>
      <c r="H65" s="109"/>
      <c r="I65" s="96">
        <f t="shared" si="138"/>
        <v>2006</v>
      </c>
      <c r="J65" s="296">
        <v>1.3304617355976387</v>
      </c>
      <c r="K65" s="79">
        <f t="shared" si="52"/>
        <v>1.2653694996578961</v>
      </c>
      <c r="L65" s="96">
        <f t="shared" si="53"/>
        <v>50653</v>
      </c>
      <c r="M65" s="79">
        <f t="shared" si="54"/>
        <v>1.2653694996578961</v>
      </c>
      <c r="O65" s="213">
        <v>2006</v>
      </c>
      <c r="P65" s="75">
        <f>HDD_by_Division18!B70</f>
        <v>5885</v>
      </c>
      <c r="Q65" s="75">
        <f>HDD_by_Division18!C70</f>
        <v>5211</v>
      </c>
      <c r="R65" s="96">
        <f t="shared" si="160"/>
        <v>5351.5449010654484</v>
      </c>
      <c r="T65">
        <f>CDD_by_Division18!B70</f>
        <v>485</v>
      </c>
      <c r="U65">
        <f>CDD_by_Division18!C70</f>
        <v>693</v>
      </c>
      <c r="V65" s="96">
        <f t="shared" si="161"/>
        <v>641.27452802297591</v>
      </c>
      <c r="X65" s="420">
        <f t="shared" si="162"/>
        <v>1.0130101383380206</v>
      </c>
      <c r="Y65" s="278"/>
      <c r="Z65">
        <f t="shared" si="240"/>
        <v>2006</v>
      </c>
      <c r="AA65" s="96">
        <f t="shared" si="241"/>
        <v>5351.5449010654484</v>
      </c>
      <c r="AB65" s="96">
        <f t="shared" si="242"/>
        <v>641.27452802297591</v>
      </c>
      <c r="AC65" s="96">
        <f t="shared" si="140"/>
        <v>37</v>
      </c>
      <c r="AD65" s="96">
        <f t="shared" si="57"/>
        <v>1369</v>
      </c>
      <c r="AE65" s="96">
        <f t="shared" si="58"/>
        <v>50653</v>
      </c>
      <c r="AF65" s="280">
        <f>'Regional_intensity (aggregate)'!I42</f>
        <v>49.088991301969749</v>
      </c>
      <c r="AG65" s="280">
        <f t="shared" si="191"/>
        <v>47.493918566543762</v>
      </c>
      <c r="AH65" s="280">
        <f t="shared" si="200"/>
        <v>49.462307525209717</v>
      </c>
      <c r="AI65" s="280">
        <f t="shared" si="201"/>
        <v>47.855104442152033</v>
      </c>
      <c r="AJ65" s="281">
        <f t="shared" si="202"/>
        <v>0.99245251097414533</v>
      </c>
      <c r="AK65" s="278"/>
      <c r="AL65" t="s">
        <v>200</v>
      </c>
      <c r="AM65" s="95">
        <f t="shared" si="163"/>
        <v>2006</v>
      </c>
      <c r="AN65" s="227">
        <f t="shared" si="158"/>
        <v>5885</v>
      </c>
      <c r="AO65" s="228">
        <f t="shared" si="159"/>
        <v>5211</v>
      </c>
      <c r="AP65" s="229">
        <f t="shared" si="164"/>
        <v>5393.2609937178759</v>
      </c>
      <c r="AR65" s="398">
        <f t="shared" si="165"/>
        <v>0.89724316004294591</v>
      </c>
      <c r="AS65" s="278"/>
      <c r="AT65">
        <f t="shared" si="243"/>
        <v>2006</v>
      </c>
      <c r="AU65" s="96">
        <f t="shared" si="203"/>
        <v>5393.2609937178759</v>
      </c>
      <c r="AV65" s="96">
        <f t="shared" si="204"/>
        <v>199550.65676756142</v>
      </c>
      <c r="AW65" s="96">
        <f t="shared" si="142"/>
        <v>37</v>
      </c>
      <c r="AX65" s="96">
        <f t="shared" si="64"/>
        <v>1369</v>
      </c>
      <c r="AY65" s="80">
        <f t="shared" si="65"/>
        <v>1.2653694996578961</v>
      </c>
      <c r="AZ65">
        <f t="shared" si="205"/>
        <v>2006</v>
      </c>
      <c r="BA65" s="80">
        <f>'Regional_intensity (aggregate)'!H42</f>
        <v>68.038917935945506</v>
      </c>
      <c r="BB65" s="280">
        <f t="shared" si="192"/>
        <v>68.8535991793741</v>
      </c>
      <c r="BC65" s="280">
        <f t="shared" si="206"/>
        <v>73.406743015091649</v>
      </c>
      <c r="BD65" s="280">
        <f t="shared" si="207"/>
        <v>74.285697273768704</v>
      </c>
      <c r="BE65" s="281">
        <f t="shared" si="69"/>
        <v>0.9268755858294575</v>
      </c>
      <c r="BF65" s="278"/>
      <c r="BG65" s="278"/>
      <c r="BH65" s="278"/>
      <c r="BJ65" s="89"/>
      <c r="BL65" s="95">
        <f t="shared" si="33"/>
        <v>2006</v>
      </c>
      <c r="BM65" s="75">
        <f>HDD_by_Division18!D70</f>
        <v>5703</v>
      </c>
      <c r="BN65" s="75">
        <f>HDD_by_Division18!E70</f>
        <v>5821</v>
      </c>
      <c r="BO65" s="75">
        <f t="shared" si="166"/>
        <v>5768.740693196406</v>
      </c>
      <c r="BQ65" s="75">
        <f>CDD_by_Division18!D70</f>
        <v>734</v>
      </c>
      <c r="BR65" s="75">
        <f>CDD_by_Division18!E70</f>
        <v>1034</v>
      </c>
      <c r="BS65" s="96">
        <f t="shared" si="167"/>
        <v>832.31491712707191</v>
      </c>
      <c r="BU65" s="420">
        <f t="shared" si="168"/>
        <v>1.0031795931111369</v>
      </c>
      <c r="BV65" s="278"/>
      <c r="BW65">
        <f t="shared" si="244"/>
        <v>2006</v>
      </c>
      <c r="BX65" s="96">
        <f t="shared" si="44"/>
        <v>5768.740693196406</v>
      </c>
      <c r="BY65" s="96">
        <f t="shared" si="245"/>
        <v>832.31491712707191</v>
      </c>
      <c r="BZ65" s="96">
        <f t="shared" si="144"/>
        <v>37</v>
      </c>
      <c r="CA65" s="96">
        <f t="shared" si="71"/>
        <v>1369</v>
      </c>
      <c r="CB65" s="96">
        <f t="shared" si="72"/>
        <v>50653</v>
      </c>
      <c r="CC65" s="96">
        <f t="shared" si="208"/>
        <v>2006</v>
      </c>
      <c r="CD65" s="280">
        <f>'Regional_intensity (aggregate)'!W42</f>
        <v>51.054870550362722</v>
      </c>
      <c r="CE65" s="280">
        <f t="shared" si="193"/>
        <v>50.818019455249306</v>
      </c>
      <c r="CF65" s="280">
        <f t="shared" si="209"/>
        <v>50.902285409790807</v>
      </c>
      <c r="CG65" s="280">
        <f t="shared" si="210"/>
        <v>50.666142179710697</v>
      </c>
      <c r="CH65" s="281">
        <f t="shared" si="211"/>
        <v>1.0029976088370791</v>
      </c>
      <c r="CI65" s="278"/>
      <c r="CJ65" s="278"/>
      <c r="CK65" t="s">
        <v>200</v>
      </c>
      <c r="CL65" s="95">
        <f t="shared" si="251"/>
        <v>2006</v>
      </c>
      <c r="CM65" s="227">
        <f t="shared" si="252"/>
        <v>5703</v>
      </c>
      <c r="CN65" s="228">
        <f t="shared" si="253"/>
        <v>5821</v>
      </c>
      <c r="CO65" s="229">
        <f t="shared" si="172"/>
        <v>5739.5787124293229</v>
      </c>
      <c r="CQ65" s="398">
        <f t="shared" si="173"/>
        <v>0.89507519844421846</v>
      </c>
      <c r="CR65" s="278"/>
      <c r="CS65">
        <f t="shared" si="76"/>
        <v>2006</v>
      </c>
      <c r="CT65" s="96">
        <f t="shared" si="212"/>
        <v>5739.5787124293229</v>
      </c>
      <c r="CU65" s="96">
        <f t="shared" si="213"/>
        <v>212364.41235988494</v>
      </c>
      <c r="CV65" s="96">
        <f t="shared" si="145"/>
        <v>37</v>
      </c>
      <c r="CW65" s="96">
        <f t="shared" si="79"/>
        <v>1369</v>
      </c>
      <c r="CX65" s="80">
        <f t="shared" si="80"/>
        <v>1.2653694996578961</v>
      </c>
      <c r="CY65">
        <f t="shared" si="81"/>
        <v>2006</v>
      </c>
      <c r="CZ65" s="280">
        <f>'Regional_intensity (aggregate)'!V42</f>
        <v>58.093850995701999</v>
      </c>
      <c r="DA65" s="280">
        <f t="shared" si="194"/>
        <v>58.255568209020744</v>
      </c>
      <c r="DB65" s="280">
        <f t="shared" si="214"/>
        <v>62.799507222888423</v>
      </c>
      <c r="DC65" s="280">
        <f t="shared" si="215"/>
        <v>62.974323681632519</v>
      </c>
      <c r="DD65" s="281">
        <f t="shared" si="216"/>
        <v>0.92506858038734163</v>
      </c>
      <c r="DE65" s="278"/>
      <c r="DF65" s="212"/>
      <c r="DG65" s="89"/>
      <c r="DI65" s="95">
        <f t="shared" si="34"/>
        <v>2006</v>
      </c>
      <c r="DJ65" s="75">
        <f>HDD_by_Division18!F70</f>
        <v>2475</v>
      </c>
      <c r="DK65" s="75">
        <f>HDD_by_Division18!G70</f>
        <v>3211</v>
      </c>
      <c r="DL65" s="75">
        <f>HDD_by_Division18!H70</f>
        <v>1802</v>
      </c>
      <c r="DM65" s="230">
        <f t="shared" si="174"/>
        <v>2653.4782063342741</v>
      </c>
      <c r="DN65" s="212"/>
      <c r="DO65" s="75">
        <f>CDD_by_Division18!F70</f>
        <v>2053</v>
      </c>
      <c r="DP65" s="75">
        <f>CDD_by_Division18!G70</f>
        <v>1648</v>
      </c>
      <c r="DQ65" s="75">
        <f>CDD_by_Division18!H70</f>
        <v>2786</v>
      </c>
      <c r="DR65" s="230">
        <f t="shared" si="175"/>
        <v>1372.0076101273232</v>
      </c>
      <c r="DT65" s="420">
        <f t="shared" si="176"/>
        <v>1.0141670377836942</v>
      </c>
      <c r="DU65" s="278"/>
      <c r="DV65">
        <f t="shared" si="246"/>
        <v>2006</v>
      </c>
      <c r="DW65" s="96">
        <f t="shared" si="217"/>
        <v>2653.4782063342741</v>
      </c>
      <c r="DX65" s="96">
        <f t="shared" si="47"/>
        <v>1372.0076101273232</v>
      </c>
      <c r="DY65" s="96">
        <f t="shared" si="218"/>
        <v>50764.281574710956</v>
      </c>
      <c r="DZ65" s="96">
        <f t="shared" si="147"/>
        <v>37</v>
      </c>
      <c r="EA65" s="96">
        <f t="shared" si="87"/>
        <v>1369</v>
      </c>
      <c r="EB65" s="96">
        <f t="shared" si="88"/>
        <v>50653</v>
      </c>
      <c r="EC65" s="96">
        <f t="shared" si="219"/>
        <v>2006</v>
      </c>
      <c r="ED65" s="280">
        <f>'Regional_intensity (aggregate)'!AK42</f>
        <v>59.436831649523313</v>
      </c>
      <c r="EE65" s="280">
        <f t="shared" si="195"/>
        <v>59.770871973673444</v>
      </c>
      <c r="EF65" s="280">
        <f t="shared" si="220"/>
        <v>60.176545613888834</v>
      </c>
      <c r="EG65" s="280">
        <f t="shared" si="247"/>
        <v>60.514743196856053</v>
      </c>
      <c r="EH65" s="281">
        <f t="shared" si="221"/>
        <v>0.98770760340562336</v>
      </c>
      <c r="EI65" s="278">
        <v>1.0106951278413399</v>
      </c>
      <c r="EJ65" t="s">
        <v>200</v>
      </c>
      <c r="EK65" s="95">
        <f t="shared" si="177"/>
        <v>2006</v>
      </c>
      <c r="EL65" s="98">
        <f t="shared" si="178"/>
        <v>2475</v>
      </c>
      <c r="EM65" s="98">
        <f t="shared" si="179"/>
        <v>3211</v>
      </c>
      <c r="EN65" s="98">
        <f t="shared" si="180"/>
        <v>1802</v>
      </c>
      <c r="EO65" s="75">
        <f t="shared" si="181"/>
        <v>2400.22439629665</v>
      </c>
      <c r="EQ65" s="398">
        <f t="shared" si="182"/>
        <v>0.87549083168277264</v>
      </c>
      <c r="ER65" s="278"/>
      <c r="ES65">
        <f t="shared" si="248"/>
        <v>2006</v>
      </c>
      <c r="ET65" s="96">
        <f t="shared" si="222"/>
        <v>2400.22439629665</v>
      </c>
      <c r="EU65" s="96">
        <f t="shared" si="223"/>
        <v>88808.302662976042</v>
      </c>
      <c r="EV65" s="96">
        <f t="shared" si="149"/>
        <v>37</v>
      </c>
      <c r="EW65" s="96">
        <f t="shared" si="95"/>
        <v>1369</v>
      </c>
      <c r="EX65" s="80">
        <f t="shared" si="96"/>
        <v>1.2653694996578961</v>
      </c>
      <c r="EY65">
        <f t="shared" si="224"/>
        <v>2006</v>
      </c>
      <c r="EZ65" s="280">
        <f>'Regional_intensity (aggregate)'!AJ42</f>
        <v>30.556321825909411</v>
      </c>
      <c r="FA65" s="280">
        <f t="shared" si="196"/>
        <v>31.154423179189834</v>
      </c>
      <c r="FB65" s="280">
        <f t="shared" si="225"/>
        <v>31.917618041709812</v>
      </c>
      <c r="FC65" s="280">
        <f t="shared" si="226"/>
        <v>32.542365046699381</v>
      </c>
      <c r="FD65" s="281">
        <f t="shared" si="227"/>
        <v>0.95734969276148785</v>
      </c>
      <c r="FE65" s="278"/>
      <c r="FG65" s="89"/>
      <c r="FI65" s="95">
        <f t="shared" si="35"/>
        <v>2006</v>
      </c>
      <c r="FJ65" s="75">
        <f>HDD_by_Division18!I70</f>
        <v>4915</v>
      </c>
      <c r="FK65" s="75">
        <f>HDD_by_Division18!J70</f>
        <v>3557</v>
      </c>
      <c r="FL65" s="75">
        <f t="shared" si="183"/>
        <v>4079.47908121411</v>
      </c>
      <c r="FN65" s="75">
        <f>CDD_by_Division18!I70</f>
        <v>1466</v>
      </c>
      <c r="FO65" s="75">
        <f>CDD_by_Division18!J70</f>
        <v>922</v>
      </c>
      <c r="FP65" s="96">
        <f t="shared" si="184"/>
        <v>1138.736752621139</v>
      </c>
      <c r="FR65" s="421">
        <f t="shared" si="185"/>
        <v>1.0239979434066921</v>
      </c>
      <c r="FS65" s="278"/>
      <c r="FT65">
        <f t="shared" si="249"/>
        <v>2006</v>
      </c>
      <c r="FU65" s="96">
        <f t="shared" si="228"/>
        <v>4079.47908121411</v>
      </c>
      <c r="FV65" s="96">
        <f t="shared" si="229"/>
        <v>1138.736752621139</v>
      </c>
      <c r="FW65" s="96">
        <f t="shared" si="230"/>
        <v>42133.259846982139</v>
      </c>
      <c r="FX65" s="96">
        <f t="shared" si="151"/>
        <v>37</v>
      </c>
      <c r="FY65" s="96">
        <f t="shared" si="104"/>
        <v>1369</v>
      </c>
      <c r="FZ65" s="96">
        <f t="shared" si="105"/>
        <v>50653</v>
      </c>
      <c r="GA65" s="96">
        <f t="shared" si="231"/>
        <v>2006</v>
      </c>
      <c r="GB65" s="280">
        <f>'Regional_intensity (aggregate)'!AX42</f>
        <v>54.486126648204092</v>
      </c>
      <c r="GC65" s="280">
        <f t="shared" si="197"/>
        <v>53.887008512918825</v>
      </c>
      <c r="GD65" s="280">
        <f t="shared" si="232"/>
        <v>53.886520375726988</v>
      </c>
      <c r="GE65" s="280">
        <f t="shared" si="233"/>
        <v>53.293995386513402</v>
      </c>
      <c r="GF65" s="281">
        <f t="shared" si="234"/>
        <v>1.0111272033951406</v>
      </c>
      <c r="GG65" s="278"/>
      <c r="GH65" s="278"/>
      <c r="GJ65" s="95">
        <f t="shared" si="186"/>
        <v>2006</v>
      </c>
      <c r="GK65" s="98">
        <f t="shared" si="187"/>
        <v>4915</v>
      </c>
      <c r="GL65" s="98">
        <f t="shared" si="188"/>
        <v>3557</v>
      </c>
      <c r="GM65" s="75">
        <f t="shared" si="189"/>
        <v>4102.8946288060215</v>
      </c>
      <c r="GO65" s="398">
        <f t="shared" si="190"/>
        <v>0.94695600815432401</v>
      </c>
      <c r="GP65" s="278"/>
      <c r="GQ65">
        <f t="shared" si="250"/>
        <v>2006</v>
      </c>
      <c r="GR65" s="96">
        <f t="shared" si="235"/>
        <v>4102.8946288060215</v>
      </c>
      <c r="GS65" s="96">
        <f t="shared" si="236"/>
        <v>151807.1012658228</v>
      </c>
      <c r="GT65" s="96">
        <f t="shared" si="153"/>
        <v>37</v>
      </c>
      <c r="GU65" s="96">
        <f t="shared" si="112"/>
        <v>1369</v>
      </c>
      <c r="GV65" s="280">
        <f t="shared" si="113"/>
        <v>1.2653694996578961</v>
      </c>
      <c r="GW65">
        <f t="shared" si="237"/>
        <v>2006</v>
      </c>
      <c r="GX65" s="280">
        <f>'Regional_intensity (aggregate)'!AW42</f>
        <v>41.777369270494418</v>
      </c>
      <c r="GY65" s="280">
        <f t="shared" si="198"/>
        <v>41.252242104178094</v>
      </c>
      <c r="GZ65" s="280">
        <f t="shared" si="238"/>
        <v>42.241785470099991</v>
      </c>
      <c r="HA65" s="280">
        <f t="shared" si="199"/>
        <v>41.710820751847081</v>
      </c>
      <c r="HB65" s="281">
        <f t="shared" si="239"/>
        <v>0.98900576302736309</v>
      </c>
      <c r="HC65" s="278"/>
      <c r="HD65" s="278"/>
      <c r="HE65" s="278"/>
      <c r="HG65" s="89"/>
      <c r="HO65">
        <f t="shared" si="36"/>
        <v>2006</v>
      </c>
      <c r="HP65" s="112">
        <f t="shared" si="37"/>
        <v>1.013835496110036</v>
      </c>
      <c r="HQ65" s="112">
        <f t="shared" si="38"/>
        <v>0.90073393841286731</v>
      </c>
      <c r="HS65">
        <f t="shared" si="157"/>
        <v>2006</v>
      </c>
      <c r="HT65" s="81">
        <f>Commercial_Total!D232</f>
        <v>4270.7747901040002</v>
      </c>
      <c r="HU65" s="81">
        <f t="shared" si="39"/>
        <v>4212.4928615050922</v>
      </c>
      <c r="HV65" s="81">
        <f>Commercial_Total!D314</f>
        <v>3747.569</v>
      </c>
      <c r="HW65" s="81">
        <f t="shared" si="40"/>
        <v>4160.5726621152753</v>
      </c>
      <c r="HY65" s="75">
        <f>HDD_by_Division10!K61</f>
        <v>3996</v>
      </c>
      <c r="HZ65" s="75">
        <f>CDD_by_Division10!K61</f>
        <v>1368</v>
      </c>
      <c r="IB65">
        <f t="shared" si="254"/>
        <v>2006</v>
      </c>
      <c r="IC65" s="81">
        <f t="shared" si="254"/>
        <v>4270.7747901040002</v>
      </c>
      <c r="ID65" s="81">
        <f t="shared" si="254"/>
        <v>4212.4928615050922</v>
      </c>
      <c r="IE65" s="81">
        <f t="shared" si="254"/>
        <v>3747.569</v>
      </c>
      <c r="IF65" s="81">
        <f t="shared" si="254"/>
        <v>4160.5726621152753</v>
      </c>
      <c r="IO65">
        <f t="shared" si="154"/>
        <v>2006</v>
      </c>
      <c r="IP65" s="78">
        <f>SEDS_CensusRgn!C54</f>
        <v>734.47</v>
      </c>
      <c r="IQ65" s="78">
        <f>SEDS_CensusRgn!D54</f>
        <v>949.43899999999996</v>
      </c>
      <c r="IR65" s="78">
        <f>SEDS_CensusRgn!E54</f>
        <v>1853.6369999999999</v>
      </c>
      <c r="IS65" s="78">
        <f>SEDS_CensusRgn!F54</f>
        <v>897.18399999999997</v>
      </c>
      <c r="IT65" s="78">
        <f t="shared" si="118"/>
        <v>4434.7300000000005</v>
      </c>
      <c r="IV65" s="78">
        <f t="shared" si="119"/>
        <v>740.05556122688267</v>
      </c>
      <c r="IW65" s="78">
        <f t="shared" si="120"/>
        <v>946.60145910100675</v>
      </c>
      <c r="IX65" s="78">
        <f t="shared" si="121"/>
        <v>1876.7062171118714</v>
      </c>
      <c r="IY65" s="78">
        <f t="shared" si="122"/>
        <v>887.31071321932131</v>
      </c>
      <c r="IZ65" s="78">
        <f t="shared" si="123"/>
        <v>4450.673950659082</v>
      </c>
      <c r="JB65" s="290">
        <f t="shared" si="124"/>
        <v>0.99641763228764024</v>
      </c>
      <c r="JD65">
        <f t="shared" si="125"/>
        <v>2006</v>
      </c>
      <c r="JE65" s="78">
        <f t="shared" si="126"/>
        <v>4434.7300000000005</v>
      </c>
      <c r="JF65" s="78">
        <f t="shared" si="127"/>
        <v>4450.673950659082</v>
      </c>
      <c r="JI65">
        <f t="shared" si="155"/>
        <v>2006</v>
      </c>
      <c r="JJ65" s="78">
        <f>SEDS_CensusRgn!J54</f>
        <v>1017.999</v>
      </c>
      <c r="JK65" s="78">
        <f>SEDS_CensusRgn!K54</f>
        <v>1080.3389999999999</v>
      </c>
      <c r="JL65" s="78">
        <f>SEDS_CensusRgn!L54</f>
        <v>952.95</v>
      </c>
      <c r="JM65" s="78">
        <f>SEDS_CensusRgn!M54</f>
        <v>687.91800000000001</v>
      </c>
      <c r="JN65" s="78">
        <f t="shared" si="128"/>
        <v>3739.2059999999997</v>
      </c>
      <c r="JP65" s="78">
        <f t="shared" si="129"/>
        <v>1098.3124548361002</v>
      </c>
      <c r="JQ65" s="78">
        <f t="shared" si="130"/>
        <v>1167.8474687224204</v>
      </c>
      <c r="JR65" s="78">
        <f t="shared" si="131"/>
        <v>995.40429918685527</v>
      </c>
      <c r="JS65" s="78">
        <f t="shared" si="132"/>
        <v>695.56520873475154</v>
      </c>
      <c r="JT65" s="78">
        <f t="shared" si="133"/>
        <v>3957.129431480128</v>
      </c>
      <c r="JV65" s="290">
        <f t="shared" si="156"/>
        <v>0.94492890989451006</v>
      </c>
      <c r="JX65">
        <f t="shared" si="135"/>
        <v>2006</v>
      </c>
      <c r="JY65" s="78">
        <f t="shared" si="136"/>
        <v>3739.2059999999997</v>
      </c>
      <c r="JZ65" s="78">
        <f t="shared" si="137"/>
        <v>3957.129431480128</v>
      </c>
      <c r="KB65" s="79">
        <f>BE65</f>
        <v>0.9268755858294575</v>
      </c>
      <c r="KD65" s="78"/>
      <c r="KE65" s="78"/>
    </row>
    <row r="66" spans="2:291" x14ac:dyDescent="0.2">
      <c r="B66" s="103" t="s">
        <v>167</v>
      </c>
      <c r="C66" t="s">
        <v>296</v>
      </c>
      <c r="H66" s="109"/>
      <c r="I66" s="96">
        <f t="shared" si="138"/>
        <v>2007</v>
      </c>
      <c r="J66" s="296">
        <v>1.3039521496459752</v>
      </c>
      <c r="K66" s="79">
        <f t="shared" si="52"/>
        <v>1.3068479014447736</v>
      </c>
      <c r="L66" s="96">
        <f t="shared" si="53"/>
        <v>54872</v>
      </c>
      <c r="M66" s="79">
        <f t="shared" si="54"/>
        <v>1.3068479014447736</v>
      </c>
      <c r="O66" s="213">
        <v>2007</v>
      </c>
      <c r="P66" s="75">
        <f>HDD_by_Division18!B71</f>
        <v>6537</v>
      </c>
      <c r="Q66" s="75">
        <f>HDD_by_Division18!C71</f>
        <v>5756</v>
      </c>
      <c r="R66" s="96">
        <f t="shared" si="160"/>
        <v>5918.8569254185695</v>
      </c>
      <c r="T66">
        <f>CDD_by_Division18!B71</f>
        <v>447</v>
      </c>
      <c r="U66">
        <f>CDD_by_Division18!C71</f>
        <v>694</v>
      </c>
      <c r="V66" s="96">
        <f t="shared" si="161"/>
        <v>632.57600202728383</v>
      </c>
      <c r="X66" s="420">
        <f t="shared" si="162"/>
        <v>1.0167202997789351</v>
      </c>
      <c r="Y66" s="278"/>
      <c r="Z66">
        <f t="shared" si="240"/>
        <v>2007</v>
      </c>
      <c r="AA66" s="96">
        <f t="shared" si="241"/>
        <v>5918.8569254185695</v>
      </c>
      <c r="AB66" s="96">
        <f t="shared" si="242"/>
        <v>632.57600202728383</v>
      </c>
      <c r="AC66" s="96">
        <f t="shared" si="140"/>
        <v>38</v>
      </c>
      <c r="AD66" s="96">
        <f t="shared" si="57"/>
        <v>1444</v>
      </c>
      <c r="AE66" s="96">
        <f t="shared" si="58"/>
        <v>54872</v>
      </c>
      <c r="AF66" s="280">
        <f>'Regional_intensity (aggregate)'!I43</f>
        <v>49.852750083684477</v>
      </c>
      <c r="AG66" s="280">
        <f t="shared" si="191"/>
        <v>47.931393955837855</v>
      </c>
      <c r="AH66" s="280">
        <f t="shared" si="200"/>
        <v>49.808731588156803</v>
      </c>
      <c r="AI66" s="280">
        <f t="shared" si="201"/>
        <v>47.889071960623177</v>
      </c>
      <c r="AJ66" s="281">
        <f t="shared" si="202"/>
        <v>1.000883750581959</v>
      </c>
      <c r="AK66" s="278"/>
      <c r="AM66" s="95">
        <f t="shared" si="163"/>
        <v>2007</v>
      </c>
      <c r="AN66" s="227">
        <f t="shared" si="158"/>
        <v>6537</v>
      </c>
      <c r="AO66" s="228">
        <f t="shared" si="159"/>
        <v>5756</v>
      </c>
      <c r="AP66" s="229">
        <f t="shared" si="164"/>
        <v>5967.1956025128493</v>
      </c>
      <c r="AR66" s="398">
        <f t="shared" si="165"/>
        <v>0.95732205372535695</v>
      </c>
      <c r="AS66" s="278"/>
      <c r="AT66">
        <f t="shared" si="243"/>
        <v>2007</v>
      </c>
      <c r="AU66" s="96">
        <f t="shared" si="203"/>
        <v>5967.1956025128493</v>
      </c>
      <c r="AV66" s="96">
        <f t="shared" si="204"/>
        <v>226753.43289548828</v>
      </c>
      <c r="AW66" s="96">
        <f t="shared" si="142"/>
        <v>38</v>
      </c>
      <c r="AX66" s="96">
        <f t="shared" si="64"/>
        <v>1444</v>
      </c>
      <c r="AY66" s="80">
        <f t="shared" si="65"/>
        <v>1.3068479014447736</v>
      </c>
      <c r="AZ66">
        <f t="shared" si="205"/>
        <v>2007</v>
      </c>
      <c r="BA66" s="80">
        <f>'Regional_intensity (aggregate)'!H43</f>
        <v>73.105768952891424</v>
      </c>
      <c r="BB66" s="280">
        <f t="shared" si="192"/>
        <v>71.996967052487804</v>
      </c>
      <c r="BC66" s="280">
        <f t="shared" si="206"/>
        <v>74.011322004380332</v>
      </c>
      <c r="BD66" s="280">
        <f t="shared" si="207"/>
        <v>72.888785497819242</v>
      </c>
      <c r="BE66" s="281">
        <f t="shared" si="69"/>
        <v>0.98776466860792844</v>
      </c>
      <c r="BF66" s="278"/>
      <c r="BG66" s="278"/>
      <c r="BH66" s="278"/>
      <c r="BJ66" s="89"/>
      <c r="BL66" s="95">
        <f t="shared" si="33"/>
        <v>2007</v>
      </c>
      <c r="BM66" s="75">
        <f>HDD_by_Division18!D71</f>
        <v>6074</v>
      </c>
      <c r="BN66" s="75">
        <f>HDD_by_Division18!E71</f>
        <v>6384</v>
      </c>
      <c r="BO66" s="75">
        <f t="shared" si="166"/>
        <v>6246.7086007702183</v>
      </c>
      <c r="BQ66" s="75">
        <f>CDD_by_Division18!D71</f>
        <v>881</v>
      </c>
      <c r="BR66" s="75">
        <f>CDD_by_Division18!E71</f>
        <v>1102</v>
      </c>
      <c r="BS66" s="96">
        <f t="shared" si="167"/>
        <v>953.4253222836096</v>
      </c>
      <c r="BU66" s="420">
        <f t="shared" si="168"/>
        <v>1.0195960617908584</v>
      </c>
      <c r="BV66" s="278"/>
      <c r="BW66">
        <f t="shared" si="244"/>
        <v>2007</v>
      </c>
      <c r="BX66" s="96">
        <f t="shared" si="44"/>
        <v>6246.7086007702183</v>
      </c>
      <c r="BY66" s="96">
        <f t="shared" si="245"/>
        <v>953.4253222836096</v>
      </c>
      <c r="BZ66" s="96">
        <f t="shared" si="144"/>
        <v>38</v>
      </c>
      <c r="CA66" s="96">
        <f t="shared" si="71"/>
        <v>1444</v>
      </c>
      <c r="CB66" s="96">
        <f t="shared" si="72"/>
        <v>54872</v>
      </c>
      <c r="CC66" s="96">
        <f t="shared" si="208"/>
        <v>2007</v>
      </c>
      <c r="CD66" s="280">
        <f>'Regional_intensity (aggregate)'!W43</f>
        <v>52.455655918675021</v>
      </c>
      <c r="CE66" s="280">
        <f t="shared" si="193"/>
        <v>51.64341136573541</v>
      </c>
      <c r="CF66" s="280">
        <f t="shared" si="209"/>
        <v>51.833060207041221</v>
      </c>
      <c r="CG66" s="280">
        <f t="shared" si="210"/>
        <v>51.030456177446545</v>
      </c>
      <c r="CH66" s="281">
        <f t="shared" si="211"/>
        <v>1.0120115561216512</v>
      </c>
      <c r="CI66" s="278"/>
      <c r="CJ66" s="278"/>
      <c r="CL66" s="95">
        <f t="shared" si="251"/>
        <v>2007</v>
      </c>
      <c r="CM66" s="227">
        <f t="shared" si="252"/>
        <v>6074</v>
      </c>
      <c r="CN66" s="228">
        <f t="shared" si="253"/>
        <v>6384</v>
      </c>
      <c r="CO66" s="229">
        <f t="shared" si="172"/>
        <v>6170.0966173990673</v>
      </c>
      <c r="CQ66" s="398">
        <f t="shared" si="173"/>
        <v>0.9424033388458759</v>
      </c>
      <c r="CR66" s="278"/>
      <c r="CS66">
        <f t="shared" si="76"/>
        <v>2007</v>
      </c>
      <c r="CT66" s="96">
        <f t="shared" si="212"/>
        <v>6170.0966173990673</v>
      </c>
      <c r="CU66" s="96">
        <f t="shared" si="213"/>
        <v>234463.67146116454</v>
      </c>
      <c r="CV66" s="96">
        <f t="shared" si="145"/>
        <v>38</v>
      </c>
      <c r="CW66" s="96">
        <f t="shared" si="79"/>
        <v>1444</v>
      </c>
      <c r="CX66" s="80">
        <f t="shared" si="80"/>
        <v>1.3068479014447736</v>
      </c>
      <c r="CY66">
        <f t="shared" si="81"/>
        <v>2007</v>
      </c>
      <c r="CZ66" s="280">
        <f>'Regional_intensity (aggregate)'!V43</f>
        <v>60.939544975254755</v>
      </c>
      <c r="DA66" s="280">
        <f t="shared" si="194"/>
        <v>60.865083808723121</v>
      </c>
      <c r="DB66" s="280">
        <f t="shared" si="214"/>
        <v>62.706901496898887</v>
      </c>
      <c r="DC66" s="280">
        <f t="shared" si="215"/>
        <v>62.630280822475747</v>
      </c>
      <c r="DD66" s="281">
        <f t="shared" si="216"/>
        <v>0.97181559797319061</v>
      </c>
      <c r="DE66" s="278"/>
      <c r="DF66" s="212"/>
      <c r="DG66" s="89"/>
      <c r="DI66" s="95">
        <f t="shared" si="34"/>
        <v>2007</v>
      </c>
      <c r="DJ66" s="75">
        <f>HDD_by_Division18!F71</f>
        <v>2525</v>
      </c>
      <c r="DK66" s="75">
        <f>HDD_by_Division18!G71</f>
        <v>3187</v>
      </c>
      <c r="DL66" s="75">
        <f>HDD_by_Division18!H71</f>
        <v>2105</v>
      </c>
      <c r="DM66" s="230">
        <f t="shared" si="174"/>
        <v>2708.8381937911568</v>
      </c>
      <c r="DN66" s="212"/>
      <c r="DO66" s="75">
        <f>CDD_by_Division18!F71</f>
        <v>2219</v>
      </c>
      <c r="DP66" s="75">
        <f>CDD_by_Division18!G71</f>
        <v>1892</v>
      </c>
      <c r="DQ66" s="75">
        <f>CDD_by_Division18!H71</f>
        <v>2475</v>
      </c>
      <c r="DR66" s="230">
        <f t="shared" si="175"/>
        <v>1509.4034830967364</v>
      </c>
      <c r="DT66" s="420">
        <f t="shared" si="176"/>
        <v>1.0288734676734268</v>
      </c>
      <c r="DU66" s="278"/>
      <c r="DV66">
        <f t="shared" si="246"/>
        <v>2007</v>
      </c>
      <c r="DW66" s="96">
        <f t="shared" si="217"/>
        <v>2708.8381937911568</v>
      </c>
      <c r="DX66" s="96">
        <f t="shared" si="47"/>
        <v>1509.4034830967364</v>
      </c>
      <c r="DY66" s="96">
        <f t="shared" si="218"/>
        <v>57357.332357675987</v>
      </c>
      <c r="DZ66" s="96">
        <f t="shared" si="147"/>
        <v>38</v>
      </c>
      <c r="EA66" s="96">
        <f t="shared" si="87"/>
        <v>1444</v>
      </c>
      <c r="EB66" s="96">
        <f t="shared" si="88"/>
        <v>54872</v>
      </c>
      <c r="EC66" s="96">
        <f t="shared" si="219"/>
        <v>2007</v>
      </c>
      <c r="ED66" s="280">
        <f>'Regional_intensity (aggregate)'!AK43</f>
        <v>59.6421689839419</v>
      </c>
      <c r="EE66" s="280">
        <f t="shared" si="195"/>
        <v>60.111639876355191</v>
      </c>
      <c r="EF66" s="280">
        <f t="shared" si="220"/>
        <v>60.167414776185304</v>
      </c>
      <c r="EG66" s="280">
        <f t="shared" si="247"/>
        <v>60.641020119357542</v>
      </c>
      <c r="EH66" s="281">
        <f t="shared" si="221"/>
        <v>0.99127026158266485</v>
      </c>
      <c r="EI66" s="278">
        <v>1.0309234700472887</v>
      </c>
      <c r="EK66" s="95">
        <f t="shared" si="177"/>
        <v>2007</v>
      </c>
      <c r="EL66" s="98">
        <f t="shared" si="178"/>
        <v>2525</v>
      </c>
      <c r="EM66" s="98">
        <f t="shared" si="179"/>
        <v>3187</v>
      </c>
      <c r="EN66" s="98">
        <f t="shared" si="180"/>
        <v>2105</v>
      </c>
      <c r="EO66" s="75">
        <f t="shared" si="181"/>
        <v>2519.4440202348001</v>
      </c>
      <c r="EQ66" s="398">
        <f t="shared" si="182"/>
        <v>0.89968288756557602</v>
      </c>
      <c r="ER66" s="278"/>
      <c r="ES66">
        <f t="shared" si="248"/>
        <v>2007</v>
      </c>
      <c r="ET66" s="96">
        <f t="shared" si="222"/>
        <v>2519.4440202348001</v>
      </c>
      <c r="EU66" s="96">
        <f t="shared" si="223"/>
        <v>95738.872768922403</v>
      </c>
      <c r="EV66" s="96">
        <f t="shared" si="149"/>
        <v>38</v>
      </c>
      <c r="EW66" s="96">
        <f t="shared" si="95"/>
        <v>1444</v>
      </c>
      <c r="EX66" s="80">
        <f t="shared" si="96"/>
        <v>1.3068479014447736</v>
      </c>
      <c r="EY66">
        <f t="shared" si="224"/>
        <v>2007</v>
      </c>
      <c r="EZ66" s="280">
        <f>'Regional_intensity (aggregate)'!AJ43</f>
        <v>30.784305977683264</v>
      </c>
      <c r="FA66" s="280">
        <f t="shared" si="196"/>
        <v>30.95124186358791</v>
      </c>
      <c r="FB66" s="280">
        <f t="shared" si="225"/>
        <v>31.706235731399996</v>
      </c>
      <c r="FC66" s="280">
        <f t="shared" si="226"/>
        <v>31.878171020581433</v>
      </c>
      <c r="FD66" s="281">
        <f t="shared" si="227"/>
        <v>0.97092276227531771</v>
      </c>
      <c r="FE66" s="278"/>
      <c r="FG66" s="89"/>
      <c r="FI66" s="95">
        <f t="shared" si="35"/>
        <v>2007</v>
      </c>
      <c r="FJ66" s="75">
        <f>HDD_by_Division18!I71</f>
        <v>4939</v>
      </c>
      <c r="FK66" s="75">
        <f>HDD_by_Division18!J71</f>
        <v>3506</v>
      </c>
      <c r="FL66" s="75">
        <f t="shared" si="183"/>
        <v>4057.3347005742417</v>
      </c>
      <c r="FN66" s="75">
        <f>CDD_by_Division18!I71</f>
        <v>1564</v>
      </c>
      <c r="FO66" s="75">
        <f>CDD_by_Division18!J71</f>
        <v>828</v>
      </c>
      <c r="FP66" s="96">
        <f t="shared" si="184"/>
        <v>1121.2320770756587</v>
      </c>
      <c r="FR66" s="421">
        <f t="shared" si="185"/>
        <v>1.0223847333311069</v>
      </c>
      <c r="FS66" s="278"/>
      <c r="FT66">
        <f t="shared" si="249"/>
        <v>2007</v>
      </c>
      <c r="FU66" s="96">
        <f t="shared" si="228"/>
        <v>4057.3347005742417</v>
      </c>
      <c r="FV66" s="96">
        <f t="shared" si="229"/>
        <v>1121.2320770756587</v>
      </c>
      <c r="FW66" s="96">
        <f t="shared" si="230"/>
        <v>42606.818928875029</v>
      </c>
      <c r="FX66" s="96">
        <f t="shared" si="151"/>
        <v>38</v>
      </c>
      <c r="FY66" s="96">
        <f t="shared" si="104"/>
        <v>1444</v>
      </c>
      <c r="FZ66" s="96">
        <f t="shared" si="105"/>
        <v>54872</v>
      </c>
      <c r="GA66" s="96">
        <f t="shared" si="231"/>
        <v>2007</v>
      </c>
      <c r="GB66" s="280">
        <f>'Regional_intensity (aggregate)'!AX43</f>
        <v>54.852465280928655</v>
      </c>
      <c r="GC66" s="280">
        <f t="shared" si="197"/>
        <v>53.664156549285266</v>
      </c>
      <c r="GD66" s="280">
        <f t="shared" si="232"/>
        <v>54.34317986002015</v>
      </c>
      <c r="GE66" s="280">
        <f t="shared" si="233"/>
        <v>53.165904147758198</v>
      </c>
      <c r="GF66" s="281">
        <f t="shared" si="234"/>
        <v>1.0093716529327204</v>
      </c>
      <c r="GG66" s="278"/>
      <c r="GH66" s="278"/>
      <c r="GJ66" s="95">
        <f t="shared" si="186"/>
        <v>2007</v>
      </c>
      <c r="GK66" s="98">
        <f t="shared" si="187"/>
        <v>4939</v>
      </c>
      <c r="GL66" s="98">
        <f t="shared" si="188"/>
        <v>3506</v>
      </c>
      <c r="GM66" s="75">
        <f t="shared" si="189"/>
        <v>4082.043448511803</v>
      </c>
      <c r="GO66" s="398">
        <f t="shared" si="190"/>
        <v>0.94452575502551617</v>
      </c>
      <c r="GP66" s="278"/>
      <c r="GQ66">
        <f t="shared" si="250"/>
        <v>2007</v>
      </c>
      <c r="GR66" s="96">
        <f t="shared" si="235"/>
        <v>4082.043448511803</v>
      </c>
      <c r="GS66" s="96">
        <f t="shared" si="236"/>
        <v>155117.65104344851</v>
      </c>
      <c r="GT66" s="96">
        <f t="shared" si="153"/>
        <v>38</v>
      </c>
      <c r="GU66" s="96">
        <f t="shared" si="112"/>
        <v>1444</v>
      </c>
      <c r="GV66" s="280">
        <f t="shared" si="113"/>
        <v>1.3068479014447736</v>
      </c>
      <c r="GW66">
        <f t="shared" si="237"/>
        <v>2007</v>
      </c>
      <c r="GX66" s="280">
        <f>'Regional_intensity (aggregate)'!AW43</f>
        <v>41.506002988953824</v>
      </c>
      <c r="GY66" s="280">
        <f t="shared" si="198"/>
        <v>40.669839052515826</v>
      </c>
      <c r="GZ66" s="280">
        <f t="shared" si="238"/>
        <v>42.065743805181583</v>
      </c>
      <c r="HA66" s="280">
        <f t="shared" si="199"/>
        <v>41.218303546029333</v>
      </c>
      <c r="HB66" s="281">
        <f t="shared" si="239"/>
        <v>0.98669366649452162</v>
      </c>
      <c r="HC66" s="278"/>
      <c r="HD66" s="278"/>
      <c r="HE66" s="278"/>
      <c r="HG66" s="89"/>
      <c r="HO66">
        <f t="shared" si="36"/>
        <v>2007</v>
      </c>
      <c r="HP66" s="112">
        <f t="shared" si="37"/>
        <v>1.0233962971429769</v>
      </c>
      <c r="HQ66" s="112">
        <f t="shared" si="38"/>
        <v>0.93576019504295971</v>
      </c>
      <c r="HS66">
        <f t="shared" si="157"/>
        <v>2007</v>
      </c>
      <c r="HT66" s="81">
        <f>Commercial_Total!D233</f>
        <v>4395.5567935159997</v>
      </c>
      <c r="HU66" s="81">
        <f t="shared" si="39"/>
        <v>4295.0681039076544</v>
      </c>
      <c r="HV66" s="81">
        <f>Commercial_Total!D315</f>
        <v>3922.63</v>
      </c>
      <c r="HW66" s="81">
        <f t="shared" si="40"/>
        <v>4191.9179943531544</v>
      </c>
      <c r="HY66" s="75">
        <f>HDD_by_Division10!K62</f>
        <v>4255</v>
      </c>
      <c r="HZ66" s="75">
        <f>CDD_by_Division10!K62</f>
        <v>1399</v>
      </c>
      <c r="IB66">
        <f t="shared" si="254"/>
        <v>2007</v>
      </c>
      <c r="IC66" s="81">
        <f t="shared" si="254"/>
        <v>4395.5567935159997</v>
      </c>
      <c r="ID66" s="81">
        <f t="shared" si="254"/>
        <v>4295.0681039076544</v>
      </c>
      <c r="IE66" s="81">
        <f t="shared" si="254"/>
        <v>3922.63</v>
      </c>
      <c r="IF66" s="81">
        <f t="shared" si="254"/>
        <v>4191.9179943531544</v>
      </c>
      <c r="IO66">
        <f t="shared" si="154"/>
        <v>2007</v>
      </c>
      <c r="IP66" s="78">
        <f>SEDS_CensusRgn!C55</f>
        <v>749.077</v>
      </c>
      <c r="IQ66" s="78">
        <f>SEDS_CensusRgn!D55</f>
        <v>980.87300000000005</v>
      </c>
      <c r="IR66" s="78">
        <f>SEDS_CensusRgn!E55</f>
        <v>1906.9960000000001</v>
      </c>
      <c r="IS66" s="78">
        <f>SEDS_CensusRgn!F55</f>
        <v>922.56299999999999</v>
      </c>
      <c r="IT66" s="78">
        <f t="shared" si="118"/>
        <v>4559.509</v>
      </c>
      <c r="IV66" s="78">
        <f t="shared" si="119"/>
        <v>748.41558728918596</v>
      </c>
      <c r="IW66" s="78">
        <f t="shared" si="120"/>
        <v>969.23102712286811</v>
      </c>
      <c r="IX66" s="78">
        <f t="shared" si="121"/>
        <v>1923.7901850856344</v>
      </c>
      <c r="IY66" s="78">
        <f t="shared" si="122"/>
        <v>913.9973342024233</v>
      </c>
      <c r="IZ66" s="78">
        <f t="shared" si="123"/>
        <v>4555.4341337001115</v>
      </c>
      <c r="JB66" s="290">
        <f t="shared" si="124"/>
        <v>1.0008945066881207</v>
      </c>
      <c r="JD66">
        <f t="shared" si="125"/>
        <v>2007</v>
      </c>
      <c r="JE66" s="78">
        <f t="shared" si="126"/>
        <v>4559.509</v>
      </c>
      <c r="JF66" s="78">
        <f t="shared" si="127"/>
        <v>4555.4341337001115</v>
      </c>
      <c r="JI66">
        <f t="shared" si="155"/>
        <v>2007</v>
      </c>
      <c r="JJ66" s="78">
        <f>SEDS_CensusRgn!J55</f>
        <v>1098.472</v>
      </c>
      <c r="JK66" s="78">
        <f>SEDS_CensusRgn!K55</f>
        <v>1139.5140000000001</v>
      </c>
      <c r="JL66" s="78">
        <f>SEDS_CensusRgn!L55</f>
        <v>984.29600000000005</v>
      </c>
      <c r="JM66" s="78">
        <f>SEDS_CensusRgn!M55</f>
        <v>698.08900000000006</v>
      </c>
      <c r="JN66" s="78">
        <f t="shared" si="128"/>
        <v>3920.3710000000001</v>
      </c>
      <c r="JP66" s="78">
        <f t="shared" si="129"/>
        <v>1112.078650826915</v>
      </c>
      <c r="JQ66" s="78">
        <f t="shared" si="130"/>
        <v>1172.5619576147571</v>
      </c>
      <c r="JR66" s="78">
        <f t="shared" si="131"/>
        <v>1013.7737400381289</v>
      </c>
      <c r="JS66" s="78">
        <f t="shared" si="132"/>
        <v>707.5032745270754</v>
      </c>
      <c r="JT66" s="78">
        <f t="shared" si="133"/>
        <v>4005.9176230068765</v>
      </c>
      <c r="JV66" s="290">
        <f t="shared" si="156"/>
        <v>0.97864493705123567</v>
      </c>
      <c r="JX66">
        <f t="shared" si="135"/>
        <v>2007</v>
      </c>
      <c r="JY66" s="78">
        <f t="shared" si="136"/>
        <v>3920.3710000000001</v>
      </c>
      <c r="JZ66" s="78">
        <f t="shared" si="137"/>
        <v>4005.9176230068765</v>
      </c>
      <c r="KD66" s="78"/>
      <c r="KE66" s="78"/>
    </row>
    <row r="67" spans="2:291" x14ac:dyDescent="0.2">
      <c r="B67" s="103" t="s">
        <v>168</v>
      </c>
      <c r="C67" t="s">
        <v>297</v>
      </c>
      <c r="H67" s="108"/>
      <c r="I67" s="96">
        <f t="shared" si="138"/>
        <v>2008</v>
      </c>
      <c r="J67" s="299">
        <v>1.4512583614690979</v>
      </c>
      <c r="K67" s="79">
        <f t="shared" si="52"/>
        <v>1.3824235420563582</v>
      </c>
      <c r="L67" s="96">
        <f t="shared" si="53"/>
        <v>59319</v>
      </c>
      <c r="M67" s="79">
        <f t="shared" si="54"/>
        <v>1.3824235420563582</v>
      </c>
      <c r="O67" s="213">
        <v>2008</v>
      </c>
      <c r="P67" s="75">
        <f>HDD_by_Division18!B72</f>
        <v>6434</v>
      </c>
      <c r="Q67" s="75">
        <f>HDD_by_Division18!C72</f>
        <v>5782</v>
      </c>
      <c r="R67" s="96">
        <f t="shared" si="160"/>
        <v>5917.9573820395735</v>
      </c>
      <c r="T67">
        <f>CDD_by_Division18!B72</f>
        <v>462</v>
      </c>
      <c r="U67">
        <f>CDD_by_Division18!C72</f>
        <v>667</v>
      </c>
      <c r="V67" s="96">
        <f t="shared" si="161"/>
        <v>616.02056848418295</v>
      </c>
      <c r="X67" s="420">
        <f t="shared" si="162"/>
        <v>1.0144579780296059</v>
      </c>
      <c r="Y67" s="278"/>
      <c r="Z67">
        <f t="shared" si="240"/>
        <v>2008</v>
      </c>
      <c r="AA67" s="96">
        <f t="shared" si="241"/>
        <v>5917.9573820395735</v>
      </c>
      <c r="AB67" s="96">
        <f t="shared" si="242"/>
        <v>616.02056848418295</v>
      </c>
      <c r="AC67" s="96">
        <f t="shared" si="140"/>
        <v>39</v>
      </c>
      <c r="AD67" s="96">
        <f t="shared" si="57"/>
        <v>1521</v>
      </c>
      <c r="AE67" s="96">
        <f t="shared" si="58"/>
        <v>59319</v>
      </c>
      <c r="AF67" s="280">
        <f>'Regional_intensity (aggregate)'!I44</f>
        <v>49.389069306240501</v>
      </c>
      <c r="AG67" s="280">
        <f t="shared" si="191"/>
        <v>47.858562939483996</v>
      </c>
      <c r="AH67" s="280">
        <f t="shared" si="200"/>
        <v>49.384785939127795</v>
      </c>
      <c r="AI67" s="280">
        <f t="shared" si="201"/>
        <v>47.854412308637215</v>
      </c>
      <c r="AJ67" s="281">
        <f t="shared" si="202"/>
        <v>1.0000867345485305</v>
      </c>
      <c r="AK67" s="278"/>
      <c r="AM67" s="95">
        <f t="shared" si="163"/>
        <v>2008</v>
      </c>
      <c r="AN67" s="227">
        <f t="shared" si="158"/>
        <v>6434</v>
      </c>
      <c r="AO67" s="228">
        <f t="shared" si="159"/>
        <v>5782</v>
      </c>
      <c r="AP67" s="229">
        <f t="shared" si="164"/>
        <v>5958.3118218161053</v>
      </c>
      <c r="AR67" s="398">
        <f t="shared" si="165"/>
        <v>0.95642477738999598</v>
      </c>
      <c r="AS67" s="278"/>
      <c r="AT67">
        <f t="shared" si="243"/>
        <v>2008</v>
      </c>
      <c r="AU67" s="96">
        <f t="shared" si="203"/>
        <v>5958.3118218161053</v>
      </c>
      <c r="AV67" s="96">
        <f t="shared" si="204"/>
        <v>232374.16105082812</v>
      </c>
      <c r="AW67" s="96">
        <f t="shared" si="142"/>
        <v>39</v>
      </c>
      <c r="AX67" s="96">
        <f t="shared" si="64"/>
        <v>1521</v>
      </c>
      <c r="AY67" s="80">
        <f t="shared" si="65"/>
        <v>1.3824235420563582</v>
      </c>
      <c r="AZ67">
        <f t="shared" si="205"/>
        <v>2008</v>
      </c>
      <c r="BA67" s="80">
        <f>'Regional_intensity (aggregate)'!H44</f>
        <v>71.267394881437852</v>
      </c>
      <c r="BB67" s="280">
        <f t="shared" si="192"/>
        <v>69.726745666715431</v>
      </c>
      <c r="BC67" s="280">
        <f t="shared" si="206"/>
        <v>72.284819590083757</v>
      </c>
      <c r="BD67" s="280">
        <f t="shared" si="207"/>
        <v>70.722175821175341</v>
      </c>
      <c r="BE67" s="281">
        <f t="shared" si="69"/>
        <v>0.98592478041149489</v>
      </c>
      <c r="BF67" s="278"/>
      <c r="BG67" s="278"/>
      <c r="BH67" s="278"/>
      <c r="BJ67" s="89"/>
      <c r="BL67" s="95">
        <f t="shared" si="33"/>
        <v>2008</v>
      </c>
      <c r="BM67" s="75">
        <f>HDD_by_Division18!D72</f>
        <v>6677</v>
      </c>
      <c r="BN67" s="75">
        <f>HDD_by_Division18!E72</f>
        <v>7118</v>
      </c>
      <c r="BO67" s="75">
        <f t="shared" si="166"/>
        <v>6922.6919127086012</v>
      </c>
      <c r="BQ67" s="75">
        <f>CDD_by_Division18!D72</f>
        <v>683</v>
      </c>
      <c r="BR67" s="75">
        <f>CDD_by_Division18!E72</f>
        <v>818</v>
      </c>
      <c r="BS67" s="96">
        <f t="shared" si="167"/>
        <v>727.24171270718239</v>
      </c>
      <c r="BU67" s="420">
        <f t="shared" si="168"/>
        <v>0.99718881695347761</v>
      </c>
      <c r="BV67" s="278"/>
      <c r="BW67">
        <f t="shared" si="244"/>
        <v>2008</v>
      </c>
      <c r="BX67" s="96">
        <f t="shared" si="44"/>
        <v>6922.6919127086012</v>
      </c>
      <c r="BY67" s="96">
        <f t="shared" si="245"/>
        <v>727.24171270718239</v>
      </c>
      <c r="BZ67" s="96">
        <f t="shared" si="144"/>
        <v>39</v>
      </c>
      <c r="CA67" s="96">
        <f t="shared" si="71"/>
        <v>1521</v>
      </c>
      <c r="CB67" s="96">
        <f t="shared" si="72"/>
        <v>59319</v>
      </c>
      <c r="CC67" s="96">
        <f t="shared" si="208"/>
        <v>2008</v>
      </c>
      <c r="CD67" s="280">
        <f>'Regional_intensity (aggregate)'!W44</f>
        <v>51.674820027078169</v>
      </c>
      <c r="CE67" s="280">
        <f t="shared" si="193"/>
        <v>51.100386109118936</v>
      </c>
      <c r="CF67" s="280">
        <f t="shared" si="209"/>
        <v>51.885727075269187</v>
      </c>
      <c r="CG67" s="280">
        <f t="shared" si="210"/>
        <v>51.308948646734898</v>
      </c>
      <c r="CH67" s="281">
        <f t="shared" si="211"/>
        <v>0.99593516251810332</v>
      </c>
      <c r="CI67" s="278"/>
      <c r="CJ67" s="278"/>
      <c r="CL67" s="95">
        <f>AM67</f>
        <v>2008</v>
      </c>
      <c r="CM67" s="227">
        <f t="shared" si="252"/>
        <v>6677</v>
      </c>
      <c r="CN67" s="228">
        <f t="shared" si="253"/>
        <v>7118</v>
      </c>
      <c r="CO67" s="229">
        <f t="shared" si="172"/>
        <v>6813.7051879773835</v>
      </c>
      <c r="CQ67" s="398">
        <f t="shared" si="173"/>
        <v>1.0096313100326788</v>
      </c>
      <c r="CR67" s="278"/>
      <c r="CS67">
        <f t="shared" si="76"/>
        <v>2008</v>
      </c>
      <c r="CT67" s="96">
        <f t="shared" si="212"/>
        <v>6813.7051879773835</v>
      </c>
      <c r="CU67" s="96">
        <f t="shared" si="213"/>
        <v>265734.50233111798</v>
      </c>
      <c r="CV67" s="96">
        <f t="shared" si="145"/>
        <v>39</v>
      </c>
      <c r="CW67" s="96">
        <f t="shared" si="79"/>
        <v>1521</v>
      </c>
      <c r="CX67" s="80">
        <f t="shared" si="80"/>
        <v>1.3824235420563582</v>
      </c>
      <c r="CY67">
        <f t="shared" si="81"/>
        <v>2008</v>
      </c>
      <c r="CZ67" s="280">
        <f>'Regional_intensity (aggregate)'!V44</f>
        <v>66.857527121945409</v>
      </c>
      <c r="DA67" s="280">
        <f t="shared" si="194"/>
        <v>64.804938363847214</v>
      </c>
      <c r="DB67" s="280">
        <f t="shared" si="214"/>
        <v>63.960457543332353</v>
      </c>
      <c r="DC67" s="280">
        <f t="shared" si="215"/>
        <v>61.996811537149625</v>
      </c>
      <c r="DD67" s="281">
        <f t="shared" si="216"/>
        <v>1.0452946975348063</v>
      </c>
      <c r="DE67" s="278"/>
      <c r="DF67" s="212"/>
      <c r="DG67" s="89"/>
      <c r="DI67" s="95">
        <f t="shared" si="34"/>
        <v>2008</v>
      </c>
      <c r="DJ67" s="75">
        <f>HDD_by_Division18!F72</f>
        <v>2712</v>
      </c>
      <c r="DK67" s="75">
        <f>HDD_by_Division18!G72</f>
        <v>3600</v>
      </c>
      <c r="DL67" s="75">
        <f>HDD_by_Division18!H72</f>
        <v>2125</v>
      </c>
      <c r="DM67" s="230">
        <f t="shared" si="174"/>
        <v>2955.6290373157731</v>
      </c>
      <c r="DN67" s="212"/>
      <c r="DO67" s="75">
        <f>CDD_by_Division18!F72</f>
        <v>1993</v>
      </c>
      <c r="DP67" s="75">
        <f>CDD_by_Division18!G72</f>
        <v>1537</v>
      </c>
      <c r="DQ67" s="75">
        <f>CDD_by_Division18!H72</f>
        <v>2501</v>
      </c>
      <c r="DR67" s="230">
        <f t="shared" si="175"/>
        <v>1316.8974828040393</v>
      </c>
      <c r="DT67" s="420">
        <f t="shared" si="176"/>
        <v>1.0135054989597543</v>
      </c>
      <c r="DU67" s="278"/>
      <c r="DV67">
        <f t="shared" si="246"/>
        <v>2008</v>
      </c>
      <c r="DW67" s="96">
        <f t="shared" si="217"/>
        <v>2955.6290373157731</v>
      </c>
      <c r="DX67" s="96">
        <f t="shared" si="47"/>
        <v>1316.8974828040393</v>
      </c>
      <c r="DY67" s="96">
        <f t="shared" si="218"/>
        <v>51359.001829357534</v>
      </c>
      <c r="DZ67" s="96">
        <f t="shared" si="147"/>
        <v>39</v>
      </c>
      <c r="EA67" s="96">
        <f t="shared" si="87"/>
        <v>1521</v>
      </c>
      <c r="EB67" s="96">
        <f t="shared" si="88"/>
        <v>59319</v>
      </c>
      <c r="EC67" s="96">
        <f t="shared" si="219"/>
        <v>2008</v>
      </c>
      <c r="ED67" s="280">
        <f>'Regional_intensity (aggregate)'!AK44</f>
        <v>58.377497043304544</v>
      </c>
      <c r="EE67" s="280">
        <f t="shared" si="195"/>
        <v>59.378398450745046</v>
      </c>
      <c r="EF67" s="280">
        <f t="shared" si="220"/>
        <v>59.681097382659281</v>
      </c>
      <c r="EG67" s="280">
        <f t="shared" si="247"/>
        <v>60.704349447124905</v>
      </c>
      <c r="EH67" s="281">
        <f t="shared" si="221"/>
        <v>0.9781572324148734</v>
      </c>
      <c r="EI67" s="278">
        <v>1.002276769709509</v>
      </c>
      <c r="EK67" s="95">
        <f t="shared" si="177"/>
        <v>2008</v>
      </c>
      <c r="EL67" s="98">
        <f t="shared" si="178"/>
        <v>2712</v>
      </c>
      <c r="EM67" s="98">
        <f t="shared" si="179"/>
        <v>3600</v>
      </c>
      <c r="EN67" s="98">
        <f t="shared" si="180"/>
        <v>2125</v>
      </c>
      <c r="EO67" s="75">
        <f t="shared" si="181"/>
        <v>2696.6849288918584</v>
      </c>
      <c r="EQ67" s="398">
        <f t="shared" si="182"/>
        <v>0.93382778596265636</v>
      </c>
      <c r="ER67" s="278"/>
      <c r="ES67">
        <f t="shared" si="248"/>
        <v>2008</v>
      </c>
      <c r="ET67" s="96">
        <f t="shared" si="222"/>
        <v>2696.6849288918584</v>
      </c>
      <c r="EU67" s="96">
        <f t="shared" si="223"/>
        <v>105170.71222678247</v>
      </c>
      <c r="EV67" s="96">
        <f t="shared" si="149"/>
        <v>39</v>
      </c>
      <c r="EW67" s="96">
        <f t="shared" si="95"/>
        <v>1521</v>
      </c>
      <c r="EX67" s="80">
        <f t="shared" si="96"/>
        <v>1.3824235420563582</v>
      </c>
      <c r="EY67">
        <f t="shared" si="224"/>
        <v>2008</v>
      </c>
      <c r="EZ67" s="280">
        <f>'Regional_intensity (aggregate)'!AJ44</f>
        <v>30.792856485457285</v>
      </c>
      <c r="FA67" s="280">
        <f t="shared" si="196"/>
        <v>30.686363298858229</v>
      </c>
      <c r="FB67" s="280">
        <f t="shared" si="225"/>
        <v>31.066265572109167</v>
      </c>
      <c r="FC67" s="280">
        <f t="shared" si="226"/>
        <v>30.958826834879027</v>
      </c>
      <c r="FD67" s="281">
        <f t="shared" si="227"/>
        <v>0.99119916470110447</v>
      </c>
      <c r="FE67" s="278"/>
      <c r="FG67" s="89"/>
      <c r="FI67" s="95">
        <f t="shared" ref="FI67:FI77" si="255">O67</f>
        <v>2008</v>
      </c>
      <c r="FJ67" s="75">
        <f>HDD_by_Division18!I72</f>
        <v>5233</v>
      </c>
      <c r="FK67" s="75">
        <f>HDD_by_Division18!J72</f>
        <v>3566</v>
      </c>
      <c r="FL67" s="75">
        <f t="shared" si="183"/>
        <v>4207.3642329778513</v>
      </c>
      <c r="FN67" s="75">
        <f>CDD_by_Division18!I72</f>
        <v>1385</v>
      </c>
      <c r="FO67" s="75">
        <f>CDD_by_Division18!J72</f>
        <v>918</v>
      </c>
      <c r="FP67" s="96">
        <f t="shared" si="184"/>
        <v>1104.0589402096912</v>
      </c>
      <c r="FR67" s="421">
        <f t="shared" si="185"/>
        <v>1.0230556777916469</v>
      </c>
      <c r="FS67" s="278"/>
      <c r="FT67">
        <f t="shared" si="249"/>
        <v>2008</v>
      </c>
      <c r="FU67" s="96">
        <f t="shared" si="228"/>
        <v>4207.3642329778513</v>
      </c>
      <c r="FV67" s="96">
        <f t="shared" si="229"/>
        <v>1104.0589402096912</v>
      </c>
      <c r="FW67" s="96">
        <f t="shared" si="230"/>
        <v>43058.298668177958</v>
      </c>
      <c r="FX67" s="96">
        <f t="shared" si="151"/>
        <v>39</v>
      </c>
      <c r="FY67" s="96">
        <f t="shared" si="104"/>
        <v>1521</v>
      </c>
      <c r="FZ67" s="96">
        <f t="shared" si="105"/>
        <v>59319</v>
      </c>
      <c r="GA67" s="96">
        <f t="shared" si="231"/>
        <v>2008</v>
      </c>
      <c r="GB67" s="280">
        <f>'Regional_intensity (aggregate)'!AX44</f>
        <v>54.608272644795434</v>
      </c>
      <c r="GC67" s="280">
        <f t="shared" si="197"/>
        <v>53.621351248738364</v>
      </c>
      <c r="GD67" s="280">
        <f t="shared" si="232"/>
        <v>53.941007451601038</v>
      </c>
      <c r="GE67" s="280">
        <f t="shared" si="233"/>
        <v>52.966145369345952</v>
      </c>
      <c r="GF67" s="281">
        <f t="shared" si="234"/>
        <v>1.0123702768027294</v>
      </c>
      <c r="GG67" s="278"/>
      <c r="GH67" s="278"/>
      <c r="GJ67" s="95">
        <f t="shared" si="186"/>
        <v>2008</v>
      </c>
      <c r="GK67" s="98">
        <f t="shared" si="187"/>
        <v>5233</v>
      </c>
      <c r="GL67" s="98">
        <f t="shared" si="188"/>
        <v>3566</v>
      </c>
      <c r="GM67" s="75">
        <f t="shared" si="189"/>
        <v>4236.1077659938419</v>
      </c>
      <c r="GO67" s="398">
        <f t="shared" si="190"/>
        <v>0.96219755306175991</v>
      </c>
      <c r="GP67" s="278"/>
      <c r="GQ67">
        <f t="shared" si="250"/>
        <v>2008</v>
      </c>
      <c r="GR67" s="96">
        <f t="shared" si="235"/>
        <v>4236.1077659938419</v>
      </c>
      <c r="GS67" s="96">
        <f t="shared" si="236"/>
        <v>165208.20287375984</v>
      </c>
      <c r="GT67" s="96">
        <f t="shared" si="153"/>
        <v>39</v>
      </c>
      <c r="GU67" s="96">
        <f t="shared" si="112"/>
        <v>1521</v>
      </c>
      <c r="GV67" s="280">
        <f t="shared" si="113"/>
        <v>1.3824235420563582</v>
      </c>
      <c r="GW67">
        <f t="shared" si="237"/>
        <v>2008</v>
      </c>
      <c r="GX67" s="280">
        <f>'Regional_intensity (aggregate)'!AW44</f>
        <v>43.780320865727589</v>
      </c>
      <c r="GY67" s="280">
        <f t="shared" si="198"/>
        <v>40.475920114115311</v>
      </c>
      <c r="GZ67" s="280">
        <f t="shared" si="238"/>
        <v>43.718586855787699</v>
      </c>
      <c r="HA67" s="280">
        <f t="shared" si="199"/>
        <v>40.41884559284091</v>
      </c>
      <c r="HB67" s="281">
        <f t="shared" si="239"/>
        <v>1.0014120769764021</v>
      </c>
      <c r="HC67" s="278"/>
      <c r="HD67" s="278"/>
      <c r="HE67" s="278"/>
      <c r="HG67" s="89"/>
      <c r="HO67">
        <f t="shared" si="36"/>
        <v>2008</v>
      </c>
      <c r="HP67" s="112">
        <f t="shared" si="37"/>
        <v>1.0123231858038011</v>
      </c>
      <c r="HQ67" s="112">
        <f t="shared" si="38"/>
        <v>0.97046706971032115</v>
      </c>
      <c r="HS67">
        <f>HO67</f>
        <v>2008</v>
      </c>
      <c r="HT67" s="81">
        <f>Commercial_Total!D234</f>
        <v>4394.9367969280001</v>
      </c>
      <c r="HU67" s="81">
        <f>HT67/HP67</f>
        <v>4341.4364686691915</v>
      </c>
      <c r="HV67" s="81">
        <f>Commercial_Total!D316</f>
        <v>4100.1509999999998</v>
      </c>
      <c r="HW67" s="81">
        <f>HV67/HQ67</f>
        <v>4224.9254281486037</v>
      </c>
      <c r="HY67" s="75">
        <f>HDD_by_Division10!K63</f>
        <v>4494</v>
      </c>
      <c r="HZ67" s="75">
        <f>CDD_by_Division10!K63</f>
        <v>1277</v>
      </c>
      <c r="IB67">
        <f t="shared" si="254"/>
        <v>2008</v>
      </c>
      <c r="IC67" s="81">
        <f t="shared" si="254"/>
        <v>4394.9367969280001</v>
      </c>
      <c r="ID67" s="81">
        <f t="shared" si="254"/>
        <v>4341.4364686691915</v>
      </c>
      <c r="IE67" s="81">
        <f t="shared" si="254"/>
        <v>4100.1509999999998</v>
      </c>
      <c r="IF67" s="81">
        <f t="shared" si="254"/>
        <v>4224.9254281486037</v>
      </c>
      <c r="IO67">
        <f t="shared" si="154"/>
        <v>2008</v>
      </c>
      <c r="IP67" s="78">
        <f>SEDS_CensusRgn!C56</f>
        <v>750.60199999999998</v>
      </c>
      <c r="IQ67" s="78">
        <f>SEDS_CensusRgn!D56</f>
        <v>974.59100000000001</v>
      </c>
      <c r="IR67" s="78">
        <f>SEDS_CensusRgn!E56</f>
        <v>1905.675</v>
      </c>
      <c r="IS67" s="78">
        <f>SEDS_CensusRgn!F56</f>
        <v>928.02200000000005</v>
      </c>
      <c r="IT67" s="78">
        <f t="shared" si="118"/>
        <v>4558.8900000000003</v>
      </c>
      <c r="IV67" s="78">
        <f t="shared" si="119"/>
        <v>750.53690252060437</v>
      </c>
      <c r="IW67" s="78">
        <f t="shared" si="120"/>
        <v>978.56872282314328</v>
      </c>
      <c r="IX67" s="78">
        <f t="shared" si="121"/>
        <v>1948.2297291768439</v>
      </c>
      <c r="IY67" s="78">
        <f t="shared" si="122"/>
        <v>916.68238515544101</v>
      </c>
      <c r="IZ67" s="78">
        <f t="shared" si="123"/>
        <v>4594.0177396760328</v>
      </c>
      <c r="JB67" s="290">
        <f t="shared" si="124"/>
        <v>0.99235359076377672</v>
      </c>
      <c r="JD67">
        <f t="shared" si="125"/>
        <v>2008</v>
      </c>
      <c r="JE67" s="78">
        <f t="shared" si="126"/>
        <v>4558.8900000000003</v>
      </c>
      <c r="JF67" s="78">
        <f t="shared" si="127"/>
        <v>4594.0177396760328</v>
      </c>
      <c r="JI67">
        <f t="shared" si="155"/>
        <v>2008</v>
      </c>
      <c r="JJ67" s="78">
        <f>SEDS_CensusRgn!J56</f>
        <v>1083.1030000000001</v>
      </c>
      <c r="JK67" s="78">
        <f>SEDS_CensusRgn!K56</f>
        <v>1260.9380000000001</v>
      </c>
      <c r="JL67" s="78">
        <f>SEDS_CensusRgn!L56</f>
        <v>1005.202</v>
      </c>
      <c r="JM67" s="78">
        <f>SEDS_CensusRgn!M56</f>
        <v>744.01</v>
      </c>
      <c r="JN67" s="78">
        <f t="shared" si="128"/>
        <v>4093.2530000000006</v>
      </c>
      <c r="JP67" s="78">
        <f t="shared" si="129"/>
        <v>1098.5655513678701</v>
      </c>
      <c r="JQ67" s="78">
        <f t="shared" si="130"/>
        <v>1206.2990494199969</v>
      </c>
      <c r="JR67" s="78">
        <f t="shared" si="131"/>
        <v>1014.1271661615232</v>
      </c>
      <c r="JS67" s="78">
        <f t="shared" si="132"/>
        <v>742.96088204409807</v>
      </c>
      <c r="JT67" s="78">
        <f t="shared" si="133"/>
        <v>4061.9526489934883</v>
      </c>
      <c r="JV67" s="290">
        <f t="shared" si="156"/>
        <v>1.0077057400002603</v>
      </c>
      <c r="JX67">
        <f t="shared" si="135"/>
        <v>2008</v>
      </c>
      <c r="JY67" s="78">
        <f t="shared" si="136"/>
        <v>4093.2530000000006</v>
      </c>
      <c r="JZ67" s="78">
        <f t="shared" si="137"/>
        <v>4061.9526489934883</v>
      </c>
      <c r="KD67" s="78"/>
      <c r="KE67" s="78"/>
    </row>
    <row r="68" spans="2:291" x14ac:dyDescent="0.2">
      <c r="B68" s="103" t="s">
        <v>169</v>
      </c>
      <c r="C68" t="s">
        <v>298</v>
      </c>
      <c r="I68" s="96">
        <f t="shared" si="138"/>
        <v>2009</v>
      </c>
      <c r="J68" s="76">
        <v>1.1247221779449219</v>
      </c>
      <c r="K68" s="79">
        <f t="shared" si="52"/>
        <v>1.263825509840989</v>
      </c>
      <c r="L68" s="96">
        <f t="shared" si="53"/>
        <v>64000</v>
      </c>
      <c r="M68" s="79">
        <f t="shared" si="54"/>
        <v>1.263825509840989</v>
      </c>
      <c r="O68" s="213">
        <v>2009</v>
      </c>
      <c r="P68" s="75">
        <f>HDD_by_Division18!B73</f>
        <v>6644</v>
      </c>
      <c r="Q68" s="75">
        <f>HDD_by_Division18!C73</f>
        <v>5922</v>
      </c>
      <c r="R68" s="96">
        <f t="shared" si="160"/>
        <v>6072.5540334855405</v>
      </c>
      <c r="T68">
        <f>CDD_by_Division18!B73</f>
        <v>350</v>
      </c>
      <c r="U68">
        <f>CDD_by_Division18!C73</f>
        <v>524</v>
      </c>
      <c r="V68" s="96">
        <f t="shared" si="161"/>
        <v>480.7296532499895</v>
      </c>
      <c r="X68" s="420">
        <f t="shared" si="162"/>
        <v>0.99193414477637132</v>
      </c>
      <c r="Y68" s="278"/>
      <c r="Z68">
        <f t="shared" si="240"/>
        <v>2009</v>
      </c>
      <c r="AA68" s="96">
        <f t="shared" si="241"/>
        <v>6072.5540334855405</v>
      </c>
      <c r="AB68" s="96">
        <f t="shared" si="242"/>
        <v>480.7296532499895</v>
      </c>
      <c r="AC68" s="96">
        <f t="shared" si="140"/>
        <v>40</v>
      </c>
      <c r="AD68" s="96">
        <f t="shared" si="57"/>
        <v>1600</v>
      </c>
      <c r="AE68" s="96">
        <f t="shared" si="58"/>
        <v>64000</v>
      </c>
      <c r="AF68" s="280">
        <f>'Regional_intensity (aggregate)'!I45</f>
        <v>45.964374012538379</v>
      </c>
      <c r="AG68" s="280">
        <f t="shared" si="191"/>
        <v>47.562056949305237</v>
      </c>
      <c r="AH68" s="280">
        <f t="shared" si="200"/>
        <v>46.14506685700043</v>
      </c>
      <c r="AI68" s="280">
        <f t="shared" si="201"/>
        <v>47.749030524889925</v>
      </c>
      <c r="AJ68" s="281">
        <f t="shared" si="202"/>
        <v>0.99608424352223812</v>
      </c>
      <c r="AK68" s="278"/>
      <c r="AM68" s="95">
        <v>2009</v>
      </c>
      <c r="AN68" s="227">
        <f t="shared" ref="AN68:AO69" si="256">P68</f>
        <v>6644</v>
      </c>
      <c r="AO68" s="228">
        <f t="shared" si="256"/>
        <v>5922</v>
      </c>
      <c r="AP68" s="229">
        <f t="shared" si="164"/>
        <v>6117.2410051399202</v>
      </c>
      <c r="AR68" s="398">
        <f t="shared" si="165"/>
        <v>0.97232860718490755</v>
      </c>
      <c r="AS68" s="278"/>
      <c r="AT68">
        <f t="shared" si="243"/>
        <v>2009</v>
      </c>
      <c r="AU68" s="96">
        <f t="shared" si="203"/>
        <v>6117.2410051399202</v>
      </c>
      <c r="AV68" s="96">
        <f t="shared" si="204"/>
        <v>244689.64020559681</v>
      </c>
      <c r="AW68" s="96">
        <f t="shared" si="142"/>
        <v>40</v>
      </c>
      <c r="AX68" s="96">
        <f t="shared" si="64"/>
        <v>1600</v>
      </c>
      <c r="AY68" s="80">
        <f t="shared" si="65"/>
        <v>1.263825509840989</v>
      </c>
      <c r="AZ68">
        <f t="shared" si="205"/>
        <v>2009</v>
      </c>
      <c r="BA68" s="80">
        <f>'Regional_intensity (aggregate)'!H45</f>
        <v>69.900703149184977</v>
      </c>
      <c r="BB68" s="280">
        <f t="shared" si="192"/>
        <v>72.86809395317654</v>
      </c>
      <c r="BC68" s="280">
        <f t="shared" si="206"/>
        <v>69.552194718831188</v>
      </c>
      <c r="BD68" s="280">
        <f t="shared" si="207"/>
        <v>72.504790811686036</v>
      </c>
      <c r="BE68" s="281">
        <f t="shared" si="69"/>
        <v>1.0050107467027123</v>
      </c>
      <c r="BF68" s="278"/>
      <c r="BG68" s="278"/>
      <c r="BH68" s="278"/>
      <c r="BJ68" s="89"/>
      <c r="BL68" s="95">
        <f t="shared" si="33"/>
        <v>2009</v>
      </c>
      <c r="BM68" s="75">
        <f>HDD_by_Division18!D73</f>
        <v>6512</v>
      </c>
      <c r="BN68" s="75">
        <f>HDD_by_Division18!E73</f>
        <v>6841</v>
      </c>
      <c r="BO68" s="75">
        <f t="shared" si="166"/>
        <v>6695.2939666238772</v>
      </c>
      <c r="BQ68" s="75">
        <f>CDD_by_Division18!D73</f>
        <v>534</v>
      </c>
      <c r="BR68" s="75">
        <f>CDD_by_Division18!E73</f>
        <v>698</v>
      </c>
      <c r="BS68" s="96">
        <f t="shared" si="167"/>
        <v>587.74548802946595</v>
      </c>
      <c r="BU68" s="420">
        <f t="shared" si="168"/>
        <v>0.97031055834000923</v>
      </c>
      <c r="BV68" s="278"/>
      <c r="BW68">
        <f t="shared" si="244"/>
        <v>2009</v>
      </c>
      <c r="BX68" s="96">
        <f t="shared" si="44"/>
        <v>6695.2939666238772</v>
      </c>
      <c r="BY68" s="96">
        <f t="shared" si="245"/>
        <v>587.74548802946595</v>
      </c>
      <c r="BZ68" s="96">
        <f t="shared" si="144"/>
        <v>40</v>
      </c>
      <c r="CA68" s="96">
        <f t="shared" si="71"/>
        <v>1600</v>
      </c>
      <c r="CB68" s="96">
        <f t="shared" si="72"/>
        <v>64000</v>
      </c>
      <c r="CC68" s="96">
        <f t="shared" si="208"/>
        <v>2009</v>
      </c>
      <c r="CD68" s="280">
        <f>'Regional_intensity (aggregate)'!W45</f>
        <v>49.967429154029212</v>
      </c>
      <c r="CE68" s="280">
        <f t="shared" si="193"/>
        <v>50.765179861654502</v>
      </c>
      <c r="CF68" s="280">
        <f t="shared" si="209"/>
        <v>50.687417180411721</v>
      </c>
      <c r="CG68" s="280">
        <f t="shared" si="210"/>
        <v>51.496662795164568</v>
      </c>
      <c r="CH68" s="281">
        <f t="shared" si="211"/>
        <v>0.98579552744185295</v>
      </c>
      <c r="CI68" s="278"/>
      <c r="CJ68" s="278"/>
      <c r="CL68" s="95">
        <f>AM68</f>
        <v>2009</v>
      </c>
      <c r="CM68" s="227">
        <f t="shared" si="252"/>
        <v>6512</v>
      </c>
      <c r="CN68" s="228">
        <f t="shared" si="253"/>
        <v>6841</v>
      </c>
      <c r="CO68" s="229">
        <f t="shared" si="172"/>
        <v>6613.9864100783652</v>
      </c>
      <c r="CQ68" s="398">
        <f t="shared" si="173"/>
        <v>0.98920337231599853</v>
      </c>
      <c r="CR68" s="278"/>
      <c r="CS68">
        <f t="shared" si="76"/>
        <v>2009</v>
      </c>
      <c r="CT68" s="96">
        <f t="shared" si="212"/>
        <v>6613.9864100783652</v>
      </c>
      <c r="CU68" s="96">
        <f t="shared" si="213"/>
        <v>264559.45640313462</v>
      </c>
      <c r="CV68" s="96">
        <f t="shared" si="145"/>
        <v>40</v>
      </c>
      <c r="CW68" s="96">
        <f t="shared" si="79"/>
        <v>1600</v>
      </c>
      <c r="CX68" s="80">
        <f t="shared" si="80"/>
        <v>1.263825509840989</v>
      </c>
      <c r="CY68">
        <f t="shared" si="81"/>
        <v>2009</v>
      </c>
      <c r="CZ68" s="280">
        <f>'Regional_intensity (aggregate)'!V45</f>
        <v>64.313964610976697</v>
      </c>
      <c r="DA68" s="280">
        <f t="shared" si="194"/>
        <v>64.578542204583329</v>
      </c>
      <c r="DB68" s="280">
        <f t="shared" si="214"/>
        <v>62.91784536273947</v>
      </c>
      <c r="DC68" s="280">
        <f t="shared" si="215"/>
        <v>63.176679540070637</v>
      </c>
      <c r="DD68" s="281">
        <f t="shared" si="216"/>
        <v>1.0221895591018446</v>
      </c>
      <c r="DE68" s="278"/>
      <c r="DF68" s="212"/>
      <c r="DG68" s="89"/>
      <c r="DI68" s="95">
        <f t="shared" si="34"/>
        <v>2009</v>
      </c>
      <c r="DJ68" s="75">
        <f>HDD_by_Division18!F73</f>
        <v>2812</v>
      </c>
      <c r="DK68" s="75">
        <f>HDD_by_Division18!G73</f>
        <v>3536</v>
      </c>
      <c r="DL68" s="75">
        <f>HDD_by_Division18!H73</f>
        <v>2152</v>
      </c>
      <c r="DM68" s="230">
        <f t="shared" si="174"/>
        <v>2987.8231420507991</v>
      </c>
      <c r="DN68" s="212"/>
      <c r="DO68" s="75">
        <f>CDD_by_Division18!F73</f>
        <v>2029</v>
      </c>
      <c r="DP68" s="75">
        <f>CDD_by_Division18!G73</f>
        <v>1479</v>
      </c>
      <c r="DQ68" s="75">
        <f>CDD_by_Division18!H73</f>
        <v>2590</v>
      </c>
      <c r="DR68" s="230">
        <f t="shared" si="175"/>
        <v>1320.1948631640566</v>
      </c>
      <c r="DT68" s="420">
        <f t="shared" si="176"/>
        <v>1.0144082979543978</v>
      </c>
      <c r="DU68" s="278"/>
      <c r="DV68">
        <f t="shared" si="246"/>
        <v>2009</v>
      </c>
      <c r="DW68" s="96">
        <f t="shared" si="217"/>
        <v>2987.8231420507991</v>
      </c>
      <c r="DX68" s="96">
        <f t="shared" si="47"/>
        <v>1320.1948631640566</v>
      </c>
      <c r="DY68" s="96">
        <f t="shared" si="218"/>
        <v>52807.794526562269</v>
      </c>
      <c r="DZ68" s="96">
        <f t="shared" si="147"/>
        <v>40</v>
      </c>
      <c r="EA68" s="96">
        <f t="shared" si="87"/>
        <v>1600</v>
      </c>
      <c r="EB68" s="96">
        <f t="shared" si="88"/>
        <v>64000</v>
      </c>
      <c r="EC68" s="96">
        <f t="shared" si="219"/>
        <v>2009</v>
      </c>
      <c r="ED68" s="280">
        <f>'Regional_intensity (aggregate)'!AK45</f>
        <v>57.269487791020737</v>
      </c>
      <c r="EE68" s="280">
        <f t="shared" si="195"/>
        <v>59.309867457145558</v>
      </c>
      <c r="EF68" s="280">
        <f t="shared" si="220"/>
        <v>58.61599634737361</v>
      </c>
      <c r="EG68" s="280">
        <f t="shared" si="247"/>
        <v>60.704349005481021</v>
      </c>
      <c r="EH68" s="281">
        <f t="shared" si="221"/>
        <v>0.97702830898969772</v>
      </c>
      <c r="EI68" s="278">
        <v>1.0026256295119109</v>
      </c>
      <c r="EK68" s="95">
        <f t="shared" si="177"/>
        <v>2009</v>
      </c>
      <c r="EL68" s="98">
        <f t="shared" si="178"/>
        <v>2812</v>
      </c>
      <c r="EM68" s="98">
        <f t="shared" si="179"/>
        <v>3536</v>
      </c>
      <c r="EN68" s="98">
        <f t="shared" si="180"/>
        <v>2152</v>
      </c>
      <c r="EO68" s="75">
        <f t="shared" si="181"/>
        <v>2739.1184499379597</v>
      </c>
      <c r="EQ68" s="398">
        <f t="shared" si="182"/>
        <v>0.94169800861547892</v>
      </c>
      <c r="ER68" s="278"/>
      <c r="ES68">
        <f t="shared" si="248"/>
        <v>2009</v>
      </c>
      <c r="ET68" s="96">
        <f t="shared" si="222"/>
        <v>2739.1184499379597</v>
      </c>
      <c r="EU68" s="96">
        <f t="shared" si="223"/>
        <v>109564.73799751839</v>
      </c>
      <c r="EV68" s="96">
        <f t="shared" si="149"/>
        <v>40</v>
      </c>
      <c r="EW68" s="96">
        <f t="shared" si="95"/>
        <v>1600</v>
      </c>
      <c r="EX68" s="80">
        <f t="shared" si="96"/>
        <v>1.263825509840989</v>
      </c>
      <c r="EY68">
        <f t="shared" si="224"/>
        <v>2009</v>
      </c>
      <c r="EZ68" s="280">
        <f>'Regional_intensity (aggregate)'!AJ45</f>
        <v>30.846024245197452</v>
      </c>
      <c r="FA68" s="280">
        <f t="shared" si="196"/>
        <v>31.523073964763359</v>
      </c>
      <c r="FB68" s="280">
        <f t="shared" si="225"/>
        <v>30.961043851556468</v>
      </c>
      <c r="FC68" s="280">
        <f t="shared" si="226"/>
        <v>31.640618174993879</v>
      </c>
      <c r="FD68" s="281">
        <f t="shared" si="227"/>
        <v>0.99628502169014455</v>
      </c>
      <c r="FE68" s="278"/>
      <c r="FG68" s="89"/>
      <c r="FI68" s="95">
        <f t="shared" si="255"/>
        <v>2009</v>
      </c>
      <c r="FJ68" s="75">
        <f>HDD_by_Division18!I73</f>
        <v>5139</v>
      </c>
      <c r="FK68" s="75">
        <f>HDD_by_Division18!J73</f>
        <v>3538</v>
      </c>
      <c r="FL68" s="75">
        <f t="shared" si="183"/>
        <v>4153.9712879409353</v>
      </c>
      <c r="FN68" s="75">
        <f>CDD_by_Division18!I73</f>
        <v>1393</v>
      </c>
      <c r="FO68" s="75">
        <f>CDD_by_Division18!J73</f>
        <v>894</v>
      </c>
      <c r="FP68" s="96">
        <f t="shared" si="184"/>
        <v>1092.8081609521109</v>
      </c>
      <c r="FR68" s="421">
        <f t="shared" si="185"/>
        <v>1.0214740506312783</v>
      </c>
      <c r="FS68" s="278"/>
      <c r="FT68">
        <f t="shared" si="249"/>
        <v>2009</v>
      </c>
      <c r="FU68" s="96">
        <f t="shared" si="228"/>
        <v>4153.9712879409353</v>
      </c>
      <c r="FV68" s="96">
        <f t="shared" si="229"/>
        <v>1092.8081609521109</v>
      </c>
      <c r="FW68" s="96">
        <f t="shared" si="230"/>
        <v>43712.326438084434</v>
      </c>
      <c r="FX68" s="96">
        <f t="shared" si="151"/>
        <v>40</v>
      </c>
      <c r="FY68" s="96">
        <f t="shared" si="104"/>
        <v>1600</v>
      </c>
      <c r="FZ68" s="96">
        <f t="shared" si="105"/>
        <v>64000</v>
      </c>
      <c r="GA68" s="96">
        <f t="shared" si="231"/>
        <v>2009</v>
      </c>
      <c r="GB68" s="280">
        <f>'Regional_intensity (aggregate)'!AX45</f>
        <v>53.011757155179538</v>
      </c>
      <c r="GC68" s="280">
        <f t="shared" si="197"/>
        <v>53.223012712722507</v>
      </c>
      <c r="GD68" s="280">
        <f t="shared" si="232"/>
        <v>52.478950977590365</v>
      </c>
      <c r="GE68" s="280">
        <f t="shared" si="233"/>
        <v>52.688083265274926</v>
      </c>
      <c r="GF68" s="281">
        <f t="shared" si="234"/>
        <v>1.0101527596810518</v>
      </c>
      <c r="GG68" s="278"/>
      <c r="GH68" s="278"/>
      <c r="GJ68" s="95">
        <f t="shared" si="186"/>
        <v>2009</v>
      </c>
      <c r="GK68" s="98">
        <f t="shared" si="187"/>
        <v>5139</v>
      </c>
      <c r="GL68" s="98">
        <f t="shared" si="188"/>
        <v>3538</v>
      </c>
      <c r="GM68" s="75">
        <f t="shared" si="189"/>
        <v>4181.5768046527537</v>
      </c>
      <c r="GO68" s="398">
        <f t="shared" si="190"/>
        <v>0.95601722842158288</v>
      </c>
      <c r="GP68" s="278"/>
      <c r="GQ68">
        <f t="shared" si="250"/>
        <v>2009</v>
      </c>
      <c r="GR68" s="96">
        <f t="shared" si="235"/>
        <v>4181.5768046527537</v>
      </c>
      <c r="GS68" s="96">
        <f t="shared" si="236"/>
        <v>167263.07218611013</v>
      </c>
      <c r="GT68" s="96">
        <f t="shared" si="153"/>
        <v>40</v>
      </c>
      <c r="GU68" s="96">
        <f t="shared" si="112"/>
        <v>1600</v>
      </c>
      <c r="GV68" s="280">
        <f t="shared" si="113"/>
        <v>1.263825509840989</v>
      </c>
      <c r="GW68">
        <f t="shared" si="237"/>
        <v>2009</v>
      </c>
      <c r="GX68" s="280">
        <f>'Regional_intensity (aggregate)'!AW45</f>
        <v>43.230502214154711</v>
      </c>
      <c r="GY68" s="280">
        <f t="shared" si="198"/>
        <v>41.642069955414982</v>
      </c>
      <c r="GZ68" s="280">
        <f t="shared" si="238"/>
        <v>43.400070596754965</v>
      </c>
      <c r="HA68" s="280">
        <f t="shared" si="199"/>
        <v>41.805407832349346</v>
      </c>
      <c r="HB68" s="281">
        <f t="shared" si="239"/>
        <v>0.9960929007656284</v>
      </c>
      <c r="HC68" s="278"/>
      <c r="HD68" s="278"/>
      <c r="HE68" s="278"/>
      <c r="HG68" s="89"/>
      <c r="HO68">
        <f t="shared" si="36"/>
        <v>2009</v>
      </c>
      <c r="HP68" s="112">
        <f t="shared" si="37"/>
        <v>1.0028064295996741</v>
      </c>
      <c r="HQ68" s="112">
        <f t="shared" si="38"/>
        <v>0.96763276916715313</v>
      </c>
      <c r="HS68">
        <f>HO68</f>
        <v>2009</v>
      </c>
      <c r="HT68" s="81">
        <f>Commercial_Total!D235</f>
        <v>4320.9939157103199</v>
      </c>
      <c r="HU68" s="81">
        <f>HT68/HP68</f>
        <v>4308.9012875947401</v>
      </c>
      <c r="HV68" s="81">
        <f>Commercial_Total!D317</f>
        <v>4055.9379999999996</v>
      </c>
      <c r="HW68" s="81">
        <f>HV68/HQ68</f>
        <v>4191.6087685734001</v>
      </c>
      <c r="HY68" s="75">
        <f>HDD_by_Division10!K64</f>
        <v>4493</v>
      </c>
      <c r="HZ68" s="75">
        <f>CDD_by_Division10!K64</f>
        <v>1229</v>
      </c>
      <c r="IB68">
        <f t="shared" si="254"/>
        <v>2009</v>
      </c>
      <c r="IC68" s="81">
        <f t="shared" si="254"/>
        <v>4320.9939157103199</v>
      </c>
      <c r="ID68" s="81">
        <f t="shared" si="254"/>
        <v>4308.9012875947401</v>
      </c>
      <c r="IE68" s="81">
        <f t="shared" si="254"/>
        <v>4055.9379999999996</v>
      </c>
      <c r="IF68" s="81">
        <f t="shared" si="254"/>
        <v>4191.6087685734001</v>
      </c>
      <c r="IO68">
        <f t="shared" si="154"/>
        <v>2009</v>
      </c>
      <c r="IP68" s="78">
        <f>SEDS_CensusRgn!C57</f>
        <v>704.10400000000004</v>
      </c>
      <c r="IQ68" s="78">
        <f>SEDS_CensusRgn!D57</f>
        <v>946.74400000000003</v>
      </c>
      <c r="IR68" s="78">
        <f>SEDS_CensusRgn!E57</f>
        <v>1901.2950000000001</v>
      </c>
      <c r="IS68" s="78">
        <f>SEDS_CensusRgn!F57</f>
        <v>906.84</v>
      </c>
      <c r="IT68" s="78">
        <f t="shared" si="118"/>
        <v>4458.9830000000002</v>
      </c>
      <c r="IV68" s="78">
        <f t="shared" si="119"/>
        <v>706.87193837162681</v>
      </c>
      <c r="IW68" s="78">
        <f t="shared" si="120"/>
        <v>960.38577336296919</v>
      </c>
      <c r="IX68" s="78">
        <f t="shared" si="121"/>
        <v>1945.9978615829937</v>
      </c>
      <c r="IY68" s="78">
        <f t="shared" si="122"/>
        <v>897.72560764604361</v>
      </c>
      <c r="IZ68" s="78">
        <f t="shared" si="123"/>
        <v>4510.9811809636331</v>
      </c>
      <c r="JB68" s="290">
        <f t="shared" si="124"/>
        <v>0.98847297763443009</v>
      </c>
      <c r="JD68">
        <f t="shared" si="125"/>
        <v>2009</v>
      </c>
      <c r="JE68" s="78">
        <f t="shared" si="126"/>
        <v>4458.9830000000002</v>
      </c>
      <c r="JF68" s="78">
        <f t="shared" si="127"/>
        <v>4510.9811809636331</v>
      </c>
      <c r="JI68">
        <f t="shared" si="155"/>
        <v>2009</v>
      </c>
      <c r="JJ68" s="78">
        <f>SEDS_CensusRgn!J57</f>
        <v>1070.7719999999999</v>
      </c>
      <c r="JK68" s="78">
        <f>SEDS_CensusRgn!K57</f>
        <v>1218.5709999999999</v>
      </c>
      <c r="JL68" s="78">
        <f>SEDS_CensusRgn!L57</f>
        <v>1024.06</v>
      </c>
      <c r="JM68" s="78">
        <f>SEDS_CensusRgn!M57</f>
        <v>739.51800000000003</v>
      </c>
      <c r="JN68" s="78">
        <f t="shared" si="128"/>
        <v>4052.9209999999998</v>
      </c>
      <c r="JP68" s="78">
        <f t="shared" si="129"/>
        <v>1065.43338318823</v>
      </c>
      <c r="JQ68" s="78">
        <f t="shared" si="130"/>
        <v>1192.1184179094018</v>
      </c>
      <c r="JR68" s="78">
        <f t="shared" si="131"/>
        <v>1027.8785465054334</v>
      </c>
      <c r="JS68" s="78">
        <f t="shared" si="132"/>
        <v>742.4187035482164</v>
      </c>
      <c r="JT68" s="78">
        <f t="shared" si="133"/>
        <v>4027.8490511512819</v>
      </c>
      <c r="JV68" s="290">
        <f t="shared" si="156"/>
        <v>1.006224649566138</v>
      </c>
      <c r="JX68">
        <f t="shared" si="135"/>
        <v>2009</v>
      </c>
      <c r="JY68" s="78">
        <f t="shared" si="136"/>
        <v>4052.9209999999998</v>
      </c>
      <c r="JZ68" s="78">
        <f t="shared" si="137"/>
        <v>4027.8490511512819</v>
      </c>
      <c r="KD68" s="78"/>
      <c r="KE68" s="78"/>
    </row>
    <row r="69" spans="2:291" x14ac:dyDescent="0.2">
      <c r="B69" s="103" t="s">
        <v>170</v>
      </c>
      <c r="C69" t="s">
        <v>202</v>
      </c>
      <c r="H69" s="109"/>
      <c r="I69" s="96">
        <f t="shared" si="138"/>
        <v>2010</v>
      </c>
      <c r="J69" s="296">
        <v>1.1175220712702785</v>
      </c>
      <c r="K69" s="79">
        <f t="shared" si="52"/>
        <v>1.1759910839095211</v>
      </c>
      <c r="L69" s="96">
        <f t="shared" si="53"/>
        <v>68921</v>
      </c>
      <c r="M69" s="79">
        <f t="shared" si="54"/>
        <v>1.1759910839095211</v>
      </c>
      <c r="O69" s="213">
        <v>2010</v>
      </c>
      <c r="P69" s="75">
        <f>HDD_by_Division18!B74</f>
        <v>5934</v>
      </c>
      <c r="Q69" s="75">
        <f>HDD_by_Division18!C74</f>
        <v>5553</v>
      </c>
      <c r="R69" s="96">
        <f t="shared" si="160"/>
        <v>5632.4474885844747</v>
      </c>
      <c r="T69">
        <f>CDD_by_Division18!B74</f>
        <v>635</v>
      </c>
      <c r="U69">
        <f>CDD_by_Division18!C74</f>
        <v>908</v>
      </c>
      <c r="V69" s="96">
        <f t="shared" si="161"/>
        <v>840.11031803015578</v>
      </c>
      <c r="X69" s="420">
        <f t="shared" si="162"/>
        <v>1.0355050613298447</v>
      </c>
      <c r="Y69" s="278"/>
      <c r="Z69">
        <f t="shared" si="240"/>
        <v>2010</v>
      </c>
      <c r="AA69" s="96">
        <f t="shared" si="241"/>
        <v>5632.4474885844747</v>
      </c>
      <c r="AB69" s="96">
        <f t="shared" si="242"/>
        <v>840.11031803015578</v>
      </c>
      <c r="AC69" s="96">
        <f t="shared" si="140"/>
        <v>41</v>
      </c>
      <c r="AD69" s="96">
        <f t="shared" si="57"/>
        <v>1681</v>
      </c>
      <c r="AE69" s="96">
        <f t="shared" si="58"/>
        <v>68921</v>
      </c>
      <c r="AF69" s="280">
        <f>'Regional_intensity (aggregate)'!I46</f>
        <v>46.938989570313893</v>
      </c>
      <c r="AG69" s="280">
        <f t="shared" si="191"/>
        <v>47.86958747467655</v>
      </c>
      <c r="AH69" s="280">
        <f t="shared" si="200"/>
        <v>46.646041638889926</v>
      </c>
      <c r="AI69" s="280">
        <f t="shared" si="201"/>
        <v>47.570831648077039</v>
      </c>
      <c r="AJ69" s="281">
        <f t="shared" si="202"/>
        <v>1.0062802313150561</v>
      </c>
      <c r="AK69" s="278"/>
      <c r="AM69" s="95">
        <v>2010</v>
      </c>
      <c r="AN69" s="227">
        <f t="shared" si="256"/>
        <v>5934</v>
      </c>
      <c r="AO69" s="228">
        <f t="shared" si="256"/>
        <v>5553</v>
      </c>
      <c r="AP69" s="229">
        <f t="shared" si="164"/>
        <v>5656.0288406624786</v>
      </c>
      <c r="AR69" s="398">
        <f t="shared" si="165"/>
        <v>0.92529174912511791</v>
      </c>
      <c r="AS69" s="278"/>
      <c r="AT69">
        <f t="shared" si="243"/>
        <v>2010</v>
      </c>
      <c r="AU69" s="96">
        <f t="shared" si="203"/>
        <v>5656.0288406624786</v>
      </c>
      <c r="AV69" s="96">
        <f t="shared" si="204"/>
        <v>231897.18246716162</v>
      </c>
      <c r="AW69" s="96">
        <f t="shared" si="142"/>
        <v>41</v>
      </c>
      <c r="AX69" s="96">
        <f t="shared" si="64"/>
        <v>1681</v>
      </c>
      <c r="AY69" s="80">
        <f t="shared" si="65"/>
        <v>1.1759910839095211</v>
      </c>
      <c r="AZ69">
        <f t="shared" si="205"/>
        <v>2010</v>
      </c>
      <c r="BA69" s="80">
        <f>'Regional_intensity (aggregate)'!H46</f>
        <v>69.447673787865554</v>
      </c>
      <c r="BB69" s="280">
        <f t="shared" si="192"/>
        <v>69.808792207018172</v>
      </c>
      <c r="BC69" s="280">
        <f t="shared" si="206"/>
        <v>73.205961304548239</v>
      </c>
      <c r="BD69" s="280">
        <f t="shared" si="207"/>
        <v>73.586622305514197</v>
      </c>
      <c r="BE69" s="281">
        <f t="shared" si="69"/>
        <v>0.94866145530078316</v>
      </c>
      <c r="BF69" s="278"/>
      <c r="BG69" s="278"/>
      <c r="BH69" s="278"/>
      <c r="BJ69" s="89"/>
      <c r="BL69" s="95">
        <f t="shared" si="33"/>
        <v>2010</v>
      </c>
      <c r="BM69" s="75">
        <f>HDD_by_Division18!D74</f>
        <v>6185</v>
      </c>
      <c r="BN69" s="75">
        <f>HDD_by_Division18!E74</f>
        <v>6565</v>
      </c>
      <c r="BO69" s="75">
        <f t="shared" si="166"/>
        <v>6396.707317073171</v>
      </c>
      <c r="BQ69" s="75">
        <f>CDD_by_Division18!D74</f>
        <v>964</v>
      </c>
      <c r="BR69" s="75">
        <f>CDD_by_Division18!E74</f>
        <v>1096</v>
      </c>
      <c r="BS69" s="96">
        <f t="shared" si="167"/>
        <v>1007.2585635359117</v>
      </c>
      <c r="BU69" s="420">
        <f t="shared" si="168"/>
        <v>1.0254335522324909</v>
      </c>
      <c r="BV69" s="278"/>
      <c r="BW69">
        <f t="shared" si="244"/>
        <v>2010</v>
      </c>
      <c r="BX69" s="96">
        <f t="shared" si="44"/>
        <v>6396.707317073171</v>
      </c>
      <c r="BY69" s="96">
        <f t="shared" si="245"/>
        <v>1007.2585635359117</v>
      </c>
      <c r="BZ69" s="96">
        <f t="shared" si="144"/>
        <v>41</v>
      </c>
      <c r="CA69" s="96">
        <f t="shared" si="71"/>
        <v>1681</v>
      </c>
      <c r="CB69" s="96">
        <f t="shared" si="72"/>
        <v>68921</v>
      </c>
      <c r="CC69" s="96">
        <f t="shared" si="208"/>
        <v>2010</v>
      </c>
      <c r="CD69" s="280">
        <f>'Regional_intensity (aggregate)'!W46</f>
        <v>51.279243444903258</v>
      </c>
      <c r="CE69" s="280">
        <f t="shared" si="193"/>
        <v>52.404968834543418</v>
      </c>
      <c r="CF69" s="280">
        <f t="shared" si="209"/>
        <v>50.480452183102116</v>
      </c>
      <c r="CG69" s="280">
        <f t="shared" si="210"/>
        <v>51.588641830324427</v>
      </c>
      <c r="CH69" s="281">
        <f t="shared" si="211"/>
        <v>1.0158237739017031</v>
      </c>
      <c r="CI69" s="278"/>
      <c r="CJ69" s="278"/>
      <c r="CL69" s="95">
        <f>AM69</f>
        <v>2010</v>
      </c>
      <c r="CM69" s="227">
        <f t="shared" si="252"/>
        <v>6185</v>
      </c>
      <c r="CN69" s="228">
        <f t="shared" si="253"/>
        <v>6565</v>
      </c>
      <c r="CO69" s="229">
        <f t="shared" si="172"/>
        <v>6302.7958535859543</v>
      </c>
      <c r="CQ69" s="398">
        <f t="shared" si="173"/>
        <v>0.95660093101778099</v>
      </c>
      <c r="CR69" s="278"/>
      <c r="CS69">
        <f t="shared" si="76"/>
        <v>2010</v>
      </c>
      <c r="CT69" s="96">
        <f t="shared" si="212"/>
        <v>6302.7958535859543</v>
      </c>
      <c r="CU69" s="96">
        <f t="shared" si="213"/>
        <v>258414.62999702414</v>
      </c>
      <c r="CV69" s="96">
        <f t="shared" si="145"/>
        <v>41</v>
      </c>
      <c r="CW69" s="96">
        <f t="shared" si="79"/>
        <v>1681</v>
      </c>
      <c r="CX69" s="80">
        <f t="shared" si="80"/>
        <v>1.1759910839095211</v>
      </c>
      <c r="CY69">
        <f t="shared" si="81"/>
        <v>2010</v>
      </c>
      <c r="CZ69" s="280">
        <f>'Regional_intensity (aggregate)'!V46</f>
        <v>60.21786753592832</v>
      </c>
      <c r="DA69" s="280">
        <f t="shared" si="194"/>
        <v>63.226864582152579</v>
      </c>
      <c r="DB69" s="280">
        <f t="shared" si="214"/>
        <v>61.047382857917881</v>
      </c>
      <c r="DC69" s="280">
        <f t="shared" si="215"/>
        <v>64.097829547840917</v>
      </c>
      <c r="DD69" s="281">
        <f t="shared" si="216"/>
        <v>0.98641194293422574</v>
      </c>
      <c r="DE69" s="278"/>
      <c r="DF69" s="212"/>
      <c r="DG69" s="89"/>
      <c r="DI69" s="95">
        <f t="shared" si="34"/>
        <v>2010</v>
      </c>
      <c r="DJ69" s="75">
        <f>HDD_by_Division18!F74</f>
        <v>3167</v>
      </c>
      <c r="DK69" s="75">
        <f>HDD_by_Division18!G74</f>
        <v>3948</v>
      </c>
      <c r="DL69" s="75">
        <f>HDD_by_Division18!H74</f>
        <v>2449</v>
      </c>
      <c r="DM69" s="230">
        <f t="shared" si="174"/>
        <v>3355.9062402006894</v>
      </c>
      <c r="DO69" s="75">
        <f>CDD_by_Division18!F74</f>
        <v>2269</v>
      </c>
      <c r="DP69" s="75">
        <f>CDD_by_Division18!G74</f>
        <v>1977</v>
      </c>
      <c r="DQ69" s="75">
        <f>CDD_by_Division18!H74</f>
        <v>2757</v>
      </c>
      <c r="DR69" s="230">
        <f t="shared" si="175"/>
        <v>1553.5367334991952</v>
      </c>
      <c r="DT69" s="420">
        <f t="shared" si="176"/>
        <v>1.0434416294753832</v>
      </c>
      <c r="DU69" s="278"/>
      <c r="DV69">
        <f t="shared" si="246"/>
        <v>2010</v>
      </c>
      <c r="DW69" s="96">
        <f t="shared" si="217"/>
        <v>3355.9062402006894</v>
      </c>
      <c r="DX69" s="96">
        <f t="shared" si="47"/>
        <v>1553.5367334991952</v>
      </c>
      <c r="DY69" s="96">
        <f t="shared" si="218"/>
        <v>63695.006073467004</v>
      </c>
      <c r="DZ69" s="96">
        <f t="shared" si="147"/>
        <v>41</v>
      </c>
      <c r="EA69" s="96">
        <f t="shared" si="87"/>
        <v>1681</v>
      </c>
      <c r="EB69" s="96">
        <f t="shared" si="88"/>
        <v>68921</v>
      </c>
      <c r="EC69" s="96">
        <f t="shared" si="219"/>
        <v>2010</v>
      </c>
      <c r="ED69" s="280">
        <f>'Regional_intensity (aggregate)'!AK46</f>
        <v>58.370238534400009</v>
      </c>
      <c r="EE69" s="280">
        <f t="shared" si="195"/>
        <v>59.153828383242022</v>
      </c>
      <c r="EF69" s="280">
        <f t="shared" si="220"/>
        <v>59.837351547906906</v>
      </c>
      <c r="EG69" s="280">
        <f t="shared" si="247"/>
        <v>60.64063661974874</v>
      </c>
      <c r="EH69" s="281">
        <f t="shared" si="221"/>
        <v>0.97548165191883041</v>
      </c>
      <c r="EI69" s="278">
        <v>1.0385670047260001</v>
      </c>
      <c r="EK69" s="95">
        <f t="shared" si="177"/>
        <v>2010</v>
      </c>
      <c r="EL69" s="98">
        <f t="shared" si="178"/>
        <v>3167</v>
      </c>
      <c r="EM69" s="98">
        <f t="shared" si="179"/>
        <v>3948</v>
      </c>
      <c r="EN69" s="98">
        <f t="shared" si="180"/>
        <v>2449</v>
      </c>
      <c r="EO69" s="75">
        <f t="shared" si="181"/>
        <v>3086.3701441252269</v>
      </c>
      <c r="EQ69" s="398">
        <f t="shared" si="182"/>
        <v>1.0020848368593673</v>
      </c>
      <c r="ER69" s="278"/>
      <c r="ES69">
        <f t="shared" si="248"/>
        <v>2010</v>
      </c>
      <c r="ET69" s="96">
        <f t="shared" si="222"/>
        <v>3086.3701441252269</v>
      </c>
      <c r="EU69" s="96">
        <f t="shared" si="223"/>
        <v>126541.1759091343</v>
      </c>
      <c r="EV69" s="96">
        <f t="shared" si="149"/>
        <v>41</v>
      </c>
      <c r="EW69" s="96">
        <f t="shared" si="95"/>
        <v>1681</v>
      </c>
      <c r="EX69" s="80">
        <f t="shared" si="96"/>
        <v>1.1759910839095211</v>
      </c>
      <c r="EY69">
        <f t="shared" si="224"/>
        <v>2010</v>
      </c>
      <c r="EZ69" s="280">
        <f>'Regional_intensity (aggregate)'!AJ46</f>
        <v>32.11897930397474</v>
      </c>
      <c r="FA69" s="280">
        <f t="shared" si="196"/>
        <v>33.184185560889915</v>
      </c>
      <c r="FB69" s="280">
        <f t="shared" si="225"/>
        <v>31.064144938239828</v>
      </c>
      <c r="FC69" s="280">
        <f t="shared" si="226"/>
        <v>32.094368260119737</v>
      </c>
      <c r="FD69" s="281">
        <f t="shared" si="227"/>
        <v>1.0339566522056887</v>
      </c>
      <c r="FE69" s="278"/>
      <c r="FG69" s="89"/>
      <c r="FI69" s="95">
        <f t="shared" si="255"/>
        <v>2010</v>
      </c>
      <c r="FJ69" s="75">
        <f>HDD_by_Division18!I74</f>
        <v>5082</v>
      </c>
      <c r="FK69" s="75">
        <f>HDD_by_Division18!J74</f>
        <v>3624</v>
      </c>
      <c r="FL69" s="75">
        <f t="shared" si="183"/>
        <v>4184.9532403609519</v>
      </c>
      <c r="FN69" s="75">
        <f>CDD_by_Division18!I74</f>
        <v>1358</v>
      </c>
      <c r="FO69" s="75">
        <f>CDD_by_Division18!J74</f>
        <v>674</v>
      </c>
      <c r="FP69" s="96">
        <f t="shared" si="184"/>
        <v>946.51459336922642</v>
      </c>
      <c r="FR69" s="421">
        <f t="shared" si="185"/>
        <v>1.008580656639199</v>
      </c>
      <c r="FS69" s="278"/>
      <c r="FT69">
        <f t="shared" si="249"/>
        <v>2010</v>
      </c>
      <c r="FU69" s="96">
        <f t="shared" si="228"/>
        <v>4184.9532403609519</v>
      </c>
      <c r="FV69" s="96">
        <f t="shared" si="229"/>
        <v>946.51459336922642</v>
      </c>
      <c r="FW69" s="96">
        <f t="shared" si="230"/>
        <v>38807.09832813828</v>
      </c>
      <c r="FX69" s="96">
        <f t="shared" si="151"/>
        <v>41</v>
      </c>
      <c r="FY69" s="96">
        <f t="shared" si="104"/>
        <v>1681</v>
      </c>
      <c r="FZ69" s="96">
        <f t="shared" si="105"/>
        <v>68921</v>
      </c>
      <c r="GA69" s="96">
        <f t="shared" si="231"/>
        <v>2010</v>
      </c>
      <c r="GB69" s="280">
        <f>'Regional_intensity (aggregate)'!AX46</f>
        <v>51.667361787573341</v>
      </c>
      <c r="GC69" s="280">
        <f t="shared" si="197"/>
        <v>52.056641415130287</v>
      </c>
      <c r="GD69" s="280">
        <f t="shared" si="232"/>
        <v>51.933795022597302</v>
      </c>
      <c r="GE69" s="280">
        <f t="shared" si="233"/>
        <v>52.325082049543539</v>
      </c>
      <c r="GF69" s="281">
        <f t="shared" si="234"/>
        <v>0.99486975225076413</v>
      </c>
      <c r="GG69" s="278"/>
      <c r="GH69" s="278"/>
      <c r="GJ69" s="95">
        <f t="shared" si="186"/>
        <v>2010</v>
      </c>
      <c r="GK69" s="98">
        <f t="shared" si="187"/>
        <v>5082</v>
      </c>
      <c r="GL69" s="98">
        <f t="shared" si="188"/>
        <v>3624</v>
      </c>
      <c r="GM69" s="75">
        <f t="shared" si="189"/>
        <v>4210.0930550803969</v>
      </c>
      <c r="GO69" s="398">
        <f t="shared" si="190"/>
        <v>0.95925918787286235</v>
      </c>
      <c r="GP69" s="278"/>
      <c r="GQ69">
        <f t="shared" si="250"/>
        <v>2010</v>
      </c>
      <c r="GR69" s="96">
        <f t="shared" si="235"/>
        <v>4210.0930550803969</v>
      </c>
      <c r="GS69" s="96">
        <f t="shared" si="236"/>
        <v>172613.81525829626</v>
      </c>
      <c r="GT69" s="96">
        <f t="shared" si="153"/>
        <v>41</v>
      </c>
      <c r="GU69" s="96">
        <f t="shared" si="112"/>
        <v>1681</v>
      </c>
      <c r="GV69" s="280">
        <f t="shared" si="113"/>
        <v>1.1759910839095211</v>
      </c>
      <c r="GW69">
        <f t="shared" si="237"/>
        <v>2010</v>
      </c>
      <c r="GX69" s="280">
        <f>'Regional_intensity (aggregate)'!AW46</f>
        <v>42.726013571822598</v>
      </c>
      <c r="GY69" s="280">
        <f t="shared" si="198"/>
        <v>42.87307249746307</v>
      </c>
      <c r="GZ69" s="280">
        <f t="shared" si="238"/>
        <v>42.774211316751995</v>
      </c>
      <c r="HA69" s="280">
        <f t="shared" si="199"/>
        <v>42.921436134503509</v>
      </c>
      <c r="HB69" s="281">
        <f t="shared" si="239"/>
        <v>0.99887320552628112</v>
      </c>
      <c r="HC69" s="278"/>
      <c r="HD69" s="278"/>
      <c r="HE69" s="278"/>
      <c r="HG69" s="89"/>
      <c r="HO69">
        <f t="shared" si="36"/>
        <v>2010</v>
      </c>
      <c r="HP69" s="112">
        <f t="shared" si="37"/>
        <v>1.0304154631150193</v>
      </c>
      <c r="HQ69" s="112">
        <f t="shared" si="38"/>
        <v>0.96120975986524027</v>
      </c>
      <c r="HS69">
        <f>HO69</f>
        <v>2010</v>
      </c>
      <c r="HT69" s="81">
        <f>Commercial_Total!D236</f>
        <v>4400.6551203399995</v>
      </c>
      <c r="HU69" s="81">
        <f>HT69/HP69</f>
        <v>4270.7580367985802</v>
      </c>
      <c r="HV69" s="81">
        <f>Commercial_Total!D318</f>
        <v>4023.3409999999999</v>
      </c>
      <c r="HW69" s="81">
        <f>HV69/HQ69</f>
        <v>4185.7055223451589</v>
      </c>
      <c r="HY69" s="75">
        <f>HDD_by_Division10!K65</f>
        <v>4461</v>
      </c>
      <c r="HZ69" s="75">
        <f>CDD_by_Division10!K65</f>
        <v>1457</v>
      </c>
      <c r="IB69">
        <f t="shared" si="254"/>
        <v>2010</v>
      </c>
      <c r="IC69" s="81">
        <f t="shared" si="254"/>
        <v>4400.6551203399995</v>
      </c>
      <c r="ID69" s="81">
        <f t="shared" si="254"/>
        <v>4270.7580367985802</v>
      </c>
      <c r="IE69" s="81">
        <f t="shared" si="254"/>
        <v>4023.3409999999999</v>
      </c>
      <c r="IF69" s="81">
        <f t="shared" si="254"/>
        <v>4185.7055223451589</v>
      </c>
      <c r="IO69">
        <f t="shared" si="154"/>
        <v>2010</v>
      </c>
      <c r="IP69" s="78">
        <f>SEDS_CensusRgn!C58</f>
        <v>718.95299999999997</v>
      </c>
      <c r="IQ69" s="78">
        <f>SEDS_CensusRgn!D58</f>
        <v>967.21</v>
      </c>
      <c r="IR69" s="78">
        <f>SEDS_CensusRgn!E58</f>
        <v>1953.4570000000001</v>
      </c>
      <c r="IS69" s="78">
        <f>SEDS_CensusRgn!F58</f>
        <v>899.02100000000007</v>
      </c>
      <c r="IT69" s="78">
        <f t="shared" si="118"/>
        <v>4538.6409999999996</v>
      </c>
      <c r="IV69" s="78">
        <f t="shared" si="119"/>
        <v>714.465988326569</v>
      </c>
      <c r="IW69" s="78">
        <f t="shared" si="120"/>
        <v>952.14349658801427</v>
      </c>
      <c r="IX69" s="78">
        <f t="shared" si="121"/>
        <v>2002.5563742356753</v>
      </c>
      <c r="IY69" s="78">
        <f t="shared" si="122"/>
        <v>903.65698420932119</v>
      </c>
      <c r="IZ69" s="78">
        <f t="shared" si="123"/>
        <v>4572.8228433595796</v>
      </c>
      <c r="JB69" s="290">
        <f t="shared" si="124"/>
        <v>0.99252500161706092</v>
      </c>
      <c r="JD69">
        <f t="shared" si="125"/>
        <v>2010</v>
      </c>
      <c r="JE69" s="78">
        <f t="shared" si="126"/>
        <v>4538.6409999999996</v>
      </c>
      <c r="JF69" s="78">
        <f t="shared" si="127"/>
        <v>4572.8228433595796</v>
      </c>
      <c r="JI69">
        <f t="shared" si="155"/>
        <v>2010</v>
      </c>
      <c r="JJ69" s="78">
        <f>SEDS_CensusRgn!J58</f>
        <v>1063.713</v>
      </c>
      <c r="JK69" s="78">
        <f>SEDS_CensusRgn!K58</f>
        <v>1135.807</v>
      </c>
      <c r="JL69" s="78">
        <f>SEDS_CensusRgn!L58</f>
        <v>1074.915</v>
      </c>
      <c r="JM69" s="78">
        <f>SEDS_CensusRgn!M58</f>
        <v>743.44</v>
      </c>
      <c r="JN69" s="78">
        <f t="shared" si="128"/>
        <v>4017.875</v>
      </c>
      <c r="JP69" s="78">
        <f t="shared" si="129"/>
        <v>1121.2777688566871</v>
      </c>
      <c r="JQ69" s="78">
        <f t="shared" si="130"/>
        <v>1151.4530091975337</v>
      </c>
      <c r="JR69" s="78">
        <f t="shared" si="131"/>
        <v>1039.6132156091232</v>
      </c>
      <c r="JS69" s="78">
        <f t="shared" si="132"/>
        <v>744.27864906867762</v>
      </c>
      <c r="JT69" s="78">
        <f t="shared" si="133"/>
        <v>4056.6226427320216</v>
      </c>
      <c r="JV69" s="290">
        <f t="shared" si="156"/>
        <v>0.99044829994196204</v>
      </c>
      <c r="JX69">
        <f t="shared" si="135"/>
        <v>2010</v>
      </c>
      <c r="JY69" s="78">
        <f t="shared" si="136"/>
        <v>4017.875</v>
      </c>
      <c r="JZ69" s="78">
        <f t="shared" si="137"/>
        <v>4056.6226427320216</v>
      </c>
      <c r="KD69" s="78"/>
      <c r="KE69" s="78"/>
    </row>
    <row r="70" spans="2:291" x14ac:dyDescent="0.2">
      <c r="B70" s="103"/>
      <c r="H70" s="109"/>
      <c r="I70" s="96">
        <f t="shared" si="138"/>
        <v>2011</v>
      </c>
      <c r="J70" s="296">
        <v>1.1405241102917842</v>
      </c>
      <c r="K70" s="79">
        <f t="shared" ref="K70" si="257">K$13*J70+K$12*J69+K$11*J68</f>
        <v>1.1305607652170779</v>
      </c>
      <c r="L70" s="96">
        <f t="shared" ref="L70" si="258">AE70</f>
        <v>74088</v>
      </c>
      <c r="M70" s="79">
        <f t="shared" ref="M70" si="259">CHOOSE(J$6,L70,K70)</f>
        <v>1.1305607652170779</v>
      </c>
      <c r="O70" s="213">
        <v>2011</v>
      </c>
      <c r="P70" s="75">
        <f>HDD_by_Division18!B75</f>
        <v>6114</v>
      </c>
      <c r="Q70" s="75">
        <f>HDD_by_Division18!C75</f>
        <v>5483</v>
      </c>
      <c r="R70" s="96">
        <f t="shared" si="160"/>
        <v>5614.5783866057827</v>
      </c>
      <c r="T70">
        <f>CDD_by_Division18!B75</f>
        <v>554</v>
      </c>
      <c r="U70">
        <f>CDD_by_Division18!C75</f>
        <v>836</v>
      </c>
      <c r="V70" s="96">
        <f t="shared" si="161"/>
        <v>765.87219664653458</v>
      </c>
      <c r="X70" s="420">
        <f t="shared" si="162"/>
        <v>1.0290189843057302</v>
      </c>
      <c r="Y70" s="278"/>
      <c r="Z70">
        <f t="shared" si="240"/>
        <v>2011</v>
      </c>
      <c r="AA70" s="96">
        <f t="shared" ref="AA70" si="260">R70</f>
        <v>5614.5783866057827</v>
      </c>
      <c r="AB70" s="96">
        <f t="shared" ref="AB70" si="261">V70</f>
        <v>765.87219664653458</v>
      </c>
      <c r="AC70" s="96">
        <f t="shared" si="140"/>
        <v>42</v>
      </c>
      <c r="AD70" s="96">
        <f t="shared" ref="AD70" si="262">AC70*AC70</f>
        <v>1764</v>
      </c>
      <c r="AE70" s="96">
        <f t="shared" ref="AE70" si="263">AC70*AD70</f>
        <v>74088</v>
      </c>
      <c r="AF70" s="280">
        <f>'Regional_intensity (aggregate)'!I47</f>
        <v>45.515725545722077</v>
      </c>
      <c r="AG70" s="280">
        <f t="shared" ref="AG70" si="264">SUMPRODUCT(AA$23:AE$23,AA70:AE70)+Z$23</f>
        <v>47.434986854494731</v>
      </c>
      <c r="AH70" s="280">
        <f t="shared" ref="AH70" si="265">AF70/AJ70</f>
        <v>45.40320409923789</v>
      </c>
      <c r="AI70" s="280">
        <f t="shared" si="201"/>
        <v>47.317720716894335</v>
      </c>
      <c r="AJ70" s="281">
        <f t="shared" si="202"/>
        <v>1.0024782710541364</v>
      </c>
      <c r="AK70" s="278"/>
      <c r="AM70" s="95">
        <v>2011</v>
      </c>
      <c r="AN70" s="227">
        <f t="shared" ref="AN70" si="266">P70</f>
        <v>6114</v>
      </c>
      <c r="AO70" s="228">
        <f t="shared" ref="AO70" si="267">Q70</f>
        <v>5483</v>
      </c>
      <c r="AP70" s="229">
        <f t="shared" si="164"/>
        <v>5653.6330668189603</v>
      </c>
      <c r="AR70" s="398">
        <f t="shared" si="165"/>
        <v>0.92504023701366012</v>
      </c>
      <c r="AS70" s="278"/>
      <c r="AT70">
        <f t="shared" si="243"/>
        <v>2011</v>
      </c>
      <c r="AU70" s="96">
        <f t="shared" ref="AU70" si="268">AP70</f>
        <v>5653.6330668189603</v>
      </c>
      <c r="AV70" s="96">
        <f t="shared" ref="AV70" si="269">AU70*AW70</f>
        <v>237452.58880639632</v>
      </c>
      <c r="AW70" s="96">
        <f t="shared" si="142"/>
        <v>42</v>
      </c>
      <c r="AX70" s="96">
        <f t="shared" ref="AX70" si="270">AW70*AW70</f>
        <v>1764</v>
      </c>
      <c r="AY70" s="80">
        <f t="shared" si="65"/>
        <v>1.1305607652170779</v>
      </c>
      <c r="AZ70">
        <f t="shared" ref="AZ70" si="271">AT70</f>
        <v>2011</v>
      </c>
      <c r="BA70" s="80">
        <f>'Regional_intensity (aggregate)'!H47</f>
        <v>70.949046009490388</v>
      </c>
      <c r="BB70" s="280">
        <f t="shared" ref="BB70" si="272">SUMPRODUCT(AU$23:AY$23,AU70:AY70)+AT$23</f>
        <v>69.817666562714933</v>
      </c>
      <c r="BC70" s="280">
        <f t="shared" ref="BC70" si="273">BA70/BE70</f>
        <v>74.921762281132203</v>
      </c>
      <c r="BD70" s="280">
        <f t="shared" si="207"/>
        <v>73.727032447136537</v>
      </c>
      <c r="BE70" s="281">
        <f t="shared" si="69"/>
        <v>0.94697513578585057</v>
      </c>
      <c r="BF70" s="278">
        <v>0.90900379353328753</v>
      </c>
      <c r="BG70" s="278"/>
      <c r="BH70" s="278"/>
      <c r="BJ70" s="89"/>
      <c r="BL70" s="95">
        <f t="shared" si="33"/>
        <v>2011</v>
      </c>
      <c r="BM70" s="75">
        <f>HDD_by_Division18!D75</f>
        <v>6172</v>
      </c>
      <c r="BN70" s="75">
        <f>HDD_by_Division18!E75</f>
        <v>6565</v>
      </c>
      <c r="BO70" s="75">
        <f t="shared" si="166"/>
        <v>6390.9499358151479</v>
      </c>
      <c r="BQ70" s="75">
        <f>CDD_by_Division18!D75</f>
        <v>859</v>
      </c>
      <c r="BR70" s="75">
        <f>CDD_by_Division18!E75</f>
        <v>1074</v>
      </c>
      <c r="BS70" s="96">
        <f t="shared" si="167"/>
        <v>929.45902394106815</v>
      </c>
      <c r="BU70" s="420">
        <f t="shared" si="168"/>
        <v>1.0183699049514336</v>
      </c>
      <c r="BV70" s="278"/>
      <c r="BW70">
        <f t="shared" si="244"/>
        <v>2011</v>
      </c>
      <c r="BX70" s="96">
        <f t="shared" ref="BX70" si="274">BO70</f>
        <v>6390.9499358151479</v>
      </c>
      <c r="BY70" s="96">
        <f t="shared" ref="BY70" si="275">BS70</f>
        <v>929.45902394106815</v>
      </c>
      <c r="BZ70" s="96">
        <f t="shared" si="144"/>
        <v>42</v>
      </c>
      <c r="CA70" s="96">
        <f t="shared" ref="CA70" si="276">BZ70*BZ70</f>
        <v>1764</v>
      </c>
      <c r="CB70" s="96">
        <f t="shared" ref="CB70" si="277">BZ70*CA70</f>
        <v>74088</v>
      </c>
      <c r="CC70" s="96">
        <f t="shared" ref="CC70" si="278">BW70</f>
        <v>2011</v>
      </c>
      <c r="CD70" s="280">
        <f>'Regional_intensity (aggregate)'!W47</f>
        <v>51.447457725201907</v>
      </c>
      <c r="CE70" s="280">
        <f t="shared" ref="CE70" si="279">SUMPRODUCT(BX$23:CB$23,BX70:CB70)+BW$23</f>
        <v>52.107668923696934</v>
      </c>
      <c r="CF70" s="280">
        <f t="shared" ref="CF70" si="280">CD70/CH70</f>
        <v>50.926404297882499</v>
      </c>
      <c r="CG70" s="280">
        <f t="shared" si="210"/>
        <v>51.579928959803297</v>
      </c>
      <c r="CH70" s="281">
        <f t="shared" si="211"/>
        <v>1.0102314984633831</v>
      </c>
      <c r="CI70" s="278"/>
      <c r="CJ70" s="278"/>
      <c r="CL70" s="95">
        <v>2011</v>
      </c>
      <c r="CM70" s="227">
        <f t="shared" ref="CM70" si="281">BM70</f>
        <v>6172</v>
      </c>
      <c r="CN70" s="228">
        <f t="shared" ref="CN70" si="282">BN70</f>
        <v>6565</v>
      </c>
      <c r="CO70" s="229">
        <f t="shared" si="172"/>
        <v>6293.8257117349476</v>
      </c>
      <c r="CQ70" s="398">
        <f t="shared" si="173"/>
        <v>0.95564685395416815</v>
      </c>
      <c r="CR70" s="278"/>
      <c r="CS70">
        <f t="shared" ref="CS70" si="283">BW70</f>
        <v>2011</v>
      </c>
      <c r="CT70" s="96">
        <f t="shared" ref="CT70" si="284">CO70</f>
        <v>6293.8257117349476</v>
      </c>
      <c r="CU70" s="96">
        <f t="shared" ref="CU70" si="285">CT70*CV70</f>
        <v>264340.6798928678</v>
      </c>
      <c r="CV70" s="96">
        <f t="shared" si="145"/>
        <v>42</v>
      </c>
      <c r="CW70" s="96">
        <f t="shared" ref="CW70" si="286">CV70*CV70</f>
        <v>1764</v>
      </c>
      <c r="CX70" s="80">
        <f t="shared" ref="CX70" si="287">M70</f>
        <v>1.1305607652170779</v>
      </c>
      <c r="CY70">
        <f t="shared" ref="CY70" si="288">BW70</f>
        <v>2011</v>
      </c>
      <c r="CZ70" s="280">
        <f>'Regional_intensity (aggregate)'!V47</f>
        <v>62.959214089816655</v>
      </c>
      <c r="DA70" s="280">
        <f t="shared" ref="DA70" si="289">SUMPRODUCT(CT$23:CX$23,CT70:CX70)+CS$23</f>
        <v>63.701714540022408</v>
      </c>
      <c r="DB70" s="280">
        <f t="shared" ref="DB70" si="290">CZ70/DD70</f>
        <v>63.899443814931359</v>
      </c>
      <c r="DC70" s="280">
        <f t="shared" si="215"/>
        <v>64.653032729379987</v>
      </c>
      <c r="DD70" s="281">
        <f t="shared" si="216"/>
        <v>0.98528579172241559</v>
      </c>
      <c r="DE70" s="278"/>
      <c r="DF70" s="212"/>
      <c r="DG70" s="89"/>
      <c r="DI70" s="95">
        <f t="shared" si="34"/>
        <v>2011</v>
      </c>
      <c r="DJ70" s="75">
        <f>HDD_by_Division18!F75</f>
        <v>2565</v>
      </c>
      <c r="DK70" s="75">
        <f>HDD_by_Division18!G75</f>
        <v>3343</v>
      </c>
      <c r="DL70" s="75">
        <f>HDD_by_Division18!H75</f>
        <v>2114</v>
      </c>
      <c r="DM70" s="230">
        <f t="shared" si="174"/>
        <v>2786.4076513013483</v>
      </c>
      <c r="DO70" s="75">
        <f>CDD_by_Division18!F75</f>
        <v>2259</v>
      </c>
      <c r="DP70" s="75">
        <f>CDD_by_Division18!G75</f>
        <v>1727</v>
      </c>
      <c r="DQ70" s="75">
        <f>CDD_by_Division18!H75</f>
        <v>3112</v>
      </c>
      <c r="DR70" s="230">
        <f t="shared" si="175"/>
        <v>1489.0430996633982</v>
      </c>
      <c r="DT70" s="420">
        <f t="shared" si="176"/>
        <v>1.0285001317032711</v>
      </c>
      <c r="DU70" s="278"/>
      <c r="DV70">
        <f t="shared" si="246"/>
        <v>2011</v>
      </c>
      <c r="DW70" s="96">
        <f t="shared" ref="DW70" si="291">DM70</f>
        <v>2786.4076513013483</v>
      </c>
      <c r="DX70" s="96">
        <f t="shared" ref="DX70" si="292">DR70</f>
        <v>1489.0430996633982</v>
      </c>
      <c r="DY70" s="96">
        <f t="shared" ref="DY70" si="293">DZ70*DX70</f>
        <v>62539.81018586272</v>
      </c>
      <c r="DZ70" s="96">
        <f t="shared" si="147"/>
        <v>42</v>
      </c>
      <c r="EA70" s="96">
        <f t="shared" ref="EA70" si="294">DZ70*DZ70</f>
        <v>1764</v>
      </c>
      <c r="EB70" s="96">
        <f t="shared" ref="EB70" si="295">DZ70*EA70</f>
        <v>74088</v>
      </c>
      <c r="EC70" s="96">
        <f t="shared" ref="EC70" si="296">DV70</f>
        <v>2011</v>
      </c>
      <c r="ED70" s="280">
        <f>'Regional_intensity (aggregate)'!AK47</f>
        <v>58.058543903414382</v>
      </c>
      <c r="EE70" s="280">
        <f t="shared" ref="EE70" si="297">SUMPRODUCT(DW$23:EB$23,DW70:EB70)+DV$23</f>
        <v>59.524763773282707</v>
      </c>
      <c r="EF70" s="280">
        <f t="shared" ref="EF70" si="298">ED70/EH70</f>
        <v>59.022272097500831</v>
      </c>
      <c r="EG70" s="280">
        <f t="shared" si="247"/>
        <v>60.512830115250928</v>
      </c>
      <c r="EH70" s="281">
        <f t="shared" si="221"/>
        <v>0.98367178761782614</v>
      </c>
      <c r="EI70" s="278">
        <v>1.032532539857407</v>
      </c>
      <c r="EK70" s="95">
        <f t="shared" si="177"/>
        <v>2011</v>
      </c>
      <c r="EL70" s="98">
        <f t="shared" ref="EL70" si="299">DJ70</f>
        <v>2565</v>
      </c>
      <c r="EM70" s="98">
        <f t="shared" ref="EM70" si="300">DK70</f>
        <v>3343</v>
      </c>
      <c r="EN70" s="98">
        <f t="shared" ref="EN70" si="301">DL70</f>
        <v>2114</v>
      </c>
      <c r="EO70" s="75">
        <f t="shared" si="181"/>
        <v>2572.6512360408515</v>
      </c>
      <c r="EQ70" s="398">
        <f t="shared" si="182"/>
        <v>0.91015490132717136</v>
      </c>
      <c r="ER70" s="278"/>
      <c r="ES70">
        <f t="shared" si="248"/>
        <v>2011</v>
      </c>
      <c r="ET70" s="96">
        <f t="shared" ref="ET70" si="302">EO70</f>
        <v>2572.6512360408515</v>
      </c>
      <c r="EU70" s="96">
        <f t="shared" ref="EU70" si="303">ET70*EV70</f>
        <v>108051.35191371576</v>
      </c>
      <c r="EV70" s="96">
        <f t="shared" si="149"/>
        <v>42</v>
      </c>
      <c r="EW70" s="96">
        <f t="shared" ref="EW70" si="304">EV70*EV70</f>
        <v>1764</v>
      </c>
      <c r="EX70" s="80">
        <f t="shared" si="96"/>
        <v>1.1305607652170779</v>
      </c>
      <c r="EY70">
        <f t="shared" ref="EY70" si="305">ES70</f>
        <v>2011</v>
      </c>
      <c r="EZ70" s="280">
        <f>'Regional_intensity (aggregate)'!AJ47</f>
        <v>30.577125781689418</v>
      </c>
      <c r="FA70" s="280">
        <f t="shared" ref="FA70" si="306">SUMPRODUCT(ET$23:EX$23,ET70:EX70)+ES$23</f>
        <v>31.54519214853898</v>
      </c>
      <c r="FB70" s="280">
        <f t="shared" ref="FB70" si="307">EZ70/FD70</f>
        <v>31.236475942455009</v>
      </c>
      <c r="FC70" s="280">
        <f t="shared" si="226"/>
        <v>32.225417218188134</v>
      </c>
      <c r="FD70" s="281">
        <f t="shared" ref="FD70" si="308">FA70/FC70</f>
        <v>0.97889165980246073</v>
      </c>
      <c r="FE70" s="278"/>
      <c r="FG70" s="89"/>
      <c r="FI70" s="95">
        <f t="shared" si="255"/>
        <v>2011</v>
      </c>
      <c r="FJ70" s="75">
        <f>HDD_by_Division18!I75</f>
        <v>5322</v>
      </c>
      <c r="FK70" s="75">
        <f>HDD_by_Division18!J75</f>
        <v>3818</v>
      </c>
      <c r="FL70" s="75">
        <f t="shared" si="183"/>
        <v>4396.651353568499</v>
      </c>
      <c r="FN70" s="75">
        <f>CDD_by_Division18!I75</f>
        <v>1450</v>
      </c>
      <c r="FO70" s="75">
        <f>CDD_by_Division18!J75</f>
        <v>736</v>
      </c>
      <c r="FP70" s="96">
        <f t="shared" si="184"/>
        <v>1020.4669878152451</v>
      </c>
      <c r="FR70" s="421">
        <f t="shared" si="185"/>
        <v>1.0183177738033393</v>
      </c>
      <c r="FS70" s="278"/>
      <c r="FT70">
        <f t="shared" si="249"/>
        <v>2011</v>
      </c>
      <c r="FU70" s="96">
        <f t="shared" ref="FU70" si="309">FL70</f>
        <v>4396.651353568499</v>
      </c>
      <c r="FV70" s="96">
        <f t="shared" ref="FV70" si="310">FP70</f>
        <v>1020.4669878152451</v>
      </c>
      <c r="FW70" s="96">
        <f t="shared" ref="FW70" si="311">FX70*FV70</f>
        <v>42859.613488240298</v>
      </c>
      <c r="FX70" s="96">
        <f t="shared" si="151"/>
        <v>42</v>
      </c>
      <c r="FY70" s="96">
        <f t="shared" ref="FY70" si="312">FX70*FX70</f>
        <v>1764</v>
      </c>
      <c r="FZ70" s="96">
        <f t="shared" ref="FZ70" si="313">FX70*FY70</f>
        <v>74088</v>
      </c>
      <c r="GA70" s="96">
        <f t="shared" ref="GA70" si="314">FT70</f>
        <v>2011</v>
      </c>
      <c r="GB70" s="280">
        <f>'Regional_intensity (aggregate)'!AX47</f>
        <v>51.640624712855519</v>
      </c>
      <c r="GC70" s="280">
        <f t="shared" ref="GC70" si="315">SUMPRODUCT(FU$23:FZ$23,FU70:FZ70)+FT$23</f>
        <v>52.365391464019623</v>
      </c>
      <c r="GD70" s="280">
        <f t="shared" ref="GD70" si="316">GB70/GF70</f>
        <v>51.15258868168992</v>
      </c>
      <c r="GE70" s="280">
        <f t="shared" si="233"/>
        <v>51.87050593615011</v>
      </c>
      <c r="GF70" s="281">
        <f t="shared" si="234"/>
        <v>1.0095407885259244</v>
      </c>
      <c r="GG70" s="278"/>
      <c r="GH70" s="278"/>
      <c r="GJ70" s="95">
        <f t="shared" si="186"/>
        <v>2011</v>
      </c>
      <c r="GK70" s="98">
        <f t="shared" ref="GK70" si="317">FJ70</f>
        <v>5322</v>
      </c>
      <c r="GL70" s="98">
        <f t="shared" ref="GL70" si="318">FK70</f>
        <v>3818</v>
      </c>
      <c r="GM70" s="75">
        <f t="shared" si="189"/>
        <v>4422.5843311666104</v>
      </c>
      <c r="GO70" s="398">
        <f t="shared" si="190"/>
        <v>0.98273889328837716</v>
      </c>
      <c r="GP70" s="278"/>
      <c r="GQ70">
        <f t="shared" si="250"/>
        <v>2011</v>
      </c>
      <c r="GR70" s="96">
        <f t="shared" ref="GR70:GR73" si="319">GM70</f>
        <v>4422.5843311666104</v>
      </c>
      <c r="GS70" s="96">
        <f t="shared" ref="GS70:GS73" si="320">GR70*GT70</f>
        <v>185748.54190899763</v>
      </c>
      <c r="GT70" s="96">
        <f t="shared" si="153"/>
        <v>42</v>
      </c>
      <c r="GU70" s="96">
        <f t="shared" ref="GU70:GU73" si="321">GT70*GT70</f>
        <v>1764</v>
      </c>
      <c r="GV70" s="280">
        <f t="shared" ref="GV70:GV73" si="322">M70</f>
        <v>1.1305607652170779</v>
      </c>
      <c r="GW70" s="530">
        <f t="shared" ref="GW70:GW73" si="323">GQ70</f>
        <v>2011</v>
      </c>
      <c r="GX70" s="280">
        <f>'Regional_intensity (aggregate)'!AW47</f>
        <v>43.305891992308098</v>
      </c>
      <c r="GY70" s="280">
        <f t="shared" ref="GY70:GY73" si="324">SUMPRODUCT(GR$23:GV$23,GR70:GV70)+GQ$23</f>
        <v>44.482121682283605</v>
      </c>
      <c r="GZ70" s="280">
        <f t="shared" ref="GZ70:GZ73" si="325">GX70/HB70</f>
        <v>42.48584736937196</v>
      </c>
      <c r="HA70" s="280">
        <f t="shared" si="199"/>
        <v>43.639803858445063</v>
      </c>
      <c r="HB70" s="281">
        <f t="shared" ref="HB70:HB77" si="326">GY70/HA70</f>
        <v>1.0193015950889874</v>
      </c>
      <c r="HC70" s="278"/>
      <c r="HD70" s="278"/>
      <c r="HE70" s="278"/>
      <c r="HG70" s="89"/>
      <c r="HO70">
        <f t="shared" si="36"/>
        <v>2011</v>
      </c>
      <c r="HP70" s="112">
        <f t="shared" si="37"/>
        <v>1.0241276275314486</v>
      </c>
      <c r="HQ70" s="112">
        <f t="shared" si="38"/>
        <v>0.94305996817345816</v>
      </c>
      <c r="HS70">
        <f>HO70</f>
        <v>2011</v>
      </c>
      <c r="HT70" s="81">
        <f>Commercial_Total!D237</f>
        <v>4393.3471203399995</v>
      </c>
      <c r="HU70" s="81">
        <f>HT70/HP70</f>
        <v>4289.8433771674518</v>
      </c>
      <c r="HV70" s="81">
        <f>Commercial_Total!D319</f>
        <v>4065.5149999999999</v>
      </c>
      <c r="HW70" s="81">
        <f>HV70/HQ70</f>
        <v>4310.9824795916102</v>
      </c>
      <c r="HY70" s="75">
        <f>HDD_by_Division10!K66</f>
        <v>4524</v>
      </c>
      <c r="HZ70" s="75">
        <f>CDD_by_Division10!K66</f>
        <v>1242</v>
      </c>
      <c r="IB70">
        <f t="shared" ref="IB70" si="327">HS70</f>
        <v>2011</v>
      </c>
      <c r="IC70" s="81">
        <f t="shared" ref="IC70" si="328">HT70</f>
        <v>4393.3471203399995</v>
      </c>
      <c r="ID70" s="81">
        <f t="shared" ref="ID70" si="329">HU70</f>
        <v>4289.8433771674518</v>
      </c>
      <c r="IE70" s="81">
        <f t="shared" ref="IE70" si="330">HV70</f>
        <v>4065.5149999999999</v>
      </c>
      <c r="IF70" s="81">
        <f t="shared" ref="IF70" si="331">HW70</f>
        <v>4310.9824795916102</v>
      </c>
      <c r="IO70">
        <f t="shared" si="154"/>
        <v>2011</v>
      </c>
      <c r="IP70" s="78">
        <f>SEDS_CensusRgn!C59</f>
        <v>696.31399999999996</v>
      </c>
      <c r="IQ70" s="78">
        <f>SEDS_CensusRgn!D59</f>
        <v>965.05799999999999</v>
      </c>
      <c r="IR70" s="78">
        <f>SEDS_CensusRgn!E59</f>
        <v>1956.979</v>
      </c>
      <c r="IS70" s="78">
        <f>SEDS_CensusRgn!F59</f>
        <v>912.98099999999999</v>
      </c>
      <c r="IT70" s="78">
        <f t="shared" ref="IT70" si="332">SUM(IP70:IS70)</f>
        <v>4531.3319999999994</v>
      </c>
      <c r="IV70" s="78">
        <f t="shared" ref="IV70" si="333">IP70/AJ70</f>
        <v>694.59261123715385</v>
      </c>
      <c r="IW70" s="78">
        <f t="shared" ref="IW70" si="334">IQ70/CH70</f>
        <v>955.28401308799573</v>
      </c>
      <c r="IX70" s="78">
        <f t="shared" ref="IX70" si="335">IR70/EH70</f>
        <v>1989.4633806050774</v>
      </c>
      <c r="IY70" s="78">
        <f t="shared" ref="IY70" si="336">IS70/GF70</f>
        <v>904.35276154922303</v>
      </c>
      <c r="IZ70" s="78">
        <f t="shared" ref="IZ70" si="337">SUM(IV70:IY70)</f>
        <v>4543.6927664794503</v>
      </c>
      <c r="JB70" s="290">
        <f t="shared" si="124"/>
        <v>0.9972795769620163</v>
      </c>
      <c r="JD70">
        <f t="shared" ref="JD70" si="338">IO70</f>
        <v>2011</v>
      </c>
      <c r="JE70" s="78">
        <f t="shared" ref="JE70" si="339">IT70</f>
        <v>4531.3319999999994</v>
      </c>
      <c r="JF70" s="78">
        <f t="shared" ref="JF70" si="340">IZ70</f>
        <v>4543.6927664794503</v>
      </c>
      <c r="JI70">
        <f t="shared" si="155"/>
        <v>2011</v>
      </c>
      <c r="JJ70" s="78">
        <f>SEDS_CensusRgn!J59</f>
        <v>1085.4010000000001</v>
      </c>
      <c r="JK70" s="78">
        <f>SEDS_CensusRgn!K59</f>
        <v>1180.9970000000001</v>
      </c>
      <c r="JL70" s="78">
        <f>SEDS_CensusRgn!L59</f>
        <v>1030.663</v>
      </c>
      <c r="JM70" s="78">
        <f>SEDS_CensusRgn!M59</f>
        <v>765.62700000000007</v>
      </c>
      <c r="JN70" s="78">
        <f t="shared" ref="JN70" si="341">SUM(JJ70:JM70)</f>
        <v>4062.6880000000001</v>
      </c>
      <c r="JP70" s="78">
        <f t="shared" ref="JP70" si="342">JJ70/BE70</f>
        <v>1146.1768730593717</v>
      </c>
      <c r="JQ70" s="78">
        <f t="shared" ref="JQ70" si="343">JK70/DD70</f>
        <v>1198.6339495827442</v>
      </c>
      <c r="JR70" s="78">
        <f t="shared" ref="JR70" si="344">JL70/FD70</f>
        <v>1052.8877120150219</v>
      </c>
      <c r="JS70" s="78">
        <f t="shared" ref="JS70" si="345">JM70/HB70</f>
        <v>751.12901195171685</v>
      </c>
      <c r="JT70" s="78">
        <f t="shared" ref="JT70" si="346">SUM(JP70:JS70)</f>
        <v>4148.8275466088544</v>
      </c>
      <c r="JV70" s="290">
        <f t="shared" si="156"/>
        <v>0.97923761697946143</v>
      </c>
      <c r="JX70">
        <f t="shared" ref="JX70" si="347">JI70</f>
        <v>2011</v>
      </c>
      <c r="JY70" s="78">
        <f t="shared" ref="JY70" si="348">JN70</f>
        <v>4062.6880000000001</v>
      </c>
      <c r="JZ70" s="78">
        <f t="shared" ref="JZ70" si="349">JT70</f>
        <v>4148.8275466088544</v>
      </c>
      <c r="KD70" s="78"/>
      <c r="KE70" s="78"/>
    </row>
    <row r="71" spans="2:291" ht="13.5" customHeight="1" x14ac:dyDescent="0.2">
      <c r="B71" s="103"/>
      <c r="H71" s="109"/>
      <c r="I71" s="96">
        <f t="shared" ref="I71" si="350">I70+1</f>
        <v>2012</v>
      </c>
      <c r="J71" s="296">
        <v>1.0730246295199146</v>
      </c>
      <c r="K71" s="79">
        <f t="shared" ref="K71:K77" si="351">K$13*J71+K$12*J70+K$11*J69</f>
        <v>1.1032751866223456</v>
      </c>
      <c r="L71" s="96">
        <f t="shared" ref="L71:L73" si="352">AE71</f>
        <v>79507</v>
      </c>
      <c r="M71" s="79">
        <f t="shared" ref="M71:M73" si="353">CHOOSE(J$6,L71,K71)</f>
        <v>1.1032751866223456</v>
      </c>
      <c r="O71" s="213">
        <v>2012</v>
      </c>
      <c r="P71" s="75">
        <f>HDD_by_Division18!B76</f>
        <v>5561</v>
      </c>
      <c r="Q71" s="75">
        <f>HDD_by_Division18!C76</f>
        <v>4970</v>
      </c>
      <c r="R71" s="96">
        <f t="shared" si="160"/>
        <v>5093.2374429223746</v>
      </c>
      <c r="T71">
        <f>CDD_by_Division18!B76</f>
        <v>565</v>
      </c>
      <c r="U71">
        <f>CDD_by_Division18!C76</f>
        <v>815</v>
      </c>
      <c r="V71" s="96">
        <f t="shared" si="161"/>
        <v>752.82996156607669</v>
      </c>
      <c r="X71" s="420">
        <f t="shared" si="162"/>
        <v>1.0227523431117576</v>
      </c>
      <c r="Y71" s="278"/>
      <c r="Z71">
        <f t="shared" si="240"/>
        <v>2012</v>
      </c>
      <c r="AA71" s="96">
        <f>R71</f>
        <v>5093.2374429223746</v>
      </c>
      <c r="AB71" s="96">
        <f t="shared" ref="AB71" si="354">V71</f>
        <v>752.82996156607669</v>
      </c>
      <c r="AC71" s="96">
        <f t="shared" si="140"/>
        <v>43</v>
      </c>
      <c r="AD71" s="96">
        <f t="shared" ref="AD71:AD73" si="355">AC71*AC71</f>
        <v>1849</v>
      </c>
      <c r="AE71" s="96">
        <f t="shared" ref="AE71:AE73" si="356">AC71*AD71</f>
        <v>79507</v>
      </c>
      <c r="AF71" s="280">
        <f>'Regional_intensity (aggregate)'!I48</f>
        <v>44.819755213445362</v>
      </c>
      <c r="AG71" s="280">
        <f t="shared" ref="AG71:AG73" si="357">SUMPRODUCT(AA$23:AE$23,AA71:AE71)+Z$23</f>
        <v>46.686409391639522</v>
      </c>
      <c r="AH71" s="280">
        <f>AF71/AJ71</f>
        <v>45.108906032015859</v>
      </c>
      <c r="AI71" s="280">
        <f t="shared" si="201"/>
        <v>46.987602770037547</v>
      </c>
      <c r="AJ71" s="281">
        <f>AG71/AI71</f>
        <v>0.99358993945973162</v>
      </c>
      <c r="AK71" s="278"/>
      <c r="AM71" s="95">
        <v>2012</v>
      </c>
      <c r="AN71" s="227">
        <f>P71</f>
        <v>5561</v>
      </c>
      <c r="AO71" s="228">
        <f t="shared" ref="AO71" si="358">Q71</f>
        <v>4970</v>
      </c>
      <c r="AP71" s="229">
        <f t="shared" si="164"/>
        <v>5129.8163906339232</v>
      </c>
      <c r="AR71" s="398">
        <f t="shared" si="165"/>
        <v>0.86815239283827816</v>
      </c>
      <c r="AS71" s="278"/>
      <c r="AT71">
        <f t="shared" si="243"/>
        <v>2012</v>
      </c>
      <c r="AU71" s="96">
        <f>AP71</f>
        <v>5129.8163906339232</v>
      </c>
      <c r="AV71" s="96">
        <f t="shared" ref="AV71:AV73" si="359">AU71*AW71</f>
        <v>220582.10479725871</v>
      </c>
      <c r="AW71" s="96">
        <f t="shared" si="142"/>
        <v>43</v>
      </c>
      <c r="AX71" s="96">
        <f t="shared" ref="AX71:AX73" si="360">AW71*AW71</f>
        <v>1849</v>
      </c>
      <c r="AY71" s="80">
        <f t="shared" si="65"/>
        <v>1.1032751866223456</v>
      </c>
      <c r="AZ71">
        <f t="shared" ref="AZ71:AZ73" si="361">AT71</f>
        <v>2012</v>
      </c>
      <c r="BA71" s="80">
        <f>'Regional_intensity (aggregate)'!H48</f>
        <v>63.012842648384527</v>
      </c>
      <c r="BB71" s="280">
        <f t="shared" ref="BB71:BB73" si="362">SUMPRODUCT(AU$23:AY$23,AU71:AY71)+AT$23</f>
        <v>64.419672486620897</v>
      </c>
      <c r="BC71" s="280">
        <f t="shared" ref="BC71:BC73" si="363">BA71/BE71</f>
        <v>71.823974290900637</v>
      </c>
      <c r="BD71" s="280">
        <f t="shared" si="207"/>
        <v>73.427522169179881</v>
      </c>
      <c r="BE71" s="281">
        <f t="shared" ref="BE71:BE76" si="364">BB71/BD71</f>
        <v>0.87732325133068567</v>
      </c>
      <c r="BF71" s="278">
        <v>0.83988911982202596</v>
      </c>
      <c r="BG71" s="278"/>
      <c r="BH71" s="278"/>
      <c r="BJ71" s="89"/>
      <c r="BL71" s="95">
        <f t="shared" si="33"/>
        <v>2012</v>
      </c>
      <c r="BM71" s="75">
        <f>HDD_by_Division18!D76</f>
        <v>5356</v>
      </c>
      <c r="BN71" s="75">
        <f>HDD_by_Division18!E76</f>
        <v>5515</v>
      </c>
      <c r="BO71" s="75">
        <f t="shared" si="166"/>
        <v>5444.5827984595635</v>
      </c>
      <c r="BQ71" s="75">
        <f>CDD_by_Division18!D76</f>
        <v>974</v>
      </c>
      <c r="BR71" s="75">
        <f>CDD_by_Division18!E76</f>
        <v>1221</v>
      </c>
      <c r="BS71" s="96">
        <f t="shared" si="167"/>
        <v>1054.9459484346226</v>
      </c>
      <c r="BU71" s="420">
        <f t="shared" si="168"/>
        <v>1.0212519009930567</v>
      </c>
      <c r="BV71" s="278"/>
      <c r="BW71">
        <f t="shared" si="244"/>
        <v>2012</v>
      </c>
      <c r="BX71" s="96">
        <f t="shared" ref="BX71" si="365">BO71</f>
        <v>5444.5827984595635</v>
      </c>
      <c r="BY71" s="96">
        <f t="shared" ref="BY71" si="366">BS71</f>
        <v>1054.9459484346226</v>
      </c>
      <c r="BZ71" s="96">
        <f t="shared" si="144"/>
        <v>43</v>
      </c>
      <c r="CA71" s="96">
        <f t="shared" ref="CA71" si="367">BZ71*BZ71</f>
        <v>1849</v>
      </c>
      <c r="CB71" s="96">
        <f t="shared" ref="CB71" si="368">BZ71*CA71</f>
        <v>79507</v>
      </c>
      <c r="CC71" s="96">
        <f t="shared" ref="CC71" si="369">BW71</f>
        <v>2012</v>
      </c>
      <c r="CD71" s="280">
        <f>'Regional_intensity (aggregate)'!W48</f>
        <v>51.108396990586407</v>
      </c>
      <c r="CE71" s="280">
        <f t="shared" ref="CE71" si="370">SUMPRODUCT(BX$23:CB$23,BX71:CB71)+BW$23</f>
        <v>52.434669245770138</v>
      </c>
      <c r="CF71" s="280">
        <f t="shared" ref="CF71" si="371">CD71/CH71</f>
        <v>50.163807408528712</v>
      </c>
      <c r="CG71" s="280">
        <f t="shared" si="210"/>
        <v>51.465567391189992</v>
      </c>
      <c r="CH71" s="281">
        <f t="shared" ref="CH71" si="372">CE71/CG71</f>
        <v>1.0188301014387735</v>
      </c>
      <c r="CI71" s="278"/>
      <c r="CJ71" s="278"/>
      <c r="CL71" s="95">
        <v>2012</v>
      </c>
      <c r="CM71" s="227">
        <f>BM71</f>
        <v>5356</v>
      </c>
      <c r="CN71" s="228">
        <f t="shared" ref="CN71" si="373">BN71</f>
        <v>5515</v>
      </c>
      <c r="CO71" s="229">
        <f t="shared" si="172"/>
        <v>5405.2882650530701</v>
      </c>
      <c r="CQ71" s="398">
        <f t="shared" si="173"/>
        <v>0.85693050905804991</v>
      </c>
      <c r="CR71" s="278"/>
      <c r="CS71">
        <f t="shared" ref="CS71" si="374">BW71</f>
        <v>2012</v>
      </c>
      <c r="CT71" s="96">
        <f t="shared" ref="CT71" si="375">CO71</f>
        <v>5405.2882650530701</v>
      </c>
      <c r="CU71" s="96">
        <f t="shared" ref="CU71" si="376">CT71*CV71</f>
        <v>232427.395397282</v>
      </c>
      <c r="CV71" s="96">
        <f t="shared" si="145"/>
        <v>43</v>
      </c>
      <c r="CW71" s="96">
        <f t="shared" ref="CW71" si="377">CV71*CV71</f>
        <v>1849</v>
      </c>
      <c r="CX71" s="80">
        <f t="shared" ref="CX71" si="378">M71</f>
        <v>1.1032751866223456</v>
      </c>
      <c r="CY71">
        <f t="shared" ref="CY71" si="379">BW71</f>
        <v>2012</v>
      </c>
      <c r="CZ71" s="280">
        <f>'Regional_intensity (aggregate)'!V48</f>
        <v>55.413503322761393</v>
      </c>
      <c r="DA71" s="280">
        <f t="shared" ref="DA71" si="380">SUMPRODUCT(CT$23:CX$23,CT71:CX71)+CS$23</f>
        <v>57.350233253564852</v>
      </c>
      <c r="DB71" s="280">
        <f t="shared" ref="DB71" si="381">CZ71/DD71</f>
        <v>62.868474226790298</v>
      </c>
      <c r="DC71" s="280">
        <f t="shared" si="215"/>
        <v>65.065759156237405</v>
      </c>
      <c r="DD71" s="281">
        <f t="shared" ref="DD71" si="382">DA71/DC71</f>
        <v>0.88141956687009748</v>
      </c>
      <c r="DE71" s="278"/>
      <c r="DF71" s="212"/>
      <c r="DG71" s="89"/>
      <c r="DI71" s="95">
        <f t="shared" si="34"/>
        <v>2012</v>
      </c>
      <c r="DJ71" s="75">
        <f>HDD_by_Division18!F76</f>
        <v>2306</v>
      </c>
      <c r="DK71" s="75">
        <f>HDD_by_Division18!G76</f>
        <v>2876</v>
      </c>
      <c r="DL71" s="75">
        <f>HDD_by_Division18!H76</f>
        <v>1650</v>
      </c>
      <c r="DM71" s="230">
        <f t="shared" si="174"/>
        <v>2427.2743806835997</v>
      </c>
      <c r="DO71" s="75">
        <f>CDD_by_Division18!F76</f>
        <v>2162</v>
      </c>
      <c r="DP71" s="75">
        <f>CDD_by_Division18!G76</f>
        <v>1762</v>
      </c>
      <c r="DQ71" s="75">
        <f>CDD_by_Division18!H76</f>
        <v>2915</v>
      </c>
      <c r="DR71" s="230">
        <f t="shared" si="175"/>
        <v>1451.1835211473731</v>
      </c>
      <c r="DT71" s="420">
        <f t="shared" si="176"/>
        <v>1.0171947569281021</v>
      </c>
      <c r="DU71" s="278"/>
      <c r="DV71">
        <f t="shared" si="246"/>
        <v>2012</v>
      </c>
      <c r="DW71" s="96">
        <f t="shared" ref="DW71" si="383">DM71</f>
        <v>2427.2743806835997</v>
      </c>
      <c r="DX71" s="96">
        <f t="shared" ref="DX71" si="384">DR71</f>
        <v>1451.1835211473731</v>
      </c>
      <c r="DY71" s="96">
        <f t="shared" ref="DY71" si="385">DZ71*DX71</f>
        <v>62400.89140933704</v>
      </c>
      <c r="DZ71" s="96">
        <f t="shared" si="147"/>
        <v>43</v>
      </c>
      <c r="EA71" s="96">
        <f t="shared" ref="EA71" si="386">DZ71*DZ71</f>
        <v>1849</v>
      </c>
      <c r="EB71" s="96">
        <f t="shared" ref="EB71" si="387">DZ71*EA71</f>
        <v>79507</v>
      </c>
      <c r="EC71" s="96">
        <f t="shared" ref="EC71" si="388">DV71</f>
        <v>2012</v>
      </c>
      <c r="ED71" s="280">
        <f>'Regional_intensity (aggregate)'!AK48</f>
        <v>58.076213877726921</v>
      </c>
      <c r="EE71" s="280">
        <f t="shared" ref="EE71" si="389">SUMPRODUCT(DW$23:EB$23,DW71:EB71)+DV$23</f>
        <v>59.641349315689389</v>
      </c>
      <c r="EF71" s="280">
        <f t="shared" ref="EF71" si="390">ED71/EH71</f>
        <v>58.737588056213028</v>
      </c>
      <c r="EG71" s="280">
        <f t="shared" si="247"/>
        <v>60.320547317310407</v>
      </c>
      <c r="EH71" s="281">
        <f t="shared" ref="EH71" si="391">EE71/EG71</f>
        <v>0.98874018834663147</v>
      </c>
      <c r="EI71" s="278">
        <v>1.0297785522699521</v>
      </c>
      <c r="EK71" s="95">
        <f t="shared" si="177"/>
        <v>2012</v>
      </c>
      <c r="EL71" s="98">
        <f t="shared" ref="EL71" si="392">DJ71</f>
        <v>2306</v>
      </c>
      <c r="EM71" s="98">
        <f t="shared" ref="EM71" si="393">DK71</f>
        <v>2876</v>
      </c>
      <c r="EN71" s="98">
        <f t="shared" ref="EN71" si="394">DL71</f>
        <v>1650</v>
      </c>
      <c r="EO71" s="75">
        <f t="shared" si="181"/>
        <v>2203.2150424739907</v>
      </c>
      <c r="EQ71" s="398">
        <f t="shared" si="182"/>
        <v>0.83315611782325005</v>
      </c>
      <c r="ER71" s="278"/>
      <c r="ES71">
        <f t="shared" si="248"/>
        <v>2012</v>
      </c>
      <c r="ET71" s="96">
        <f t="shared" ref="ET71" si="395">EO71</f>
        <v>2203.2150424739907</v>
      </c>
      <c r="EU71" s="96">
        <f t="shared" ref="EU71" si="396">ET71*EV71</f>
        <v>94738.246826381597</v>
      </c>
      <c r="EV71" s="96">
        <f t="shared" si="149"/>
        <v>43</v>
      </c>
      <c r="EW71" s="96">
        <f t="shared" ref="EW71" si="397">EV71*EV71</f>
        <v>1849</v>
      </c>
      <c r="EX71" s="80">
        <f t="shared" ref="EX71" si="398">M71</f>
        <v>1.1032751866223456</v>
      </c>
      <c r="EY71">
        <f t="shared" ref="EY71" si="399">ES71</f>
        <v>2012</v>
      </c>
      <c r="EZ71" s="280">
        <f>'Regional_intensity (aggregate)'!AJ48</f>
        <v>28.454200002717432</v>
      </c>
      <c r="FA71" s="280">
        <f t="shared" ref="FA71" si="400">SUMPRODUCT(ET$23:EX$23,ET71:EX71)+ES$23</f>
        <v>30.329359948478839</v>
      </c>
      <c r="FB71" s="280">
        <f t="shared" ref="FB71" si="401">EZ71/FD71</f>
        <v>30.238306473878605</v>
      </c>
      <c r="FC71" s="280">
        <f t="shared" si="226"/>
        <v>32.231040802099393</v>
      </c>
      <c r="FD71" s="281">
        <f t="shared" ref="FD71" si="402">FA71/FC71</f>
        <v>0.94099846587961611</v>
      </c>
      <c r="FE71" s="278"/>
      <c r="FG71" s="89"/>
      <c r="FI71" s="95">
        <f t="shared" si="255"/>
        <v>2012</v>
      </c>
      <c r="FJ71" s="75">
        <f>HDD_by_Division18!I76</f>
        <v>4574</v>
      </c>
      <c r="FK71" s="75">
        <f>HDD_by_Division18!J76</f>
        <v>3411</v>
      </c>
      <c r="FL71" s="75">
        <f t="shared" si="183"/>
        <v>3858.4544708777689</v>
      </c>
      <c r="FN71" s="75">
        <f>CDD_by_Division18!I76</f>
        <v>1573</v>
      </c>
      <c r="FO71" s="75">
        <f>CDD_by_Division18!J76</f>
        <v>917</v>
      </c>
      <c r="FP71" s="96">
        <f t="shared" si="184"/>
        <v>1178.3590252196091</v>
      </c>
      <c r="FR71" s="421">
        <f t="shared" si="185"/>
        <v>1.0236277764157233</v>
      </c>
      <c r="FS71" s="278"/>
      <c r="FT71">
        <f t="shared" si="249"/>
        <v>2012</v>
      </c>
      <c r="FU71" s="96">
        <f t="shared" ref="FU71" si="403">FL71</f>
        <v>3858.4544708777689</v>
      </c>
      <c r="FV71" s="96">
        <f t="shared" ref="FV71" si="404">FP71</f>
        <v>1178.3590252196091</v>
      </c>
      <c r="FW71" s="96">
        <f t="shared" ref="FW71" si="405">FX71*FV71</f>
        <v>50669.438084443187</v>
      </c>
      <c r="FX71" s="96">
        <f t="shared" si="151"/>
        <v>43</v>
      </c>
      <c r="FY71" s="96">
        <f t="shared" ref="FY71" si="406">FX71*FX71</f>
        <v>1849</v>
      </c>
      <c r="FZ71" s="96">
        <f t="shared" ref="FZ71" si="407">FX71*FY71</f>
        <v>79507</v>
      </c>
      <c r="GA71" s="96">
        <f t="shared" ref="GA71" si="408">FT71</f>
        <v>2012</v>
      </c>
      <c r="GB71" s="280">
        <f>'Regional_intensity (aggregate)'!AX48</f>
        <v>51.217893534176426</v>
      </c>
      <c r="GC71" s="280">
        <f t="shared" ref="GC71" si="409">SUMPRODUCT(FU$23:FZ$23,FU71:FZ71)+FT$23</f>
        <v>52.022162123513681</v>
      </c>
      <c r="GD71" s="280">
        <f t="shared" ref="GD71" si="410">GB71/GF71</f>
        <v>50.524341319039827</v>
      </c>
      <c r="GE71" s="280">
        <f t="shared" si="233"/>
        <v>51.317719139092958</v>
      </c>
      <c r="GF71" s="281">
        <f t="shared" si="234"/>
        <v>1.0137270906859945</v>
      </c>
      <c r="GG71" s="278"/>
      <c r="GH71" s="278"/>
      <c r="GJ71" s="95">
        <f t="shared" si="186"/>
        <v>2012</v>
      </c>
      <c r="GK71" s="98">
        <f>FJ71</f>
        <v>4574</v>
      </c>
      <c r="GL71" s="98">
        <f t="shared" ref="GL71" si="411">FK71</f>
        <v>3411</v>
      </c>
      <c r="GM71" s="75">
        <f t="shared" si="189"/>
        <v>3878.507697570989</v>
      </c>
      <c r="GO71" s="398">
        <f t="shared" si="190"/>
        <v>0.9201413577888129</v>
      </c>
      <c r="GP71" s="278"/>
      <c r="GQ71">
        <f t="shared" si="250"/>
        <v>2012</v>
      </c>
      <c r="GR71" s="96">
        <f t="shared" si="319"/>
        <v>3878.507697570989</v>
      </c>
      <c r="GS71" s="96">
        <f t="shared" si="320"/>
        <v>166775.83099555253</v>
      </c>
      <c r="GT71" s="96">
        <f t="shared" si="153"/>
        <v>43</v>
      </c>
      <c r="GU71" s="96">
        <f t="shared" si="321"/>
        <v>1849</v>
      </c>
      <c r="GV71" s="280">
        <f t="shared" si="322"/>
        <v>1.1032751866223456</v>
      </c>
      <c r="GW71" s="530">
        <f t="shared" si="323"/>
        <v>2012</v>
      </c>
      <c r="GX71" s="280">
        <f>'Regional_intensity (aggregate)'!AW48</f>
        <v>41.838640950295236</v>
      </c>
      <c r="GY71" s="280">
        <f t="shared" si="324"/>
        <v>42.761896053755166</v>
      </c>
      <c r="GZ71" s="280">
        <f t="shared" si="325"/>
        <v>43.270594978848386</v>
      </c>
      <c r="HA71" s="280">
        <f t="shared" si="199"/>
        <v>44.225449073928345</v>
      </c>
      <c r="HB71" s="281">
        <f t="shared" si="326"/>
        <v>0.96690699470961461</v>
      </c>
      <c r="HC71" s="278"/>
      <c r="HD71" s="278"/>
      <c r="HE71" s="278"/>
      <c r="HG71" s="89"/>
      <c r="HP71" s="112"/>
      <c r="HQ71" s="112"/>
      <c r="HT71" s="81"/>
      <c r="HU71" s="81"/>
      <c r="HV71" s="81"/>
      <c r="HW71" s="81"/>
      <c r="HY71" s="75"/>
      <c r="HZ71" s="75"/>
      <c r="IC71" s="81"/>
      <c r="ID71" s="81"/>
      <c r="IE71" s="81"/>
      <c r="IF71" s="81"/>
      <c r="IO71">
        <f t="shared" si="154"/>
        <v>2012</v>
      </c>
      <c r="IP71" s="78">
        <f>SEDS_CensusRgn!C60</f>
        <v>689.70799999999997</v>
      </c>
      <c r="IQ71" s="78">
        <f>SEDS_CensusRgn!D60</f>
        <v>965.17100000000005</v>
      </c>
      <c r="IR71" s="78">
        <f>SEDS_CensusRgn!E60</f>
        <v>1961.9760000000001</v>
      </c>
      <c r="IS71" s="78">
        <f>SEDS_CensusRgn!F60</f>
        <v>911.21600000000001</v>
      </c>
      <c r="IT71" s="78">
        <f t="shared" ref="IT71:IT73" si="412">SUM(IP71:IS71)</f>
        <v>4528.0709999999999</v>
      </c>
      <c r="IU71" s="530"/>
      <c r="IV71" s="78">
        <f t="shared" ref="IV71:IV73" si="413">IP71/AJ71</f>
        <v>694.15759219042752</v>
      </c>
      <c r="IW71" s="78">
        <f t="shared" ref="IW71:IW73" si="414">IQ71/CH71</f>
        <v>947.33263047195305</v>
      </c>
      <c r="IX71" s="78">
        <f t="shared" ref="IX71:IX73" si="415">IR71/EH71</f>
        <v>1984.3190588629868</v>
      </c>
      <c r="IY71" s="78">
        <f t="shared" ref="IY71:IY73" si="416">IS71/GF71</f>
        <v>898.87703344632462</v>
      </c>
      <c r="IZ71" s="78">
        <f t="shared" ref="IZ71:IZ73" si="417">SUM(IV71:IY71)</f>
        <v>4524.6863149716919</v>
      </c>
      <c r="JA71" s="530"/>
      <c r="JB71" s="290">
        <f t="shared" ref="JB71:JB77" si="418">IT71/IZ71</f>
        <v>1.0007480485480527</v>
      </c>
      <c r="JD71" s="530">
        <f t="shared" ref="JD71:JD72" si="419">IO71</f>
        <v>2012</v>
      </c>
      <c r="JE71" s="78">
        <f t="shared" ref="JE71:JE77" si="420">IT71</f>
        <v>4528.0709999999999</v>
      </c>
      <c r="JF71" s="78">
        <f t="shared" ref="JF71:JF77" si="421">IZ71</f>
        <v>4524.6863149716919</v>
      </c>
      <c r="JG71" s="530"/>
      <c r="JH71" s="530"/>
      <c r="JI71" s="530">
        <f t="shared" si="155"/>
        <v>2012</v>
      </c>
      <c r="JJ71" s="78">
        <f>SEDS_CensusRgn!J60</f>
        <v>969.67200000000003</v>
      </c>
      <c r="JK71" s="78">
        <f>SEDS_CensusRgn!K60</f>
        <v>1046.472</v>
      </c>
      <c r="JL71" s="78">
        <f>SEDS_CensusRgn!L60</f>
        <v>961.26200000000006</v>
      </c>
      <c r="JM71" s="78">
        <f>SEDS_CensusRgn!M60</f>
        <v>744.35</v>
      </c>
      <c r="JN71" s="78">
        <f t="shared" ref="JN71" si="422">SUM(JJ71:JM71)</f>
        <v>3721.7559999999999</v>
      </c>
      <c r="JO71" s="530"/>
      <c r="JP71" s="78">
        <f t="shared" ref="JP71:JP72" si="423">JJ71/BE71</f>
        <v>1105.2619413987304</v>
      </c>
      <c r="JQ71" s="78">
        <f t="shared" ref="JQ71:JQ72" si="424">JK71/DD71</f>
        <v>1187.2575097419272</v>
      </c>
      <c r="JR71" s="78">
        <f t="shared" ref="JR71:JR72" si="425">JL71/FD71</f>
        <v>1021.5340777430941</v>
      </c>
      <c r="JS71" s="78">
        <f t="shared" ref="JS71:JS72" si="426">JM71/HB71</f>
        <v>769.8258509584432</v>
      </c>
      <c r="JT71" s="78">
        <f t="shared" ref="JT71:JT72" si="427">SUM(JP71:JS71)</f>
        <v>4083.8793798421948</v>
      </c>
      <c r="JU71" s="530"/>
      <c r="JV71" s="290">
        <f t="shared" ref="JV71:JV72" si="428">JN71/JT71</f>
        <v>0.91132858094937474</v>
      </c>
      <c r="JX71" s="530">
        <f t="shared" ref="JX71:JX73" si="429">JI71</f>
        <v>2012</v>
      </c>
      <c r="JY71" s="78">
        <f t="shared" ref="JY71:JY73" si="430">JN71</f>
        <v>3721.7559999999999</v>
      </c>
      <c r="JZ71" s="78">
        <f t="shared" ref="JZ71:JZ73" si="431">JT71</f>
        <v>4083.8793798421948</v>
      </c>
      <c r="KC71" s="530"/>
      <c r="KD71" s="78"/>
      <c r="KE71" s="78"/>
    </row>
    <row r="72" spans="2:291" ht="13.5" customHeight="1" x14ac:dyDescent="0.2">
      <c r="B72" s="103"/>
      <c r="H72" s="109"/>
      <c r="I72" s="96">
        <v>2013</v>
      </c>
      <c r="J72" s="296">
        <v>1.0515493593514087</v>
      </c>
      <c r="K72" s="79">
        <f t="shared" si="351"/>
        <v>1.0738813151134199</v>
      </c>
      <c r="L72" s="96">
        <f t="shared" si="352"/>
        <v>85184</v>
      </c>
      <c r="M72" s="79">
        <f t="shared" si="353"/>
        <v>1.0738813151134199</v>
      </c>
      <c r="O72" s="213">
        <v>2013</v>
      </c>
      <c r="P72" s="75">
        <f>HDD_by_Division18!B77</f>
        <v>6426</v>
      </c>
      <c r="Q72" s="75">
        <f>HDD_by_Division18!C77</f>
        <v>5838</v>
      </c>
      <c r="R72" s="96">
        <f t="shared" ref="R72:R73" si="432">P$83*P72+Q$83*Q72</f>
        <v>5960.6118721461189</v>
      </c>
      <c r="T72">
        <f>CDD_by_Division18!B77</f>
        <v>540</v>
      </c>
      <c r="U72">
        <f>CDD_by_Division18!C77</f>
        <v>683</v>
      </c>
      <c r="V72" s="96">
        <f t="shared" ref="V72:V73" si="433">T$83*T72+U$83*U72</f>
        <v>647.43873801579593</v>
      </c>
      <c r="X72" s="420">
        <f t="shared" si="162"/>
        <v>1.01897756313528</v>
      </c>
      <c r="Y72" s="278"/>
      <c r="Z72">
        <v>2013</v>
      </c>
      <c r="AA72" s="96">
        <f t="shared" ref="AA72:AA73" si="434">R72</f>
        <v>5960.6118721461189</v>
      </c>
      <c r="AB72" s="96">
        <f t="shared" ref="AB72" si="435">V72</f>
        <v>647.43873801579593</v>
      </c>
      <c r="AC72" s="96">
        <f t="shared" si="140"/>
        <v>44</v>
      </c>
      <c r="AD72" s="96">
        <f t="shared" si="355"/>
        <v>1936</v>
      </c>
      <c r="AE72" s="96">
        <f t="shared" si="356"/>
        <v>85184</v>
      </c>
      <c r="AF72" s="280">
        <f>'Regional_intensity (aggregate)'!I49</f>
        <v>44.624859169965951</v>
      </c>
      <c r="AG72" s="280">
        <f t="shared" si="357"/>
        <v>46.685519890364525</v>
      </c>
      <c r="AH72" s="280">
        <f t="shared" ref="AH72:AH77" si="436">AF72/AJ72</f>
        <v>44.52245106743554</v>
      </c>
      <c r="AI72" s="280">
        <f t="shared" si="201"/>
        <v>46.578382846202466</v>
      </c>
      <c r="AJ72" s="281">
        <f t="shared" ref="AJ72:AJ77" si="437">AG72/AI72</f>
        <v>1.0023001452093305</v>
      </c>
      <c r="AK72" s="278"/>
      <c r="AM72" s="95">
        <v>2013</v>
      </c>
      <c r="AN72" s="227">
        <f t="shared" ref="AN72:AN73" si="438">P72</f>
        <v>6426</v>
      </c>
      <c r="AO72" s="228">
        <f t="shared" ref="AO72:AO73" si="439">Q72</f>
        <v>5838</v>
      </c>
      <c r="AP72" s="229">
        <f t="shared" ref="AP72:AP73" si="440">AN$83*AN72+AO$83*AO72</f>
        <v>5997.0051399200456</v>
      </c>
      <c r="AR72" s="398">
        <f t="shared" si="165"/>
        <v>0.96032564015853561</v>
      </c>
      <c r="AS72" s="278"/>
      <c r="AT72">
        <v>2013</v>
      </c>
      <c r="AU72" s="96">
        <f t="shared" ref="AU72:AU73" si="441">AP72</f>
        <v>5997.0051399200456</v>
      </c>
      <c r="AV72" s="96">
        <f>AU72*AW72</f>
        <v>263868.22615648201</v>
      </c>
      <c r="AW72" s="96">
        <f t="shared" si="142"/>
        <v>44</v>
      </c>
      <c r="AX72" s="96">
        <f t="shared" si="360"/>
        <v>1936</v>
      </c>
      <c r="AY72" s="80">
        <f t="shared" si="65"/>
        <v>1.0738813151134199</v>
      </c>
      <c r="AZ72">
        <f t="shared" si="361"/>
        <v>2013</v>
      </c>
      <c r="BA72" s="80">
        <f>'Regional_intensity (aggregate)'!H49</f>
        <v>69.254123492458703</v>
      </c>
      <c r="BB72" s="280">
        <f t="shared" si="362"/>
        <v>72.337007004010303</v>
      </c>
      <c r="BC72" s="280">
        <f t="shared" si="363"/>
        <v>69.991081995245665</v>
      </c>
      <c r="BD72" s="280">
        <f t="shared" si="207"/>
        <v>73.106771599811879</v>
      </c>
      <c r="BE72" s="281">
        <f t="shared" si="364"/>
        <v>0.98947067995266857</v>
      </c>
      <c r="BF72" s="278">
        <v>0.94732971274968469</v>
      </c>
      <c r="BG72" s="278"/>
      <c r="BH72" s="278"/>
      <c r="BJ72" s="89"/>
      <c r="BL72" s="95">
        <f t="shared" si="33"/>
        <v>2013</v>
      </c>
      <c r="BM72" s="75">
        <f>HDD_by_Division18!D77</f>
        <v>6621</v>
      </c>
      <c r="BN72" s="75">
        <f>HDD_by_Division18!E77</f>
        <v>7135</v>
      </c>
      <c r="BO72" s="75">
        <f t="shared" ref="BO72:BO73" si="442">BM$83*BM72+BN$83*BN72</f>
        <v>6907.3620025673945</v>
      </c>
      <c r="BQ72" s="75">
        <f>CDD_by_Division18!D77</f>
        <v>690</v>
      </c>
      <c r="BR72" s="75">
        <f>CDD_by_Division18!E77</f>
        <v>892</v>
      </c>
      <c r="BS72" s="96">
        <f t="shared" ref="BS72:BS73" si="443">BQ$83*BQ72+BR$83*BR72</f>
        <v>756.19871086556168</v>
      </c>
      <c r="BU72" s="420">
        <f t="shared" si="168"/>
        <v>1.0013543892871108</v>
      </c>
      <c r="BV72" s="278"/>
      <c r="BW72">
        <v>2013</v>
      </c>
      <c r="BX72" s="96">
        <f t="shared" ref="BX72:BX73" si="444">BO72</f>
        <v>6907.3620025673945</v>
      </c>
      <c r="BY72" s="96">
        <f t="shared" ref="BY72:BY73" si="445">BS72</f>
        <v>756.19871086556168</v>
      </c>
      <c r="BZ72" s="96">
        <f t="shared" si="144"/>
        <v>44</v>
      </c>
      <c r="CA72" s="96">
        <f t="shared" ref="CA72:CA73" si="446">BZ72*BZ72</f>
        <v>1936</v>
      </c>
      <c r="CB72" s="96">
        <f t="shared" ref="CB72:CB73" si="447">BZ72*CA72</f>
        <v>85184</v>
      </c>
      <c r="CC72" s="96">
        <f t="shared" ref="CC72:CC73" si="448">BW72</f>
        <v>2013</v>
      </c>
      <c r="CD72" s="280">
        <f>'Regional_intensity (aggregate)'!W49</f>
        <v>50.875402562508093</v>
      </c>
      <c r="CE72" s="280">
        <f t="shared" ref="CE72:CE73" si="449">SUMPRODUCT(BX$23:CB$23,BX72:CB72)+BW$23</f>
        <v>51.139009013724646</v>
      </c>
      <c r="CF72" s="280">
        <f t="shared" ref="CF72:CF73" si="450">CD72/CH72</f>
        <v>50.976470207687946</v>
      </c>
      <c r="CG72" s="280">
        <f t="shared" si="210"/>
        <v>51.240600332073399</v>
      </c>
      <c r="CH72" s="281">
        <f t="shared" ref="CH72:CH77" si="451">CE72/CG72</f>
        <v>0.9980173667425758</v>
      </c>
      <c r="CI72" s="278"/>
      <c r="CJ72" s="278"/>
      <c r="CL72" s="95">
        <v>2013</v>
      </c>
      <c r="CM72" s="227">
        <f>BM72</f>
        <v>6621</v>
      </c>
      <c r="CN72" s="228">
        <f t="shared" ref="CN72:CN73" si="452">BN72</f>
        <v>7135</v>
      </c>
      <c r="CO72" s="229">
        <f t="shared" ref="CO72:CO73" si="453">CM$83*CM72+CN$83*CN72</f>
        <v>6780.3343914294219</v>
      </c>
      <c r="CQ72" s="398">
        <f t="shared" si="173"/>
        <v>1.0062444107929911</v>
      </c>
      <c r="CR72" s="278"/>
      <c r="CS72">
        <v>2013</v>
      </c>
      <c r="CT72" s="96">
        <f>CO72</f>
        <v>6780.3343914294219</v>
      </c>
      <c r="CU72" s="96">
        <f t="shared" ref="CU72:CU73" si="454">CT72*CV72</f>
        <v>298334.71322289458</v>
      </c>
      <c r="CV72" s="96">
        <f t="shared" si="145"/>
        <v>44</v>
      </c>
      <c r="CW72" s="96">
        <f t="shared" ref="CW72:CW73" si="455">CV72*CV72</f>
        <v>1936</v>
      </c>
      <c r="CX72" s="80">
        <f t="shared" ref="CX72:CX73" si="456">M72</f>
        <v>1.0738813151134199</v>
      </c>
      <c r="CY72">
        <f t="shared" ref="CY72:CY73" si="457">BW72</f>
        <v>2013</v>
      </c>
      <c r="CZ72" s="280">
        <f>'Regional_intensity (aggregate)'!V49</f>
        <v>66.337693889758953</v>
      </c>
      <c r="DA72" s="280">
        <f t="shared" ref="DA72:DA73" si="458">SUMPRODUCT(CT$23:CX$23,CT72:CX72)+CS$23</f>
        <v>68.293121676310378</v>
      </c>
      <c r="DB72" s="280">
        <f t="shared" ref="DB72:DB73" si="459">CZ72/DD72</f>
        <v>63.646474682659544</v>
      </c>
      <c r="DC72" s="280">
        <f t="shared" si="215"/>
        <v>65.522573742077213</v>
      </c>
      <c r="DD72" s="281">
        <f t="shared" ref="DD72:DD73" si="460">DA72/DC72</f>
        <v>1.0422838691462142</v>
      </c>
      <c r="DE72" s="278"/>
      <c r="DF72" s="212"/>
      <c r="DG72" s="89"/>
      <c r="DI72" s="95">
        <f t="shared" si="34"/>
        <v>2013</v>
      </c>
      <c r="DJ72" s="75">
        <f>HDD_by_Division18!F77</f>
        <v>2736</v>
      </c>
      <c r="DK72" s="75">
        <f>HDD_by_Division18!G77</f>
        <v>3648</v>
      </c>
      <c r="DL72" s="75">
        <f>HDD_by_Division18!H77</f>
        <v>2326</v>
      </c>
      <c r="DM72" s="230">
        <f t="shared" ref="DM72:DM73" si="461">DJ$83*DJ72+DK$83*DK72+DL$83*DL72</f>
        <v>3010.4653496393853</v>
      </c>
      <c r="DO72" s="75">
        <f>CDD_by_Division18!F77</f>
        <v>2000</v>
      </c>
      <c r="DP72" s="75">
        <f>CDD_by_Division18!G77</f>
        <v>1441</v>
      </c>
      <c r="DQ72" s="75">
        <f>CDD_by_Division18!H77</f>
        <v>2536</v>
      </c>
      <c r="DR72" s="230">
        <f t="shared" si="175"/>
        <v>1297.2973071857164</v>
      </c>
      <c r="DT72" s="420">
        <f t="shared" si="176"/>
        <v>1.0120720628649384</v>
      </c>
      <c r="DU72" s="278"/>
      <c r="DV72">
        <v>2013</v>
      </c>
      <c r="DW72" s="96">
        <f t="shared" ref="DW72:DW73" si="462">DM72</f>
        <v>3010.4653496393853</v>
      </c>
      <c r="DX72" s="96">
        <f t="shared" ref="DX72:DX73" si="463">DR72</f>
        <v>1297.2973071857164</v>
      </c>
      <c r="DY72" s="96">
        <f t="shared" ref="DY72:DY73" si="464">DZ72*DX72</f>
        <v>57081.081516171522</v>
      </c>
      <c r="DZ72" s="96">
        <f t="shared" si="147"/>
        <v>44</v>
      </c>
      <c r="EA72" s="96">
        <f t="shared" ref="EA72:EA73" si="465">DZ72*DZ72</f>
        <v>1936</v>
      </c>
      <c r="EB72" s="96">
        <f>DZ72*EA72</f>
        <v>85184</v>
      </c>
      <c r="EC72" s="96">
        <f t="shared" ref="EC72:EC73" si="466">DV72</f>
        <v>2013</v>
      </c>
      <c r="ED72" s="280">
        <f>'Regional_intensity (aggregate)'!AK49</f>
        <v>59.124960891538052</v>
      </c>
      <c r="EE72" s="280">
        <f t="shared" ref="EE72:EE73" si="467">SUMPRODUCT(DW$23:EB$23,DW72:EB72)+DV$23</f>
        <v>58.473111258720095</v>
      </c>
      <c r="EF72" s="280">
        <f t="shared" ref="EF72:EF73" si="468">ED72/EH72</f>
        <v>60.732984056208082</v>
      </c>
      <c r="EG72" s="280">
        <f t="shared" si="247"/>
        <v>60.063406051250041</v>
      </c>
      <c r="EH72" s="281">
        <f t="shared" ref="EH72:EH73" si="469">EE72/EG72</f>
        <v>0.97352306675427291</v>
      </c>
      <c r="EI72" s="278"/>
      <c r="EK72" s="95">
        <f t="shared" si="177"/>
        <v>2013</v>
      </c>
      <c r="EL72" s="98">
        <f t="shared" ref="EL72:EL73" si="470">DJ72</f>
        <v>2736</v>
      </c>
      <c r="EM72" s="98">
        <f t="shared" ref="EM72:EM73" si="471">DK72</f>
        <v>3648</v>
      </c>
      <c r="EN72" s="98">
        <f t="shared" ref="EN72:EN73" si="472">DL72</f>
        <v>2326</v>
      </c>
      <c r="EO72" s="75">
        <f t="shared" ref="EO72:EO73" si="473">EL$83*EL72+EM$83*EM72+EN$83*EN72</f>
        <v>2784.4795265820367</v>
      </c>
      <c r="EQ72" s="398">
        <f t="shared" si="182"/>
        <v>0.94998693576180582</v>
      </c>
      <c r="ER72" s="278"/>
      <c r="ES72">
        <v>2013</v>
      </c>
      <c r="ET72" s="96">
        <f t="shared" ref="ET72:ET73" si="474">EO72</f>
        <v>2784.4795265820367</v>
      </c>
      <c r="EU72" s="96">
        <f t="shared" ref="EU72:EU73" si="475">ET72*EV72</f>
        <v>122517.09916960962</v>
      </c>
      <c r="EV72" s="96">
        <f t="shared" si="149"/>
        <v>44</v>
      </c>
      <c r="EW72" s="96">
        <f t="shared" ref="EW72:EW73" si="476">EV72*EV72</f>
        <v>1936</v>
      </c>
      <c r="EX72" s="80">
        <f t="shared" ref="EX72:EX73" si="477">M72</f>
        <v>1.0738813151134199</v>
      </c>
      <c r="EY72">
        <f t="shared" ref="EY72:EY73" si="478">ES72</f>
        <v>2013</v>
      </c>
      <c r="EZ72" s="280">
        <f>'Regional_intensity (aggregate)'!AJ49</f>
        <v>30.904884411721326</v>
      </c>
      <c r="FA72" s="280">
        <f t="shared" ref="FA72:FA73" si="479">SUMPRODUCT(ET$23:EX$23,ET72:EX72)+ES$23</f>
        <v>32.315626159777672</v>
      </c>
      <c r="FB72" s="280">
        <f t="shared" ref="FB72:FB73" si="480">EZ72/FD72</f>
        <v>30.866926442150362</v>
      </c>
      <c r="FC72" s="280">
        <f t="shared" si="226"/>
        <v>32.275935490235021</v>
      </c>
      <c r="FD72" s="281">
        <f t="shared" ref="FD72:FD73" si="481">FA72/FC72</f>
        <v>1.0012297294854446</v>
      </c>
      <c r="FE72" s="278"/>
      <c r="FG72" s="89"/>
      <c r="FI72" s="95">
        <f t="shared" si="255"/>
        <v>2013</v>
      </c>
      <c r="FJ72" s="75">
        <f>HDD_by_Division18!I77</f>
        <v>5273</v>
      </c>
      <c r="FK72" s="75">
        <f>HDD_by_Division18!J77</f>
        <v>3362</v>
      </c>
      <c r="FL72" s="75">
        <f t="shared" ref="FL72:FL73" si="482">FJ$83*FJ72+FK$83*FK72</f>
        <v>4097.2411812961445</v>
      </c>
      <c r="FN72" s="75">
        <f>CDD_by_Division18!I77</f>
        <v>1462</v>
      </c>
      <c r="FO72" s="75">
        <f>CDD_by_Division18!J77</f>
        <v>892</v>
      </c>
      <c r="FP72" s="96">
        <f t="shared" ref="FP72:FP73" si="483">FN$83*FN72+FO$83*FO72</f>
        <v>1119.0954944743553</v>
      </c>
      <c r="FR72" s="421">
        <f t="shared" si="185"/>
        <v>1.0227669577293987</v>
      </c>
      <c r="FS72" s="278"/>
      <c r="FT72">
        <v>2013</v>
      </c>
      <c r="FU72" s="96">
        <f t="shared" ref="FU72:FU73" si="484">FL72</f>
        <v>4097.2411812961445</v>
      </c>
      <c r="FV72" s="96">
        <f t="shared" ref="FV72:FV73" si="485">FP72</f>
        <v>1119.0954944743553</v>
      </c>
      <c r="FW72" s="96">
        <f t="shared" ref="FW72:FW73" si="486">FX72*FV72</f>
        <v>49240.201756871633</v>
      </c>
      <c r="FX72" s="96">
        <f t="shared" si="151"/>
        <v>44</v>
      </c>
      <c r="FY72" s="96">
        <f t="shared" ref="FY72:FY73" si="487">FX72*FX72</f>
        <v>1936</v>
      </c>
      <c r="FZ72" s="96">
        <f t="shared" ref="FZ72:FZ73" si="488">FX72*FY72</f>
        <v>85184</v>
      </c>
      <c r="GA72" s="96">
        <f t="shared" ref="GA72:GA73" si="489">FT72</f>
        <v>2013</v>
      </c>
      <c r="GB72" s="280">
        <f>'Regional_intensity (aggregate)'!AX49</f>
        <v>50.133696789594943</v>
      </c>
      <c r="GC72" s="280">
        <f t="shared" ref="GC72:GC73" si="490">SUMPRODUCT(FU$23:FZ$23,FU72:FZ72)+FT$23</f>
        <v>51.370588356980264</v>
      </c>
      <c r="GD72" s="280">
        <f t="shared" ref="GD72:GD73" si="491">GB72/GF72</f>
        <v>49.44030165298183</v>
      </c>
      <c r="GE72" s="280">
        <f t="shared" si="233"/>
        <v>50.660085872370416</v>
      </c>
      <c r="GF72" s="281">
        <f t="shared" ref="GF72:GF73" si="492">GC72/GE72</f>
        <v>1.014024896965233</v>
      </c>
      <c r="GG72" s="278"/>
      <c r="GH72" s="278"/>
      <c r="GJ72" s="95">
        <f t="shared" si="186"/>
        <v>2013</v>
      </c>
      <c r="GK72" s="98">
        <f t="shared" ref="GK72:GK73" si="493">FJ72</f>
        <v>5273</v>
      </c>
      <c r="GL72" s="98">
        <f t="shared" ref="GL72:GL73" si="494">FK72</f>
        <v>3362</v>
      </c>
      <c r="GM72" s="75">
        <f t="shared" ref="GM72:GM73" si="495">GK$83*GK72+GL$83*GL72</f>
        <v>4130.1919261033181</v>
      </c>
      <c r="GO72" s="398">
        <f t="shared" si="190"/>
        <v>0.95011910254454668</v>
      </c>
      <c r="GP72" s="278"/>
      <c r="GQ72">
        <v>2013</v>
      </c>
      <c r="GR72" s="96">
        <f t="shared" si="319"/>
        <v>4130.1919261033181</v>
      </c>
      <c r="GS72" s="96">
        <f t="shared" si="320"/>
        <v>181728.444748546</v>
      </c>
      <c r="GT72" s="96">
        <f t="shared" si="153"/>
        <v>44</v>
      </c>
      <c r="GU72" s="96">
        <f t="shared" si="321"/>
        <v>1936</v>
      </c>
      <c r="GV72" s="280">
        <f t="shared" si="322"/>
        <v>1.0738813151134199</v>
      </c>
      <c r="GW72" s="530">
        <f t="shared" si="323"/>
        <v>2013</v>
      </c>
      <c r="GX72" s="280">
        <f>'Regional_intensity (aggregate)'!AW49</f>
        <v>43.337308980956699</v>
      </c>
      <c r="GY72" s="280">
        <f t="shared" si="324"/>
        <v>44.502760697419909</v>
      </c>
      <c r="GZ72" s="280">
        <f t="shared" si="325"/>
        <v>43.723713301847518</v>
      </c>
      <c r="HA72" s="280">
        <f t="shared" si="199"/>
        <v>44.899556424459853</v>
      </c>
      <c r="HB72" s="281">
        <f t="shared" si="326"/>
        <v>0.99116259137865825</v>
      </c>
      <c r="HC72" s="278"/>
      <c r="HD72" s="278"/>
      <c r="HE72" s="278"/>
      <c r="HG72" s="89"/>
      <c r="HP72" s="112"/>
      <c r="HQ72" s="112"/>
      <c r="HT72" s="81"/>
      <c r="HU72" s="81"/>
      <c r="HV72" s="81"/>
      <c r="HW72" s="81"/>
      <c r="HY72" s="75"/>
      <c r="HZ72" s="75"/>
      <c r="IC72" s="81"/>
      <c r="ID72" s="81"/>
      <c r="IE72" s="81"/>
      <c r="IF72" s="81"/>
      <c r="IO72">
        <v>2013</v>
      </c>
      <c r="IP72" s="78">
        <f>SEDS_CensusRgn!C61</f>
        <v>691.46500000000003</v>
      </c>
      <c r="IQ72" s="78">
        <f>SEDS_CensusRgn!D61</f>
        <v>968.25300000000004</v>
      </c>
      <c r="IR72" s="78">
        <f>SEDS_CensusRgn!E61</f>
        <v>2003.9180000000001</v>
      </c>
      <c r="IS72" s="78">
        <f>SEDS_CensusRgn!F61</f>
        <v>898.47500000000002</v>
      </c>
      <c r="IT72" s="78">
        <f t="shared" si="412"/>
        <v>4562.1110000000008</v>
      </c>
      <c r="IU72" s="530"/>
      <c r="IV72" s="78">
        <f t="shared" si="413"/>
        <v>689.87818000923016</v>
      </c>
      <c r="IW72" s="78">
        <f t="shared" si="414"/>
        <v>970.17650420280404</v>
      </c>
      <c r="IX72" s="78">
        <f t="shared" si="415"/>
        <v>2058.4186121866278</v>
      </c>
      <c r="IY72" s="78">
        <f t="shared" si="416"/>
        <v>886.04826438576606</v>
      </c>
      <c r="IZ72" s="78">
        <f t="shared" si="417"/>
        <v>4604.5215607844284</v>
      </c>
      <c r="JA72" s="530"/>
      <c r="JB72" s="290">
        <f t="shared" si="418"/>
        <v>0.9907893664467492</v>
      </c>
      <c r="JD72" s="530">
        <f t="shared" si="419"/>
        <v>2013</v>
      </c>
      <c r="JE72" s="78">
        <f t="shared" si="420"/>
        <v>4562.1110000000008</v>
      </c>
      <c r="JF72" s="78">
        <f t="shared" si="421"/>
        <v>4604.5215607844284</v>
      </c>
      <c r="JG72" s="530"/>
      <c r="JH72" s="530"/>
      <c r="JI72" s="530">
        <f t="shared" si="155"/>
        <v>2013</v>
      </c>
      <c r="JJ72" s="78">
        <f>SEDS_CensusRgn!J61</f>
        <v>1073.097</v>
      </c>
      <c r="JK72" s="78">
        <f>SEDS_CensusRgn!K61</f>
        <v>1262.529</v>
      </c>
      <c r="JL72" s="78">
        <f>SEDS_CensusRgn!L61</f>
        <v>1047.4570000000001</v>
      </c>
      <c r="JM72" s="78">
        <f>SEDS_CensusRgn!M61</f>
        <v>776.673</v>
      </c>
      <c r="JN72" s="78">
        <f t="shared" ref="JN72:JN76" si="496">SUM(JJ72:JM72)</f>
        <v>4159.7560000000003</v>
      </c>
      <c r="JO72" s="530"/>
      <c r="JP72" s="78">
        <f t="shared" si="423"/>
        <v>1084.5162183596301</v>
      </c>
      <c r="JQ72" s="78">
        <f t="shared" si="424"/>
        <v>1211.3101213340271</v>
      </c>
      <c r="JR72" s="78">
        <f t="shared" si="425"/>
        <v>1046.1704932975899</v>
      </c>
      <c r="JS72" s="78">
        <f t="shared" si="426"/>
        <v>783.59797550438839</v>
      </c>
      <c r="JT72" s="78">
        <f t="shared" si="427"/>
        <v>4125.5948084956353</v>
      </c>
      <c r="JU72" s="530"/>
      <c r="JV72" s="290">
        <f t="shared" si="428"/>
        <v>1.0082803069836181</v>
      </c>
      <c r="JX72" s="530">
        <f t="shared" si="429"/>
        <v>2013</v>
      </c>
      <c r="JY72" s="78">
        <f t="shared" si="430"/>
        <v>4159.7560000000003</v>
      </c>
      <c r="JZ72" s="78">
        <f t="shared" si="431"/>
        <v>4125.5948084956353</v>
      </c>
      <c r="KC72" s="530"/>
      <c r="KD72" s="78"/>
      <c r="KE72" s="78"/>
    </row>
    <row r="73" spans="2:291" ht="13.5" customHeight="1" x14ac:dyDescent="0.2">
      <c r="B73" s="103"/>
      <c r="H73" s="109"/>
      <c r="I73" s="96">
        <v>2014</v>
      </c>
      <c r="J73" s="296">
        <v>1.1033698961675042</v>
      </c>
      <c r="K73" s="79">
        <f t="shared" si="351"/>
        <v>1.0813614626854025</v>
      </c>
      <c r="L73" s="96">
        <f t="shared" si="352"/>
        <v>91125</v>
      </c>
      <c r="M73" s="79">
        <f t="shared" si="353"/>
        <v>1.0813614626854025</v>
      </c>
      <c r="O73" s="213">
        <v>2014</v>
      </c>
      <c r="P73" s="75">
        <f>HDD_by_Division18!B78</f>
        <v>6675</v>
      </c>
      <c r="Q73" s="75">
        <f>HDD_by_Division18!C78</f>
        <v>6203</v>
      </c>
      <c r="R73" s="96">
        <f t="shared" si="432"/>
        <v>6301.4231354642307</v>
      </c>
      <c r="T73">
        <f>CDD_by_Division18!B78</f>
        <v>420</v>
      </c>
      <c r="U73">
        <f>CDD_by_Division18!C78</f>
        <v>596</v>
      </c>
      <c r="V73" s="96">
        <f t="shared" si="433"/>
        <v>552.23229294251803</v>
      </c>
      <c r="X73" s="420">
        <f t="shared" si="162"/>
        <v>1.0073564849532075</v>
      </c>
      <c r="Y73" s="278"/>
      <c r="Z73">
        <v>2014</v>
      </c>
      <c r="AA73" s="96">
        <f t="shared" si="434"/>
        <v>6301.4231354642307</v>
      </c>
      <c r="AB73" s="96">
        <f>V73</f>
        <v>552.23229294251803</v>
      </c>
      <c r="AC73" s="96">
        <f t="shared" si="140"/>
        <v>45</v>
      </c>
      <c r="AD73" s="96">
        <f t="shared" si="355"/>
        <v>2025</v>
      </c>
      <c r="AE73" s="96">
        <f t="shared" si="356"/>
        <v>91125</v>
      </c>
      <c r="AF73" s="280">
        <f>'Regional_intensity (aggregate)'!I50</f>
        <v>46.207979994669088</v>
      </c>
      <c r="AG73" s="280">
        <f t="shared" si="357"/>
        <v>46.233690537311865</v>
      </c>
      <c r="AH73" s="280">
        <f t="shared" si="436"/>
        <v>46.062336478826161</v>
      </c>
      <c r="AI73" s="280">
        <f t="shared" si="201"/>
        <v>46.087965984084811</v>
      </c>
      <c r="AJ73" s="281">
        <f t="shared" si="437"/>
        <v>1.0031618785970589</v>
      </c>
      <c r="AK73" s="278"/>
      <c r="AM73" s="95">
        <v>2014</v>
      </c>
      <c r="AN73" s="227">
        <f t="shared" si="438"/>
        <v>6675</v>
      </c>
      <c r="AO73" s="228">
        <f t="shared" si="439"/>
        <v>6203</v>
      </c>
      <c r="AP73" s="229">
        <f t="shared" si="440"/>
        <v>6330.6367789834385</v>
      </c>
      <c r="AR73" s="398">
        <f t="shared" si="165"/>
        <v>0.99319971397845008</v>
      </c>
      <c r="AS73" s="278"/>
      <c r="AT73">
        <v>2014</v>
      </c>
      <c r="AU73" s="96">
        <f t="shared" si="441"/>
        <v>6330.6367789834385</v>
      </c>
      <c r="AV73" s="96">
        <f t="shared" si="359"/>
        <v>284878.65505425475</v>
      </c>
      <c r="AW73" s="96">
        <f t="shared" si="142"/>
        <v>45</v>
      </c>
      <c r="AX73" s="96">
        <f t="shared" si="360"/>
        <v>2025</v>
      </c>
      <c r="AY73" s="80">
        <f t="shared" si="65"/>
        <v>1.0813614626854025</v>
      </c>
      <c r="AZ73">
        <f t="shared" si="361"/>
        <v>2014</v>
      </c>
      <c r="BA73" s="80">
        <f>'Regional_intensity (aggregate)'!H50</f>
        <v>73.396584738722666</v>
      </c>
      <c r="BB73" s="280">
        <f t="shared" si="362"/>
        <v>74.51982450034231</v>
      </c>
      <c r="BC73" s="280">
        <f t="shared" si="363"/>
        <v>70.874281067888418</v>
      </c>
      <c r="BD73" s="280">
        <f t="shared" si="207"/>
        <v>71.958920235433482</v>
      </c>
      <c r="BE73" s="281">
        <f t="shared" si="364"/>
        <v>1.0355884198446854</v>
      </c>
      <c r="BF73" s="278">
        <v>0.99037505952146887</v>
      </c>
      <c r="BG73" s="278"/>
      <c r="BH73" s="278"/>
      <c r="BJ73" s="89"/>
      <c r="BL73" s="95">
        <f t="shared" si="33"/>
        <v>2014</v>
      </c>
      <c r="BM73" s="75">
        <f>HDD_by_Division18!D78</f>
        <v>7194</v>
      </c>
      <c r="BN73" s="75">
        <f>HDD_by_Division18!E78</f>
        <v>7304</v>
      </c>
      <c r="BO73" s="75">
        <f t="shared" si="442"/>
        <v>7255.2836970474973</v>
      </c>
      <c r="BQ73" s="75">
        <f>CDD_by_Division18!D78</f>
        <v>610</v>
      </c>
      <c r="BR73" s="75">
        <f>CDD_by_Division18!E78</f>
        <v>814</v>
      </c>
      <c r="BS73" s="96">
        <f t="shared" si="443"/>
        <v>676.85414364640883</v>
      </c>
      <c r="BU73" s="420">
        <f t="shared" si="168"/>
        <v>0.99082884248925207</v>
      </c>
      <c r="BV73" s="278"/>
      <c r="BW73">
        <v>2014</v>
      </c>
      <c r="BX73" s="96">
        <f t="shared" si="444"/>
        <v>7255.2836970474973</v>
      </c>
      <c r="BY73" s="96">
        <f t="shared" si="445"/>
        <v>676.85414364640883</v>
      </c>
      <c r="BZ73" s="96">
        <f t="shared" si="144"/>
        <v>45</v>
      </c>
      <c r="CA73" s="96">
        <f t="shared" si="446"/>
        <v>2025</v>
      </c>
      <c r="CB73" s="96">
        <f t="shared" si="447"/>
        <v>91125</v>
      </c>
      <c r="CC73" s="96">
        <f t="shared" si="448"/>
        <v>2014</v>
      </c>
      <c r="CD73" s="280">
        <f>'Regional_intensity (aggregate)'!W50</f>
        <v>50.608293263670561</v>
      </c>
      <c r="CE73" s="280">
        <f t="shared" si="449"/>
        <v>50.513089253202551</v>
      </c>
      <c r="CF73" s="280">
        <f t="shared" si="450"/>
        <v>50.996004360244029</v>
      </c>
      <c r="CG73" s="280">
        <f t="shared" si="210"/>
        <v>50.900070990042337</v>
      </c>
      <c r="CH73" s="281">
        <f t="shared" si="451"/>
        <v>0.99239722598981261</v>
      </c>
      <c r="CI73" s="278"/>
      <c r="CJ73" s="278"/>
      <c r="CL73" s="95">
        <v>2014</v>
      </c>
      <c r="CM73" s="227">
        <f t="shared" ref="CM73" si="497">BM73</f>
        <v>7194</v>
      </c>
      <c r="CN73" s="228">
        <f t="shared" si="452"/>
        <v>7304</v>
      </c>
      <c r="CO73" s="229">
        <f t="shared" si="453"/>
        <v>7228.0987997222492</v>
      </c>
      <c r="CQ73" s="398">
        <f t="shared" si="173"/>
        <v>1.0508321093154172</v>
      </c>
      <c r="CR73" s="278"/>
      <c r="CS73">
        <v>2014</v>
      </c>
      <c r="CT73" s="96">
        <f t="shared" ref="CT73" si="498">CO73</f>
        <v>7228.0987997222492</v>
      </c>
      <c r="CU73" s="96">
        <f t="shared" si="454"/>
        <v>325264.44598750124</v>
      </c>
      <c r="CV73" s="96">
        <f t="shared" si="145"/>
        <v>45</v>
      </c>
      <c r="CW73" s="96">
        <f t="shared" si="455"/>
        <v>2025</v>
      </c>
      <c r="CX73" s="80">
        <f t="shared" si="456"/>
        <v>1.0813614626854025</v>
      </c>
      <c r="CY73">
        <f t="shared" si="457"/>
        <v>2014</v>
      </c>
      <c r="CZ73" s="280">
        <f>'Regional_intensity (aggregate)'!V50</f>
        <v>71.698582186362032</v>
      </c>
      <c r="DA73" s="280">
        <f t="shared" si="458"/>
        <v>71.976847742936314</v>
      </c>
      <c r="DB73" s="280">
        <f t="shared" si="459"/>
        <v>65.410521728938562</v>
      </c>
      <c r="DC73" s="280">
        <f t="shared" si="215"/>
        <v>65.664383028279289</v>
      </c>
      <c r="DD73" s="281">
        <f t="shared" si="460"/>
        <v>1.0961322474002151</v>
      </c>
      <c r="DE73" s="278"/>
      <c r="DF73" s="212"/>
      <c r="DG73" s="89"/>
      <c r="DI73" s="95">
        <f t="shared" si="34"/>
        <v>2014</v>
      </c>
      <c r="DJ73" s="75">
        <f>HDD_by_Division18!F78</f>
        <v>2951</v>
      </c>
      <c r="DK73" s="75">
        <f>HDD_by_Division18!G78</f>
        <v>3932</v>
      </c>
      <c r="DL73" s="75">
        <f>HDD_by_Division18!H78</f>
        <v>2422</v>
      </c>
      <c r="DM73" s="230">
        <f t="shared" si="461"/>
        <v>3235.1677641894012</v>
      </c>
      <c r="DO73" s="75">
        <f>CDD_by_Division18!F78</f>
        <v>2009</v>
      </c>
      <c r="DP73" s="75">
        <f>CDD_by_Division18!G78</f>
        <v>1493</v>
      </c>
      <c r="DQ73" s="75">
        <f>CDD_by_Division18!H78</f>
        <v>2474</v>
      </c>
      <c r="DR73" s="230">
        <f t="shared" si="175"/>
        <v>1314.0094394848529</v>
      </c>
      <c r="DT73" s="420">
        <f t="shared" si="176"/>
        <v>1.0173494173166124</v>
      </c>
      <c r="DU73" s="278"/>
      <c r="DV73">
        <v>2014</v>
      </c>
      <c r="DW73" s="96">
        <f t="shared" si="462"/>
        <v>3235.1677641894012</v>
      </c>
      <c r="DX73" s="96">
        <f t="shared" si="463"/>
        <v>1314.0094394848529</v>
      </c>
      <c r="DY73" s="96">
        <f t="shared" si="464"/>
        <v>59130.424776818385</v>
      </c>
      <c r="DZ73" s="96">
        <f t="shared" si="147"/>
        <v>45</v>
      </c>
      <c r="EA73" s="96">
        <f t="shared" si="465"/>
        <v>2025</v>
      </c>
      <c r="EB73" s="96">
        <f t="shared" ref="EB73" si="499">DZ73*EA73</f>
        <v>91125</v>
      </c>
      <c r="EC73" s="96">
        <f t="shared" si="466"/>
        <v>2014</v>
      </c>
      <c r="ED73" s="280">
        <f>'Regional_intensity (aggregate)'!AK50</f>
        <v>59.2216136290278</v>
      </c>
      <c r="EE73" s="280">
        <f t="shared" si="467"/>
        <v>57.860335790689014</v>
      </c>
      <c r="EF73" s="280">
        <f t="shared" si="468"/>
        <v>61.146548861414274</v>
      </c>
      <c r="EG73" s="280">
        <f t="shared" si="247"/>
        <v>59.74102414239271</v>
      </c>
      <c r="EH73" s="281">
        <f t="shared" si="469"/>
        <v>0.96851931518246026</v>
      </c>
      <c r="EI73" s="278"/>
      <c r="EK73" s="95">
        <f t="shared" si="177"/>
        <v>2014</v>
      </c>
      <c r="EL73" s="98">
        <f t="shared" si="470"/>
        <v>2951</v>
      </c>
      <c r="EM73" s="98">
        <f t="shared" si="471"/>
        <v>3932</v>
      </c>
      <c r="EN73" s="98">
        <f t="shared" si="472"/>
        <v>2422</v>
      </c>
      <c r="EO73" s="75">
        <f t="shared" si="473"/>
        <v>2973.8570201393532</v>
      </c>
      <c r="EQ73" s="398">
        <f t="shared" si="182"/>
        <v>0.98326777076021776</v>
      </c>
      <c r="ER73" s="278"/>
      <c r="ES73">
        <v>2014</v>
      </c>
      <c r="ET73" s="96">
        <f t="shared" si="474"/>
        <v>2973.8570201393532</v>
      </c>
      <c r="EU73" s="96">
        <f t="shared" si="475"/>
        <v>133823.5659062709</v>
      </c>
      <c r="EV73" s="96">
        <f t="shared" si="149"/>
        <v>45</v>
      </c>
      <c r="EW73" s="96">
        <f t="shared" si="476"/>
        <v>2025</v>
      </c>
      <c r="EX73" s="80">
        <f t="shared" si="477"/>
        <v>1.0813614626854025</v>
      </c>
      <c r="EY73">
        <f t="shared" si="478"/>
        <v>2014</v>
      </c>
      <c r="EZ73" s="280">
        <f>'Regional_intensity (aggregate)'!AJ50</f>
        <v>32.735896262189733</v>
      </c>
      <c r="FA73" s="280">
        <f t="shared" si="479"/>
        <v>32.690250612960043</v>
      </c>
      <c r="FB73" s="280">
        <f t="shared" si="480"/>
        <v>32.087841431360872</v>
      </c>
      <c r="FC73" s="280">
        <f t="shared" si="226"/>
        <v>32.043099404358372</v>
      </c>
      <c r="FD73" s="281">
        <f t="shared" si="481"/>
        <v>1.0201962737884727</v>
      </c>
      <c r="FE73" s="278"/>
      <c r="FG73" s="89"/>
      <c r="FI73" s="95">
        <f t="shared" si="255"/>
        <v>2014</v>
      </c>
      <c r="FJ73" s="75">
        <f>HDD_by_Division18!I78</f>
        <v>4744</v>
      </c>
      <c r="FK73" s="75">
        <f>HDD_by_Division18!J78</f>
        <v>2774</v>
      </c>
      <c r="FL73" s="75">
        <f t="shared" si="482"/>
        <v>3531.9409351927811</v>
      </c>
      <c r="FN73" s="75">
        <f>CDD_by_Division18!I78</f>
        <v>1431</v>
      </c>
      <c r="FO73" s="75">
        <f>CDD_by_Division18!J78</f>
        <v>1068</v>
      </c>
      <c r="FP73" s="96">
        <f t="shared" si="483"/>
        <v>1212.6239727968264</v>
      </c>
      <c r="FR73" s="421">
        <f t="shared" si="185"/>
        <v>1.0204823580389768</v>
      </c>
      <c r="FS73" s="278"/>
      <c r="FT73">
        <v>2014</v>
      </c>
      <c r="FU73" s="96">
        <f t="shared" si="484"/>
        <v>3531.9409351927811</v>
      </c>
      <c r="FV73" s="96">
        <f t="shared" si="485"/>
        <v>1212.6239727968264</v>
      </c>
      <c r="FW73" s="96">
        <f t="shared" si="486"/>
        <v>54568.07877585719</v>
      </c>
      <c r="FX73" s="96">
        <f t="shared" si="151"/>
        <v>45</v>
      </c>
      <c r="FY73" s="96">
        <f t="shared" si="487"/>
        <v>2025</v>
      </c>
      <c r="FZ73" s="96">
        <f t="shared" si="488"/>
        <v>91125</v>
      </c>
      <c r="GA73" s="96">
        <f t="shared" si="489"/>
        <v>2014</v>
      </c>
      <c r="GB73" s="280">
        <f>'Regional_intensity (aggregate)'!AX50</f>
        <v>49.904290715395341</v>
      </c>
      <c r="GC73" s="280">
        <f t="shared" si="490"/>
        <v>50.420348686072799</v>
      </c>
      <c r="GD73" s="280">
        <f t="shared" si="491"/>
        <v>49.380330626438969</v>
      </c>
      <c r="GE73" s="280">
        <f t="shared" si="233"/>
        <v>49.890970349980833</v>
      </c>
      <c r="GF73" s="281">
        <f t="shared" si="492"/>
        <v>1.010610704349473</v>
      </c>
      <c r="GG73" s="278"/>
      <c r="GH73" s="278"/>
      <c r="GJ73" s="95">
        <f t="shared" si="186"/>
        <v>2014</v>
      </c>
      <c r="GK73" s="98">
        <f t="shared" si="493"/>
        <v>4744</v>
      </c>
      <c r="GL73" s="98">
        <f t="shared" si="494"/>
        <v>2774</v>
      </c>
      <c r="GM73" s="75">
        <f t="shared" si="495"/>
        <v>3565.9089976052001</v>
      </c>
      <c r="GO73" s="398">
        <f t="shared" si="190"/>
        <v>0.88019026951396107</v>
      </c>
      <c r="GP73" s="278"/>
      <c r="GQ73">
        <v>2014</v>
      </c>
      <c r="GR73" s="96">
        <f t="shared" si="319"/>
        <v>3565.9089976052001</v>
      </c>
      <c r="GS73" s="96">
        <f t="shared" si="320"/>
        <v>160465.90489223402</v>
      </c>
      <c r="GT73" s="96">
        <f t="shared" si="153"/>
        <v>45</v>
      </c>
      <c r="GU73" s="96">
        <f t="shared" si="321"/>
        <v>2025</v>
      </c>
      <c r="GV73" s="280">
        <f t="shared" si="322"/>
        <v>1.0813614626854025</v>
      </c>
      <c r="GW73" s="530">
        <f t="shared" si="323"/>
        <v>2014</v>
      </c>
      <c r="GX73" s="280">
        <f>'Regional_intensity (aggregate)'!AW50</f>
        <v>41.752214143088679</v>
      </c>
      <c r="GY73" s="280">
        <f t="shared" si="324"/>
        <v>42.351242004679804</v>
      </c>
      <c r="GZ73" s="280">
        <f t="shared" si="325"/>
        <v>44.596561323158816</v>
      </c>
      <c r="HA73" s="280">
        <f t="shared" si="199"/>
        <v>45.23639763632238</v>
      </c>
      <c r="HB73" s="281">
        <f t="shared" si="326"/>
        <v>0.93622048212508524</v>
      </c>
      <c r="HC73" s="278"/>
      <c r="HD73" s="278"/>
      <c r="HE73" s="278"/>
      <c r="HG73" s="89"/>
      <c r="HP73" s="112"/>
      <c r="HQ73" s="112"/>
      <c r="HT73" s="81"/>
      <c r="HU73" s="81"/>
      <c r="HV73" s="81"/>
      <c r="HW73" s="81"/>
      <c r="HY73" s="75"/>
      <c r="HZ73" s="75"/>
      <c r="IC73" s="81"/>
      <c r="ID73" s="81"/>
      <c r="IE73" s="81"/>
      <c r="IF73" s="81"/>
      <c r="IO73">
        <v>2014</v>
      </c>
      <c r="IP73" s="78">
        <f>SEDS_CensusRgn!C62</f>
        <v>720.44299999999998</v>
      </c>
      <c r="IQ73" s="78">
        <f>SEDS_CensusRgn!D62</f>
        <v>967.56500000000005</v>
      </c>
      <c r="IR73" s="78">
        <f>SEDS_CensusRgn!E62</f>
        <v>2023.3030000000001</v>
      </c>
      <c r="IS73" s="78">
        <f>SEDS_CensusRgn!F62</f>
        <v>902.25400000000002</v>
      </c>
      <c r="IT73" s="78">
        <f t="shared" si="412"/>
        <v>4613.5650000000005</v>
      </c>
      <c r="IU73" s="530"/>
      <c r="IV73" s="78">
        <f t="shared" si="413"/>
        <v>718.17222660768709</v>
      </c>
      <c r="IW73" s="78">
        <f t="shared" si="414"/>
        <v>974.97753385490876</v>
      </c>
      <c r="IX73" s="78">
        <f t="shared" si="415"/>
        <v>2089.0683007378416</v>
      </c>
      <c r="IY73" s="78">
        <f t="shared" si="416"/>
        <v>892.78096513016669</v>
      </c>
      <c r="IZ73" s="78">
        <f t="shared" si="417"/>
        <v>4674.9990263306045</v>
      </c>
      <c r="JA73" s="530"/>
      <c r="JB73" s="290">
        <f t="shared" si="418"/>
        <v>0.98685902906405021</v>
      </c>
      <c r="JD73" s="530">
        <f t="shared" ref="JD73" si="500">IO73</f>
        <v>2014</v>
      </c>
      <c r="JE73" s="78">
        <f t="shared" si="420"/>
        <v>4613.5650000000005</v>
      </c>
      <c r="JF73" s="78">
        <f t="shared" si="421"/>
        <v>4674.9990263306045</v>
      </c>
      <c r="JG73" s="530"/>
      <c r="JH73" s="530"/>
      <c r="JI73" s="530">
        <f t="shared" si="155"/>
        <v>2014</v>
      </c>
      <c r="JJ73" s="78">
        <f>SEDS_CensusRgn!J62</f>
        <v>1144.3489999999999</v>
      </c>
      <c r="JK73" s="78">
        <f>SEDS_CensusRgn!K62</f>
        <v>1370.7840000000001</v>
      </c>
      <c r="JL73" s="78">
        <f>SEDS_CensusRgn!L62</f>
        <v>1118.42</v>
      </c>
      <c r="JM73" s="78">
        <f>SEDS_CensusRgn!M62</f>
        <v>754.86699999999996</v>
      </c>
      <c r="JN73" s="78">
        <f t="shared" si="496"/>
        <v>4388.42</v>
      </c>
      <c r="JO73" s="530"/>
      <c r="JP73" s="78">
        <f t="shared" ref="JP73" si="501">JJ73/BE73</f>
        <v>1105.022978309883</v>
      </c>
      <c r="JQ73" s="78">
        <f t="shared" ref="JQ73" si="502">JK73/DD73</f>
        <v>1250.5644307529485</v>
      </c>
      <c r="JR73" s="78">
        <f t="shared" ref="JR73" si="503">JL73/FD73</f>
        <v>1096.2792442348139</v>
      </c>
      <c r="JS73" s="78">
        <f t="shared" ref="JS73" si="504">JM73/HB73</f>
        <v>806.29190923761985</v>
      </c>
      <c r="JT73" s="78">
        <f t="shared" ref="JT73" si="505">SUM(JP73:JS73)</f>
        <v>4258.1585625352645</v>
      </c>
      <c r="JU73" s="530"/>
      <c r="JV73" s="290">
        <f t="shared" ref="JV73" si="506">JN73/JT73</f>
        <v>1.03059102556932</v>
      </c>
      <c r="JX73" s="530">
        <f t="shared" si="429"/>
        <v>2014</v>
      </c>
      <c r="JY73" s="78">
        <f t="shared" si="430"/>
        <v>4388.42</v>
      </c>
      <c r="JZ73" s="78">
        <f t="shared" si="431"/>
        <v>4258.1585625352645</v>
      </c>
      <c r="KC73" s="530"/>
      <c r="KD73" s="78"/>
      <c r="KE73" s="78"/>
    </row>
    <row r="74" spans="2:291" s="530" customFormat="1" ht="13.5" customHeight="1" x14ac:dyDescent="0.2">
      <c r="B74" s="103"/>
      <c r="H74" s="109"/>
      <c r="I74" s="96">
        <v>2015</v>
      </c>
      <c r="J74" s="296">
        <v>0.85665249077239525</v>
      </c>
      <c r="K74" s="79">
        <f t="shared" si="351"/>
        <v>0.97168817479051206</v>
      </c>
      <c r="L74" s="96">
        <f t="shared" ref="L74:L77" si="507">AE74</f>
        <v>97336</v>
      </c>
      <c r="M74" s="79">
        <f t="shared" ref="M74:M77" si="508">CHOOSE(J$6,L74,K74)</f>
        <v>0.97168817479051206</v>
      </c>
      <c r="O74" s="213">
        <v>2015</v>
      </c>
      <c r="P74" s="75">
        <f>HDD_by_Division18!B79</f>
        <v>6521</v>
      </c>
      <c r="Q74" s="75">
        <f>HDD_by_Division18!C79</f>
        <v>5777</v>
      </c>
      <c r="R74" s="96">
        <f t="shared" ref="R74:R77" si="509">P$83*P74+Q$83*Q74</f>
        <v>5932.1415525114153</v>
      </c>
      <c r="T74" s="530">
        <f>CDD_by_Division18!B79</f>
        <v>555</v>
      </c>
      <c r="U74" s="530">
        <f>CDD_by_Division18!C79</f>
        <v>804</v>
      </c>
      <c r="V74" s="96">
        <f t="shared" ref="V74:V77" si="510">T$83*T74+U$83*U74</f>
        <v>742.07864171981248</v>
      </c>
      <c r="X74" s="420">
        <f t="shared" ref="X74:X77" si="511">1/($F$10+$G$10*R$80/R74+$H$10*V$80/V74)</f>
        <v>1.0293901858134802</v>
      </c>
      <c r="Y74" s="278"/>
      <c r="Z74" s="530">
        <v>2015</v>
      </c>
      <c r="AA74" s="96">
        <f t="shared" ref="AA74:AA77" si="512">R74</f>
        <v>5932.1415525114153</v>
      </c>
      <c r="AB74" s="96">
        <f t="shared" ref="AB74:AB77" si="513">V74</f>
        <v>742.07864171981248</v>
      </c>
      <c r="AC74" s="96">
        <f t="shared" si="140"/>
        <v>46</v>
      </c>
      <c r="AD74" s="96">
        <f t="shared" ref="AD74:AD77" si="514">AC74*AC74</f>
        <v>2116</v>
      </c>
      <c r="AE74" s="96">
        <f t="shared" ref="AE74:AE77" si="515">AC74*AD74</f>
        <v>97336</v>
      </c>
      <c r="AF74" s="280">
        <f>'Regional_intensity (aggregate)'!I51</f>
        <v>46.242282240237351</v>
      </c>
      <c r="AG74" s="280">
        <f t="shared" ref="AG74:AG77" si="516">SUMPRODUCT(AA$23:AE$23,AA74:AE74)+Z$23</f>
        <v>45.814527851525412</v>
      </c>
      <c r="AH74" s="280">
        <f t="shared" si="436"/>
        <v>45.93920808816101</v>
      </c>
      <c r="AI74" s="280">
        <f t="shared" si="201"/>
        <v>45.514257222380365</v>
      </c>
      <c r="AJ74" s="281">
        <f t="shared" si="437"/>
        <v>1.0065972872561215</v>
      </c>
      <c r="AK74" s="278"/>
      <c r="AM74" s="95">
        <v>2015</v>
      </c>
      <c r="AN74" s="227">
        <f t="shared" ref="AN74:AN77" si="517">P74</f>
        <v>6521</v>
      </c>
      <c r="AO74" s="228">
        <f t="shared" ref="AO74:AO77" si="518">Q74</f>
        <v>5777</v>
      </c>
      <c r="AP74" s="229">
        <f t="shared" ref="AP74:AP77" si="519">AN$83*AN74+AO$83*AO74</f>
        <v>5978.1901770416907</v>
      </c>
      <c r="AR74" s="398">
        <f t="shared" si="165"/>
        <v>0.95843115298822967</v>
      </c>
      <c r="AS74" s="278"/>
      <c r="AT74" s="530">
        <v>2015</v>
      </c>
      <c r="AU74" s="96">
        <f t="shared" ref="AU74:AU76" si="520">AP74</f>
        <v>5978.1901770416907</v>
      </c>
      <c r="AV74" s="96">
        <f t="shared" ref="AV74:AV76" si="521">AU74*AW74</f>
        <v>274996.74814391776</v>
      </c>
      <c r="AW74" s="96">
        <f t="shared" si="142"/>
        <v>46</v>
      </c>
      <c r="AX74" s="96">
        <f t="shared" ref="AX74:AX76" si="522">AW74*AW74</f>
        <v>2116</v>
      </c>
      <c r="AY74" s="80">
        <f t="shared" ref="AY74:AY76" si="523">M74</f>
        <v>0.97168817479051206</v>
      </c>
      <c r="AZ74" s="530">
        <f t="shared" ref="AZ74:AZ77" si="524">AT74</f>
        <v>2015</v>
      </c>
      <c r="BA74" s="80">
        <f>'Regional_intensity (aggregate)'!H51</f>
        <v>73.234498880194366</v>
      </c>
      <c r="BB74" s="280">
        <f t="shared" ref="BB74:BB76" si="525">SUMPRODUCT(AU$23:AY$23,AU74:AY74)+AT$23</f>
        <v>72.163441584388138</v>
      </c>
      <c r="BC74" s="280">
        <f t="shared" ref="BC74:BC76" si="526">BA74/BE74</f>
        <v>74.254063802204328</v>
      </c>
      <c r="BD74" s="280">
        <f t="shared" si="207"/>
        <v>73.168095331132832</v>
      </c>
      <c r="BE74" s="281">
        <f t="shared" si="364"/>
        <v>0.98626923740193062</v>
      </c>
      <c r="BF74" s="278">
        <v>0.94160865634704238</v>
      </c>
      <c r="BG74" s="278"/>
      <c r="BH74" s="278"/>
      <c r="BJ74" s="89"/>
      <c r="BL74" s="95">
        <f t="shared" si="33"/>
        <v>2015</v>
      </c>
      <c r="BM74" s="75">
        <f>HDD_by_Division18!D79</f>
        <v>6165</v>
      </c>
      <c r="BN74" s="75">
        <f>HDD_by_Division18!E79</f>
        <v>6088</v>
      </c>
      <c r="BO74" s="75">
        <f t="shared" ref="BO74:BO77" si="527">BM$83*BM74+BN$83*BN74</f>
        <v>6122.1014120667533</v>
      </c>
      <c r="BQ74" s="75">
        <f>CDD_by_Division18!D79</f>
        <v>729</v>
      </c>
      <c r="BR74" s="75">
        <f>CDD_by_Division18!E79</f>
        <v>942</v>
      </c>
      <c r="BS74" s="96">
        <f t="shared" ref="BS74:BS77" si="528">BQ$83*BQ74+BR$83*BR74</f>
        <v>798.803591160221</v>
      </c>
      <c r="BU74" s="420">
        <f t="shared" si="168"/>
        <v>1.0018847125184718</v>
      </c>
      <c r="BV74" s="278"/>
      <c r="BW74" s="530">
        <v>2015</v>
      </c>
      <c r="BX74" s="96">
        <f t="shared" ref="BX74:BX77" si="529">BO74</f>
        <v>6122.1014120667533</v>
      </c>
      <c r="BY74" s="96">
        <f t="shared" ref="BY74:BY77" si="530">BS74</f>
        <v>798.803591160221</v>
      </c>
      <c r="BZ74" s="96">
        <f t="shared" si="144"/>
        <v>46</v>
      </c>
      <c r="CA74" s="96">
        <f t="shared" ref="CA74:CA77" si="531">BZ74*BZ74</f>
        <v>2116</v>
      </c>
      <c r="CB74" s="96">
        <f t="shared" ref="CB74:CB77" si="532">BZ74*CA74</f>
        <v>97336</v>
      </c>
      <c r="CC74" s="96">
        <f t="shared" ref="CC74:CC77" si="533">BW74</f>
        <v>2015</v>
      </c>
      <c r="CD74" s="280">
        <f>'Regional_intensity (aggregate)'!W51</f>
        <v>50.598396089277593</v>
      </c>
      <c r="CE74" s="280">
        <f t="shared" ref="CE74:CE77" si="534">SUMPRODUCT(BX$23:CB$23,BX74:CB74)+BW$23</f>
        <v>50.475573400127985</v>
      </c>
      <c r="CF74" s="280">
        <f t="shared" ref="CF74:CF77" si="535">CD74/CH74</f>
        <v>50.561756322361845</v>
      </c>
      <c r="CG74" s="280">
        <f t="shared" si="210"/>
        <v>50.43902257268563</v>
      </c>
      <c r="CH74" s="281">
        <f t="shared" si="451"/>
        <v>1.0007246537616721</v>
      </c>
      <c r="CI74" s="278"/>
      <c r="CJ74" s="278"/>
      <c r="CL74" s="95">
        <v>2015</v>
      </c>
      <c r="CM74" s="227">
        <f t="shared" ref="CM74:CM77" si="536">BM74</f>
        <v>6165</v>
      </c>
      <c r="CN74" s="228">
        <f t="shared" ref="CN74:CN77" si="537">BN74</f>
        <v>6088</v>
      </c>
      <c r="CO74" s="229">
        <f t="shared" ref="CO74:CO77" si="538">CM$83*CM74+CN$83*CN74</f>
        <v>6141.1308401944261</v>
      </c>
      <c r="CQ74" s="398">
        <f t="shared" si="173"/>
        <v>0.93928027578729922</v>
      </c>
      <c r="CR74" s="278"/>
      <c r="CS74" s="530">
        <v>2015</v>
      </c>
      <c r="CT74" s="96">
        <f t="shared" ref="CT74:CT77" si="539">CO74</f>
        <v>6141.1308401944261</v>
      </c>
      <c r="CU74" s="96">
        <f t="shared" ref="CU74:CU77" si="540">CT74*CV74</f>
        <v>282492.01864894363</v>
      </c>
      <c r="CV74" s="96">
        <f t="shared" si="145"/>
        <v>46</v>
      </c>
      <c r="CW74" s="96">
        <f t="shared" ref="CW74:CW77" si="541">CV74*CV74</f>
        <v>2116</v>
      </c>
      <c r="CX74" s="80">
        <f t="shared" ref="CX74:CX77" si="542">M74</f>
        <v>0.97168817479051206</v>
      </c>
      <c r="CY74" s="530">
        <f t="shared" ref="CY74:CY77" si="543">BW74</f>
        <v>2015</v>
      </c>
      <c r="CZ74" s="280">
        <f>'Regional_intensity (aggregate)'!V51</f>
        <v>66.456738646249732</v>
      </c>
      <c r="DA74" s="280">
        <f t="shared" ref="DA74:DA77" si="544">SUMPRODUCT(CT$23:CX$23,CT74:CX74)+CS$23</f>
        <v>64.690639306407746</v>
      </c>
      <c r="DB74" s="280">
        <f t="shared" ref="DB74:DB77" si="545">CZ74/DD74</f>
        <v>68.736732670035096</v>
      </c>
      <c r="DC74" s="280">
        <f t="shared" si="215"/>
        <v>66.910042094115681</v>
      </c>
      <c r="DD74" s="281">
        <f t="shared" ref="DD74:DD77" si="546">DA74/DC74</f>
        <v>0.96683004944779261</v>
      </c>
      <c r="DE74" s="278"/>
      <c r="DF74" s="212"/>
      <c r="DG74" s="89"/>
      <c r="DI74" s="95">
        <f t="shared" si="34"/>
        <v>2015</v>
      </c>
      <c r="DJ74" s="75">
        <f>HDD_by_Division18!F79</f>
        <v>2487</v>
      </c>
      <c r="DK74" s="75">
        <f>HDD_by_Division18!G79</f>
        <v>3222</v>
      </c>
      <c r="DL74" s="75">
        <f>HDD_by_Division18!H79</f>
        <v>2087</v>
      </c>
      <c r="DM74" s="230">
        <f t="shared" ref="DM74:DM77" si="547">DJ$83*DJ74+DK$83*DK74+DL$83*DL74</f>
        <v>2699.4490435873313</v>
      </c>
      <c r="DO74" s="75">
        <f>CDD_by_Division18!F79</f>
        <v>2405</v>
      </c>
      <c r="DP74" s="75">
        <f>CDD_by_Division18!G79</f>
        <v>1718</v>
      </c>
      <c r="DQ74" s="75">
        <f>CDD_by_Division18!H79</f>
        <v>2741</v>
      </c>
      <c r="DR74" s="230">
        <f t="shared" ref="DR74:DR77" si="548">DO$83*DO74+DP$83*DP74</f>
        <v>1556.4634860237086</v>
      </c>
      <c r="DT74" s="420">
        <f t="shared" si="176"/>
        <v>1.0328634122332003</v>
      </c>
      <c r="DU74" s="278"/>
      <c r="DV74" s="530">
        <v>2015</v>
      </c>
      <c r="DW74" s="96">
        <f t="shared" ref="DW74:DW77" si="549">DM74</f>
        <v>2699.4490435873313</v>
      </c>
      <c r="DX74" s="96">
        <f t="shared" ref="DX74:DX77" si="550">DR74</f>
        <v>1556.4634860237086</v>
      </c>
      <c r="DY74" s="96">
        <f t="shared" ref="DY74:DY77" si="551">DZ74*DX74</f>
        <v>71597.32035709059</v>
      </c>
      <c r="DZ74" s="96">
        <f t="shared" si="147"/>
        <v>46</v>
      </c>
      <c r="EA74" s="96">
        <f t="shared" ref="EA74:EA77" si="552">DZ74*DZ74</f>
        <v>2116</v>
      </c>
      <c r="EB74" s="96">
        <f t="shared" ref="EB74:EB77" si="553">DZ74*EA74</f>
        <v>97336</v>
      </c>
      <c r="EC74" s="96">
        <f t="shared" ref="EC74:EC77" si="554">DV74</f>
        <v>2015</v>
      </c>
      <c r="ED74" s="280">
        <f>'Regional_intensity (aggregate)'!AK51</f>
        <v>59.219036720644453</v>
      </c>
      <c r="EE74" s="280">
        <f t="shared" ref="EE74:EE77" si="555">SUMPRODUCT(DW$23:EB$23,DW74:EB74)+DV$23</f>
        <v>58.180891008451042</v>
      </c>
      <c r="EF74" s="280">
        <f t="shared" ref="EF74:EF77" si="556">ED74/EH74</f>
        <v>60.412079900431713</v>
      </c>
      <c r="EG74" s="280">
        <f t="shared" si="247"/>
        <v>59.35301941606123</v>
      </c>
      <c r="EH74" s="281">
        <f t="shared" ref="EH74:EH77" si="557">EE74/EG74</f>
        <v>0.98025157912534089</v>
      </c>
      <c r="EI74" s="278"/>
      <c r="EK74" s="95">
        <f t="shared" si="177"/>
        <v>2015</v>
      </c>
      <c r="EL74" s="98">
        <f t="shared" ref="EL74:EL77" si="558">DJ74</f>
        <v>2487</v>
      </c>
      <c r="EM74" s="98">
        <f t="shared" ref="EM74:EM77" si="559">DK74</f>
        <v>3222</v>
      </c>
      <c r="EN74" s="98">
        <f t="shared" ref="EN74:EN77" si="560">DL74</f>
        <v>2087</v>
      </c>
      <c r="EO74" s="75">
        <f t="shared" ref="EO74:EO77" si="561">EL$83*EL74+EM$83*EM74+EN$83*EN74</f>
        <v>2502.9086570583181</v>
      </c>
      <c r="EQ74" s="398">
        <f t="shared" ref="EQ74:EQ77" si="562">1/((1-$H$31)+$H$31*EO$80/EO74)</f>
        <v>0.89638838212250893</v>
      </c>
      <c r="ER74" s="278"/>
      <c r="ES74" s="530">
        <v>2015</v>
      </c>
      <c r="ET74" s="96">
        <f t="shared" ref="ET74:ET77" si="563">EO74</f>
        <v>2502.9086570583181</v>
      </c>
      <c r="EU74" s="96">
        <f t="shared" ref="EU74:EU77" si="564">ET74*EV74</f>
        <v>115133.79822468263</v>
      </c>
      <c r="EV74" s="96">
        <f t="shared" si="149"/>
        <v>46</v>
      </c>
      <c r="EW74" s="96">
        <f t="shared" ref="EW74:EW77" si="565">EV74*EV74</f>
        <v>2116</v>
      </c>
      <c r="EX74" s="80">
        <f t="shared" ref="EX74:EX77" si="566">M74</f>
        <v>0.97168817479051206</v>
      </c>
      <c r="EY74" s="530">
        <f t="shared" ref="EY74:EY77" si="567">ES74</f>
        <v>2015</v>
      </c>
      <c r="EZ74" s="280">
        <f>'Regional_intensity (aggregate)'!AJ51</f>
        <v>34.07187198677034</v>
      </c>
      <c r="FA74" s="280">
        <f t="shared" ref="FA74:FA77" si="568">SUMPRODUCT(ET$23:EX$23,ET74:EX74)+ES$23</f>
        <v>31.937069711594415</v>
      </c>
      <c r="FB74" s="280">
        <f t="shared" ref="FB74:FB77" si="569">EZ74/FD74</f>
        <v>34.976561131778332</v>
      </c>
      <c r="FC74" s="280">
        <f t="shared" si="226"/>
        <v>32.785074784596034</v>
      </c>
      <c r="FD74" s="281">
        <f t="shared" ref="FD74:FD77" si="570">FA74/FC74</f>
        <v>0.97413441700001702</v>
      </c>
      <c r="FE74" s="278"/>
      <c r="FG74" s="89"/>
      <c r="FI74" s="95">
        <f t="shared" si="255"/>
        <v>2015</v>
      </c>
      <c r="FJ74" s="75">
        <f>HDD_by_Division18!I79</f>
        <v>4602</v>
      </c>
      <c r="FK74" s="75">
        <f>HDD_by_Division18!J79</f>
        <v>2898</v>
      </c>
      <c r="FL74" s="75">
        <f t="shared" ref="FL74:FL77" si="571">FJ$83*FJ74+FK$83*FK74</f>
        <v>3553.5996718621823</v>
      </c>
      <c r="FN74" s="75">
        <f>CDD_by_Division18!I79</f>
        <v>1478</v>
      </c>
      <c r="FO74" s="75">
        <f>CDD_by_Division18!J79</f>
        <v>1068</v>
      </c>
      <c r="FP74" s="96">
        <f t="shared" ref="FP74:FP77" si="572">FN$83*FN74+FO$83*FO74</f>
        <v>1231.3493907622556</v>
      </c>
      <c r="FR74" s="421">
        <f t="shared" si="185"/>
        <v>1.0220660437182667</v>
      </c>
      <c r="FS74" s="278"/>
      <c r="FT74" s="530">
        <v>2015</v>
      </c>
      <c r="FU74" s="96">
        <f t="shared" ref="FU74:FU77" si="573">FL74</f>
        <v>3553.5996718621823</v>
      </c>
      <c r="FV74" s="96">
        <f t="shared" ref="FV74:FV77" si="574">FP74</f>
        <v>1231.3493907622556</v>
      </c>
      <c r="FW74" s="96">
        <f t="shared" ref="FW74:FW77" si="575">FX74*FV74</f>
        <v>56642.071975063758</v>
      </c>
      <c r="FX74" s="96">
        <f t="shared" si="151"/>
        <v>46</v>
      </c>
      <c r="FY74" s="96">
        <f t="shared" ref="FY74:FY77" si="576">FX74*FX74</f>
        <v>2116</v>
      </c>
      <c r="FZ74" s="96">
        <f t="shared" ref="FZ74:FZ77" si="577">FX74*FY74</f>
        <v>97336</v>
      </c>
      <c r="GA74" s="96">
        <f t="shared" ref="GA74:GA77" si="578">FT74</f>
        <v>2015</v>
      </c>
      <c r="GB74" s="280">
        <f>'Regional_intensity (aggregate)'!AX51</f>
        <v>49.43043132896981</v>
      </c>
      <c r="GC74" s="280">
        <f t="shared" ref="GC74:GC77" si="579">SUMPRODUCT(FU$23:FZ$23,FU74:FZ74)+FT$23</f>
        <v>49.743964520862761</v>
      </c>
      <c r="GD74" s="280">
        <f t="shared" ref="GD74:GD77" si="580">GB74/GF74</f>
        <v>48.69486920455541</v>
      </c>
      <c r="GE74" s="280">
        <f t="shared" si="233"/>
        <v>49.003736785922555</v>
      </c>
      <c r="GF74" s="281">
        <f t="shared" ref="GF74:GF77" si="581">GC74/GE74</f>
        <v>1.0151055365057966</v>
      </c>
      <c r="GG74" s="278"/>
      <c r="GH74" s="278"/>
      <c r="GJ74" s="95">
        <f t="shared" si="186"/>
        <v>2015</v>
      </c>
      <c r="GK74" s="98">
        <f t="shared" ref="GK74:GK77" si="582">FJ74</f>
        <v>4602</v>
      </c>
      <c r="GL74" s="98">
        <f t="shared" ref="GL74:GL77" si="583">FK74</f>
        <v>2898</v>
      </c>
      <c r="GM74" s="75">
        <f t="shared" ref="GM74:GM77" si="584">GK$83*GK74+GL$83*GL74</f>
        <v>3582.9811837153611</v>
      </c>
      <c r="GO74" s="398">
        <f t="shared" si="190"/>
        <v>0.88245537752369541</v>
      </c>
      <c r="GP74" s="278"/>
      <c r="GQ74" s="530">
        <v>2015</v>
      </c>
      <c r="GR74" s="96">
        <f t="shared" ref="GR74:GR77" si="585">GM74</f>
        <v>3582.9811837153611</v>
      </c>
      <c r="GS74" s="96">
        <f t="shared" ref="GS74:GS77" si="586">GR74*GT74</f>
        <v>164817.1344509066</v>
      </c>
      <c r="GT74" s="96">
        <f t="shared" si="153"/>
        <v>46</v>
      </c>
      <c r="GU74" s="96">
        <f t="shared" ref="GU74:GU77" si="587">GT74*GT74</f>
        <v>2116</v>
      </c>
      <c r="GV74" s="280">
        <f t="shared" ref="GV74:GV77" si="588">M74</f>
        <v>0.97168817479051206</v>
      </c>
      <c r="GW74" s="530">
        <f t="shared" ref="GW74:GW77" si="589">GQ74</f>
        <v>2015</v>
      </c>
      <c r="GX74" s="280">
        <f>'Regional_intensity (aggregate)'!AW51</f>
        <v>45.839927579085824</v>
      </c>
      <c r="GY74" s="280">
        <f t="shared" ref="GY74:GY77" si="590">SUMPRODUCT(GR$23:GV$23,GR74:GV74)+GQ$23</f>
        <v>44.064742015487901</v>
      </c>
      <c r="GZ74" s="280">
        <f t="shared" ref="GZ74:GZ77" si="591">GX74/HB74</f>
        <v>48.808252365480975</v>
      </c>
      <c r="HA74" s="280">
        <f t="shared" ref="HA74:HA77" si="592">GR$23*GM$81+GS$23*GT74*GM$81+GT$23*GT74+GU$23*GU74+GV$23*GV74+GQ$23</f>
        <v>46.918116199053507</v>
      </c>
      <c r="HB74" s="281">
        <f t="shared" si="326"/>
        <v>0.93918395675862265</v>
      </c>
      <c r="HC74" s="278"/>
      <c r="HD74" s="278"/>
      <c r="HE74" s="278"/>
      <c r="HG74" s="89"/>
      <c r="HP74" s="112"/>
      <c r="HQ74" s="112"/>
      <c r="HT74" s="81"/>
      <c r="HU74" s="81"/>
      <c r="HV74" s="81"/>
      <c r="HW74" s="81"/>
      <c r="HY74" s="75"/>
      <c r="HZ74" s="75"/>
      <c r="IC74" s="81"/>
      <c r="ID74" s="81"/>
      <c r="IE74" s="81"/>
      <c r="IF74" s="81"/>
      <c r="IM74" s="288"/>
      <c r="IO74" s="530">
        <v>2015</v>
      </c>
      <c r="IP74" s="466">
        <f>IP73</f>
        <v>720.44299999999998</v>
      </c>
      <c r="IQ74" s="466">
        <f t="shared" ref="IQ74:IT74" si="593">IQ73</f>
        <v>967.56500000000005</v>
      </c>
      <c r="IR74" s="466">
        <f t="shared" si="593"/>
        <v>2023.3030000000001</v>
      </c>
      <c r="IS74" s="466">
        <f t="shared" si="593"/>
        <v>902.25400000000002</v>
      </c>
      <c r="IT74" s="466">
        <f t="shared" si="593"/>
        <v>4613.5650000000005</v>
      </c>
      <c r="IV74" s="78">
        <f t="shared" ref="IV74:IV77" si="594">IP74/AJ74</f>
        <v>715.72118176858191</v>
      </c>
      <c r="IW74" s="78">
        <f t="shared" ref="IW74:IW77" si="595">IQ74/CH74</f>
        <v>966.86435810587193</v>
      </c>
      <c r="IX74" s="78">
        <f t="shared" ref="IX74:IX77" si="596">IR74/EH74</f>
        <v>2064.0650248228658</v>
      </c>
      <c r="IY74" s="78">
        <f t="shared" ref="IY74:IY77" si="597">IS74/GF74</f>
        <v>888.82777952895924</v>
      </c>
      <c r="IZ74" s="78">
        <f t="shared" ref="IZ74:IZ77" si="598">SUM(IV74:IY74)</f>
        <v>4635.4783442262788</v>
      </c>
      <c r="JB74" s="290">
        <f t="shared" si="418"/>
        <v>0.99527268976381422</v>
      </c>
      <c r="JD74" s="530">
        <f t="shared" ref="JD74:JD77" si="599">IO74</f>
        <v>2015</v>
      </c>
      <c r="JE74" s="78">
        <f t="shared" si="420"/>
        <v>4613.5650000000005</v>
      </c>
      <c r="JF74" s="78">
        <f t="shared" si="421"/>
        <v>4635.4783442262788</v>
      </c>
      <c r="JI74" s="530">
        <f t="shared" si="155"/>
        <v>2015</v>
      </c>
      <c r="JJ74" s="78">
        <f>SEDS_CensusRgn!J63</f>
        <v>1150.2</v>
      </c>
      <c r="JK74" s="78">
        <f>SEDS_CensusRgn!K63</f>
        <v>1277.779</v>
      </c>
      <c r="JL74" s="78">
        <f>SEDS_CensusRgn!L63</f>
        <v>1174.4739999999999</v>
      </c>
      <c r="JM74" s="78">
        <f>SEDS_CensusRgn!M63</f>
        <v>836.88900000000001</v>
      </c>
      <c r="JN74" s="78">
        <f t="shared" si="496"/>
        <v>4439.3420000000006</v>
      </c>
      <c r="JP74" s="78">
        <f t="shared" ref="JP74:JP77" si="600">JJ74/BE74</f>
        <v>1166.212993756048</v>
      </c>
      <c r="JQ74" s="78">
        <f t="shared" ref="JQ74:JQ77" si="601">JK74/DD74</f>
        <v>1321.616969528209</v>
      </c>
      <c r="JR74" s="78">
        <f t="shared" ref="JR74:JR77" si="602">JL74/FD74</f>
        <v>1205.659074870752</v>
      </c>
      <c r="JS74" s="78">
        <f t="shared" ref="JS74:JS77" si="603">JM74/HB74</f>
        <v>891.08102196329014</v>
      </c>
      <c r="JT74" s="78">
        <f t="shared" ref="JT74:JT77" si="604">SUM(JP74:JS74)</f>
        <v>4584.5700601182998</v>
      </c>
      <c r="JV74" s="290">
        <f t="shared" ref="JV74:JV77" si="605">JN74/JT74</f>
        <v>0.96832242539346169</v>
      </c>
      <c r="JX74" s="530">
        <f t="shared" ref="JX74:JX77" si="606">JI74</f>
        <v>2015</v>
      </c>
      <c r="JY74" s="78">
        <f t="shared" ref="JY74:JY77" si="607">JN74</f>
        <v>4439.3420000000006</v>
      </c>
      <c r="JZ74" s="78">
        <f t="shared" ref="JZ74:JZ77" si="608">JT74</f>
        <v>4584.5700601182998</v>
      </c>
      <c r="KD74" s="78"/>
      <c r="KE74" s="78"/>
    </row>
    <row r="75" spans="2:291" s="530" customFormat="1" ht="13.5" customHeight="1" x14ac:dyDescent="0.2">
      <c r="B75" s="103"/>
      <c r="H75" s="109"/>
      <c r="I75" s="96">
        <v>2016</v>
      </c>
      <c r="J75" s="296">
        <v>0.76076278288847976</v>
      </c>
      <c r="K75" s="79">
        <f t="shared" si="351"/>
        <v>0.85016643927865254</v>
      </c>
      <c r="L75" s="96">
        <f t="shared" si="507"/>
        <v>103823</v>
      </c>
      <c r="M75" s="79">
        <f t="shared" si="508"/>
        <v>0.85016643927865254</v>
      </c>
      <c r="O75" s="213">
        <v>2016</v>
      </c>
      <c r="P75" s="75">
        <f>HDD_by_Division18!B80</f>
        <v>5929</v>
      </c>
      <c r="Q75" s="75">
        <f>HDD_by_Division18!C80</f>
        <v>5353</v>
      </c>
      <c r="R75" s="96">
        <f t="shared" si="509"/>
        <v>5473.1095890410952</v>
      </c>
      <c r="T75" s="530">
        <f>CDD_by_Division18!B80</f>
        <v>626</v>
      </c>
      <c r="U75" s="530">
        <f>CDD_by_Division18!C80</f>
        <v>888</v>
      </c>
      <c r="V75" s="96">
        <f t="shared" si="510"/>
        <v>822.84579972124845</v>
      </c>
      <c r="X75" s="420">
        <f t="shared" si="511"/>
        <v>1.0326782287144602</v>
      </c>
      <c r="Y75" s="278"/>
      <c r="Z75" s="530">
        <v>2016</v>
      </c>
      <c r="AA75" s="96">
        <f t="shared" si="512"/>
        <v>5473.1095890410952</v>
      </c>
      <c r="AB75" s="96">
        <f t="shared" si="513"/>
        <v>822.84579972124845</v>
      </c>
      <c r="AC75" s="96">
        <f t="shared" si="140"/>
        <v>47</v>
      </c>
      <c r="AD75" s="96">
        <f t="shared" si="514"/>
        <v>2209</v>
      </c>
      <c r="AE75" s="96">
        <f t="shared" si="515"/>
        <v>103823</v>
      </c>
      <c r="AF75" s="280">
        <f>'Regional_intensity (aggregate)'!I52</f>
        <v>45.911081920060717</v>
      </c>
      <c r="AG75" s="280">
        <f t="shared" si="516"/>
        <v>44.995945867311455</v>
      </c>
      <c r="AH75" s="280">
        <f t="shared" si="436"/>
        <v>45.767434355488362</v>
      </c>
      <c r="AI75" s="280">
        <f t="shared" si="201"/>
        <v>44.855161599784871</v>
      </c>
      <c r="AJ75" s="281">
        <f t="shared" si="437"/>
        <v>1.0031386414072636</v>
      </c>
      <c r="AK75" s="278"/>
      <c r="AM75" s="95">
        <v>2016</v>
      </c>
      <c r="AN75" s="227">
        <f t="shared" si="517"/>
        <v>5929</v>
      </c>
      <c r="AO75" s="228">
        <f t="shared" si="518"/>
        <v>5353</v>
      </c>
      <c r="AP75" s="229">
        <f t="shared" si="519"/>
        <v>5508.7601370645352</v>
      </c>
      <c r="AR75" s="398">
        <f t="shared" si="165"/>
        <v>0.90968799341979789</v>
      </c>
      <c r="AS75" s="278"/>
      <c r="AT75" s="530">
        <v>2016</v>
      </c>
      <c r="AU75" s="96">
        <f t="shared" si="520"/>
        <v>5508.7601370645352</v>
      </c>
      <c r="AV75" s="96">
        <f t="shared" si="521"/>
        <v>258911.72644203316</v>
      </c>
      <c r="AW75" s="96">
        <f t="shared" si="142"/>
        <v>47</v>
      </c>
      <c r="AX75" s="96">
        <f t="shared" si="522"/>
        <v>2209</v>
      </c>
      <c r="AY75" s="80">
        <f t="shared" si="523"/>
        <v>0.85016643927865254</v>
      </c>
      <c r="AZ75" s="530">
        <f t="shared" si="524"/>
        <v>2016</v>
      </c>
      <c r="BA75" s="80">
        <f>'Regional_intensity (aggregate)'!H52</f>
        <v>68.903751140078342</v>
      </c>
      <c r="BB75" s="280">
        <f t="shared" si="525"/>
        <v>68.567501096839024</v>
      </c>
      <c r="BC75" s="280">
        <f t="shared" si="526"/>
        <v>74.923007138013872</v>
      </c>
      <c r="BD75" s="280">
        <f t="shared" si="207"/>
        <v>74.557383148420612</v>
      </c>
      <c r="BE75" s="281">
        <f t="shared" si="364"/>
        <v>0.91966077940721724</v>
      </c>
      <c r="BF75" s="278">
        <v>0.87540191111248811</v>
      </c>
      <c r="BG75" s="278"/>
      <c r="BH75" s="278"/>
      <c r="BJ75" s="89"/>
      <c r="BL75" s="95">
        <f t="shared" si="33"/>
        <v>2016</v>
      </c>
      <c r="BM75" s="75">
        <f>HDD_by_Division18!D80</f>
        <v>5701</v>
      </c>
      <c r="BN75" s="75">
        <f>HDD_by_Division18!E80</f>
        <v>5786</v>
      </c>
      <c r="BO75" s="75">
        <f t="shared" si="527"/>
        <v>5748.3555840821573</v>
      </c>
      <c r="BQ75" s="75">
        <f>CDD_by_Division18!D80</f>
        <v>958</v>
      </c>
      <c r="BR75" s="75">
        <f>CDD_by_Division18!E80</f>
        <v>1073</v>
      </c>
      <c r="BS75" s="96">
        <f t="shared" si="528"/>
        <v>995.68738489871089</v>
      </c>
      <c r="BU75" s="420">
        <f t="shared" si="168"/>
        <v>1.0193173983008565</v>
      </c>
      <c r="BV75" s="278"/>
      <c r="BW75" s="530">
        <v>2016</v>
      </c>
      <c r="BX75" s="96">
        <f t="shared" si="529"/>
        <v>5748.3555840821573</v>
      </c>
      <c r="BY75" s="96">
        <f t="shared" si="530"/>
        <v>995.68738489871089</v>
      </c>
      <c r="BZ75" s="96">
        <f t="shared" si="144"/>
        <v>47</v>
      </c>
      <c r="CA75" s="96">
        <f t="shared" si="531"/>
        <v>2209</v>
      </c>
      <c r="CB75" s="96">
        <f t="shared" si="532"/>
        <v>103823</v>
      </c>
      <c r="CC75" s="96">
        <f t="shared" si="533"/>
        <v>2016</v>
      </c>
      <c r="CD75" s="280">
        <f>'Regional_intensity (aggregate)'!W52</f>
        <v>50.980221916423311</v>
      </c>
      <c r="CE75" s="280">
        <f t="shared" si="534"/>
        <v>50.60956451041757</v>
      </c>
      <c r="CF75" s="280">
        <f t="shared" si="535"/>
        <v>50.217611045959785</v>
      </c>
      <c r="CG75" s="280">
        <f t="shared" si="210"/>
        <v>49.852498287592127</v>
      </c>
      <c r="CH75" s="281">
        <f t="shared" si="451"/>
        <v>1.0151861240425311</v>
      </c>
      <c r="CI75" s="278"/>
      <c r="CJ75" s="278"/>
      <c r="CL75" s="95">
        <v>2016</v>
      </c>
      <c r="CM75" s="227">
        <f t="shared" si="536"/>
        <v>5701</v>
      </c>
      <c r="CN75" s="228">
        <f t="shared" si="537"/>
        <v>5786</v>
      </c>
      <c r="CO75" s="229">
        <f t="shared" si="538"/>
        <v>5727.3490725126476</v>
      </c>
      <c r="CQ75" s="398">
        <f t="shared" si="173"/>
        <v>0.89370167536966072</v>
      </c>
      <c r="CR75" s="278"/>
      <c r="CS75" s="530">
        <v>2016</v>
      </c>
      <c r="CT75" s="96">
        <f t="shared" si="539"/>
        <v>5727.3490725126476</v>
      </c>
      <c r="CU75" s="96">
        <f t="shared" si="540"/>
        <v>269185.40640809445</v>
      </c>
      <c r="CV75" s="96">
        <f t="shared" si="145"/>
        <v>47</v>
      </c>
      <c r="CW75" s="96">
        <f t="shared" si="541"/>
        <v>2209</v>
      </c>
      <c r="CX75" s="80">
        <f t="shared" si="542"/>
        <v>0.85016643927865254</v>
      </c>
      <c r="CY75" s="530">
        <f t="shared" si="543"/>
        <v>2016</v>
      </c>
      <c r="CZ75" s="280">
        <f>'Regional_intensity (aggregate)'!V52</f>
        <v>63.523951501534512</v>
      </c>
      <c r="DA75" s="280">
        <f t="shared" si="544"/>
        <v>62.710294600346963</v>
      </c>
      <c r="DB75" s="280">
        <f t="shared" si="545"/>
        <v>69.175559166216559</v>
      </c>
      <c r="DC75" s="280">
        <f t="shared" si="215"/>
        <v>68.289512725800449</v>
      </c>
      <c r="DD75" s="281">
        <f t="shared" si="546"/>
        <v>0.9183005134645571</v>
      </c>
      <c r="DE75" s="278"/>
      <c r="DF75" s="212"/>
      <c r="DG75" s="89"/>
      <c r="DI75" s="95">
        <f t="shared" si="34"/>
        <v>2016</v>
      </c>
      <c r="DJ75" s="75">
        <f>HDD_by_Division18!F80</f>
        <v>2456</v>
      </c>
      <c r="DK75" s="75">
        <f>HDD_by_Division18!G80</f>
        <v>3094</v>
      </c>
      <c r="DL75" s="75">
        <f>HDD_by_Division18!H80</f>
        <v>1752</v>
      </c>
      <c r="DM75" s="230">
        <f t="shared" si="547"/>
        <v>2595.5471934775792</v>
      </c>
      <c r="DO75" s="75">
        <f>CDD_by_Division18!F80</f>
        <v>2412</v>
      </c>
      <c r="DP75" s="75">
        <f>CDD_by_Division18!G80</f>
        <v>1957</v>
      </c>
      <c r="DQ75" s="75">
        <f>CDD_by_Division18!H80</f>
        <v>2882</v>
      </c>
      <c r="DR75" s="230">
        <f t="shared" si="548"/>
        <v>1616.8995316844723</v>
      </c>
      <c r="DT75" s="420">
        <f t="shared" si="176"/>
        <v>1.0357062503528449</v>
      </c>
      <c r="DU75" s="278"/>
      <c r="DV75" s="530">
        <v>2016</v>
      </c>
      <c r="DW75" s="96">
        <f t="shared" si="549"/>
        <v>2595.5471934775792</v>
      </c>
      <c r="DX75" s="96">
        <f t="shared" si="550"/>
        <v>1616.8995316844723</v>
      </c>
      <c r="DY75" s="96">
        <f t="shared" si="551"/>
        <v>75994.277989170194</v>
      </c>
      <c r="DZ75" s="96">
        <f t="shared" si="147"/>
        <v>47</v>
      </c>
      <c r="EA75" s="96">
        <f t="shared" si="552"/>
        <v>2209</v>
      </c>
      <c r="EB75" s="96">
        <f t="shared" si="553"/>
        <v>103823</v>
      </c>
      <c r="EC75" s="96">
        <f t="shared" si="554"/>
        <v>2016</v>
      </c>
      <c r="ED75" s="280">
        <f>'Regional_intensity (aggregate)'!AK52</f>
        <v>58.907435243744878</v>
      </c>
      <c r="EE75" s="280">
        <f t="shared" si="555"/>
        <v>57.765671800837573</v>
      </c>
      <c r="EF75" s="280">
        <f t="shared" si="556"/>
        <v>60.063174053322413</v>
      </c>
      <c r="EG75" s="280">
        <f t="shared" si="247"/>
        <v>58.899009697578471</v>
      </c>
      <c r="EH75" s="281">
        <f t="shared" si="557"/>
        <v>0.98075794648229042</v>
      </c>
      <c r="EI75" s="278"/>
      <c r="EK75" s="95">
        <f t="shared" si="177"/>
        <v>2016</v>
      </c>
      <c r="EL75" s="98">
        <f t="shared" si="558"/>
        <v>2456</v>
      </c>
      <c r="EM75" s="98">
        <f t="shared" si="559"/>
        <v>3094</v>
      </c>
      <c r="EN75" s="98">
        <f t="shared" si="560"/>
        <v>1752</v>
      </c>
      <c r="EO75" s="75">
        <f t="shared" si="561"/>
        <v>2351.0270115491076</v>
      </c>
      <c r="EQ75" s="398">
        <f t="shared" si="562"/>
        <v>0.86520255877533869</v>
      </c>
      <c r="ER75" s="278"/>
      <c r="ES75" s="530">
        <v>2016</v>
      </c>
      <c r="ET75" s="96">
        <f t="shared" si="563"/>
        <v>2351.0270115491076</v>
      </c>
      <c r="EU75" s="96">
        <f t="shared" si="564"/>
        <v>110498.26954280806</v>
      </c>
      <c r="EV75" s="96">
        <f t="shared" si="149"/>
        <v>47</v>
      </c>
      <c r="EW75" s="96">
        <f t="shared" si="565"/>
        <v>2209</v>
      </c>
      <c r="EX75" s="80">
        <f t="shared" si="566"/>
        <v>0.85016643927865254</v>
      </c>
      <c r="EY75" s="530">
        <f t="shared" si="567"/>
        <v>2016</v>
      </c>
      <c r="EZ75" s="280">
        <f>'Regional_intensity (aggregate)'!AJ52</f>
        <v>32.935941314375299</v>
      </c>
      <c r="FA75" s="280">
        <f t="shared" si="568"/>
        <v>32.346809037428116</v>
      </c>
      <c r="FB75" s="280">
        <f t="shared" si="569"/>
        <v>34.258313469221896</v>
      </c>
      <c r="FC75" s="280">
        <f t="shared" si="226"/>
        <v>33.645527636691767</v>
      </c>
      <c r="FD75" s="281">
        <f t="shared" si="570"/>
        <v>0.96139996336846423</v>
      </c>
      <c r="FE75" s="278"/>
      <c r="FG75" s="89"/>
      <c r="FI75" s="95">
        <f t="shared" si="255"/>
        <v>2016</v>
      </c>
      <c r="FJ75" s="75">
        <f>HDD_by_Division18!I80</f>
        <v>4619</v>
      </c>
      <c r="FK75" s="75">
        <f>HDD_by_Division18!J80</f>
        <v>3031</v>
      </c>
      <c r="FL75" s="75">
        <f t="shared" si="571"/>
        <v>3641.9696472518463</v>
      </c>
      <c r="FN75" s="75">
        <f>CDD_by_Division18!I80</f>
        <v>1497</v>
      </c>
      <c r="FO75" s="75">
        <f>CDD_by_Division18!J80</f>
        <v>928</v>
      </c>
      <c r="FP75" s="96">
        <f t="shared" si="572"/>
        <v>1154.6970813261546</v>
      </c>
      <c r="FR75" s="421">
        <f t="shared" si="185"/>
        <v>1.0184890596288008</v>
      </c>
      <c r="FS75" s="278"/>
      <c r="FT75" s="530">
        <v>2016</v>
      </c>
      <c r="FU75" s="96">
        <f t="shared" si="573"/>
        <v>3641.9696472518463</v>
      </c>
      <c r="FV75" s="96">
        <f t="shared" si="574"/>
        <v>1154.6970813261546</v>
      </c>
      <c r="FW75" s="96">
        <f t="shared" si="575"/>
        <v>54270.762822329263</v>
      </c>
      <c r="FX75" s="96">
        <f t="shared" si="151"/>
        <v>47</v>
      </c>
      <c r="FY75" s="96">
        <f t="shared" si="576"/>
        <v>2209</v>
      </c>
      <c r="FZ75" s="96">
        <f t="shared" si="577"/>
        <v>103823</v>
      </c>
      <c r="GA75" s="96">
        <f t="shared" si="578"/>
        <v>2016</v>
      </c>
      <c r="GB75" s="280">
        <f>'Regional_intensity (aggregate)'!AX52</f>
        <v>48.843654632148521</v>
      </c>
      <c r="GC75" s="280">
        <f t="shared" si="579"/>
        <v>48.361185969385019</v>
      </c>
      <c r="GD75" s="280">
        <f t="shared" si="580"/>
        <v>48.470532424216273</v>
      </c>
      <c r="GE75" s="280">
        <f t="shared" si="233"/>
        <v>47.991749394193903</v>
      </c>
      <c r="GF75" s="281">
        <f t="shared" si="581"/>
        <v>1.0076979184933779</v>
      </c>
      <c r="GG75" s="278"/>
      <c r="GH75" s="278"/>
      <c r="GJ75" s="95">
        <f t="shared" si="186"/>
        <v>2016</v>
      </c>
      <c r="GK75" s="98">
        <f t="shared" si="582"/>
        <v>4619</v>
      </c>
      <c r="GL75" s="98">
        <f t="shared" si="583"/>
        <v>3031</v>
      </c>
      <c r="GM75" s="75">
        <f t="shared" si="584"/>
        <v>3669.3510092370852</v>
      </c>
      <c r="GO75" s="398">
        <f t="shared" si="190"/>
        <v>0.89376345693618409</v>
      </c>
      <c r="GP75" s="278"/>
      <c r="GQ75" s="530">
        <v>2016</v>
      </c>
      <c r="GR75" s="96">
        <f t="shared" si="585"/>
        <v>3669.3510092370852</v>
      </c>
      <c r="GS75" s="96">
        <f t="shared" si="586"/>
        <v>172459.49743414301</v>
      </c>
      <c r="GT75" s="96">
        <f t="shared" si="153"/>
        <v>47</v>
      </c>
      <c r="GU75" s="96">
        <f t="shared" si="587"/>
        <v>2209</v>
      </c>
      <c r="GV75" s="280">
        <f t="shared" si="588"/>
        <v>0.85016643927865254</v>
      </c>
      <c r="GW75" s="530">
        <f t="shared" si="589"/>
        <v>2016</v>
      </c>
      <c r="GX75" s="280">
        <f>'Regional_intensity (aggregate)'!AW52</f>
        <v>46.705706266029374</v>
      </c>
      <c r="GY75" s="280">
        <f t="shared" si="590"/>
        <v>46.289613426147305</v>
      </c>
      <c r="GZ75" s="280">
        <f t="shared" si="591"/>
        <v>49.233280284900566</v>
      </c>
      <c r="HA75" s="280">
        <f t="shared" si="592"/>
        <v>48.794669737106453</v>
      </c>
      <c r="HB75" s="281">
        <f t="shared" si="326"/>
        <v>0.94866127131394129</v>
      </c>
      <c r="HC75" s="278"/>
      <c r="HD75" s="278"/>
      <c r="HE75" s="278"/>
      <c r="HG75" s="89"/>
      <c r="HP75" s="112"/>
      <c r="HQ75" s="112"/>
      <c r="HT75" s="81"/>
      <c r="HU75" s="81"/>
      <c r="HV75" s="81"/>
      <c r="HW75" s="81"/>
      <c r="HY75" s="75"/>
      <c r="HZ75" s="75"/>
      <c r="IC75" s="81"/>
      <c r="ID75" s="81"/>
      <c r="IE75" s="81"/>
      <c r="IF75" s="81"/>
      <c r="IM75" s="288"/>
      <c r="IO75" s="530">
        <v>2016</v>
      </c>
      <c r="IP75" s="466">
        <f t="shared" ref="IP75:IP77" si="609">IP74</f>
        <v>720.44299999999998</v>
      </c>
      <c r="IQ75" s="466">
        <f t="shared" ref="IQ75:IQ77" si="610">IQ74</f>
        <v>967.56500000000005</v>
      </c>
      <c r="IR75" s="466">
        <f t="shared" ref="IR75:IR77" si="611">IR74</f>
        <v>2023.3030000000001</v>
      </c>
      <c r="IS75" s="466">
        <f t="shared" ref="IS75:IS77" si="612">IS74</f>
        <v>902.25400000000002</v>
      </c>
      <c r="IT75" s="466">
        <f t="shared" ref="IT75:IT77" si="613">IT74</f>
        <v>4613.5650000000005</v>
      </c>
      <c r="IV75" s="78">
        <f t="shared" si="594"/>
        <v>718.18886269730262</v>
      </c>
      <c r="IW75" s="78">
        <f t="shared" si="595"/>
        <v>953.09123823235404</v>
      </c>
      <c r="IX75" s="78">
        <f t="shared" si="596"/>
        <v>2062.9993437800149</v>
      </c>
      <c r="IY75" s="78">
        <f t="shared" si="597"/>
        <v>895.3615795386097</v>
      </c>
      <c r="IZ75" s="78">
        <f t="shared" si="598"/>
        <v>4629.6410242482816</v>
      </c>
      <c r="JB75" s="290">
        <f t="shared" si="418"/>
        <v>0.99652758730880409</v>
      </c>
      <c r="JD75" s="530">
        <f t="shared" si="599"/>
        <v>2016</v>
      </c>
      <c r="JE75" s="78">
        <f t="shared" si="420"/>
        <v>4613.5650000000005</v>
      </c>
      <c r="JF75" s="78">
        <f t="shared" si="421"/>
        <v>4629.6410242482816</v>
      </c>
      <c r="JI75" s="530">
        <f t="shared" si="155"/>
        <v>2016</v>
      </c>
      <c r="JJ75" s="78">
        <f>SEDS_CensusRgn!J64</f>
        <v>1082.877</v>
      </c>
      <c r="JK75" s="78">
        <f>SEDS_CensusRgn!K64</f>
        <v>1226.615</v>
      </c>
      <c r="JL75" s="78">
        <f>SEDS_CensusRgn!L64</f>
        <v>1152.2629999999999</v>
      </c>
      <c r="JM75" s="78">
        <f>SEDS_CensusRgn!M64</f>
        <v>858.74599999999998</v>
      </c>
      <c r="JN75" s="78">
        <f t="shared" si="496"/>
        <v>4320.5010000000002</v>
      </c>
      <c r="JP75" s="78">
        <f t="shared" si="600"/>
        <v>1177.4743734292838</v>
      </c>
      <c r="JQ75" s="78">
        <f t="shared" si="601"/>
        <v>1335.7446522296241</v>
      </c>
      <c r="JR75" s="78">
        <f t="shared" si="602"/>
        <v>1198.526153426101</v>
      </c>
      <c r="JS75" s="78">
        <f t="shared" si="603"/>
        <v>905.21878142089179</v>
      </c>
      <c r="JT75" s="78">
        <f t="shared" si="604"/>
        <v>4616.963960505901</v>
      </c>
      <c r="JV75" s="290">
        <f t="shared" si="605"/>
        <v>0.93578833124064154</v>
      </c>
      <c r="JX75" s="530">
        <f t="shared" si="606"/>
        <v>2016</v>
      </c>
      <c r="JY75" s="78">
        <f t="shared" si="607"/>
        <v>4320.5010000000002</v>
      </c>
      <c r="JZ75" s="78">
        <f t="shared" si="608"/>
        <v>4616.963960505901</v>
      </c>
      <c r="KD75" s="78"/>
      <c r="KE75" s="78"/>
    </row>
    <row r="76" spans="2:291" s="530" customFormat="1" ht="13.5" customHeight="1" x14ac:dyDescent="0.2">
      <c r="B76" s="103"/>
      <c r="H76" s="109"/>
      <c r="I76" s="96">
        <v>2017</v>
      </c>
      <c r="J76" s="296">
        <v>0.82874352759678971</v>
      </c>
      <c r="K76" s="79">
        <f t="shared" si="351"/>
        <v>0.81099496529411519</v>
      </c>
      <c r="L76" s="96">
        <f t="shared" si="507"/>
        <v>110592</v>
      </c>
      <c r="M76" s="79">
        <f t="shared" si="508"/>
        <v>0.81099496529411519</v>
      </c>
      <c r="O76" s="213">
        <v>2017</v>
      </c>
      <c r="P76" s="75">
        <f>HDD_by_Division18!B81</f>
        <v>6038</v>
      </c>
      <c r="Q76" s="75">
        <f>HDD_by_Division18!C81</f>
        <v>5332</v>
      </c>
      <c r="R76" s="96">
        <f t="shared" si="509"/>
        <v>5479.2176560121761</v>
      </c>
      <c r="T76" s="530">
        <f>CDD_by_Division18!B81</f>
        <v>450</v>
      </c>
      <c r="U76" s="530">
        <f>CDD_by_Division18!C81</f>
        <v>661</v>
      </c>
      <c r="V76" s="96">
        <f t="shared" si="510"/>
        <v>608.52848756176877</v>
      </c>
      <c r="X76" s="420">
        <f t="shared" si="511"/>
        <v>1.0097624885618628</v>
      </c>
      <c r="Y76" s="278"/>
      <c r="Z76" s="530">
        <v>2017</v>
      </c>
      <c r="AA76" s="96">
        <f t="shared" si="512"/>
        <v>5479.2176560121761</v>
      </c>
      <c r="AB76" s="96">
        <f t="shared" si="513"/>
        <v>608.52848756176877</v>
      </c>
      <c r="AC76" s="96">
        <f t="shared" si="140"/>
        <v>48</v>
      </c>
      <c r="AD76" s="96">
        <f t="shared" si="514"/>
        <v>2304</v>
      </c>
      <c r="AE76" s="96">
        <f t="shared" si="515"/>
        <v>110592</v>
      </c>
      <c r="AF76" s="280">
        <f>'Regional_intensity (aggregate)'!I53</f>
        <v>45.120044278119607</v>
      </c>
      <c r="AG76" s="280">
        <f t="shared" si="516"/>
        <v>43.768467115472497</v>
      </c>
      <c r="AH76" s="280">
        <f t="shared" si="436"/>
        <v>45.470664185425719</v>
      </c>
      <c r="AI76" s="280">
        <f t="shared" si="201"/>
        <v>44.108584154994098</v>
      </c>
      <c r="AJ76" s="281">
        <f t="shared" si="437"/>
        <v>0.99228909641881824</v>
      </c>
      <c r="AK76" s="278"/>
      <c r="AM76" s="95">
        <v>2017</v>
      </c>
      <c r="AN76" s="227">
        <f t="shared" si="517"/>
        <v>6038</v>
      </c>
      <c r="AO76" s="228">
        <f t="shared" si="518"/>
        <v>5332</v>
      </c>
      <c r="AP76" s="229">
        <f t="shared" si="519"/>
        <v>5522.9143346659057</v>
      </c>
      <c r="AR76" s="398">
        <f t="shared" si="165"/>
        <v>0.91120044847031267</v>
      </c>
      <c r="AS76" s="278"/>
      <c r="AT76" s="530">
        <v>2017</v>
      </c>
      <c r="AU76" s="96">
        <f t="shared" si="520"/>
        <v>5522.9143346659057</v>
      </c>
      <c r="AV76" s="96">
        <f t="shared" si="521"/>
        <v>265099.8880639635</v>
      </c>
      <c r="AW76" s="96">
        <f t="shared" si="142"/>
        <v>48</v>
      </c>
      <c r="AX76" s="96">
        <f t="shared" si="522"/>
        <v>2304</v>
      </c>
      <c r="AY76" s="80">
        <f t="shared" si="523"/>
        <v>0.81099496529411519</v>
      </c>
      <c r="AZ76" s="530">
        <f t="shared" si="524"/>
        <v>2017</v>
      </c>
      <c r="BA76" s="80">
        <f>'Regional_intensity (aggregate)'!H53</f>
        <v>69.846587220352092</v>
      </c>
      <c r="BB76" s="280">
        <f t="shared" si="525"/>
        <v>68.195101878445385</v>
      </c>
      <c r="BC76" s="280">
        <f t="shared" si="526"/>
        <v>75.975873155535268</v>
      </c>
      <c r="BD76" s="280">
        <f t="shared" si="207"/>
        <v>74.179464113256827</v>
      </c>
      <c r="BE76" s="281">
        <f t="shared" si="364"/>
        <v>0.91932589017258803</v>
      </c>
      <c r="BF76" s="278">
        <v>0.87330767024466549</v>
      </c>
      <c r="BG76" s="278"/>
      <c r="BH76" s="278"/>
      <c r="BJ76" s="89"/>
      <c r="BL76" s="95">
        <f t="shared" si="33"/>
        <v>2017</v>
      </c>
      <c r="BM76" s="75">
        <f>HDD_by_Division18!D81</f>
        <v>5684</v>
      </c>
      <c r="BN76" s="75">
        <f>HDD_by_Division18!E81</f>
        <v>5997</v>
      </c>
      <c r="BO76" s="75">
        <f t="shared" si="527"/>
        <v>5858.3799743260588</v>
      </c>
      <c r="BQ76" s="75">
        <f>CDD_by_Division18!D81</f>
        <v>709</v>
      </c>
      <c r="BR76" s="75">
        <f>CDD_by_Division18!E81</f>
        <v>911</v>
      </c>
      <c r="BS76" s="96">
        <f t="shared" si="528"/>
        <v>775.19871086556168</v>
      </c>
      <c r="BU76" s="420">
        <f t="shared" si="168"/>
        <v>0.99675610588689445</v>
      </c>
      <c r="BV76" s="278"/>
      <c r="BW76" s="530">
        <v>2017</v>
      </c>
      <c r="BX76" s="96">
        <f t="shared" si="529"/>
        <v>5858.3799743260588</v>
      </c>
      <c r="BY76" s="96">
        <f t="shared" si="530"/>
        <v>775.19871086556168</v>
      </c>
      <c r="BZ76" s="96">
        <f t="shared" si="144"/>
        <v>48</v>
      </c>
      <c r="CA76" s="96">
        <f t="shared" si="531"/>
        <v>2304</v>
      </c>
      <c r="CB76" s="96">
        <f t="shared" si="532"/>
        <v>110592</v>
      </c>
      <c r="CC76" s="96">
        <f t="shared" si="533"/>
        <v>2017</v>
      </c>
      <c r="CD76" s="280">
        <f>'Regional_intensity (aggregate)'!W53</f>
        <v>49.860651926297173</v>
      </c>
      <c r="CE76" s="280">
        <f t="shared" si="534"/>
        <v>49.07792228554834</v>
      </c>
      <c r="CF76" s="280">
        <f t="shared" si="535"/>
        <v>49.91918993283354</v>
      </c>
      <c r="CG76" s="280">
        <f t="shared" si="210"/>
        <v>49.135541342350677</v>
      </c>
      <c r="CH76" s="281">
        <f t="shared" si="451"/>
        <v>0.99882734462207556</v>
      </c>
      <c r="CI76" s="278"/>
      <c r="CJ76" s="278"/>
      <c r="CL76" s="95">
        <v>2017</v>
      </c>
      <c r="CM76" s="227">
        <f t="shared" si="536"/>
        <v>5684</v>
      </c>
      <c r="CN76" s="228">
        <f t="shared" si="537"/>
        <v>5997</v>
      </c>
      <c r="CO76" s="229">
        <f t="shared" si="538"/>
        <v>5781.0265846642196</v>
      </c>
      <c r="CQ76" s="398">
        <f t="shared" si="173"/>
        <v>0.89971807450146501</v>
      </c>
      <c r="CR76" s="278"/>
      <c r="CS76" s="530">
        <v>2017</v>
      </c>
      <c r="CT76" s="96">
        <f t="shared" si="539"/>
        <v>5781.0265846642196</v>
      </c>
      <c r="CU76" s="96">
        <f t="shared" si="540"/>
        <v>277489.27606388251</v>
      </c>
      <c r="CV76" s="96">
        <f t="shared" si="145"/>
        <v>48</v>
      </c>
      <c r="CW76" s="96">
        <f t="shared" si="541"/>
        <v>2304</v>
      </c>
      <c r="CX76" s="80">
        <f t="shared" si="542"/>
        <v>0.81099496529411519</v>
      </c>
      <c r="CY76" s="530">
        <f t="shared" si="543"/>
        <v>2017</v>
      </c>
      <c r="CZ76" s="280">
        <f>'Regional_intensity (aggregate)'!V53</f>
        <v>64.560462222407793</v>
      </c>
      <c r="DA76" s="280">
        <f t="shared" si="544"/>
        <v>63.716063378688816</v>
      </c>
      <c r="DB76" s="280">
        <f t="shared" si="545"/>
        <v>69.848628239944844</v>
      </c>
      <c r="DC76" s="280">
        <f t="shared" si="215"/>
        <v>68.935064444227535</v>
      </c>
      <c r="DD76" s="281">
        <f t="shared" si="546"/>
        <v>0.92429105408668766</v>
      </c>
      <c r="DE76" s="278"/>
      <c r="DF76" s="212"/>
      <c r="DG76" s="89"/>
      <c r="DI76" s="95">
        <f t="shared" si="34"/>
        <v>2017</v>
      </c>
      <c r="DJ76" s="75">
        <f>HDD_by_Division18!F81</f>
        <v>2231</v>
      </c>
      <c r="DK76" s="75">
        <f>HDD_by_Division18!G81</f>
        <v>2835</v>
      </c>
      <c r="DL76" s="75">
        <f>HDD_by_Division18!H81</f>
        <v>1582</v>
      </c>
      <c r="DM76" s="230">
        <f t="shared" si="547"/>
        <v>2365.3088742552522</v>
      </c>
      <c r="DO76" s="75">
        <f>CDD_by_Division18!F81</f>
        <v>2254</v>
      </c>
      <c r="DP76" s="75">
        <f>CDD_by_Division18!G81</f>
        <v>1585</v>
      </c>
      <c r="DQ76" s="75">
        <f>CDD_by_Division18!H81</f>
        <v>2718</v>
      </c>
      <c r="DR76" s="230">
        <f t="shared" si="548"/>
        <v>1452.7347431582029</v>
      </c>
      <c r="DT76" s="420">
        <f t="shared" si="176"/>
        <v>1.0157969045104736</v>
      </c>
      <c r="DU76" s="278"/>
      <c r="DV76" s="530">
        <v>2017</v>
      </c>
      <c r="DW76" s="96">
        <f t="shared" si="549"/>
        <v>2365.3088742552522</v>
      </c>
      <c r="DX76" s="96">
        <f t="shared" si="550"/>
        <v>1452.7347431582029</v>
      </c>
      <c r="DY76" s="96">
        <f t="shared" si="551"/>
        <v>69731.267671593741</v>
      </c>
      <c r="DZ76" s="96">
        <f t="shared" si="147"/>
        <v>48</v>
      </c>
      <c r="EA76" s="96">
        <f t="shared" si="552"/>
        <v>2304</v>
      </c>
      <c r="EB76" s="96">
        <f t="shared" si="553"/>
        <v>110592</v>
      </c>
      <c r="EC76" s="96">
        <f t="shared" si="554"/>
        <v>2017</v>
      </c>
      <c r="ED76" s="280">
        <f>'Regional_intensity (aggregate)'!AK53</f>
        <v>57.050706389871593</v>
      </c>
      <c r="EE76" s="280">
        <f t="shared" si="555"/>
        <v>57.425606504621705</v>
      </c>
      <c r="EF76" s="280">
        <f t="shared" si="556"/>
        <v>57.997491044915833</v>
      </c>
      <c r="EG76" s="280">
        <f t="shared" si="247"/>
        <v>58.378612812267299</v>
      </c>
      <c r="EH76" s="281">
        <f t="shared" si="557"/>
        <v>0.98367542047101642</v>
      </c>
      <c r="EI76" s="278"/>
      <c r="EK76" s="95">
        <f t="shared" si="177"/>
        <v>2017</v>
      </c>
      <c r="EL76" s="98">
        <f t="shared" si="558"/>
        <v>2231</v>
      </c>
      <c r="EM76" s="98">
        <f t="shared" si="559"/>
        <v>2835</v>
      </c>
      <c r="EN76" s="98">
        <f t="shared" si="560"/>
        <v>1582</v>
      </c>
      <c r="EO76" s="75">
        <f t="shared" si="561"/>
        <v>2137.4415386083806</v>
      </c>
      <c r="EQ76" s="398">
        <f t="shared" si="562"/>
        <v>0.8183210182929529</v>
      </c>
      <c r="ER76" s="278"/>
      <c r="ES76" s="530">
        <v>2017</v>
      </c>
      <c r="ET76" s="96">
        <f t="shared" si="563"/>
        <v>2137.4415386083806</v>
      </c>
      <c r="EU76" s="96">
        <f t="shared" si="564"/>
        <v>102597.19385320228</v>
      </c>
      <c r="EV76" s="96">
        <f t="shared" si="149"/>
        <v>48</v>
      </c>
      <c r="EW76" s="96">
        <f t="shared" si="565"/>
        <v>2304</v>
      </c>
      <c r="EX76" s="80">
        <f t="shared" si="566"/>
        <v>0.81099496529411519</v>
      </c>
      <c r="EY76" s="530">
        <f t="shared" si="567"/>
        <v>2017</v>
      </c>
      <c r="EZ76" s="280">
        <f>'Regional_intensity (aggregate)'!AJ53</f>
        <v>31.948907747368416</v>
      </c>
      <c r="FA76" s="280">
        <f t="shared" si="568"/>
        <v>31.942468717034444</v>
      </c>
      <c r="FB76" s="280">
        <f t="shared" si="569"/>
        <v>33.865264830197852</v>
      </c>
      <c r="FC76" s="280">
        <f t="shared" si="226"/>
        <v>33.858439574410269</v>
      </c>
      <c r="FD76" s="281">
        <f t="shared" si="570"/>
        <v>0.94341231074264009</v>
      </c>
      <c r="FE76" s="278"/>
      <c r="FG76" s="89"/>
      <c r="FI76" s="95">
        <f t="shared" si="255"/>
        <v>2017</v>
      </c>
      <c r="FJ76" s="75">
        <f>HDD_by_Division18!I81</f>
        <v>4568</v>
      </c>
      <c r="FK76" s="75">
        <f>HDD_by_Division18!J81</f>
        <v>3187</v>
      </c>
      <c r="FL76" s="75">
        <f t="shared" si="571"/>
        <v>3718.3281378178835</v>
      </c>
      <c r="FN76" s="75">
        <f>CDD_by_Division18!I81</f>
        <v>1548</v>
      </c>
      <c r="FO76" s="75">
        <f>CDD_by_Division18!J81</f>
        <v>1053</v>
      </c>
      <c r="FP76" s="96">
        <f t="shared" si="572"/>
        <v>1250.2145083593086</v>
      </c>
      <c r="FR76" s="421">
        <f t="shared" si="185"/>
        <v>1.026075107260926</v>
      </c>
      <c r="FS76" s="278"/>
      <c r="FT76" s="530">
        <v>2017</v>
      </c>
      <c r="FU76" s="96">
        <f t="shared" si="573"/>
        <v>3718.3281378178835</v>
      </c>
      <c r="FV76" s="96">
        <f t="shared" si="574"/>
        <v>1250.2145083593086</v>
      </c>
      <c r="FW76" s="96">
        <f t="shared" si="575"/>
        <v>60010.296401246815</v>
      </c>
      <c r="FX76" s="96">
        <f t="shared" si="151"/>
        <v>48</v>
      </c>
      <c r="FY76" s="96">
        <f t="shared" si="576"/>
        <v>2304</v>
      </c>
      <c r="FZ76" s="96">
        <f t="shared" si="577"/>
        <v>110592</v>
      </c>
      <c r="GA76" s="96">
        <f t="shared" si="578"/>
        <v>2017</v>
      </c>
      <c r="GB76" s="280">
        <f>'Regional_intensity (aggregate)'!AX53</f>
        <v>49.15367968927545</v>
      </c>
      <c r="GC76" s="280">
        <f t="shared" si="579"/>
        <v>48.077263347256206</v>
      </c>
      <c r="GD76" s="280">
        <f t="shared" si="580"/>
        <v>47.897274720693062</v>
      </c>
      <c r="GE76" s="280">
        <f t="shared" si="233"/>
        <v>46.848372388793209</v>
      </c>
      <c r="GF76" s="281">
        <f t="shared" si="581"/>
        <v>1.0262312412534733</v>
      </c>
      <c r="GG76" s="278"/>
      <c r="GH76" s="278"/>
      <c r="GJ76" s="95">
        <f t="shared" si="186"/>
        <v>2017</v>
      </c>
      <c r="GK76" s="98">
        <f t="shared" si="582"/>
        <v>4568</v>
      </c>
      <c r="GL76" s="98">
        <f t="shared" si="583"/>
        <v>3187</v>
      </c>
      <c r="GM76" s="75">
        <f t="shared" si="584"/>
        <v>3742.1402668491273</v>
      </c>
      <c r="GO76" s="398">
        <f t="shared" si="190"/>
        <v>0.90310164122090064</v>
      </c>
      <c r="GP76" s="278"/>
      <c r="GQ76" s="530">
        <v>2017</v>
      </c>
      <c r="GR76" s="96">
        <f t="shared" si="585"/>
        <v>3742.1402668491273</v>
      </c>
      <c r="GS76" s="96">
        <f t="shared" si="586"/>
        <v>179622.7328087581</v>
      </c>
      <c r="GT76" s="96">
        <f t="shared" si="153"/>
        <v>48</v>
      </c>
      <c r="GU76" s="96">
        <f t="shared" si="587"/>
        <v>2304</v>
      </c>
      <c r="GV76" s="280">
        <f t="shared" si="588"/>
        <v>0.81099496529411519</v>
      </c>
      <c r="GW76" s="530">
        <f t="shared" si="589"/>
        <v>2017</v>
      </c>
      <c r="GX76" s="280">
        <f>'Regional_intensity (aggregate)'!AW53</f>
        <v>47.75705033418911</v>
      </c>
      <c r="GY76" s="280">
        <f t="shared" si="590"/>
        <v>47.629782050308982</v>
      </c>
      <c r="GZ76" s="280">
        <f t="shared" si="591"/>
        <v>49.970475104779702</v>
      </c>
      <c r="HA76" s="280">
        <f t="shared" si="592"/>
        <v>49.837308241107074</v>
      </c>
      <c r="HB76" s="281">
        <f t="shared" si="326"/>
        <v>0.95570534868941281</v>
      </c>
      <c r="HC76" s="278"/>
      <c r="HD76" s="278"/>
      <c r="HE76" s="278"/>
      <c r="HG76" s="89"/>
      <c r="HP76" s="112"/>
      <c r="HQ76" s="112"/>
      <c r="HT76" s="81"/>
      <c r="HU76" s="81"/>
      <c r="HV76" s="81"/>
      <c r="HW76" s="81"/>
      <c r="HY76" s="75"/>
      <c r="HZ76" s="75"/>
      <c r="IC76" s="81"/>
      <c r="ID76" s="81"/>
      <c r="IE76" s="81"/>
      <c r="IF76" s="81"/>
      <c r="IM76" s="288"/>
      <c r="IO76" s="530">
        <v>2017</v>
      </c>
      <c r="IP76" s="466">
        <f t="shared" si="609"/>
        <v>720.44299999999998</v>
      </c>
      <c r="IQ76" s="466">
        <f t="shared" si="610"/>
        <v>967.56500000000005</v>
      </c>
      <c r="IR76" s="466">
        <f t="shared" si="611"/>
        <v>2023.3030000000001</v>
      </c>
      <c r="IS76" s="466">
        <f t="shared" si="612"/>
        <v>902.25400000000002</v>
      </c>
      <c r="IT76" s="466">
        <f t="shared" si="613"/>
        <v>4613.5650000000005</v>
      </c>
      <c r="IV76" s="78">
        <f t="shared" si="594"/>
        <v>726.04143550512276</v>
      </c>
      <c r="IW76" s="78">
        <f t="shared" si="595"/>
        <v>968.70095238141062</v>
      </c>
      <c r="IX76" s="78">
        <f t="shared" si="596"/>
        <v>2056.8807127773666</v>
      </c>
      <c r="IY76" s="78">
        <f t="shared" si="597"/>
        <v>879.19171014318044</v>
      </c>
      <c r="IZ76" s="78">
        <f t="shared" si="598"/>
        <v>4630.81481080708</v>
      </c>
      <c r="JA76" s="212"/>
      <c r="JB76" s="290">
        <f t="shared" si="418"/>
        <v>0.99627499446386347</v>
      </c>
      <c r="JD76" s="530">
        <f t="shared" si="599"/>
        <v>2017</v>
      </c>
      <c r="JE76" s="78">
        <f t="shared" si="420"/>
        <v>4613.5650000000005</v>
      </c>
      <c r="JF76" s="78">
        <f t="shared" si="421"/>
        <v>4630.81481080708</v>
      </c>
      <c r="JI76" s="530">
        <f t="shared" si="155"/>
        <v>2017</v>
      </c>
      <c r="JJ76" s="78">
        <f>SEDS_CensusRgn!J65</f>
        <v>1099.239</v>
      </c>
      <c r="JK76" s="78">
        <f>SEDS_CensusRgn!K65</f>
        <v>1253.104</v>
      </c>
      <c r="JL76" s="78">
        <f>SEDS_CensusRgn!L65</f>
        <v>1135.309</v>
      </c>
      <c r="JM76" s="78">
        <f>SEDS_CensusRgn!M65</f>
        <v>884.98800000000006</v>
      </c>
      <c r="JN76" s="78">
        <f t="shared" si="496"/>
        <v>4372.6400000000003</v>
      </c>
      <c r="JO76" s="212"/>
      <c r="JP76" s="78">
        <f t="shared" si="600"/>
        <v>1195.7011237806391</v>
      </c>
      <c r="JQ76" s="78">
        <f t="shared" si="601"/>
        <v>1355.7461088252333</v>
      </c>
      <c r="JR76" s="78">
        <f t="shared" si="602"/>
        <v>1203.4070226477133</v>
      </c>
      <c r="JS76" s="78">
        <f t="shared" si="603"/>
        <v>926.00507176569681</v>
      </c>
      <c r="JT76" s="78">
        <f t="shared" si="604"/>
        <v>4680.8593270192823</v>
      </c>
      <c r="JV76" s="290">
        <f t="shared" si="605"/>
        <v>0.93415326001357268</v>
      </c>
      <c r="JX76" s="530">
        <f t="shared" si="606"/>
        <v>2017</v>
      </c>
      <c r="JY76" s="78">
        <f t="shared" si="607"/>
        <v>4372.6400000000003</v>
      </c>
      <c r="JZ76" s="78">
        <f t="shared" si="608"/>
        <v>4680.8593270192823</v>
      </c>
      <c r="KD76" s="78"/>
      <c r="KE76" s="78"/>
    </row>
    <row r="77" spans="2:291" ht="13.5" customHeight="1" x14ac:dyDescent="0.2">
      <c r="B77" s="103"/>
      <c r="H77" s="109"/>
      <c r="I77" s="96">
        <v>2018</v>
      </c>
      <c r="J77" s="296">
        <v>0.84994522825145313</v>
      </c>
      <c r="K77" s="79">
        <f t="shared" si="351"/>
        <v>0.82824021661611269</v>
      </c>
      <c r="L77" s="96">
        <f t="shared" si="507"/>
        <v>117649</v>
      </c>
      <c r="M77" s="79">
        <f t="shared" si="508"/>
        <v>0.82824021661611269</v>
      </c>
      <c r="O77" s="213">
        <v>2018</v>
      </c>
      <c r="P77" s="75">
        <f>HDD_by_Division18!B82</f>
        <v>6322</v>
      </c>
      <c r="Q77" s="75">
        <f>HDD_by_Division18!C82</f>
        <v>5780</v>
      </c>
      <c r="R77" s="96">
        <f t="shared" si="509"/>
        <v>5893.0197869101976</v>
      </c>
      <c r="S77" s="530"/>
      <c r="T77" s="530">
        <f>CDD_by_Division18!B82</f>
        <v>666</v>
      </c>
      <c r="U77" s="530">
        <f>CDD_by_Division18!C82</f>
        <v>887</v>
      </c>
      <c r="V77" s="96">
        <f t="shared" si="510"/>
        <v>832.04168602441189</v>
      </c>
      <c r="X77" s="420">
        <f t="shared" si="511"/>
        <v>1.0370821810206055</v>
      </c>
      <c r="Y77" s="278"/>
      <c r="Z77">
        <v>2018</v>
      </c>
      <c r="AA77" s="96">
        <f t="shared" si="512"/>
        <v>5893.0197869101976</v>
      </c>
      <c r="AB77" s="96">
        <f t="shared" si="513"/>
        <v>832.04168602441189</v>
      </c>
      <c r="AC77" s="96">
        <f t="shared" si="140"/>
        <v>49</v>
      </c>
      <c r="AD77" s="96">
        <f t="shared" si="514"/>
        <v>2401</v>
      </c>
      <c r="AE77" s="96">
        <f t="shared" si="515"/>
        <v>117649</v>
      </c>
      <c r="AF77" s="577">
        <f>'Regional_intensity (aggregate)'!I54</f>
        <v>45.120044278119607</v>
      </c>
      <c r="AG77" s="280">
        <f t="shared" si="516"/>
        <v>43.747294505671555</v>
      </c>
      <c r="AH77" s="280">
        <f t="shared" si="436"/>
        <v>44.630278886425316</v>
      </c>
      <c r="AI77" s="280">
        <f t="shared" si="201"/>
        <v>43.272429926703801</v>
      </c>
      <c r="AJ77" s="281">
        <f t="shared" si="437"/>
        <v>1.0109738366847458</v>
      </c>
      <c r="AK77" s="278"/>
      <c r="AM77" s="95">
        <v>2018</v>
      </c>
      <c r="AN77" s="227">
        <f t="shared" si="517"/>
        <v>6322</v>
      </c>
      <c r="AO77" s="228">
        <f t="shared" si="518"/>
        <v>5780</v>
      </c>
      <c r="AP77" s="229">
        <f t="shared" si="519"/>
        <v>5926.5659623072524</v>
      </c>
      <c r="AR77" s="398">
        <f t="shared" si="165"/>
        <v>0.95321027850627871</v>
      </c>
      <c r="AS77" s="278"/>
      <c r="AT77">
        <v>2018</v>
      </c>
      <c r="AU77" s="96">
        <f t="shared" ref="AU77" si="614">AP77</f>
        <v>5926.5659623072524</v>
      </c>
      <c r="AV77" s="96">
        <f t="shared" ref="AV77" si="615">AU77*AW77</f>
        <v>290401.73215305537</v>
      </c>
      <c r="AW77" s="96">
        <f t="shared" si="142"/>
        <v>49</v>
      </c>
      <c r="AX77" s="96">
        <f t="shared" ref="AX77" si="616">AW77*AW77</f>
        <v>2401</v>
      </c>
      <c r="AY77" s="80">
        <f t="shared" ref="AY77" si="617">M77</f>
        <v>0.82824021661611269</v>
      </c>
      <c r="AZ77">
        <f t="shared" si="524"/>
        <v>2018</v>
      </c>
      <c r="BA77" s="80">
        <f>'Regional_intensity (aggregate)'!H54</f>
        <v>69.846587220352092</v>
      </c>
      <c r="BB77" s="280">
        <f t="shared" ref="BB77" si="618">SUMPRODUCT(AU$23:AY$23,AU77:AY77)+AT$23</f>
        <v>70.917243249976124</v>
      </c>
      <c r="BC77" s="280">
        <f t="shared" ref="BC77" si="619">BA77/BE77</f>
        <v>71.474833464652889</v>
      </c>
      <c r="BD77" s="280">
        <f t="shared" si="207"/>
        <v>72.570448360966765</v>
      </c>
      <c r="BE77" s="281">
        <f t="shared" ref="BE77" si="620">BB77/BD77</f>
        <v>0.97721930691722381</v>
      </c>
      <c r="BF77" s="278">
        <v>0.92818649768174122</v>
      </c>
      <c r="BG77" s="278"/>
      <c r="BH77" s="278"/>
      <c r="BJ77" s="89"/>
      <c r="BL77" s="95">
        <f t="shared" si="33"/>
        <v>2018</v>
      </c>
      <c r="BM77" s="75">
        <f>HDD_by_Division18!D82</f>
        <v>6434</v>
      </c>
      <c r="BN77" s="75">
        <f>HDD_by_Division18!E82</f>
        <v>6969</v>
      </c>
      <c r="BO77" s="75">
        <f t="shared" si="527"/>
        <v>6732.0616174582801</v>
      </c>
      <c r="BP77" s="530"/>
      <c r="BQ77" s="75">
        <f>CDD_by_Division18!D82</f>
        <v>975</v>
      </c>
      <c r="BR77" s="75">
        <f>CDD_by_Division18!E82</f>
        <v>1134</v>
      </c>
      <c r="BS77" s="96">
        <f t="shared" si="528"/>
        <v>1027.1069060773482</v>
      </c>
      <c r="BU77" s="420">
        <f t="shared" si="168"/>
        <v>1.0293649702943373</v>
      </c>
      <c r="BV77" s="278"/>
      <c r="BW77" s="530">
        <v>2018</v>
      </c>
      <c r="BX77" s="96">
        <f t="shared" si="529"/>
        <v>6732.0616174582801</v>
      </c>
      <c r="BY77" s="96">
        <f t="shared" si="530"/>
        <v>1027.1069060773482</v>
      </c>
      <c r="BZ77" s="96">
        <f t="shared" si="144"/>
        <v>49</v>
      </c>
      <c r="CA77" s="96">
        <f t="shared" si="531"/>
        <v>2401</v>
      </c>
      <c r="CB77" s="96">
        <f t="shared" si="532"/>
        <v>117649</v>
      </c>
      <c r="CC77" s="96">
        <f t="shared" si="533"/>
        <v>2018</v>
      </c>
      <c r="CD77" s="280">
        <f>'Regional_intensity (aggregate)'!W54</f>
        <v>49.860651926297173</v>
      </c>
      <c r="CE77" s="280">
        <f t="shared" si="534"/>
        <v>49.181572069507084</v>
      </c>
      <c r="CF77" s="280">
        <f t="shared" si="535"/>
        <v>48.949870362366632</v>
      </c>
      <c r="CG77" s="280">
        <f t="shared" si="210"/>
        <v>48.28319494455009</v>
      </c>
      <c r="CH77" s="281">
        <f t="shared" si="451"/>
        <v>1.0186064142190407</v>
      </c>
      <c r="CI77" s="278"/>
      <c r="CJ77" s="278"/>
      <c r="CL77" s="95">
        <v>2018</v>
      </c>
      <c r="CM77" s="227">
        <f t="shared" si="536"/>
        <v>6434</v>
      </c>
      <c r="CN77" s="228">
        <f t="shared" si="537"/>
        <v>6969</v>
      </c>
      <c r="CO77" s="229">
        <f t="shared" si="538"/>
        <v>6599.844162285488</v>
      </c>
      <c r="CQ77" s="398">
        <f t="shared" si="173"/>
        <v>0.98774235758978746</v>
      </c>
      <c r="CR77" s="278"/>
      <c r="CS77" s="530">
        <v>2018</v>
      </c>
      <c r="CT77" s="96">
        <f t="shared" si="539"/>
        <v>6599.844162285488</v>
      </c>
      <c r="CU77" s="96">
        <f t="shared" si="540"/>
        <v>323392.36395198893</v>
      </c>
      <c r="CV77" s="96">
        <f t="shared" si="145"/>
        <v>49</v>
      </c>
      <c r="CW77" s="96">
        <f t="shared" si="541"/>
        <v>2401</v>
      </c>
      <c r="CX77" s="80">
        <f t="shared" si="542"/>
        <v>0.82824021661611269</v>
      </c>
      <c r="CY77" s="530">
        <f t="shared" si="543"/>
        <v>2018</v>
      </c>
      <c r="CZ77" s="280">
        <f>'Regional_intensity (aggregate)'!V54</f>
        <v>64.560462222407793</v>
      </c>
      <c r="DA77" s="280">
        <f t="shared" si="544"/>
        <v>70.56487237410326</v>
      </c>
      <c r="DB77" s="280">
        <f t="shared" si="545"/>
        <v>63.207052262856791</v>
      </c>
      <c r="DC77" s="280">
        <f t="shared" si="215"/>
        <v>69.085589268344933</v>
      </c>
      <c r="DD77" s="281">
        <f t="shared" si="546"/>
        <v>1.0214123252247649</v>
      </c>
      <c r="DE77" s="278"/>
      <c r="DF77" s="212"/>
      <c r="DG77" s="89"/>
      <c r="DI77" s="95">
        <f t="shared" si="34"/>
        <v>2018</v>
      </c>
      <c r="DJ77" s="75">
        <f>HDD_by_Division18!F82</f>
        <v>2630</v>
      </c>
      <c r="DK77" s="75">
        <f>HDD_by_Division18!G82</f>
        <v>3484</v>
      </c>
      <c r="DL77" s="75">
        <f>HDD_by_Division18!H82</f>
        <v>2248</v>
      </c>
      <c r="DM77" s="230">
        <f t="shared" si="547"/>
        <v>2887.2524302289121</v>
      </c>
      <c r="DO77" s="75">
        <f>CDD_by_Division18!F82</f>
        <v>2413</v>
      </c>
      <c r="DP77" s="75">
        <f>CDD_by_Division18!G82</f>
        <v>1928</v>
      </c>
      <c r="DQ77" s="75">
        <f>CDD_by_Division18!H82</f>
        <v>2862</v>
      </c>
      <c r="DR77" s="230">
        <f t="shared" si="548"/>
        <v>1610.4475340260501</v>
      </c>
      <c r="DT77" s="420">
        <f t="shared" si="176"/>
        <v>1.0410039819581154</v>
      </c>
      <c r="DU77" s="278"/>
      <c r="DV77" s="530">
        <v>2018</v>
      </c>
      <c r="DW77" s="96">
        <f t="shared" si="549"/>
        <v>2887.2524302289121</v>
      </c>
      <c r="DX77" s="96">
        <f t="shared" si="550"/>
        <v>1610.4475340260501</v>
      </c>
      <c r="DY77" s="96">
        <f t="shared" si="551"/>
        <v>78911.929167276452</v>
      </c>
      <c r="DZ77" s="96">
        <f t="shared" si="147"/>
        <v>49</v>
      </c>
      <c r="EA77" s="96">
        <f t="shared" si="552"/>
        <v>2401</v>
      </c>
      <c r="EB77" s="96">
        <f t="shared" si="553"/>
        <v>117649</v>
      </c>
      <c r="EC77" s="96">
        <f t="shared" si="554"/>
        <v>2018</v>
      </c>
      <c r="ED77" s="280">
        <f>'Regional_intensity (aggregate)'!AK54</f>
        <v>57.050706389871593</v>
      </c>
      <c r="EE77" s="280">
        <f t="shared" si="555"/>
        <v>56.087463841212148</v>
      </c>
      <c r="EF77" s="280">
        <f t="shared" si="556"/>
        <v>58.783953225745151</v>
      </c>
      <c r="EG77" s="280">
        <f t="shared" si="247"/>
        <v>57.791446585450565</v>
      </c>
      <c r="EH77" s="281">
        <f t="shared" si="557"/>
        <v>0.97051496640218371</v>
      </c>
      <c r="EI77" s="278"/>
      <c r="EK77" s="95">
        <f t="shared" si="177"/>
        <v>2018</v>
      </c>
      <c r="EL77" s="98">
        <f t="shared" si="558"/>
        <v>2630</v>
      </c>
      <c r="EM77" s="98">
        <f t="shared" si="559"/>
        <v>3484</v>
      </c>
      <c r="EN77" s="98">
        <f t="shared" si="560"/>
        <v>2248</v>
      </c>
      <c r="EO77" s="75">
        <f t="shared" si="561"/>
        <v>2676.0374152906365</v>
      </c>
      <c r="EP77" s="530"/>
      <c r="EQ77" s="398">
        <f t="shared" si="562"/>
        <v>0.92995685443298104</v>
      </c>
      <c r="ER77" s="278"/>
      <c r="ES77" s="530">
        <v>2018</v>
      </c>
      <c r="ET77" s="96">
        <f t="shared" si="563"/>
        <v>2676.0374152906365</v>
      </c>
      <c r="EU77" s="96">
        <f t="shared" si="564"/>
        <v>131125.83334924118</v>
      </c>
      <c r="EV77" s="96">
        <f t="shared" si="149"/>
        <v>49</v>
      </c>
      <c r="EW77" s="96">
        <f t="shared" si="565"/>
        <v>2401</v>
      </c>
      <c r="EX77" s="80">
        <f t="shared" si="566"/>
        <v>0.82824021661611269</v>
      </c>
      <c r="EY77" s="530">
        <f t="shared" si="567"/>
        <v>2018</v>
      </c>
      <c r="EZ77" s="280">
        <f>'Regional_intensity (aggregate)'!AJ54</f>
        <v>31.948907747368416</v>
      </c>
      <c r="FA77" s="280">
        <f t="shared" si="568"/>
        <v>33.350251044625445</v>
      </c>
      <c r="FB77" s="280">
        <f t="shared" si="569"/>
        <v>32.221405020312574</v>
      </c>
      <c r="FC77" s="280">
        <f t="shared" si="226"/>
        <v>33.63470059556235</v>
      </c>
      <c r="FD77" s="281">
        <f t="shared" si="570"/>
        <v>0.9915429735986877</v>
      </c>
      <c r="FE77" s="278"/>
      <c r="FG77" s="89"/>
      <c r="FI77" s="95">
        <f t="shared" si="255"/>
        <v>2018</v>
      </c>
      <c r="FJ77" s="75">
        <f>HDD_by_Division18!I82</f>
        <v>4800</v>
      </c>
      <c r="FK77" s="75">
        <f>HDD_by_Division18!J82</f>
        <v>3168</v>
      </c>
      <c r="FL77" s="75">
        <f t="shared" si="571"/>
        <v>3795.8982772764566</v>
      </c>
      <c r="FM77" s="530"/>
      <c r="FN77" s="75">
        <f>CDD_by_Division18!I82</f>
        <v>1576</v>
      </c>
      <c r="FO77" s="75">
        <f>CDD_by_Division18!J82</f>
        <v>1006</v>
      </c>
      <c r="FP77" s="96">
        <f t="shared" si="572"/>
        <v>1233.0954944743553</v>
      </c>
      <c r="FR77" s="421">
        <f t="shared" si="185"/>
        <v>1.026264132046862</v>
      </c>
      <c r="FS77" s="278"/>
      <c r="FT77" s="530">
        <v>2018</v>
      </c>
      <c r="FU77" s="96">
        <f t="shared" si="573"/>
        <v>3795.8982772764566</v>
      </c>
      <c r="FV77" s="96">
        <f t="shared" si="574"/>
        <v>1233.0954944743553</v>
      </c>
      <c r="FW77" s="96">
        <f t="shared" si="575"/>
        <v>60421.679229243411</v>
      </c>
      <c r="FX77" s="96">
        <f t="shared" si="151"/>
        <v>49</v>
      </c>
      <c r="FY77" s="96">
        <f t="shared" si="576"/>
        <v>2401</v>
      </c>
      <c r="FZ77" s="96">
        <f t="shared" si="577"/>
        <v>117649</v>
      </c>
      <c r="GA77" s="96">
        <f t="shared" si="578"/>
        <v>2018</v>
      </c>
      <c r="GB77" s="280">
        <f>'Regional_intensity (aggregate)'!AX54</f>
        <v>49.15367968927545</v>
      </c>
      <c r="GC77" s="280">
        <f t="shared" si="579"/>
        <v>46.835900955233939</v>
      </c>
      <c r="GD77" s="280">
        <f t="shared" si="580"/>
        <v>47.821952846201157</v>
      </c>
      <c r="GE77" s="280">
        <f t="shared" si="233"/>
        <v>45.566969983718849</v>
      </c>
      <c r="GF77" s="281">
        <f t="shared" si="581"/>
        <v>1.027847604788479</v>
      </c>
      <c r="GG77" s="278"/>
      <c r="GH77" s="278"/>
      <c r="GJ77" s="95">
        <f t="shared" si="186"/>
        <v>2018</v>
      </c>
      <c r="GK77" s="98">
        <f t="shared" si="582"/>
        <v>4800</v>
      </c>
      <c r="GL77" s="98">
        <f t="shared" si="583"/>
        <v>3168</v>
      </c>
      <c r="GM77" s="75">
        <f t="shared" si="584"/>
        <v>3824.0383167978107</v>
      </c>
      <c r="GO77" s="398">
        <f t="shared" si="190"/>
        <v>0.913404944865156</v>
      </c>
      <c r="GP77" s="278"/>
      <c r="GQ77">
        <v>2018</v>
      </c>
      <c r="GR77" s="96">
        <f t="shared" si="585"/>
        <v>3824.0383167978107</v>
      </c>
      <c r="GS77" s="96">
        <f t="shared" si="586"/>
        <v>187377.87752309273</v>
      </c>
      <c r="GT77" s="96">
        <f t="shared" si="153"/>
        <v>49</v>
      </c>
      <c r="GU77" s="96">
        <f t="shared" si="587"/>
        <v>2401</v>
      </c>
      <c r="GV77" s="280">
        <f t="shared" si="588"/>
        <v>0.82824021661611269</v>
      </c>
      <c r="GW77" s="530">
        <f t="shared" si="589"/>
        <v>2018</v>
      </c>
      <c r="GX77" s="280">
        <f>'Regional_intensity (aggregate)'!AW54</f>
        <v>47.75705033418911</v>
      </c>
      <c r="GY77" s="280">
        <f t="shared" si="590"/>
        <v>48.47166607999123</v>
      </c>
      <c r="GZ77" s="280">
        <f t="shared" si="591"/>
        <v>49.587251407062638</v>
      </c>
      <c r="HA77" s="280">
        <f t="shared" si="592"/>
        <v>50.329253486306776</v>
      </c>
      <c r="HB77" s="281">
        <f t="shared" si="326"/>
        <v>0.9630912982482257</v>
      </c>
      <c r="HC77" s="278"/>
      <c r="HD77" s="278"/>
      <c r="HE77" s="278"/>
      <c r="HG77" s="89"/>
      <c r="HP77" s="112"/>
      <c r="HQ77" s="112"/>
      <c r="HT77" s="81"/>
      <c r="HU77" s="81"/>
      <c r="HV77" s="81"/>
      <c r="HW77" s="81"/>
      <c r="HY77" s="75"/>
      <c r="HZ77" s="75"/>
      <c r="IC77" s="81"/>
      <c r="ID77" s="81"/>
      <c r="IE77" s="81"/>
      <c r="IF77" s="81"/>
      <c r="IO77">
        <v>2018</v>
      </c>
      <c r="IP77" s="466">
        <f t="shared" si="609"/>
        <v>720.44299999999998</v>
      </c>
      <c r="IQ77" s="466">
        <f t="shared" si="610"/>
        <v>967.56500000000005</v>
      </c>
      <c r="IR77" s="466">
        <f t="shared" si="611"/>
        <v>2023.3030000000001</v>
      </c>
      <c r="IS77" s="466">
        <f t="shared" si="612"/>
        <v>902.25400000000002</v>
      </c>
      <c r="IT77" s="466">
        <f t="shared" si="613"/>
        <v>4613.5650000000005</v>
      </c>
      <c r="IU77" s="530"/>
      <c r="IV77" s="78">
        <f t="shared" si="594"/>
        <v>712.62279384254464</v>
      </c>
      <c r="IW77" s="78">
        <f t="shared" si="595"/>
        <v>949.89093578585619</v>
      </c>
      <c r="IX77" s="78">
        <f t="shared" si="596"/>
        <v>2084.7725898557019</v>
      </c>
      <c r="IY77" s="78">
        <f t="shared" si="597"/>
        <v>877.80911858589684</v>
      </c>
      <c r="IZ77" s="78">
        <f t="shared" si="598"/>
        <v>4625.0954380699995</v>
      </c>
      <c r="JA77" s="212"/>
      <c r="JB77" s="290">
        <f t="shared" si="418"/>
        <v>0.99750698375322377</v>
      </c>
      <c r="JD77" s="530">
        <f t="shared" si="599"/>
        <v>2018</v>
      </c>
      <c r="JE77" s="78">
        <f t="shared" si="420"/>
        <v>4613.5650000000005</v>
      </c>
      <c r="JF77" s="78">
        <f t="shared" si="421"/>
        <v>4625.0954380699995</v>
      </c>
      <c r="JI77" s="530">
        <f t="shared" si="155"/>
        <v>2018</v>
      </c>
      <c r="JJ77" s="466">
        <f>JJ76</f>
        <v>1099.239</v>
      </c>
      <c r="JK77" s="466">
        <f t="shared" ref="JK77:JN77" si="621">JK76</f>
        <v>1253.104</v>
      </c>
      <c r="JL77" s="466">
        <f t="shared" si="621"/>
        <v>1135.309</v>
      </c>
      <c r="JM77" s="466">
        <f t="shared" si="621"/>
        <v>884.98800000000006</v>
      </c>
      <c r="JN77" s="466">
        <f t="shared" si="621"/>
        <v>4372.6400000000003</v>
      </c>
      <c r="JO77" s="212"/>
      <c r="JP77" s="78">
        <f t="shared" si="600"/>
        <v>1124.8641857759694</v>
      </c>
      <c r="JQ77" s="78">
        <f t="shared" si="601"/>
        <v>1226.8346181589798</v>
      </c>
      <c r="JR77" s="78">
        <f t="shared" si="602"/>
        <v>1144.9922295142999</v>
      </c>
      <c r="JS77" s="78">
        <f t="shared" si="603"/>
        <v>918.90353656990942</v>
      </c>
      <c r="JT77" s="78">
        <f t="shared" si="604"/>
        <v>4415.5945700191578</v>
      </c>
      <c r="JU77" s="530"/>
      <c r="JV77" s="290">
        <f t="shared" si="605"/>
        <v>0.99027207563148822</v>
      </c>
      <c r="JW77" s="530"/>
      <c r="JX77" s="530">
        <f t="shared" si="606"/>
        <v>2018</v>
      </c>
      <c r="JY77" s="78">
        <f t="shared" si="607"/>
        <v>4372.6400000000003</v>
      </c>
      <c r="JZ77" s="78">
        <f t="shared" si="608"/>
        <v>4415.5945700191578</v>
      </c>
    </row>
    <row r="78" spans="2:291" s="530" customFormat="1" ht="13.5" customHeight="1" x14ac:dyDescent="0.2">
      <c r="B78" s="103"/>
      <c r="H78" s="109"/>
      <c r="I78" s="96"/>
      <c r="J78" s="580"/>
      <c r="K78" s="79"/>
      <c r="L78" s="96"/>
      <c r="M78" s="79"/>
      <c r="O78" s="213"/>
      <c r="P78" s="75"/>
      <c r="Q78" s="75"/>
      <c r="R78" s="96"/>
      <c r="V78" s="96"/>
      <c r="X78" s="278"/>
      <c r="Y78" s="278"/>
      <c r="AA78" s="96"/>
      <c r="AB78" s="96"/>
      <c r="AC78" s="229"/>
      <c r="AD78" s="96"/>
      <c r="AE78" s="96"/>
      <c r="AF78" s="280"/>
      <c r="AG78" s="280"/>
      <c r="AH78" s="280"/>
      <c r="AI78" s="280"/>
      <c r="AJ78" s="281"/>
      <c r="AK78" s="278"/>
      <c r="AM78" s="95"/>
      <c r="AN78" s="227"/>
      <c r="AO78" s="228"/>
      <c r="AP78" s="229"/>
      <c r="AR78" s="398"/>
      <c r="AS78" s="278"/>
      <c r="AU78" s="96"/>
      <c r="AV78" s="96"/>
      <c r="AW78" s="229"/>
      <c r="AX78" s="96"/>
      <c r="AY78" s="80"/>
      <c r="BA78" s="80"/>
      <c r="BB78" s="280"/>
      <c r="BC78" s="280"/>
      <c r="BD78" s="280"/>
      <c r="BE78" s="281"/>
      <c r="BF78" s="278"/>
      <c r="BG78" s="278"/>
      <c r="BH78" s="278"/>
      <c r="BJ78" s="89"/>
      <c r="BL78" s="95"/>
      <c r="BM78" s="75"/>
      <c r="BN78" s="75"/>
      <c r="BO78" s="75"/>
      <c r="BQ78" s="75"/>
      <c r="BR78" s="75"/>
      <c r="BS78" s="96"/>
      <c r="BU78" s="420"/>
      <c r="BV78" s="278"/>
      <c r="BX78" s="96"/>
      <c r="BY78" s="96"/>
      <c r="BZ78" s="229"/>
      <c r="CA78" s="96"/>
      <c r="CB78" s="96"/>
      <c r="CC78" s="96"/>
      <c r="CD78" s="280"/>
      <c r="CE78" s="280"/>
      <c r="CF78" s="280"/>
      <c r="CG78" s="280"/>
      <c r="CH78" s="281"/>
      <c r="CI78" s="278"/>
      <c r="CJ78" s="278"/>
      <c r="CL78" s="95"/>
      <c r="CM78" s="227"/>
      <c r="CN78" s="228"/>
      <c r="CO78" s="229"/>
      <c r="CQ78" s="398"/>
      <c r="CR78" s="278"/>
      <c r="CT78" s="96"/>
      <c r="CU78" s="96"/>
      <c r="CV78" s="229"/>
      <c r="CW78" s="96"/>
      <c r="CX78" s="80"/>
      <c r="CZ78" s="280"/>
      <c r="DA78" s="280"/>
      <c r="DB78" s="280"/>
      <c r="DC78" s="280"/>
      <c r="DD78" s="281"/>
      <c r="DE78" s="278"/>
      <c r="DF78" s="212"/>
      <c r="DG78" s="89"/>
      <c r="DI78" s="95"/>
      <c r="DJ78" s="75"/>
      <c r="DK78" s="75"/>
      <c r="DL78" s="75"/>
      <c r="DM78" s="230"/>
      <c r="DO78" s="75"/>
      <c r="DP78" s="75"/>
      <c r="DQ78" s="75"/>
      <c r="DR78" s="230"/>
      <c r="DT78" s="420"/>
      <c r="DU78" s="278"/>
      <c r="DW78" s="96"/>
      <c r="DX78" s="96"/>
      <c r="DY78" s="96"/>
      <c r="DZ78" s="229"/>
      <c r="EA78" s="96"/>
      <c r="EB78" s="96"/>
      <c r="EC78" s="96"/>
      <c r="ED78" s="280"/>
      <c r="EE78" s="280"/>
      <c r="EF78" s="280"/>
      <c r="EG78" s="280"/>
      <c r="EH78" s="281"/>
      <c r="EI78" s="278"/>
      <c r="EK78" s="95"/>
      <c r="EL78" s="98"/>
      <c r="EM78" s="98"/>
      <c r="EN78" s="98"/>
      <c r="EO78" s="75"/>
      <c r="EQ78" s="398"/>
      <c r="ER78" s="278"/>
      <c r="ET78" s="96"/>
      <c r="EU78" s="96"/>
      <c r="EV78" s="229"/>
      <c r="EW78" s="96"/>
      <c r="EX78" s="80"/>
      <c r="EZ78" s="280"/>
      <c r="FA78" s="280"/>
      <c r="FB78" s="280"/>
      <c r="FC78" s="280"/>
      <c r="FD78" s="281"/>
      <c r="FE78" s="278"/>
      <c r="FG78" s="89"/>
      <c r="FI78" s="95"/>
      <c r="FJ78" s="75"/>
      <c r="FK78" s="75"/>
      <c r="FL78" s="75"/>
      <c r="FN78" s="75"/>
      <c r="FO78" s="75"/>
      <c r="FP78" s="96"/>
      <c r="FR78" s="421"/>
      <c r="FS78" s="278"/>
      <c r="FU78" s="96"/>
      <c r="FV78" s="96"/>
      <c r="FW78" s="96"/>
      <c r="FX78" s="229"/>
      <c r="FY78" s="96"/>
      <c r="FZ78" s="96"/>
      <c r="GA78" s="96"/>
      <c r="GB78" s="280"/>
      <c r="GC78" s="280"/>
      <c r="GD78" s="280"/>
      <c r="GE78" s="280"/>
      <c r="GF78" s="281"/>
      <c r="GG78" s="278"/>
      <c r="GH78" s="278"/>
      <c r="GJ78" s="95"/>
      <c r="GK78" s="98"/>
      <c r="GL78" s="98"/>
      <c r="GM78" s="75"/>
      <c r="GO78" s="398"/>
      <c r="GP78" s="278"/>
      <c r="GR78" s="96"/>
      <c r="GS78" s="96"/>
      <c r="GT78" s="96"/>
      <c r="GU78" s="96"/>
      <c r="GV78" s="280"/>
      <c r="GX78" s="280"/>
      <c r="GY78" s="280"/>
      <c r="GZ78" s="280"/>
      <c r="HA78" s="280"/>
      <c r="HB78" s="281"/>
      <c r="HC78" s="278"/>
      <c r="HD78" s="278"/>
      <c r="HE78" s="278"/>
      <c r="HG78" s="89"/>
      <c r="HP78" s="112"/>
      <c r="HQ78" s="112"/>
      <c r="HT78" s="81"/>
      <c r="HU78" s="81"/>
      <c r="HV78" s="81"/>
      <c r="HW78" s="81"/>
      <c r="HY78" s="75"/>
      <c r="HZ78" s="75"/>
      <c r="IC78" s="81"/>
      <c r="ID78" s="81"/>
      <c r="IE78" s="81"/>
      <c r="IF78" s="81"/>
      <c r="IM78" s="288"/>
      <c r="IP78" s="569"/>
      <c r="IQ78" s="569"/>
      <c r="IR78" s="569"/>
      <c r="IS78" s="569"/>
      <c r="IT78" s="569"/>
      <c r="IU78" s="212"/>
      <c r="IV78" s="569"/>
      <c r="IW78" s="569"/>
      <c r="IX78" s="569"/>
      <c r="IY78" s="569"/>
      <c r="IZ78" s="569"/>
      <c r="JA78" s="212"/>
      <c r="JB78" s="290"/>
      <c r="JE78" s="78"/>
      <c r="JF78" s="78"/>
      <c r="JI78" s="212"/>
      <c r="JJ78" s="569"/>
      <c r="JK78" s="569"/>
      <c r="JL78" s="569"/>
      <c r="JM78" s="569"/>
      <c r="JN78" s="569"/>
      <c r="JO78" s="212"/>
      <c r="JP78" s="78"/>
      <c r="JQ78" s="78"/>
      <c r="JR78" s="78"/>
      <c r="JS78" s="78"/>
      <c r="JT78" s="78"/>
      <c r="JV78" s="290"/>
    </row>
    <row r="79" spans="2:291" ht="13.5" customHeight="1" x14ac:dyDescent="0.2">
      <c r="B79" s="103"/>
      <c r="H79" s="109"/>
      <c r="I79" s="96"/>
      <c r="J79" s="296"/>
      <c r="K79" s="79"/>
      <c r="L79" s="96"/>
      <c r="M79" s="79"/>
      <c r="O79" s="213"/>
      <c r="P79" s="75"/>
      <c r="Q79" s="75"/>
      <c r="R79" s="96"/>
      <c r="V79" s="96"/>
      <c r="X79" s="278"/>
      <c r="Y79" s="278"/>
      <c r="AA79" s="96"/>
      <c r="AB79" s="96"/>
      <c r="AC79" s="229"/>
      <c r="AD79" s="96"/>
      <c r="AE79" s="96"/>
      <c r="AF79" s="280"/>
      <c r="AG79" s="280"/>
      <c r="AH79" s="280"/>
      <c r="AI79" s="280"/>
      <c r="AJ79" s="281"/>
      <c r="AK79" s="278"/>
      <c r="AM79" s="95"/>
      <c r="AN79" s="227"/>
      <c r="AO79" s="228"/>
      <c r="AP79" s="229"/>
      <c r="AR79" s="398"/>
      <c r="AS79" s="278"/>
      <c r="AT79">
        <f>$AT$16</f>
        <v>-20.672465596711813</v>
      </c>
      <c r="AU79" s="96"/>
      <c r="AV79" s="96"/>
      <c r="AW79" s="229"/>
      <c r="AX79" s="96"/>
      <c r="AY79" s="80"/>
      <c r="BA79" s="80"/>
      <c r="BB79" s="280"/>
      <c r="BC79" s="280"/>
      <c r="BD79" s="280"/>
      <c r="BE79" s="281"/>
      <c r="BF79" s="278"/>
      <c r="BG79" s="278"/>
      <c r="BH79" s="278"/>
      <c r="BJ79" s="89"/>
      <c r="BL79" s="95"/>
      <c r="BM79" s="75"/>
      <c r="BN79" s="75"/>
      <c r="BO79" s="75"/>
      <c r="BQ79" s="75"/>
      <c r="BR79" s="75"/>
      <c r="BS79" s="96"/>
      <c r="BU79" s="420"/>
      <c r="BV79" s="278"/>
      <c r="BX79" s="96"/>
      <c r="BY79" s="96"/>
      <c r="BZ79" s="229"/>
      <c r="CA79" s="96"/>
      <c r="CB79" s="96"/>
      <c r="CC79" s="96"/>
      <c r="CD79" s="280"/>
      <c r="CE79" s="280"/>
      <c r="CF79" s="280"/>
      <c r="CG79" s="280"/>
      <c r="CH79" s="281"/>
      <c r="CI79" s="278"/>
      <c r="CJ79" s="278"/>
      <c r="CL79" s="95"/>
      <c r="CM79" s="227"/>
      <c r="CN79" s="228"/>
      <c r="CO79" s="229"/>
      <c r="CQ79" s="398"/>
      <c r="CR79" s="278"/>
      <c r="CT79" s="96"/>
      <c r="CU79" s="96"/>
      <c r="CV79" s="229"/>
      <c r="CW79" s="96"/>
      <c r="CX79" s="80"/>
      <c r="CZ79" s="280"/>
      <c r="DA79" s="280"/>
      <c r="DB79" s="280"/>
      <c r="DC79" s="280"/>
      <c r="DD79" s="281"/>
      <c r="DE79" s="278"/>
      <c r="DF79" s="212"/>
      <c r="DG79" s="89"/>
      <c r="DI79" s="95"/>
      <c r="DJ79" s="75"/>
      <c r="DK79" s="75"/>
      <c r="DL79" s="75"/>
      <c r="DM79" s="230"/>
      <c r="DO79" s="75"/>
      <c r="DP79" s="75"/>
      <c r="DQ79" s="75"/>
      <c r="DR79" s="230"/>
      <c r="DT79" s="420"/>
      <c r="DU79" s="278"/>
      <c r="DW79" s="96"/>
      <c r="DX79" s="96"/>
      <c r="DY79" s="96"/>
      <c r="DZ79" s="229"/>
      <c r="EA79" s="96"/>
      <c r="EB79" s="96"/>
      <c r="EC79" s="96"/>
      <c r="ED79" s="280"/>
      <c r="EE79" s="280"/>
      <c r="EF79" s="280"/>
      <c r="EG79" s="280"/>
      <c r="EH79" s="281"/>
      <c r="EI79" s="278"/>
      <c r="EK79" s="95"/>
      <c r="EL79" s="98"/>
      <c r="EM79" s="98"/>
      <c r="EN79" s="98"/>
      <c r="EO79" s="75"/>
      <c r="EQ79" s="398"/>
      <c r="ER79" s="278"/>
      <c r="ET79" s="96"/>
      <c r="EU79" s="96"/>
      <c r="EV79" s="229"/>
      <c r="EW79" s="96"/>
      <c r="EX79" s="80"/>
      <c r="EZ79" s="280"/>
      <c r="FA79" s="280"/>
      <c r="FB79" s="280"/>
      <c r="FC79" s="280"/>
      <c r="FD79" s="281"/>
      <c r="FE79" s="278"/>
      <c r="FG79" s="89"/>
      <c r="FI79" s="95"/>
      <c r="FJ79" s="75"/>
      <c r="FK79" s="75"/>
      <c r="FL79" s="75"/>
      <c r="FN79" s="75"/>
      <c r="FO79" s="75"/>
      <c r="FP79" s="96"/>
      <c r="FR79" s="421"/>
      <c r="FS79" s="278"/>
      <c r="FU79" s="96"/>
      <c r="FV79" s="96"/>
      <c r="FW79" s="96"/>
      <c r="FX79" s="229"/>
      <c r="FY79" s="96"/>
      <c r="FZ79" s="96"/>
      <c r="GA79" s="96"/>
      <c r="GB79" s="280"/>
      <c r="GC79" s="280"/>
      <c r="GD79" s="280"/>
      <c r="GE79" s="280"/>
      <c r="GF79" s="281"/>
      <c r="GG79" s="278"/>
      <c r="GH79" s="278"/>
      <c r="GJ79" s="95"/>
      <c r="GK79" s="98"/>
      <c r="GL79" s="98"/>
      <c r="GM79" s="75"/>
      <c r="GO79" s="398"/>
      <c r="GP79" s="278"/>
      <c r="GR79" s="96"/>
      <c r="GS79" s="96"/>
      <c r="GT79" s="96"/>
      <c r="GU79" s="96"/>
      <c r="GV79" s="280"/>
      <c r="GX79" s="280"/>
      <c r="GY79" s="280"/>
      <c r="GZ79" s="280"/>
      <c r="HA79" s="280"/>
      <c r="HB79" s="281"/>
      <c r="HC79" s="278"/>
      <c r="HD79" s="278"/>
      <c r="HE79" s="278"/>
      <c r="HG79" s="89"/>
      <c r="HP79" s="112"/>
      <c r="HQ79" s="112"/>
      <c r="HT79" s="81"/>
      <c r="HU79" s="81"/>
      <c r="HV79" s="81"/>
      <c r="HW79" s="81"/>
      <c r="HY79" s="75"/>
      <c r="HZ79" s="75"/>
      <c r="IC79" s="81"/>
      <c r="ID79" s="81"/>
      <c r="IE79" s="81"/>
      <c r="IF79" s="81"/>
      <c r="IP79" s="569"/>
      <c r="IQ79" s="569"/>
      <c r="IR79" s="569"/>
      <c r="IS79" s="569"/>
      <c r="IT79" s="569"/>
      <c r="IU79" s="212"/>
      <c r="IV79" s="569"/>
      <c r="IW79" s="569"/>
      <c r="IX79" s="569"/>
      <c r="IY79" s="569"/>
      <c r="IZ79" s="569"/>
      <c r="JA79" s="212"/>
      <c r="JB79" s="290"/>
      <c r="JE79" s="78"/>
      <c r="JF79" s="78"/>
      <c r="JI79" s="212"/>
      <c r="JJ79" s="569"/>
      <c r="JK79" s="569"/>
      <c r="JL79" s="569"/>
      <c r="JM79" s="569"/>
      <c r="JN79" s="569"/>
      <c r="JO79" s="212"/>
      <c r="JP79" s="78"/>
      <c r="JQ79" s="78"/>
      <c r="JR79" s="78"/>
      <c r="JS79" s="78"/>
      <c r="JT79" s="78"/>
      <c r="JV79" s="290"/>
    </row>
    <row r="80" spans="2:291" ht="14.25" customHeight="1" x14ac:dyDescent="0.2">
      <c r="B80" s="103"/>
      <c r="H80" s="109"/>
      <c r="I80" s="96"/>
      <c r="J80" s="296"/>
      <c r="K80" s="79"/>
      <c r="L80" s="96"/>
      <c r="M80" s="79"/>
      <c r="O80" s="213" t="s">
        <v>1416</v>
      </c>
      <c r="P80" s="259">
        <f>HDD_by_Division18!B85</f>
        <v>6837.6</v>
      </c>
      <c r="Q80" s="259">
        <f>HDD_by_Division18!C85</f>
        <v>6239.7</v>
      </c>
      <c r="R80" s="419">
        <f>P$83*P80+Q$83*Q80</f>
        <v>6364.3762557077625</v>
      </c>
      <c r="S80" s="419"/>
      <c r="T80" s="419">
        <f>CDD_by_Division18!B85</f>
        <v>374.1</v>
      </c>
      <c r="U80" s="419">
        <f>CDD_by_Division18!C85</f>
        <v>555</v>
      </c>
      <c r="V80" s="419">
        <f>T$83*T80+U$83*U80</f>
        <v>510.01376018921314</v>
      </c>
      <c r="X80" s="278"/>
      <c r="Y80" s="278"/>
      <c r="Z80" s="278"/>
      <c r="AA80" s="278"/>
      <c r="AB80" s="278"/>
      <c r="AC80" s="278"/>
      <c r="AD80" s="278"/>
      <c r="AE80" s="278"/>
      <c r="AF80" s="278"/>
      <c r="AG80" s="278"/>
      <c r="AH80" s="278"/>
      <c r="AI80" s="278"/>
      <c r="AJ80" s="278"/>
      <c r="AK80" s="278"/>
      <c r="AM80" s="95" t="str">
        <f>O80</f>
        <v>1961-1990 Avg</v>
      </c>
      <c r="AN80" s="216">
        <f>P80</f>
        <v>6837.6</v>
      </c>
      <c r="AO80" s="217">
        <f>Q80</f>
        <v>6239.7</v>
      </c>
      <c r="AP80" s="215">
        <f>AN$83*AN80+AO$83*AO80</f>
        <v>6401.3822672758424</v>
      </c>
      <c r="AR80" s="398">
        <f>1/((1-$H$29)+$H$29*AP$80/AP80)</f>
        <v>1</v>
      </c>
      <c r="AS80" s="278"/>
      <c r="AT80" s="278"/>
      <c r="AU80" s="278"/>
      <c r="AV80" s="278"/>
      <c r="AW80" s="278"/>
      <c r="AX80" s="278"/>
      <c r="AY80" s="278"/>
      <c r="AZ80" s="278"/>
      <c r="BA80" s="278"/>
      <c r="BB80" s="278"/>
      <c r="BC80" s="278"/>
      <c r="BD80" s="278"/>
      <c r="BE80" s="278"/>
      <c r="BF80" s="278"/>
      <c r="BG80" s="278"/>
      <c r="BH80" s="278"/>
      <c r="BJ80" s="89"/>
      <c r="BL80" s="95" t="str">
        <f>O80</f>
        <v>1961-1990 Avg</v>
      </c>
      <c r="BM80" s="214">
        <f>HDD_by_Division18!D85</f>
        <v>6659.6333333333332</v>
      </c>
      <c r="BN80" s="214">
        <f>HDD_by_Division18!E85</f>
        <v>6851.4</v>
      </c>
      <c r="BO80" s="214">
        <f>BM$83*BM80+BN$83*BN80</f>
        <v>6766.471245186136</v>
      </c>
      <c r="BP80" s="214"/>
      <c r="BQ80" s="214">
        <f>CDD_by_Division18!D85</f>
        <v>674.76666666666665</v>
      </c>
      <c r="BR80" s="214">
        <f>CDD_by_Division18!E85</f>
        <v>912.26666666666665</v>
      </c>
      <c r="BS80" s="214">
        <f>BQ$83*BQ80+BR$83*BR80</f>
        <v>752.59930939226524</v>
      </c>
      <c r="BU80" s="420"/>
      <c r="BV80" s="278"/>
      <c r="BW80" s="278"/>
      <c r="BX80" s="278"/>
      <c r="BY80" s="278"/>
      <c r="BZ80" s="278"/>
      <c r="CA80" s="278"/>
      <c r="CB80" s="278"/>
      <c r="CC80" s="278"/>
      <c r="CD80" s="278"/>
      <c r="CE80" s="278"/>
      <c r="CF80" s="278"/>
      <c r="CG80" s="278"/>
      <c r="CH80" s="278"/>
      <c r="CI80" s="278"/>
      <c r="CJ80" s="278"/>
      <c r="CL80" s="95" t="str">
        <f>AM80</f>
        <v>1961-1990 Avg</v>
      </c>
      <c r="CM80" s="216">
        <f t="shared" si="252"/>
        <v>6659.6333333333332</v>
      </c>
      <c r="CN80" s="217">
        <f t="shared" si="253"/>
        <v>6851.4</v>
      </c>
      <c r="CO80" s="215">
        <f>CM$83*CM80+CN$83*CN80</f>
        <v>6719.0789075157891</v>
      </c>
      <c r="CQ80" s="398">
        <f>1/((1-$H$30)+$H$30*CO$80/CO80)</f>
        <v>1.0000000000000002</v>
      </c>
      <c r="CR80" s="278"/>
      <c r="CS80" s="278"/>
      <c r="CT80" s="278"/>
      <c r="CU80" s="278"/>
      <c r="CV80" s="278"/>
      <c r="CW80" s="278"/>
      <c r="CX80" s="278"/>
      <c r="CY80" s="278"/>
      <c r="CZ80" s="278"/>
      <c r="DA80" s="278"/>
      <c r="DB80" s="278"/>
      <c r="DC80" s="278"/>
      <c r="DD80" s="278"/>
      <c r="DE80" s="278"/>
      <c r="DF80" s="212"/>
      <c r="DG80" s="89"/>
      <c r="DI80" s="95" t="str">
        <f>O80</f>
        <v>1961-1990 Avg</v>
      </c>
      <c r="DJ80" s="214">
        <f>HDD_by_Division18!F85</f>
        <v>3258.6666666666665</v>
      </c>
      <c r="DK80" s="214">
        <f>HDD_by_Division18!G85</f>
        <v>3702.2</v>
      </c>
      <c r="DL80" s="214">
        <f>HDD_by_Division18!H85</f>
        <v>2432.8666666666668</v>
      </c>
      <c r="DM80" s="214">
        <f>DJ$83*DJ80+DK$83*DK80+DL$83*DL80</f>
        <v>3313.3804327375346</v>
      </c>
      <c r="DN80" s="214"/>
      <c r="DO80" s="214">
        <f>CDD_by_Division18!F85</f>
        <v>1714.0666666666666</v>
      </c>
      <c r="DP80" s="214">
        <f>CDD_by_Division18!G85</f>
        <v>1487.9666666666667</v>
      </c>
      <c r="DQ80" s="214">
        <f>CDD_by_Division18!H85</f>
        <v>2362.6333333333332</v>
      </c>
      <c r="DR80" s="214">
        <f>DO$83*DO80+DP$83*DP80</f>
        <v>1172.2679130689303</v>
      </c>
      <c r="DT80" s="420">
        <f>1/($F$12+$G$12*DM$80/DM80+$H$12*DR$80/DR80)</f>
        <v>1</v>
      </c>
      <c r="DU80" s="278"/>
      <c r="DV80" s="278"/>
      <c r="DW80" s="278"/>
      <c r="DX80" s="278"/>
      <c r="DY80" s="278"/>
      <c r="DZ80" s="278"/>
      <c r="EA80" s="278"/>
      <c r="EB80" s="278"/>
      <c r="EC80" s="278"/>
      <c r="ED80" s="278"/>
      <c r="EE80" s="278"/>
      <c r="EF80" s="278"/>
      <c r="EG80" s="278"/>
      <c r="EH80" s="278"/>
      <c r="EI80" s="278"/>
      <c r="EK80" s="95" t="str">
        <f t="shared" si="177"/>
        <v>1961-1990 Avg</v>
      </c>
      <c r="EL80" s="216">
        <f t="shared" si="178"/>
        <v>3258.6666666666665</v>
      </c>
      <c r="EM80" s="216">
        <f t="shared" si="179"/>
        <v>3702.2</v>
      </c>
      <c r="EN80" s="216">
        <f t="shared" si="180"/>
        <v>2432.8666666666668</v>
      </c>
      <c r="EO80" s="214">
        <f>EL$83*EL80+EM$83*EM80+EN$83*EN80</f>
        <v>3073.7013076262288</v>
      </c>
      <c r="EQ80" s="97">
        <f>1/((1-$H$31)+$H$31*EO$80/EO80)</f>
        <v>1</v>
      </c>
      <c r="ER80" s="278"/>
      <c r="ES80" s="278"/>
      <c r="ET80" s="278"/>
      <c r="EU80" s="278"/>
      <c r="EV80" s="278"/>
      <c r="EW80" s="278"/>
      <c r="EX80" s="278"/>
      <c r="EY80" s="278"/>
      <c r="EZ80" s="278"/>
      <c r="FA80" s="278"/>
      <c r="FB80" s="278"/>
      <c r="FC80" s="278"/>
      <c r="FD80" s="278"/>
      <c r="FE80" s="278"/>
      <c r="FG80" s="89"/>
      <c r="FI80" s="95" t="str">
        <f>O80</f>
        <v>1961-1990 Avg</v>
      </c>
      <c r="FJ80" s="215">
        <f>HDD_by_Division18!I85</f>
        <v>5871.4</v>
      </c>
      <c r="FK80" s="215">
        <f>HDD_by_Division18!J85</f>
        <v>3721.6333333333332</v>
      </c>
      <c r="FL80" s="215">
        <f>FJ$83*FJ80+FK$83*FK80</f>
        <v>4548.7379819524194</v>
      </c>
      <c r="FM80" s="215"/>
      <c r="FN80" s="215">
        <f>CDD_by_Division18!I85</f>
        <v>1013.3666666666667</v>
      </c>
      <c r="FO80" s="215">
        <f>CDD_by_Division18!J85</f>
        <v>719.63333333333333</v>
      </c>
      <c r="FP80" s="215">
        <f>FN$83*FN80+FO$83*FO80</f>
        <v>836.66055539812965</v>
      </c>
      <c r="FR80" s="421">
        <f>1/($F$13+$G$13*FL$80/FL80+$H$13*FP$80/FP80)</f>
        <v>1</v>
      </c>
      <c r="FS80" s="278"/>
      <c r="FT80" s="278"/>
      <c r="FU80" s="278"/>
      <c r="FV80" s="278"/>
      <c r="FW80" s="278"/>
      <c r="FX80" s="278"/>
      <c r="FY80" s="278"/>
      <c r="FZ80" s="278"/>
      <c r="GA80" s="278"/>
      <c r="GB80" s="278"/>
      <c r="GC80" s="278"/>
      <c r="GD80" s="278"/>
      <c r="GE80" s="278"/>
      <c r="GF80" s="278"/>
      <c r="GG80" s="278"/>
      <c r="GH80" s="278"/>
      <c r="GJ80" s="95" t="str">
        <f t="shared" si="186"/>
        <v>1961-1990 Avg</v>
      </c>
      <c r="GK80" s="216">
        <f t="shared" si="187"/>
        <v>5871.4</v>
      </c>
      <c r="GL80" s="216">
        <f t="shared" si="188"/>
        <v>3721.6333333333332</v>
      </c>
      <c r="GM80" s="214">
        <f>GK$83*GK80+GL$83*GL80</f>
        <v>4585.8057019044354</v>
      </c>
      <c r="GO80" s="97">
        <f>1/((1-$H$32)+$H$32*GM$80/GM80)</f>
        <v>1</v>
      </c>
      <c r="GP80" s="278"/>
      <c r="GQ80" s="278"/>
      <c r="GR80" s="278"/>
      <c r="GS80" s="278"/>
      <c r="GT80" s="278"/>
      <c r="GU80" s="278"/>
      <c r="GV80" s="278"/>
      <c r="GW80" s="278"/>
      <c r="GX80" s="278"/>
      <c r="GY80" s="278"/>
      <c r="GZ80" s="278"/>
      <c r="HA80" s="278"/>
      <c r="HB80" s="278"/>
      <c r="HC80" s="278"/>
      <c r="HD80" s="278"/>
      <c r="HE80" s="278"/>
      <c r="IP80" s="212"/>
      <c r="IQ80" s="212"/>
      <c r="IR80" s="212"/>
      <c r="IS80" s="212"/>
      <c r="IT80" s="212"/>
      <c r="IU80" s="212"/>
      <c r="IV80" s="212"/>
      <c r="IW80" s="212"/>
      <c r="IX80" s="212"/>
      <c r="IY80" s="212"/>
      <c r="IZ80" s="212"/>
      <c r="JA80" s="212"/>
      <c r="JI80" s="212"/>
      <c r="JJ80" s="212"/>
      <c r="JK80" s="212"/>
      <c r="JL80" s="212"/>
      <c r="JM80" s="212"/>
      <c r="JN80" s="212"/>
      <c r="JO80" s="212"/>
    </row>
    <row r="81" spans="2:225" x14ac:dyDescent="0.2">
      <c r="H81" s="109"/>
      <c r="I81" s="67"/>
      <c r="J81" s="67"/>
      <c r="K81" s="67"/>
      <c r="L81" s="67"/>
      <c r="O81" s="248" t="s">
        <v>1417</v>
      </c>
      <c r="P81" s="259">
        <f>HDD_by_Division18!B86</f>
        <v>6547.6</v>
      </c>
      <c r="Q81" s="259">
        <f>HDD_by_Division18!C86</f>
        <v>5900.7666666666664</v>
      </c>
      <c r="R81" s="419">
        <f>P$83*P81+Q$83*Q81</f>
        <v>6035.6466768137998</v>
      </c>
      <c r="S81" s="419"/>
      <c r="T81" s="419">
        <f>CDD_by_Division18!B86</f>
        <v>426.26666666666665</v>
      </c>
      <c r="U81" s="419">
        <f>CDD_by_Division18!C86</f>
        <v>624.79999999999995</v>
      </c>
      <c r="V81" s="419">
        <f>T$83*T81+U$83*U81</f>
        <v>575.42870014500704</v>
      </c>
      <c r="AM81" t="s">
        <v>1419</v>
      </c>
      <c r="AN81" s="216">
        <f>P81</f>
        <v>6547.6</v>
      </c>
      <c r="AO81" s="217">
        <f>Q81</f>
        <v>5900.7666666666664</v>
      </c>
      <c r="AP81" s="215">
        <f>AN$83*AN81+AO$83*AO81</f>
        <v>6075.6813344755383</v>
      </c>
      <c r="AT81" s="212"/>
      <c r="AU81" s="212"/>
      <c r="AV81" s="212"/>
      <c r="AW81" s="212"/>
      <c r="AX81" s="212"/>
      <c r="AY81" s="212"/>
      <c r="AZ81" s="212"/>
      <c r="BA81" s="212"/>
      <c r="BB81" s="212"/>
      <c r="BC81" s="212"/>
      <c r="BD81" s="212"/>
      <c r="BE81" s="212"/>
      <c r="BJ81" s="89"/>
      <c r="BL81" s="248" t="s">
        <v>1417</v>
      </c>
      <c r="BM81" s="214">
        <f>HDD_by_Division18!D86</f>
        <v>6348.8</v>
      </c>
      <c r="BN81" s="214">
        <f>HDD_by_Division18!E86</f>
        <v>6581.4666666666662</v>
      </c>
      <c r="BO81" s="214">
        <f>BM$83*BM81+BN$83*BN81</f>
        <v>6478.4243046640995</v>
      </c>
      <c r="BP81" s="214"/>
      <c r="BQ81" s="214">
        <f>CDD_by_Division18!D86</f>
        <v>720.9</v>
      </c>
      <c r="BR81" s="214">
        <f>CDD_by_Division18!E86</f>
        <v>921.13333333333333</v>
      </c>
      <c r="BS81" s="214">
        <f>BQ$83*BQ81+BR$83*BR81</f>
        <v>786.5197452424801</v>
      </c>
      <c r="CM81" s="216">
        <f t="shared" ref="CM81" si="622">BM81</f>
        <v>6348.8</v>
      </c>
      <c r="CN81" s="217">
        <f t="shared" ref="CN81" si="623">BN81</f>
        <v>6581.4666666666662</v>
      </c>
      <c r="CO81" s="215">
        <f>CM$83*CM81+CN$83*CN81</f>
        <v>6420.9241278973641</v>
      </c>
      <c r="CR81" s="212"/>
      <c r="CS81" s="212"/>
      <c r="CT81" s="212"/>
      <c r="CU81" s="212"/>
      <c r="CV81" s="212"/>
      <c r="CW81" s="212"/>
      <c r="CX81" s="212"/>
      <c r="CY81" s="212"/>
      <c r="CZ81" s="212"/>
      <c r="DA81" s="212"/>
      <c r="DB81" s="212"/>
      <c r="DC81" s="212"/>
      <c r="DD81" s="212"/>
      <c r="DE81" s="212"/>
      <c r="DF81" s="212"/>
      <c r="DG81" s="89"/>
      <c r="DI81" s="248" t="s">
        <v>1417</v>
      </c>
      <c r="DJ81" s="214">
        <f>HDD_by_Division18!F86</f>
        <v>2852.1</v>
      </c>
      <c r="DK81" s="214">
        <f>HDD_by_Division18!G86</f>
        <v>3502.1</v>
      </c>
      <c r="DL81" s="214">
        <f>HDD_by_Division18!H86</f>
        <v>2216.6</v>
      </c>
      <c r="DM81" s="214">
        <f>DJ$83*DJ81+DK$83*DK81+DL$83*DL81</f>
        <v>3004.5504546879897</v>
      </c>
      <c r="DN81" s="214"/>
      <c r="DO81" s="214">
        <f>CDD_by_Division18!F86</f>
        <v>1970.2</v>
      </c>
      <c r="DP81" s="214">
        <f>CDD_by_Division18!G86</f>
        <v>1574.2</v>
      </c>
      <c r="DQ81" s="214">
        <f>CDD_by_Division18!H86</f>
        <v>2490.1</v>
      </c>
      <c r="DR81" s="214">
        <f>DO$83*DO81+DP$83*DP81</f>
        <v>1314.9206351529344</v>
      </c>
      <c r="EK81" t="s">
        <v>1417</v>
      </c>
      <c r="EL81" s="216">
        <f t="shared" ref="EL81" si="624">DJ81</f>
        <v>2852.1</v>
      </c>
      <c r="EM81" s="216">
        <f t="shared" ref="EM81" si="625">DK81</f>
        <v>3502.1</v>
      </c>
      <c r="EN81" s="216">
        <f t="shared" ref="EN81" si="626">DL81</f>
        <v>2216.6</v>
      </c>
      <c r="EO81" s="214">
        <f>EL$83*EL81+EM$83*EM81+EN$83*EN81</f>
        <v>2772.3659158155961</v>
      </c>
      <c r="FG81" s="89"/>
      <c r="FI81" s="248" t="s">
        <v>1417</v>
      </c>
      <c r="FJ81" s="215">
        <f>HDD_by_Division18!I86</f>
        <v>5275.7333333333336</v>
      </c>
      <c r="FK81" s="215">
        <f>HDD_by_Division18!J86</f>
        <v>3513.3666666666668</v>
      </c>
      <c r="FL81" s="215">
        <f>FJ$83*FJ81+FK$83*FK81</f>
        <v>4191.4224227508894</v>
      </c>
      <c r="FM81" s="215"/>
      <c r="FN81" s="215">
        <f>CDD_by_Division18!I86</f>
        <v>1271.8</v>
      </c>
      <c r="FO81" s="215">
        <f>CDD_by_Division18!J86</f>
        <v>803.3</v>
      </c>
      <c r="FP81" s="215">
        <f>FN$83*FN81+FO$83*FO81</f>
        <v>989.95655993199193</v>
      </c>
      <c r="FS81" s="212"/>
      <c r="FT81" s="212"/>
      <c r="FU81" s="212"/>
      <c r="FV81" s="212"/>
      <c r="FW81" s="212"/>
      <c r="FX81" s="212"/>
      <c r="FY81" s="212"/>
      <c r="FZ81" s="212"/>
      <c r="GA81" s="212"/>
      <c r="GB81" s="212"/>
      <c r="GC81" s="212"/>
      <c r="GD81" s="212"/>
      <c r="GE81" s="212"/>
      <c r="GF81" s="212"/>
      <c r="GG81" s="212"/>
      <c r="GH81" s="212"/>
      <c r="GJ81" t="s">
        <v>1417</v>
      </c>
      <c r="GK81" s="216">
        <f t="shared" ref="GK81" si="627">FJ81</f>
        <v>5275.7333333333336</v>
      </c>
      <c r="GL81" s="216">
        <f t="shared" ref="GL81" si="628">FK81</f>
        <v>3513.3666666666668</v>
      </c>
      <c r="GM81" s="214">
        <f>GK$83*GK81+GL$83*GL81</f>
        <v>4221.8103318508383</v>
      </c>
      <c r="GO81" s="97">
        <f>1/((1-$H$32)+$H$32*GM$80/GM81)</f>
        <v>0.96058491227072818</v>
      </c>
      <c r="GP81" s="212"/>
      <c r="GQ81" s="212"/>
      <c r="GR81" s="212"/>
      <c r="GS81" s="212"/>
      <c r="GT81" s="212"/>
      <c r="GU81" s="212"/>
      <c r="GV81" s="212"/>
      <c r="GW81" s="212"/>
      <c r="GX81" s="212"/>
      <c r="GY81" s="212"/>
      <c r="GZ81" s="212"/>
      <c r="HA81" s="212"/>
      <c r="HB81" s="212"/>
      <c r="HC81" s="212"/>
      <c r="HD81" s="212"/>
      <c r="HE81" s="212"/>
      <c r="HQ81" s="79"/>
    </row>
    <row r="82" spans="2:225" x14ac:dyDescent="0.2">
      <c r="H82" s="108"/>
      <c r="I82" s="291"/>
      <c r="J82" s="291"/>
      <c r="K82" s="291"/>
      <c r="L82" s="291"/>
      <c r="AT82" s="212"/>
      <c r="AU82" s="212"/>
      <c r="AV82" s="212"/>
      <c r="AW82" s="212"/>
      <c r="AX82" s="212"/>
      <c r="AY82" s="212"/>
      <c r="AZ82" s="212"/>
      <c r="BA82" s="212"/>
      <c r="BB82" s="212"/>
      <c r="BC82" s="212"/>
      <c r="BD82" s="212"/>
      <c r="BE82" s="212"/>
      <c r="BJ82" s="89"/>
      <c r="CR82" s="212"/>
      <c r="CS82" s="212"/>
      <c r="CT82" s="212"/>
      <c r="CU82" s="212"/>
      <c r="CV82" s="212"/>
      <c r="CW82" s="212"/>
      <c r="CX82" s="212"/>
      <c r="CY82" s="212"/>
      <c r="CZ82" s="212"/>
      <c r="DA82" s="212"/>
      <c r="DB82" s="212"/>
      <c r="DC82" s="212"/>
      <c r="DD82" s="212"/>
      <c r="DE82" s="212"/>
      <c r="DF82" s="212"/>
      <c r="DG82" s="89"/>
      <c r="FG82" s="89"/>
      <c r="FS82" s="212"/>
      <c r="FT82" s="212"/>
      <c r="FU82" s="212"/>
      <c r="FV82" s="212"/>
      <c r="FW82" s="212"/>
      <c r="FX82" s="212"/>
      <c r="FY82" s="212"/>
      <c r="FZ82" s="212"/>
      <c r="GA82" s="212"/>
      <c r="GB82" s="212"/>
      <c r="GC82" s="212"/>
      <c r="GD82" s="212"/>
      <c r="GE82" s="212"/>
      <c r="GF82" s="212"/>
      <c r="GG82" s="212"/>
      <c r="GH82" s="212"/>
      <c r="HQ82" s="79"/>
    </row>
    <row r="83" spans="2:225" x14ac:dyDescent="0.2">
      <c r="O83" s="110" t="s">
        <v>201</v>
      </c>
      <c r="P83" s="106">
        <f>D51</f>
        <v>0.20852359208523591</v>
      </c>
      <c r="Q83" s="106">
        <f>D52</f>
        <v>0.79147640791476404</v>
      </c>
      <c r="T83" s="106">
        <f>F51</f>
        <v>0.24868015373569285</v>
      </c>
      <c r="U83" s="106">
        <f>F52</f>
        <v>0.75131984626430715</v>
      </c>
      <c r="AM83" t="s">
        <v>201</v>
      </c>
      <c r="AN83" s="111">
        <f>F91</f>
        <v>0.27041690462592805</v>
      </c>
      <c r="AO83" s="111">
        <f>F92</f>
        <v>0.72958309537407195</v>
      </c>
      <c r="BJ83" s="89"/>
      <c r="BL83" s="110" t="s">
        <v>201</v>
      </c>
      <c r="BM83" s="106">
        <f>D54</f>
        <v>0.44287548138639282</v>
      </c>
      <c r="BN83" s="106">
        <f>D55</f>
        <v>0.55712451861360723</v>
      </c>
      <c r="BQ83" s="106">
        <f>F54</f>
        <v>0.6722836095764273</v>
      </c>
      <c r="BR83" s="106">
        <f>F55</f>
        <v>0.32771639042357276</v>
      </c>
      <c r="CL83" t="s">
        <v>201</v>
      </c>
      <c r="CM83" s="80">
        <f>F94</f>
        <v>0.6900109116159111</v>
      </c>
      <c r="CN83" s="80">
        <f>F95</f>
        <v>0.3099890883840889</v>
      </c>
      <c r="DG83" s="89"/>
      <c r="DI83" s="110" t="s">
        <v>201</v>
      </c>
      <c r="DJ83" s="106">
        <f>D57</f>
        <v>0.51677641894010662</v>
      </c>
      <c r="DK83" s="106">
        <f>D58</f>
        <v>0.35747883349012227</v>
      </c>
      <c r="DL83" s="106">
        <f>D59</f>
        <v>0.12574474756977108</v>
      </c>
      <c r="DO83" s="106">
        <f>F57</f>
        <v>0.47651104931947902</v>
      </c>
      <c r="DP83" s="106">
        <f>F58</f>
        <v>0.23891409337040831</v>
      </c>
      <c r="DQ83" s="106">
        <f>F59</f>
        <v>0.28457485731011267</v>
      </c>
      <c r="DR83" s="112"/>
      <c r="EK83" t="s">
        <v>201</v>
      </c>
      <c r="EL83" s="111">
        <f>F97</f>
        <v>0.46425503483821706</v>
      </c>
      <c r="EM83" s="111">
        <f>F98</f>
        <v>0.20282523623174573</v>
      </c>
      <c r="EN83" s="111">
        <f>F99</f>
        <v>0.33291972893003724</v>
      </c>
      <c r="FG83" s="89"/>
      <c r="FI83" s="110" t="s">
        <v>201</v>
      </c>
      <c r="FJ83" s="106">
        <f>D61</f>
        <v>0.38474159146841674</v>
      </c>
      <c r="FK83" s="106">
        <f>D62</f>
        <v>0.61525840853158331</v>
      </c>
      <c r="FN83" s="106">
        <f>F61</f>
        <v>0.3984131482006234</v>
      </c>
      <c r="FO83" s="106">
        <f>F62</f>
        <v>0.60158685179937654</v>
      </c>
      <c r="FS83" s="212"/>
      <c r="FT83" s="212"/>
      <c r="FU83" s="212"/>
      <c r="FV83" s="212"/>
      <c r="FW83" s="212"/>
      <c r="FX83" s="212"/>
      <c r="FY83" s="212"/>
      <c r="FZ83" s="212"/>
      <c r="GA83" s="212"/>
      <c r="GB83" s="212"/>
      <c r="GC83" s="212"/>
      <c r="GD83" s="212"/>
      <c r="GE83" s="212"/>
      <c r="GF83" s="212"/>
      <c r="GG83" s="212"/>
      <c r="GH83" s="212"/>
      <c r="GJ83" t="s">
        <v>201</v>
      </c>
      <c r="GK83" s="111">
        <f>F101</f>
        <v>0.40198426274375643</v>
      </c>
      <c r="GL83" s="111">
        <f>F102</f>
        <v>0.59801573725624357</v>
      </c>
    </row>
    <row r="84" spans="2:225" x14ac:dyDescent="0.2">
      <c r="FS84" s="212"/>
      <c r="FT84" s="212"/>
      <c r="FU84" s="212"/>
      <c r="FV84" s="212"/>
      <c r="FW84" s="212"/>
      <c r="FX84" s="212"/>
      <c r="FY84" s="212"/>
      <c r="FZ84" s="212"/>
      <c r="GA84" s="212"/>
      <c r="GB84" s="212"/>
      <c r="GC84" s="212"/>
      <c r="GD84" s="212"/>
      <c r="GE84" s="212"/>
      <c r="GF84" s="212"/>
      <c r="GG84" s="212"/>
      <c r="GH84" s="212"/>
    </row>
    <row r="85" spans="2:225" x14ac:dyDescent="0.2">
      <c r="B85" s="113" t="s">
        <v>203</v>
      </c>
      <c r="FS85" s="212"/>
      <c r="FT85" s="212"/>
      <c r="FU85" s="212"/>
      <c r="FV85" s="212"/>
      <c r="FW85" s="212"/>
      <c r="FX85" s="212"/>
      <c r="FY85" s="212"/>
      <c r="FZ85" s="212"/>
      <c r="GA85" s="212"/>
      <c r="GB85" s="212"/>
      <c r="GC85" s="212"/>
      <c r="GD85" s="212"/>
      <c r="GE85" s="212"/>
      <c r="GF85" s="212"/>
      <c r="GG85" s="212"/>
      <c r="GH85" s="212"/>
      <c r="HO85" s="248" t="s">
        <v>1339</v>
      </c>
    </row>
    <row r="86" spans="2:225" x14ac:dyDescent="0.2">
      <c r="B86" s="65" t="s">
        <v>524</v>
      </c>
      <c r="FS86" s="212"/>
      <c r="FT86" s="212"/>
      <c r="FU86" s="212"/>
      <c r="FV86" s="212"/>
      <c r="FW86" s="212"/>
      <c r="FX86" s="212"/>
      <c r="FY86" s="212"/>
      <c r="FZ86" s="212"/>
      <c r="GA86" s="212"/>
      <c r="GB86" s="212"/>
      <c r="GC86" s="212"/>
      <c r="GD86" s="212"/>
      <c r="GE86" s="212"/>
      <c r="GF86" s="212"/>
      <c r="GG86" s="212"/>
      <c r="GH86" s="212"/>
    </row>
    <row r="87" spans="2:225" x14ac:dyDescent="0.2">
      <c r="FS87" s="212"/>
      <c r="FT87" s="212"/>
      <c r="FU87" s="212"/>
      <c r="FV87" s="212"/>
      <c r="FW87" s="212"/>
      <c r="FX87" s="212"/>
      <c r="FY87" s="212"/>
      <c r="FZ87" s="212"/>
      <c r="GA87" s="212"/>
      <c r="GB87" s="212"/>
      <c r="GC87" s="212"/>
      <c r="GD87" s="212"/>
      <c r="GE87" s="212"/>
      <c r="GF87" s="212"/>
      <c r="GG87" s="212"/>
      <c r="GH87" s="212"/>
    </row>
    <row r="88" spans="2:225" x14ac:dyDescent="0.2">
      <c r="C88" t="s">
        <v>134</v>
      </c>
      <c r="D88" t="s">
        <v>99</v>
      </c>
      <c r="E88" t="s">
        <v>100</v>
      </c>
      <c r="F88" t="s">
        <v>101</v>
      </c>
      <c r="J88" s="581" t="s">
        <v>1376</v>
      </c>
      <c r="K88" s="581"/>
      <c r="L88" s="581"/>
      <c r="FS88" s="212"/>
      <c r="FT88" s="212"/>
      <c r="FU88" s="212"/>
      <c r="FV88" s="212"/>
      <c r="FW88" s="212"/>
      <c r="FX88" s="212"/>
      <c r="FY88" s="212"/>
      <c r="FZ88" s="212"/>
      <c r="GA88" s="212"/>
      <c r="GB88" s="212"/>
      <c r="GC88" s="212"/>
      <c r="GD88" s="212"/>
      <c r="GE88" s="212"/>
      <c r="GF88" s="212"/>
      <c r="GG88" s="212"/>
      <c r="GH88" s="212"/>
    </row>
    <row r="89" spans="2:225" ht="26.25" thickBot="1" x14ac:dyDescent="0.25">
      <c r="C89" s="74" t="s">
        <v>204</v>
      </c>
      <c r="D89" s="74" t="s">
        <v>67</v>
      </c>
      <c r="E89" s="74" t="s">
        <v>205</v>
      </c>
      <c r="F89" s="92" t="s">
        <v>188</v>
      </c>
      <c r="J89" s="486" t="s">
        <v>1506</v>
      </c>
      <c r="FS89" s="212"/>
      <c r="FT89" s="212"/>
      <c r="FU89" s="212"/>
      <c r="FV89" s="212"/>
      <c r="FW89" s="212"/>
      <c r="FX89" s="212"/>
      <c r="FY89" s="212"/>
      <c r="FZ89" s="212"/>
      <c r="GA89" s="212"/>
      <c r="GB89" s="212"/>
      <c r="GC89" s="212"/>
      <c r="GD89" s="212"/>
      <c r="GE89" s="212"/>
      <c r="GF89" s="212"/>
      <c r="GG89" s="212"/>
      <c r="GH89" s="212"/>
    </row>
    <row r="90" spans="2:225" x14ac:dyDescent="0.2">
      <c r="B90" t="s">
        <v>48</v>
      </c>
      <c r="C90">
        <f>C91+C92</f>
        <v>7661</v>
      </c>
      <c r="D90">
        <f t="shared" ref="D90:D102" si="629">C50</f>
        <v>657</v>
      </c>
      <c r="E90">
        <f t="shared" ref="E90:E102" si="630">C90-D90</f>
        <v>7004</v>
      </c>
      <c r="FS90" s="212"/>
      <c r="FT90" s="212"/>
      <c r="FU90" s="212"/>
      <c r="FV90" s="212"/>
      <c r="FW90" s="212"/>
      <c r="FX90" s="212"/>
      <c r="FY90" s="212"/>
      <c r="FZ90" s="212"/>
      <c r="GA90" s="212"/>
      <c r="GB90" s="212"/>
      <c r="GC90" s="212"/>
      <c r="GD90" s="212"/>
      <c r="GE90" s="212"/>
      <c r="GF90" s="212"/>
      <c r="GG90" s="212"/>
      <c r="GH90" s="212"/>
    </row>
    <row r="91" spans="2:225" x14ac:dyDescent="0.2">
      <c r="B91" t="s">
        <v>189</v>
      </c>
      <c r="C91">
        <v>2031</v>
      </c>
      <c r="D91">
        <f t="shared" si="629"/>
        <v>137</v>
      </c>
      <c r="E91">
        <f t="shared" si="630"/>
        <v>1894</v>
      </c>
      <c r="F91" s="111">
        <f>E91/E$90</f>
        <v>0.27041690462592805</v>
      </c>
      <c r="FS91" s="212"/>
      <c r="FT91" s="212"/>
      <c r="FU91" s="212"/>
      <c r="FV91" s="212"/>
      <c r="FW91" s="212"/>
      <c r="FX91" s="212"/>
      <c r="FY91" s="212"/>
      <c r="FZ91" s="212"/>
      <c r="GA91" s="212"/>
      <c r="GB91" s="212"/>
      <c r="GC91" s="212"/>
      <c r="GD91" s="212"/>
      <c r="GE91" s="212"/>
      <c r="GF91" s="212"/>
      <c r="GG91" s="212"/>
      <c r="GH91" s="212"/>
    </row>
    <row r="92" spans="2:225" x14ac:dyDescent="0.2">
      <c r="B92" t="s">
        <v>190</v>
      </c>
      <c r="C92">
        <v>5630</v>
      </c>
      <c r="D92">
        <f t="shared" si="629"/>
        <v>520</v>
      </c>
      <c r="E92">
        <f t="shared" si="630"/>
        <v>5110</v>
      </c>
      <c r="F92" s="111">
        <f>E92/E$90</f>
        <v>0.72958309537407195</v>
      </c>
      <c r="FS92" s="212"/>
      <c r="FT92" s="212"/>
      <c r="FU92" s="212"/>
      <c r="FV92" s="212"/>
      <c r="FW92" s="212"/>
      <c r="FX92" s="212"/>
      <c r="FY92" s="212"/>
      <c r="FZ92" s="212"/>
      <c r="GA92" s="212"/>
      <c r="GB92" s="212"/>
      <c r="GC92" s="212"/>
      <c r="GD92" s="212"/>
      <c r="GE92" s="212"/>
      <c r="GF92" s="212"/>
      <c r="GG92" s="212"/>
      <c r="GH92" s="212"/>
    </row>
    <row r="93" spans="2:225" x14ac:dyDescent="0.2">
      <c r="B93" t="s">
        <v>191</v>
      </c>
      <c r="C93">
        <f>C94+C95</f>
        <v>10860</v>
      </c>
      <c r="D93">
        <f t="shared" si="629"/>
        <v>779</v>
      </c>
      <c r="E93">
        <f t="shared" si="630"/>
        <v>10081</v>
      </c>
      <c r="F93" s="80"/>
      <c r="FS93" s="212"/>
      <c r="FT93" s="212"/>
      <c r="FU93" s="212"/>
      <c r="FV93" s="212"/>
      <c r="FW93" s="212"/>
      <c r="FX93" s="212"/>
      <c r="FY93" s="212"/>
      <c r="FZ93" s="212"/>
      <c r="GA93" s="212"/>
      <c r="GB93" s="212"/>
      <c r="GC93" s="212"/>
      <c r="GD93" s="212"/>
      <c r="GE93" s="212"/>
      <c r="GF93" s="212"/>
      <c r="GG93" s="212"/>
      <c r="GH93" s="212"/>
    </row>
    <row r="94" spans="2:225" x14ac:dyDescent="0.2">
      <c r="B94" t="s">
        <v>192</v>
      </c>
      <c r="C94">
        <v>7301</v>
      </c>
      <c r="D94">
        <f t="shared" si="629"/>
        <v>345</v>
      </c>
      <c r="E94">
        <f t="shared" si="630"/>
        <v>6956</v>
      </c>
      <c r="F94" s="111">
        <f>E94/E$93</f>
        <v>0.6900109116159111</v>
      </c>
      <c r="FS94" s="212"/>
      <c r="FT94" s="212"/>
      <c r="FU94" s="212"/>
      <c r="FV94" s="212"/>
      <c r="FW94" s="212"/>
      <c r="FX94" s="212"/>
      <c r="FY94" s="212"/>
      <c r="FZ94" s="212"/>
      <c r="GA94" s="212"/>
      <c r="GB94" s="212"/>
      <c r="GC94" s="212"/>
      <c r="GD94" s="212"/>
      <c r="GE94" s="212"/>
      <c r="GF94" s="212"/>
      <c r="GG94" s="212"/>
      <c r="GH94" s="212"/>
    </row>
    <row r="95" spans="2:225" x14ac:dyDescent="0.2">
      <c r="B95" t="s">
        <v>193</v>
      </c>
      <c r="C95">
        <v>3559</v>
      </c>
      <c r="D95">
        <f t="shared" si="629"/>
        <v>434</v>
      </c>
      <c r="E95">
        <f t="shared" si="630"/>
        <v>3125</v>
      </c>
      <c r="F95" s="111">
        <f>E95/E$93</f>
        <v>0.3099890883840889</v>
      </c>
      <c r="FS95" s="212"/>
      <c r="FT95" s="212"/>
      <c r="FU95" s="212"/>
      <c r="FV95" s="212"/>
      <c r="FW95" s="212"/>
      <c r="FX95" s="212"/>
      <c r="FY95" s="212"/>
      <c r="FZ95" s="212"/>
      <c r="GA95" s="212"/>
      <c r="GB95" s="212"/>
      <c r="GC95" s="212"/>
      <c r="GD95" s="212"/>
      <c r="GE95" s="212"/>
      <c r="GF95" s="212"/>
      <c r="GG95" s="212"/>
      <c r="GH95" s="212"/>
    </row>
    <row r="96" spans="2:225" x14ac:dyDescent="0.2">
      <c r="B96" t="s">
        <v>50</v>
      </c>
      <c r="C96">
        <f>C97+C98+C99</f>
        <v>13666</v>
      </c>
      <c r="D96">
        <f t="shared" si="629"/>
        <v>3189</v>
      </c>
      <c r="E96">
        <f t="shared" si="630"/>
        <v>10477</v>
      </c>
      <c r="F96" s="80"/>
      <c r="FS96" s="212"/>
      <c r="FT96" s="212"/>
      <c r="FU96" s="212"/>
      <c r="FV96" s="212"/>
      <c r="FW96" s="212"/>
      <c r="FX96" s="212"/>
      <c r="FY96" s="212"/>
      <c r="FZ96" s="212"/>
      <c r="GA96" s="212"/>
      <c r="GB96" s="212"/>
      <c r="GC96" s="212"/>
      <c r="GD96" s="212"/>
      <c r="GE96" s="212"/>
      <c r="GF96" s="212"/>
      <c r="GG96" s="212"/>
      <c r="GH96" s="212"/>
    </row>
    <row r="97" spans="2:190" x14ac:dyDescent="0.2">
      <c r="B97" t="s">
        <v>194</v>
      </c>
      <c r="C97">
        <v>6512</v>
      </c>
      <c r="D97">
        <f t="shared" si="629"/>
        <v>1648</v>
      </c>
      <c r="E97">
        <f t="shared" si="630"/>
        <v>4864</v>
      </c>
      <c r="F97" s="111">
        <f>E97/E$96</f>
        <v>0.46425503483821706</v>
      </c>
      <c r="FS97" s="212"/>
      <c r="FT97" s="212"/>
      <c r="FU97" s="212"/>
      <c r="FV97" s="212"/>
      <c r="FW97" s="212"/>
      <c r="FX97" s="212"/>
      <c r="FY97" s="212"/>
      <c r="FZ97" s="212"/>
      <c r="GA97" s="212"/>
      <c r="GB97" s="212"/>
      <c r="GC97" s="212"/>
      <c r="GD97" s="212"/>
      <c r="GE97" s="212"/>
      <c r="GF97" s="212"/>
      <c r="GG97" s="212"/>
      <c r="GH97" s="212"/>
    </row>
    <row r="98" spans="2:190" x14ac:dyDescent="0.2">
      <c r="B98" t="s">
        <v>195</v>
      </c>
      <c r="C98">
        <v>3265</v>
      </c>
      <c r="D98">
        <f t="shared" si="629"/>
        <v>1140</v>
      </c>
      <c r="E98">
        <f t="shared" si="630"/>
        <v>2125</v>
      </c>
      <c r="F98" s="111">
        <f>E98/E$96</f>
        <v>0.20282523623174573</v>
      </c>
      <c r="FS98" s="212"/>
      <c r="FT98" s="212"/>
      <c r="FU98" s="212"/>
      <c r="FV98" s="212"/>
      <c r="FW98" s="212"/>
      <c r="FX98" s="212"/>
      <c r="FY98" s="212"/>
      <c r="FZ98" s="212"/>
      <c r="GA98" s="212"/>
      <c r="GB98" s="212"/>
      <c r="GC98" s="212"/>
      <c r="GD98" s="212"/>
      <c r="GE98" s="212"/>
      <c r="GF98" s="212"/>
      <c r="GG98" s="212"/>
      <c r="GH98" s="212"/>
    </row>
    <row r="99" spans="2:190" x14ac:dyDescent="0.2">
      <c r="B99" t="s">
        <v>196</v>
      </c>
      <c r="C99">
        <v>3889</v>
      </c>
      <c r="D99">
        <f t="shared" si="629"/>
        <v>401</v>
      </c>
      <c r="E99">
        <f t="shared" si="630"/>
        <v>3488</v>
      </c>
      <c r="F99" s="111">
        <f>E99/E$96</f>
        <v>0.33291972893003724</v>
      </c>
      <c r="FS99" s="212"/>
      <c r="FT99" s="212"/>
      <c r="FU99" s="212"/>
      <c r="FV99" s="212"/>
      <c r="FW99" s="212"/>
      <c r="FX99" s="212"/>
      <c r="FY99" s="212"/>
      <c r="FZ99" s="212"/>
      <c r="GA99" s="212"/>
      <c r="GB99" s="212"/>
      <c r="GC99" s="212"/>
      <c r="GD99" s="212"/>
      <c r="GE99" s="212"/>
      <c r="GF99" s="212"/>
      <c r="GG99" s="212"/>
      <c r="GH99" s="212"/>
    </row>
    <row r="100" spans="2:190" x14ac:dyDescent="0.2">
      <c r="B100" t="s">
        <v>197</v>
      </c>
      <c r="C100">
        <f>C101+C102</f>
        <v>7065</v>
      </c>
      <c r="D100">
        <f t="shared" si="629"/>
        <v>1219</v>
      </c>
      <c r="E100">
        <f t="shared" si="630"/>
        <v>5846</v>
      </c>
      <c r="F100" s="80"/>
      <c r="FS100" s="212"/>
      <c r="FT100" s="212"/>
      <c r="FU100" s="212"/>
      <c r="FV100" s="212"/>
      <c r="FW100" s="212"/>
      <c r="FX100" s="212"/>
      <c r="FY100" s="212"/>
      <c r="FZ100" s="212"/>
      <c r="GA100" s="212"/>
      <c r="GB100" s="212"/>
      <c r="GC100" s="212"/>
      <c r="GD100" s="212"/>
      <c r="GE100" s="212"/>
      <c r="GF100" s="212"/>
      <c r="GG100" s="212"/>
      <c r="GH100" s="212"/>
    </row>
    <row r="101" spans="2:190" x14ac:dyDescent="0.2">
      <c r="B101" t="s">
        <v>198</v>
      </c>
      <c r="C101">
        <v>2819</v>
      </c>
      <c r="D101">
        <f t="shared" si="629"/>
        <v>469</v>
      </c>
      <c r="E101">
        <f t="shared" si="630"/>
        <v>2350</v>
      </c>
      <c r="F101" s="111">
        <f>E101/E$100</f>
        <v>0.40198426274375643</v>
      </c>
    </row>
    <row r="102" spans="2:190" x14ac:dyDescent="0.2">
      <c r="B102" t="s">
        <v>199</v>
      </c>
      <c r="C102">
        <v>4246</v>
      </c>
      <c r="D102">
        <f t="shared" si="629"/>
        <v>750</v>
      </c>
      <c r="E102">
        <f t="shared" si="630"/>
        <v>3496</v>
      </c>
      <c r="F102" s="111">
        <f>E102/E$100</f>
        <v>0.59801573725624357</v>
      </c>
    </row>
    <row r="103" spans="2:190" x14ac:dyDescent="0.2">
      <c r="B103" s="64" t="s">
        <v>165</v>
      </c>
    </row>
    <row r="104" spans="2:190" x14ac:dyDescent="0.2">
      <c r="B104" s="72" t="s">
        <v>166</v>
      </c>
    </row>
    <row r="105" spans="2:190" x14ac:dyDescent="0.2">
      <c r="B105" s="103" t="s">
        <v>167</v>
      </c>
      <c r="C105" t="s">
        <v>300</v>
      </c>
    </row>
    <row r="106" spans="2:190" x14ac:dyDescent="0.2">
      <c r="B106" s="103" t="s">
        <v>168</v>
      </c>
      <c r="C106" t="s">
        <v>301</v>
      </c>
    </row>
    <row r="107" spans="2:190" x14ac:dyDescent="0.2">
      <c r="B107" s="103" t="s">
        <v>169</v>
      </c>
      <c r="C107" t="s">
        <v>206</v>
      </c>
    </row>
    <row r="108" spans="2:190" x14ac:dyDescent="0.2">
      <c r="B108" s="103" t="s">
        <v>170</v>
      </c>
      <c r="C108" t="s">
        <v>297</v>
      </c>
    </row>
  </sheetData>
  <mergeCells count="2">
    <mergeCell ref="C48:D48"/>
    <mergeCell ref="E48:F48"/>
  </mergeCells>
  <pageMargins left="0.75" right="0.75" top="1" bottom="1" header="0.5" footer="0.5"/>
  <pageSetup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77"/>
  <sheetViews>
    <sheetView showGridLines="0" topLeftCell="A36" workbookViewId="0">
      <selection activeCell="A68" sqref="A68:E74"/>
    </sheetView>
  </sheetViews>
  <sheetFormatPr defaultColWidth="9.140625" defaultRowHeight="15" x14ac:dyDescent="0.25"/>
  <cols>
    <col min="1" max="1" width="5.85546875" style="249" customWidth="1"/>
    <col min="2" max="3" width="7" style="249" customWidth="1"/>
    <col min="4" max="4" width="9.140625" style="249"/>
    <col min="5" max="5" width="9.42578125" style="249" customWidth="1"/>
    <col min="6" max="6" width="12.28515625" style="249" customWidth="1"/>
    <col min="7" max="7" width="16" style="249" customWidth="1"/>
    <col min="8" max="8" width="16.5703125" style="249" customWidth="1"/>
    <col min="9" max="9" width="14.140625" style="249" customWidth="1"/>
    <col min="10" max="11" width="12.5703125" style="249" customWidth="1"/>
    <col min="12" max="16384" width="9.140625" style="249"/>
  </cols>
  <sheetData>
    <row r="1" spans="1:11" ht="15.75" customHeight="1" x14ac:dyDescent="0.25">
      <c r="A1" s="704" t="s">
        <v>529</v>
      </c>
      <c r="B1" s="705"/>
      <c r="C1" s="705"/>
      <c r="D1" s="705"/>
      <c r="E1" s="705"/>
      <c r="F1" s="705"/>
      <c r="G1" s="705"/>
      <c r="H1" s="705"/>
      <c r="I1" s="705"/>
      <c r="J1" s="705"/>
      <c r="K1" s="706"/>
    </row>
    <row r="2" spans="1:11" x14ac:dyDescent="0.25">
      <c r="A2" s="632" t="s">
        <v>69</v>
      </c>
      <c r="B2" s="250" t="s">
        <v>121</v>
      </c>
      <c r="C2" s="250" t="s">
        <v>122</v>
      </c>
      <c r="D2" s="250" t="s">
        <v>408</v>
      </c>
      <c r="E2" s="250" t="s">
        <v>409</v>
      </c>
      <c r="F2" s="250" t="s">
        <v>50</v>
      </c>
      <c r="G2" s="250" t="s">
        <v>410</v>
      </c>
      <c r="H2" s="250" t="s">
        <v>411</v>
      </c>
      <c r="I2" s="632" t="s">
        <v>123</v>
      </c>
      <c r="J2" s="632" t="s">
        <v>530</v>
      </c>
      <c r="K2" s="250" t="s">
        <v>124</v>
      </c>
    </row>
    <row r="3" spans="1:11" x14ac:dyDescent="0.25">
      <c r="A3" s="634"/>
      <c r="B3" s="251" t="s">
        <v>125</v>
      </c>
      <c r="C3" s="251" t="s">
        <v>126</v>
      </c>
      <c r="D3" s="251" t="s">
        <v>127</v>
      </c>
      <c r="E3" s="251" t="s">
        <v>127</v>
      </c>
      <c r="F3" s="251" t="s">
        <v>126</v>
      </c>
      <c r="G3" s="251" t="s">
        <v>127</v>
      </c>
      <c r="H3" s="251" t="s">
        <v>127</v>
      </c>
      <c r="I3" s="634"/>
      <c r="J3" s="634"/>
      <c r="K3" s="251" t="s">
        <v>531</v>
      </c>
    </row>
    <row r="4" spans="1:11" x14ac:dyDescent="0.25">
      <c r="A4" s="252" t="s">
        <v>412</v>
      </c>
      <c r="B4" s="253">
        <v>654</v>
      </c>
      <c r="C4" s="253">
        <v>901</v>
      </c>
      <c r="D4" s="253">
        <v>949</v>
      </c>
      <c r="E4" s="254">
        <v>1038</v>
      </c>
      <c r="F4" s="254">
        <v>2128</v>
      </c>
      <c r="G4" s="254">
        <v>1776</v>
      </c>
      <c r="H4" s="254">
        <v>2510</v>
      </c>
      <c r="I4" s="254">
        <v>1198</v>
      </c>
      <c r="J4" s="253">
        <v>593</v>
      </c>
      <c r="K4" s="254">
        <v>1318</v>
      </c>
    </row>
    <row r="5" spans="1:11" x14ac:dyDescent="0.25">
      <c r="A5" s="252" t="s">
        <v>413</v>
      </c>
      <c r="B5" s="253">
        <v>353</v>
      </c>
      <c r="C5" s="253">
        <v>542</v>
      </c>
      <c r="D5" s="253">
        <v>602</v>
      </c>
      <c r="E5" s="253">
        <v>729</v>
      </c>
      <c r="F5" s="254">
        <v>1919</v>
      </c>
      <c r="G5" s="254">
        <v>1568</v>
      </c>
      <c r="H5" s="254">
        <v>2473</v>
      </c>
      <c r="I5" s="254">
        <v>1120</v>
      </c>
      <c r="J5" s="253">
        <v>597</v>
      </c>
      <c r="K5" s="254">
        <v>1110</v>
      </c>
    </row>
    <row r="6" spans="1:11" x14ac:dyDescent="0.25">
      <c r="A6" s="255" t="s">
        <v>414</v>
      </c>
      <c r="B6" s="256">
        <v>400</v>
      </c>
      <c r="C6" s="256">
        <v>653</v>
      </c>
      <c r="D6" s="256">
        <v>644</v>
      </c>
      <c r="E6" s="256">
        <v>777</v>
      </c>
      <c r="F6" s="257">
        <v>2028</v>
      </c>
      <c r="G6" s="257">
        <v>1781</v>
      </c>
      <c r="H6" s="257">
        <v>2684</v>
      </c>
      <c r="I6" s="257">
        <v>1137</v>
      </c>
      <c r="J6" s="256">
        <v>593</v>
      </c>
      <c r="K6" s="257">
        <v>1195</v>
      </c>
    </row>
    <row r="7" spans="1:11" x14ac:dyDescent="0.25">
      <c r="A7" s="252" t="s">
        <v>415</v>
      </c>
      <c r="B7" s="253">
        <v>581</v>
      </c>
      <c r="C7" s="253">
        <v>825</v>
      </c>
      <c r="D7" s="253">
        <v>897</v>
      </c>
      <c r="E7" s="254">
        <v>1109</v>
      </c>
      <c r="F7" s="254">
        <v>2097</v>
      </c>
      <c r="G7" s="254">
        <v>1864</v>
      </c>
      <c r="H7" s="254">
        <v>2543</v>
      </c>
      <c r="I7" s="254">
        <v>1278</v>
      </c>
      <c r="J7" s="253">
        <v>657</v>
      </c>
      <c r="K7" s="254">
        <v>1318</v>
      </c>
    </row>
    <row r="8" spans="1:11" x14ac:dyDescent="0.25">
      <c r="A8" s="252" t="s">
        <v>416</v>
      </c>
      <c r="B8" s="253">
        <v>441</v>
      </c>
      <c r="C8" s="253">
        <v>768</v>
      </c>
      <c r="D8" s="253">
        <v>945</v>
      </c>
      <c r="E8" s="254">
        <v>1183</v>
      </c>
      <c r="F8" s="254">
        <v>2137</v>
      </c>
      <c r="G8" s="254">
        <v>1893</v>
      </c>
      <c r="H8" s="254">
        <v>2727</v>
      </c>
      <c r="I8" s="254">
        <v>1193</v>
      </c>
      <c r="J8" s="253">
        <v>571</v>
      </c>
      <c r="K8" s="254">
        <v>1326</v>
      </c>
    </row>
    <row r="9" spans="1:11" x14ac:dyDescent="0.25">
      <c r="A9" s="255" t="s">
        <v>417</v>
      </c>
      <c r="B9" s="256">
        <v>303</v>
      </c>
      <c r="C9" s="256">
        <v>646</v>
      </c>
      <c r="D9" s="256">
        <v>858</v>
      </c>
      <c r="E9" s="257">
        <v>1250</v>
      </c>
      <c r="F9" s="257">
        <v>2082</v>
      </c>
      <c r="G9" s="257">
        <v>1998</v>
      </c>
      <c r="H9" s="257">
        <v>2907</v>
      </c>
      <c r="I9" s="257">
        <v>1292</v>
      </c>
      <c r="J9" s="256">
        <v>590</v>
      </c>
      <c r="K9" s="257">
        <v>1315</v>
      </c>
    </row>
    <row r="10" spans="1:11" x14ac:dyDescent="0.25">
      <c r="A10" s="252" t="s">
        <v>418</v>
      </c>
      <c r="B10" s="253">
        <v>602</v>
      </c>
      <c r="C10" s="253">
        <v>934</v>
      </c>
      <c r="D10" s="254">
        <v>1043</v>
      </c>
      <c r="E10" s="254">
        <v>1238</v>
      </c>
      <c r="F10" s="254">
        <v>2045</v>
      </c>
      <c r="G10" s="254">
        <v>1791</v>
      </c>
      <c r="H10" s="254">
        <v>2643</v>
      </c>
      <c r="I10" s="254">
        <v>1124</v>
      </c>
      <c r="J10" s="253">
        <v>560</v>
      </c>
      <c r="K10" s="254">
        <v>1344</v>
      </c>
    </row>
    <row r="11" spans="1:11" x14ac:dyDescent="0.25">
      <c r="A11" s="252" t="s">
        <v>419</v>
      </c>
      <c r="B11" s="253">
        <v>336</v>
      </c>
      <c r="C11" s="253">
        <v>566</v>
      </c>
      <c r="D11" s="253">
        <v>750</v>
      </c>
      <c r="E11" s="254">
        <v>1155</v>
      </c>
      <c r="F11" s="254">
        <v>1913</v>
      </c>
      <c r="G11" s="254">
        <v>1685</v>
      </c>
      <c r="H11" s="254">
        <v>2833</v>
      </c>
      <c r="I11" s="254">
        <v>1247</v>
      </c>
      <c r="J11" s="253">
        <v>596</v>
      </c>
      <c r="K11" s="254">
        <v>1221</v>
      </c>
    </row>
    <row r="12" spans="1:11" x14ac:dyDescent="0.25">
      <c r="A12" s="255" t="s">
        <v>420</v>
      </c>
      <c r="B12" s="256">
        <v>428</v>
      </c>
      <c r="C12" s="256">
        <v>738</v>
      </c>
      <c r="D12" s="256">
        <v>754</v>
      </c>
      <c r="E12" s="257">
        <v>1004</v>
      </c>
      <c r="F12" s="257">
        <v>2050</v>
      </c>
      <c r="G12" s="257">
        <v>1692</v>
      </c>
      <c r="H12" s="257">
        <v>2465</v>
      </c>
      <c r="I12" s="257">
        <v>1155</v>
      </c>
      <c r="J12" s="256">
        <v>660</v>
      </c>
      <c r="K12" s="257">
        <v>1230</v>
      </c>
    </row>
    <row r="13" spans="1:11" x14ac:dyDescent="0.25">
      <c r="A13" s="252" t="s">
        <v>421</v>
      </c>
      <c r="B13" s="253">
        <v>344</v>
      </c>
      <c r="C13" s="253">
        <v>592</v>
      </c>
      <c r="D13" s="253">
        <v>638</v>
      </c>
      <c r="E13" s="253">
        <v>878</v>
      </c>
      <c r="F13" s="254">
        <v>1922</v>
      </c>
      <c r="G13" s="254">
        <v>1582</v>
      </c>
      <c r="H13" s="254">
        <v>2517</v>
      </c>
      <c r="I13" s="254">
        <v>1328</v>
      </c>
      <c r="J13" s="253">
        <v>836</v>
      </c>
      <c r="K13" s="254">
        <v>1189</v>
      </c>
    </row>
    <row r="14" spans="1:11" x14ac:dyDescent="0.25">
      <c r="A14" s="252" t="s">
        <v>422</v>
      </c>
      <c r="B14" s="253">
        <v>532</v>
      </c>
      <c r="C14" s="253">
        <v>903</v>
      </c>
      <c r="D14" s="253">
        <v>997</v>
      </c>
      <c r="E14" s="254">
        <v>1083</v>
      </c>
      <c r="F14" s="254">
        <v>2128</v>
      </c>
      <c r="G14" s="254">
        <v>1745</v>
      </c>
      <c r="H14" s="254">
        <v>2456</v>
      </c>
      <c r="I14" s="254">
        <v>1258</v>
      </c>
      <c r="J14" s="253">
        <v>776</v>
      </c>
      <c r="K14" s="254">
        <v>1348</v>
      </c>
    </row>
    <row r="15" spans="1:11" x14ac:dyDescent="0.25">
      <c r="A15" s="255" t="s">
        <v>423</v>
      </c>
      <c r="B15" s="256">
        <v>368</v>
      </c>
      <c r="C15" s="256">
        <v>640</v>
      </c>
      <c r="D15" s="256">
        <v>722</v>
      </c>
      <c r="E15" s="256">
        <v>961</v>
      </c>
      <c r="F15" s="257">
        <v>1926</v>
      </c>
      <c r="G15" s="257">
        <v>1613</v>
      </c>
      <c r="H15" s="257">
        <v>2492</v>
      </c>
      <c r="I15" s="257">
        <v>1308</v>
      </c>
      <c r="J15" s="256">
        <v>770</v>
      </c>
      <c r="K15" s="257">
        <v>1206</v>
      </c>
    </row>
    <row r="16" spans="1:11" x14ac:dyDescent="0.25">
      <c r="A16" s="252" t="s">
        <v>424</v>
      </c>
      <c r="B16" s="253">
        <v>482</v>
      </c>
      <c r="C16" s="253">
        <v>787</v>
      </c>
      <c r="D16" s="253">
        <v>745</v>
      </c>
      <c r="E16" s="253">
        <v>867</v>
      </c>
      <c r="F16" s="254">
        <v>1888</v>
      </c>
      <c r="G16" s="254">
        <v>1370</v>
      </c>
      <c r="H16" s="254">
        <v>2230</v>
      </c>
      <c r="I16" s="254">
        <v>1223</v>
      </c>
      <c r="J16" s="253">
        <v>709</v>
      </c>
      <c r="K16" s="254">
        <v>1168</v>
      </c>
    </row>
    <row r="17" spans="1:11" x14ac:dyDescent="0.25">
      <c r="A17" s="252" t="s">
        <v>425</v>
      </c>
      <c r="B17" s="253">
        <v>264</v>
      </c>
      <c r="C17" s="253">
        <v>561</v>
      </c>
      <c r="D17" s="253">
        <v>742</v>
      </c>
      <c r="E17" s="253">
        <v>974</v>
      </c>
      <c r="F17" s="254">
        <v>1908</v>
      </c>
      <c r="G17" s="254">
        <v>1738</v>
      </c>
      <c r="H17" s="254">
        <v>2700</v>
      </c>
      <c r="I17" s="254">
        <v>1147</v>
      </c>
      <c r="J17" s="253">
        <v>559</v>
      </c>
      <c r="K17" s="254">
        <v>1179</v>
      </c>
    </row>
    <row r="18" spans="1:11" x14ac:dyDescent="0.25">
      <c r="A18" s="255" t="s">
        <v>426</v>
      </c>
      <c r="B18" s="256">
        <v>373</v>
      </c>
      <c r="C18" s="256">
        <v>571</v>
      </c>
      <c r="D18" s="256">
        <v>712</v>
      </c>
      <c r="E18" s="257">
        <v>1196</v>
      </c>
      <c r="F18" s="257">
        <v>1812</v>
      </c>
      <c r="G18" s="257">
        <v>1580</v>
      </c>
      <c r="H18" s="257">
        <v>2899</v>
      </c>
      <c r="I18" s="257">
        <v>1235</v>
      </c>
      <c r="J18" s="256">
        <v>605</v>
      </c>
      <c r="K18" s="257">
        <v>1204</v>
      </c>
    </row>
    <row r="19" spans="1:11" x14ac:dyDescent="0.25">
      <c r="A19" s="252" t="s">
        <v>427</v>
      </c>
      <c r="B19" s="253">
        <v>312</v>
      </c>
      <c r="C19" s="253">
        <v>634</v>
      </c>
      <c r="D19" s="253">
        <v>787</v>
      </c>
      <c r="E19" s="254">
        <v>1030</v>
      </c>
      <c r="F19" s="254">
        <v>1905</v>
      </c>
      <c r="G19" s="254">
        <v>1591</v>
      </c>
      <c r="H19" s="254">
        <v>2608</v>
      </c>
      <c r="I19" s="254">
        <v>1095</v>
      </c>
      <c r="J19" s="253">
        <v>574</v>
      </c>
      <c r="K19" s="254">
        <v>1185</v>
      </c>
    </row>
    <row r="20" spans="1:11" x14ac:dyDescent="0.25">
      <c r="A20" s="252" t="s">
        <v>428</v>
      </c>
      <c r="B20" s="253">
        <v>352</v>
      </c>
      <c r="C20" s="253">
        <v>638</v>
      </c>
      <c r="D20" s="253">
        <v>688</v>
      </c>
      <c r="E20" s="253">
        <v>914</v>
      </c>
      <c r="F20" s="254">
        <v>1931</v>
      </c>
      <c r="G20" s="254">
        <v>1634</v>
      </c>
      <c r="H20" s="254">
        <v>2579</v>
      </c>
      <c r="I20" s="253">
        <v>961</v>
      </c>
      <c r="J20" s="253">
        <v>542</v>
      </c>
      <c r="K20" s="254">
        <v>1153</v>
      </c>
    </row>
    <row r="21" spans="1:11" x14ac:dyDescent="0.25">
      <c r="A21" s="255" t="s">
        <v>429</v>
      </c>
      <c r="B21" s="256">
        <v>421</v>
      </c>
      <c r="C21" s="256">
        <v>731</v>
      </c>
      <c r="D21" s="256">
        <v>724</v>
      </c>
      <c r="E21" s="256">
        <v>919</v>
      </c>
      <c r="F21" s="257">
        <v>1788</v>
      </c>
      <c r="G21" s="257">
        <v>1440</v>
      </c>
      <c r="H21" s="257">
        <v>2309</v>
      </c>
      <c r="I21" s="257">
        <v>1239</v>
      </c>
      <c r="J21" s="256">
        <v>680</v>
      </c>
      <c r="K21" s="257">
        <v>1148</v>
      </c>
    </row>
    <row r="22" spans="1:11" x14ac:dyDescent="0.25">
      <c r="A22" s="252" t="s">
        <v>430</v>
      </c>
      <c r="B22" s="253">
        <v>420</v>
      </c>
      <c r="C22" s="253">
        <v>602</v>
      </c>
      <c r="D22" s="253">
        <v>548</v>
      </c>
      <c r="E22" s="253">
        <v>713</v>
      </c>
      <c r="F22" s="254">
        <v>1697</v>
      </c>
      <c r="G22" s="254">
        <v>1257</v>
      </c>
      <c r="H22" s="254">
        <v>2385</v>
      </c>
      <c r="I22" s="254">
        <v>1120</v>
      </c>
      <c r="J22" s="253">
        <v>817</v>
      </c>
      <c r="K22" s="254">
        <v>1077</v>
      </c>
    </row>
    <row r="23" spans="1:11" x14ac:dyDescent="0.25">
      <c r="A23" s="252" t="s">
        <v>431</v>
      </c>
      <c r="B23" s="253">
        <v>410</v>
      </c>
      <c r="C23" s="253">
        <v>725</v>
      </c>
      <c r="D23" s="253">
        <v>740</v>
      </c>
      <c r="E23" s="253">
        <v>902</v>
      </c>
      <c r="F23" s="254">
        <v>1842</v>
      </c>
      <c r="G23" s="254">
        <v>1517</v>
      </c>
      <c r="H23" s="254">
        <v>2247</v>
      </c>
      <c r="I23" s="254">
        <v>1015</v>
      </c>
      <c r="J23" s="253">
        <v>632</v>
      </c>
      <c r="K23" s="254">
        <v>1137</v>
      </c>
    </row>
    <row r="24" spans="1:11" x14ac:dyDescent="0.25">
      <c r="A24" s="255" t="s">
        <v>432</v>
      </c>
      <c r="B24" s="256">
        <v>447</v>
      </c>
      <c r="C24" s="256">
        <v>706</v>
      </c>
      <c r="D24" s="256">
        <v>701</v>
      </c>
      <c r="E24" s="256">
        <v>940</v>
      </c>
      <c r="F24" s="257">
        <v>1887</v>
      </c>
      <c r="G24" s="257">
        <v>1572</v>
      </c>
      <c r="H24" s="257">
        <v>2505</v>
      </c>
      <c r="I24" s="257">
        <v>1228</v>
      </c>
      <c r="J24" s="256">
        <v>680</v>
      </c>
      <c r="K24" s="257">
        <v>1190</v>
      </c>
    </row>
    <row r="25" spans="1:11" x14ac:dyDescent="0.25">
      <c r="A25" s="252" t="s">
        <v>433</v>
      </c>
      <c r="B25" s="253">
        <v>479</v>
      </c>
      <c r="C25" s="253">
        <v>779</v>
      </c>
      <c r="D25" s="253">
        <v>827</v>
      </c>
      <c r="E25" s="254">
        <v>1066</v>
      </c>
      <c r="F25" s="254">
        <v>2007</v>
      </c>
      <c r="G25" s="254">
        <v>1662</v>
      </c>
      <c r="H25" s="254">
        <v>2375</v>
      </c>
      <c r="I25" s="254">
        <v>1163</v>
      </c>
      <c r="J25" s="253">
        <v>689</v>
      </c>
      <c r="K25" s="254">
        <v>1242</v>
      </c>
    </row>
    <row r="26" spans="1:11" x14ac:dyDescent="0.25">
      <c r="A26" s="252" t="s">
        <v>434</v>
      </c>
      <c r="B26" s="253">
        <v>465</v>
      </c>
      <c r="C26" s="253">
        <v>730</v>
      </c>
      <c r="D26" s="253">
        <v>783</v>
      </c>
      <c r="E26" s="253">
        <v>960</v>
      </c>
      <c r="F26" s="254">
        <v>1932</v>
      </c>
      <c r="G26" s="254">
        <v>1577</v>
      </c>
      <c r="H26" s="254">
        <v>2448</v>
      </c>
      <c r="I26" s="254">
        <v>1074</v>
      </c>
      <c r="J26" s="253">
        <v>685</v>
      </c>
      <c r="K26" s="254">
        <v>1204</v>
      </c>
    </row>
    <row r="27" spans="1:11" x14ac:dyDescent="0.25">
      <c r="A27" s="255" t="s">
        <v>435</v>
      </c>
      <c r="B27" s="256">
        <v>364</v>
      </c>
      <c r="C27" s="256">
        <v>614</v>
      </c>
      <c r="D27" s="256">
        <v>643</v>
      </c>
      <c r="E27" s="256">
        <v>908</v>
      </c>
      <c r="F27" s="257">
        <v>1843</v>
      </c>
      <c r="G27" s="257">
        <v>1525</v>
      </c>
      <c r="H27" s="257">
        <v>2513</v>
      </c>
      <c r="I27" s="257">
        <v>1141</v>
      </c>
      <c r="J27" s="256">
        <v>698</v>
      </c>
      <c r="K27" s="257">
        <v>1146</v>
      </c>
    </row>
    <row r="28" spans="1:11" x14ac:dyDescent="0.25">
      <c r="A28" s="252" t="s">
        <v>436</v>
      </c>
      <c r="B28" s="253">
        <v>551</v>
      </c>
      <c r="C28" s="253">
        <v>830</v>
      </c>
      <c r="D28" s="253">
        <v>864</v>
      </c>
      <c r="E28" s="254">
        <v>1009</v>
      </c>
      <c r="F28" s="254">
        <v>2000</v>
      </c>
      <c r="G28" s="254">
        <v>1665</v>
      </c>
      <c r="H28" s="254">
        <v>2359</v>
      </c>
      <c r="I28" s="254">
        <v>1123</v>
      </c>
      <c r="J28" s="253">
        <v>624</v>
      </c>
      <c r="K28" s="254">
        <v>1241</v>
      </c>
    </row>
    <row r="29" spans="1:11" x14ac:dyDescent="0.25">
      <c r="A29" s="252" t="s">
        <v>437</v>
      </c>
      <c r="B29" s="253">
        <v>393</v>
      </c>
      <c r="C29" s="253">
        <v>614</v>
      </c>
      <c r="D29" s="253">
        <v>626</v>
      </c>
      <c r="E29" s="253">
        <v>878</v>
      </c>
      <c r="F29" s="254">
        <v>1842</v>
      </c>
      <c r="G29" s="254">
        <v>1382</v>
      </c>
      <c r="H29" s="254">
        <v>2342</v>
      </c>
      <c r="I29" s="254">
        <v>1188</v>
      </c>
      <c r="J29" s="253">
        <v>690</v>
      </c>
      <c r="K29" s="254">
        <v>1117</v>
      </c>
    </row>
    <row r="30" spans="1:11" x14ac:dyDescent="0.25">
      <c r="A30" s="255" t="s">
        <v>438</v>
      </c>
      <c r="B30" s="256">
        <v>467</v>
      </c>
      <c r="C30" s="256">
        <v>708</v>
      </c>
      <c r="D30" s="256">
        <v>788</v>
      </c>
      <c r="E30" s="257">
        <v>1003</v>
      </c>
      <c r="F30" s="257">
        <v>2011</v>
      </c>
      <c r="G30" s="257">
        <v>1520</v>
      </c>
      <c r="H30" s="257">
        <v>2261</v>
      </c>
      <c r="I30" s="257">
        <v>1031</v>
      </c>
      <c r="J30" s="256">
        <v>547</v>
      </c>
      <c r="K30" s="257">
        <v>1172</v>
      </c>
    </row>
    <row r="31" spans="1:11" x14ac:dyDescent="0.25">
      <c r="A31" s="252" t="s">
        <v>439</v>
      </c>
      <c r="B31" s="253">
        <v>402</v>
      </c>
      <c r="C31" s="253">
        <v>597</v>
      </c>
      <c r="D31" s="253">
        <v>619</v>
      </c>
      <c r="E31" s="253">
        <v>939</v>
      </c>
      <c r="F31" s="254">
        <v>1675</v>
      </c>
      <c r="G31" s="254">
        <v>1232</v>
      </c>
      <c r="H31" s="254">
        <v>2035</v>
      </c>
      <c r="I31" s="254">
        <v>1058</v>
      </c>
      <c r="J31" s="253">
        <v>620</v>
      </c>
      <c r="K31" s="254">
        <v>1029</v>
      </c>
    </row>
    <row r="32" spans="1:11" x14ac:dyDescent="0.25">
      <c r="A32" s="252" t="s">
        <v>440</v>
      </c>
      <c r="B32" s="253">
        <v>407</v>
      </c>
      <c r="C32" s="253">
        <v>689</v>
      </c>
      <c r="D32" s="253">
        <v>823</v>
      </c>
      <c r="E32" s="254">
        <v>1122</v>
      </c>
      <c r="F32" s="254">
        <v>2020</v>
      </c>
      <c r="G32" s="254">
        <v>1808</v>
      </c>
      <c r="H32" s="254">
        <v>2720</v>
      </c>
      <c r="I32" s="254">
        <v>1256</v>
      </c>
      <c r="J32" s="253">
        <v>715</v>
      </c>
      <c r="K32" s="254">
        <v>1285</v>
      </c>
    </row>
    <row r="33" spans="1:11" x14ac:dyDescent="0.25">
      <c r="A33" s="255" t="s">
        <v>441</v>
      </c>
      <c r="B33" s="256">
        <v>378</v>
      </c>
      <c r="C33" s="256">
        <v>615</v>
      </c>
      <c r="D33" s="256">
        <v>741</v>
      </c>
      <c r="E33" s="257">
        <v>1027</v>
      </c>
      <c r="F33" s="257">
        <v>1972</v>
      </c>
      <c r="G33" s="257">
        <v>1685</v>
      </c>
      <c r="H33" s="257">
        <v>2638</v>
      </c>
      <c r="I33" s="257">
        <v>1174</v>
      </c>
      <c r="J33" s="256">
        <v>738</v>
      </c>
      <c r="K33" s="257">
        <v>1226</v>
      </c>
    </row>
    <row r="34" spans="1:11" x14ac:dyDescent="0.25">
      <c r="A34" s="252" t="s">
        <v>442</v>
      </c>
      <c r="B34" s="253">
        <v>434</v>
      </c>
      <c r="C34" s="253">
        <v>588</v>
      </c>
      <c r="D34" s="253">
        <v>618</v>
      </c>
      <c r="E34" s="253">
        <v>871</v>
      </c>
      <c r="F34" s="254">
        <v>1833</v>
      </c>
      <c r="G34" s="254">
        <v>1412</v>
      </c>
      <c r="H34" s="254">
        <v>2242</v>
      </c>
      <c r="I34" s="254">
        <v>1164</v>
      </c>
      <c r="J34" s="253">
        <v>770</v>
      </c>
      <c r="K34" s="254">
        <v>1113</v>
      </c>
    </row>
    <row r="35" spans="1:11" x14ac:dyDescent="0.25">
      <c r="A35" s="252" t="s">
        <v>443</v>
      </c>
      <c r="B35" s="253">
        <v>487</v>
      </c>
      <c r="C35" s="253">
        <v>793</v>
      </c>
      <c r="D35" s="253">
        <v>816</v>
      </c>
      <c r="E35" s="254">
        <v>1217</v>
      </c>
      <c r="F35" s="254">
        <v>2075</v>
      </c>
      <c r="G35" s="254">
        <v>1834</v>
      </c>
      <c r="H35" s="254">
        <v>2734</v>
      </c>
      <c r="I35" s="254">
        <v>1202</v>
      </c>
      <c r="J35" s="253">
        <v>658</v>
      </c>
      <c r="K35" s="254">
        <v>1313</v>
      </c>
    </row>
    <row r="36" spans="1:11" x14ac:dyDescent="0.25">
      <c r="A36" s="255" t="s">
        <v>444</v>
      </c>
      <c r="B36" s="256">
        <v>436</v>
      </c>
      <c r="C36" s="256">
        <v>657</v>
      </c>
      <c r="D36" s="256">
        <v>658</v>
      </c>
      <c r="E36" s="256">
        <v>924</v>
      </c>
      <c r="F36" s="257">
        <v>1889</v>
      </c>
      <c r="G36" s="257">
        <v>1576</v>
      </c>
      <c r="H36" s="257">
        <v>2498</v>
      </c>
      <c r="I36" s="257">
        <v>1331</v>
      </c>
      <c r="J36" s="256">
        <v>876</v>
      </c>
      <c r="K36" s="257">
        <v>1209</v>
      </c>
    </row>
    <row r="37" spans="1:11" x14ac:dyDescent="0.25">
      <c r="A37" s="252" t="s">
        <v>445</v>
      </c>
      <c r="B37" s="253">
        <v>321</v>
      </c>
      <c r="C37" s="253">
        <v>541</v>
      </c>
      <c r="D37" s="253">
        <v>643</v>
      </c>
      <c r="E37" s="253">
        <v>859</v>
      </c>
      <c r="F37" s="254">
        <v>1958</v>
      </c>
      <c r="G37" s="254">
        <v>1537</v>
      </c>
      <c r="H37" s="254">
        <v>2502</v>
      </c>
      <c r="I37" s="254">
        <v>1121</v>
      </c>
      <c r="J37" s="253">
        <v>619</v>
      </c>
      <c r="K37" s="254">
        <v>1136</v>
      </c>
    </row>
    <row r="38" spans="1:11" x14ac:dyDescent="0.25">
      <c r="A38" s="252" t="s">
        <v>446</v>
      </c>
      <c r="B38" s="253">
        <v>538</v>
      </c>
      <c r="C38" s="253">
        <v>799</v>
      </c>
      <c r="D38" s="253">
        <v>934</v>
      </c>
      <c r="E38" s="254">
        <v>1178</v>
      </c>
      <c r="F38" s="254">
        <v>1925</v>
      </c>
      <c r="G38" s="254">
        <v>1579</v>
      </c>
      <c r="H38" s="254">
        <v>2288</v>
      </c>
      <c r="I38" s="254">
        <v>1174</v>
      </c>
      <c r="J38" s="253">
        <v>776</v>
      </c>
      <c r="K38" s="254">
        <v>1260</v>
      </c>
    </row>
    <row r="39" spans="1:11" x14ac:dyDescent="0.25">
      <c r="A39" s="255" t="s">
        <v>447</v>
      </c>
      <c r="B39" s="256">
        <v>468</v>
      </c>
      <c r="C39" s="256">
        <v>649</v>
      </c>
      <c r="D39" s="256">
        <v>724</v>
      </c>
      <c r="E39" s="256">
        <v>955</v>
      </c>
      <c r="F39" s="257">
        <v>1865</v>
      </c>
      <c r="G39" s="257">
        <v>1508</v>
      </c>
      <c r="H39" s="257">
        <v>2469</v>
      </c>
      <c r="I39" s="257">
        <v>1190</v>
      </c>
      <c r="J39" s="256">
        <v>956</v>
      </c>
      <c r="K39" s="257">
        <v>1214</v>
      </c>
    </row>
    <row r="40" spans="1:11" x14ac:dyDescent="0.25">
      <c r="A40" s="252" t="s">
        <v>448</v>
      </c>
      <c r="B40" s="253">
        <v>372</v>
      </c>
      <c r="C40" s="253">
        <v>627</v>
      </c>
      <c r="D40" s="253">
        <v>643</v>
      </c>
      <c r="E40" s="253">
        <v>830</v>
      </c>
      <c r="F40" s="254">
        <v>2004</v>
      </c>
      <c r="G40" s="254">
        <v>1596</v>
      </c>
      <c r="H40" s="254">
        <v>2599</v>
      </c>
      <c r="I40" s="254">
        <v>1210</v>
      </c>
      <c r="J40" s="253">
        <v>737</v>
      </c>
      <c r="K40" s="254">
        <v>1194</v>
      </c>
    </row>
    <row r="41" spans="1:11" x14ac:dyDescent="0.25">
      <c r="A41" s="252" t="s">
        <v>449</v>
      </c>
      <c r="B41" s="253">
        <v>301</v>
      </c>
      <c r="C41" s="253">
        <v>626</v>
      </c>
      <c r="D41" s="253">
        <v>738</v>
      </c>
      <c r="E41" s="254">
        <v>1021</v>
      </c>
      <c r="F41" s="254">
        <v>2149</v>
      </c>
      <c r="G41" s="254">
        <v>1792</v>
      </c>
      <c r="H41" s="254">
        <v>2618</v>
      </c>
      <c r="I41" s="254">
        <v>1188</v>
      </c>
      <c r="J41" s="253">
        <v>664</v>
      </c>
      <c r="K41" s="254">
        <v>1249</v>
      </c>
    </row>
    <row r="42" spans="1:11" x14ac:dyDescent="0.25">
      <c r="A42" s="255" t="s">
        <v>450</v>
      </c>
      <c r="B42" s="256">
        <v>406</v>
      </c>
      <c r="C42" s="256">
        <v>729</v>
      </c>
      <c r="D42" s="256">
        <v>918</v>
      </c>
      <c r="E42" s="257">
        <v>1115</v>
      </c>
      <c r="F42" s="257">
        <v>2067</v>
      </c>
      <c r="G42" s="257">
        <v>1718</v>
      </c>
      <c r="H42" s="257">
        <v>2368</v>
      </c>
      <c r="I42" s="257">
        <v>1196</v>
      </c>
      <c r="J42" s="256">
        <v>706</v>
      </c>
      <c r="K42" s="257">
        <v>1269</v>
      </c>
    </row>
    <row r="43" spans="1:11" x14ac:dyDescent="0.25">
      <c r="A43" s="252" t="s">
        <v>451</v>
      </c>
      <c r="B43" s="253">
        <v>545</v>
      </c>
      <c r="C43" s="253">
        <v>782</v>
      </c>
      <c r="D43" s="253">
        <v>975</v>
      </c>
      <c r="E43" s="254">
        <v>1230</v>
      </c>
      <c r="F43" s="254">
        <v>1923</v>
      </c>
      <c r="G43" s="254">
        <v>1582</v>
      </c>
      <c r="H43" s="254">
        <v>2422</v>
      </c>
      <c r="I43" s="254">
        <v>1320</v>
      </c>
      <c r="J43" s="253">
        <v>729</v>
      </c>
      <c r="K43" s="254">
        <v>1283</v>
      </c>
    </row>
    <row r="44" spans="1:11" x14ac:dyDescent="0.25">
      <c r="A44" s="252" t="s">
        <v>452</v>
      </c>
      <c r="B44" s="253">
        <v>426</v>
      </c>
      <c r="C44" s="253">
        <v>658</v>
      </c>
      <c r="D44" s="253">
        <v>652</v>
      </c>
      <c r="E44" s="253">
        <v>864</v>
      </c>
      <c r="F44" s="254">
        <v>1977</v>
      </c>
      <c r="G44" s="254">
        <v>1417</v>
      </c>
      <c r="H44" s="254">
        <v>2295</v>
      </c>
      <c r="I44" s="254">
        <v>1330</v>
      </c>
      <c r="J44" s="253">
        <v>685</v>
      </c>
      <c r="K44" s="254">
        <v>1156</v>
      </c>
    </row>
    <row r="45" spans="1:11" x14ac:dyDescent="0.25">
      <c r="A45" s="255" t="s">
        <v>453</v>
      </c>
      <c r="B45" s="256">
        <v>477</v>
      </c>
      <c r="C45" s="256">
        <v>656</v>
      </c>
      <c r="D45" s="256">
        <v>647</v>
      </c>
      <c r="E45" s="256">
        <v>983</v>
      </c>
      <c r="F45" s="257">
        <v>2143</v>
      </c>
      <c r="G45" s="257">
        <v>1622</v>
      </c>
      <c r="H45" s="257">
        <v>2579</v>
      </c>
      <c r="I45" s="257">
        <v>1294</v>
      </c>
      <c r="J45" s="256">
        <v>827</v>
      </c>
      <c r="K45" s="257">
        <v>1260</v>
      </c>
    </row>
    <row r="46" spans="1:11" x14ac:dyDescent="0.25">
      <c r="A46" s="252" t="s">
        <v>454</v>
      </c>
      <c r="B46" s="253">
        <v>511</v>
      </c>
      <c r="C46" s="253">
        <v>854</v>
      </c>
      <c r="D46" s="253">
        <v>959</v>
      </c>
      <c r="E46" s="254">
        <v>1125</v>
      </c>
      <c r="F46" s="254">
        <v>2197</v>
      </c>
      <c r="G46" s="254">
        <v>1758</v>
      </c>
      <c r="H46" s="254">
        <v>2499</v>
      </c>
      <c r="I46" s="254">
        <v>1182</v>
      </c>
      <c r="J46" s="253">
        <v>672</v>
      </c>
      <c r="K46" s="254">
        <v>1331</v>
      </c>
    </row>
    <row r="47" spans="1:11" x14ac:dyDescent="0.25">
      <c r="A47" s="252" t="s">
        <v>455</v>
      </c>
      <c r="B47" s="253">
        <v>276</v>
      </c>
      <c r="C47" s="253">
        <v>460</v>
      </c>
      <c r="D47" s="253">
        <v>449</v>
      </c>
      <c r="E47" s="253">
        <v>637</v>
      </c>
      <c r="F47" s="254">
        <v>1777</v>
      </c>
      <c r="G47" s="254">
        <v>1293</v>
      </c>
      <c r="H47" s="254">
        <v>2201</v>
      </c>
      <c r="I47" s="254">
        <v>1206</v>
      </c>
      <c r="J47" s="253">
        <v>905</v>
      </c>
      <c r="K47" s="254">
        <v>1040</v>
      </c>
    </row>
    <row r="48" spans="1:11" x14ac:dyDescent="0.25">
      <c r="A48" s="255" t="s">
        <v>456</v>
      </c>
      <c r="B48" s="256">
        <v>486</v>
      </c>
      <c r="C48" s="256">
        <v>764</v>
      </c>
      <c r="D48" s="256">
        <v>735</v>
      </c>
      <c r="E48" s="256">
        <v>817</v>
      </c>
      <c r="F48" s="257">
        <v>2092</v>
      </c>
      <c r="G48" s="257">
        <v>1622</v>
      </c>
      <c r="H48" s="257">
        <v>2369</v>
      </c>
      <c r="I48" s="257">
        <v>1113</v>
      </c>
      <c r="J48" s="256">
        <v>708</v>
      </c>
      <c r="K48" s="257">
        <v>1218</v>
      </c>
    </row>
    <row r="49" spans="1:11" x14ac:dyDescent="0.25">
      <c r="A49" s="252" t="s">
        <v>457</v>
      </c>
      <c r="B49" s="253">
        <v>548</v>
      </c>
      <c r="C49" s="253">
        <v>722</v>
      </c>
      <c r="D49" s="253">
        <v>664</v>
      </c>
      <c r="E49" s="253">
        <v>887</v>
      </c>
      <c r="F49" s="254">
        <v>2005</v>
      </c>
      <c r="G49" s="254">
        <v>1448</v>
      </c>
      <c r="H49" s="254">
        <v>2422</v>
      </c>
      <c r="I49" s="254">
        <v>1436</v>
      </c>
      <c r="J49" s="253">
        <v>801</v>
      </c>
      <c r="K49" s="254">
        <v>1220</v>
      </c>
    </row>
    <row r="50" spans="1:11" x14ac:dyDescent="0.25">
      <c r="A50" s="252" t="s">
        <v>458</v>
      </c>
      <c r="B50" s="253">
        <v>507</v>
      </c>
      <c r="C50" s="253">
        <v>803</v>
      </c>
      <c r="D50" s="253">
        <v>921</v>
      </c>
      <c r="E50" s="253">
        <v>985</v>
      </c>
      <c r="F50" s="254">
        <v>2081</v>
      </c>
      <c r="G50" s="254">
        <v>1671</v>
      </c>
      <c r="H50" s="254">
        <v>2448</v>
      </c>
      <c r="I50" s="254">
        <v>1234</v>
      </c>
      <c r="J50" s="253">
        <v>754</v>
      </c>
      <c r="K50" s="254">
        <v>1293</v>
      </c>
    </row>
    <row r="51" spans="1:11" x14ac:dyDescent="0.25">
      <c r="A51" s="255" t="s">
        <v>459</v>
      </c>
      <c r="B51" s="256">
        <v>400</v>
      </c>
      <c r="C51" s="256">
        <v>623</v>
      </c>
      <c r="D51" s="256">
        <v>629</v>
      </c>
      <c r="E51" s="256">
        <v>821</v>
      </c>
      <c r="F51" s="257">
        <v>1867</v>
      </c>
      <c r="G51" s="257">
        <v>1474</v>
      </c>
      <c r="H51" s="257">
        <v>2515</v>
      </c>
      <c r="I51" s="257">
        <v>1381</v>
      </c>
      <c r="J51" s="256">
        <v>856</v>
      </c>
      <c r="K51" s="257">
        <v>1180</v>
      </c>
    </row>
    <row r="52" spans="1:11" x14ac:dyDescent="0.25">
      <c r="A52" s="252" t="s">
        <v>460</v>
      </c>
      <c r="B52" s="253">
        <v>395</v>
      </c>
      <c r="C52" s="253">
        <v>586</v>
      </c>
      <c r="D52" s="253">
        <v>574</v>
      </c>
      <c r="E52" s="253">
        <v>873</v>
      </c>
      <c r="F52" s="254">
        <v>1886</v>
      </c>
      <c r="G52" s="254">
        <v>1393</v>
      </c>
      <c r="H52" s="254">
        <v>2361</v>
      </c>
      <c r="I52" s="254">
        <v>1335</v>
      </c>
      <c r="J52" s="253">
        <v>921</v>
      </c>
      <c r="K52" s="254">
        <v>1156</v>
      </c>
    </row>
    <row r="53" spans="1:11" x14ac:dyDescent="0.25">
      <c r="A53" s="252" t="s">
        <v>461</v>
      </c>
      <c r="B53" s="253">
        <v>505</v>
      </c>
      <c r="C53" s="253">
        <v>788</v>
      </c>
      <c r="D53" s="253">
        <v>889</v>
      </c>
      <c r="E53" s="254">
        <v>1138</v>
      </c>
      <c r="F53" s="254">
        <v>2277</v>
      </c>
      <c r="G53" s="254">
        <v>1928</v>
      </c>
      <c r="H53" s="254">
        <v>3026</v>
      </c>
      <c r="I53" s="254">
        <v>1271</v>
      </c>
      <c r="J53" s="253">
        <v>732</v>
      </c>
      <c r="K53" s="254">
        <v>1410</v>
      </c>
    </row>
    <row r="54" spans="1:11" x14ac:dyDescent="0.25">
      <c r="A54" s="255" t="s">
        <v>462</v>
      </c>
      <c r="B54" s="256">
        <v>631</v>
      </c>
      <c r="C54" s="256">
        <v>882</v>
      </c>
      <c r="D54" s="256">
        <v>855</v>
      </c>
      <c r="E54" s="256">
        <v>970</v>
      </c>
      <c r="F54" s="257">
        <v>2024</v>
      </c>
      <c r="G54" s="257">
        <v>1733</v>
      </c>
      <c r="H54" s="257">
        <v>2645</v>
      </c>
      <c r="I54" s="257">
        <v>1242</v>
      </c>
      <c r="J54" s="256">
        <v>635</v>
      </c>
      <c r="K54" s="257">
        <v>1297</v>
      </c>
    </row>
    <row r="55" spans="1:11" x14ac:dyDescent="0.25">
      <c r="A55" s="252" t="s">
        <v>463</v>
      </c>
      <c r="B55" s="253">
        <v>317</v>
      </c>
      <c r="C55" s="253">
        <v>542</v>
      </c>
      <c r="D55" s="253">
        <v>658</v>
      </c>
      <c r="E55" s="254">
        <v>1023</v>
      </c>
      <c r="F55" s="254">
        <v>1929</v>
      </c>
      <c r="G55" s="254">
        <v>1736</v>
      </c>
      <c r="H55" s="254">
        <v>2787</v>
      </c>
      <c r="I55" s="254">
        <v>1488</v>
      </c>
      <c r="J55" s="253">
        <v>756</v>
      </c>
      <c r="K55" s="254">
        <v>1229</v>
      </c>
    </row>
    <row r="56" spans="1:11" x14ac:dyDescent="0.25">
      <c r="A56" s="252" t="s">
        <v>464</v>
      </c>
      <c r="B56" s="253">
        <v>519</v>
      </c>
      <c r="C56" s="253">
        <v>722</v>
      </c>
      <c r="D56" s="253">
        <v>744</v>
      </c>
      <c r="E56" s="254">
        <v>1028</v>
      </c>
      <c r="F56" s="254">
        <v>1891</v>
      </c>
      <c r="G56" s="254">
        <v>1535</v>
      </c>
      <c r="H56" s="254">
        <v>2565</v>
      </c>
      <c r="I56" s="254">
        <v>1498</v>
      </c>
      <c r="J56" s="253">
        <v>794</v>
      </c>
      <c r="K56" s="254">
        <v>1245</v>
      </c>
    </row>
    <row r="57" spans="1:11" x14ac:dyDescent="0.25">
      <c r="A57" s="255" t="s">
        <v>465</v>
      </c>
      <c r="B57" s="256">
        <v>570</v>
      </c>
      <c r="C57" s="256">
        <v>863</v>
      </c>
      <c r="D57" s="256">
        <v>933</v>
      </c>
      <c r="E57" s="257">
        <v>1087</v>
      </c>
      <c r="F57" s="257">
        <v>2209</v>
      </c>
      <c r="G57" s="257">
        <v>1808</v>
      </c>
      <c r="H57" s="257">
        <v>2545</v>
      </c>
      <c r="I57" s="257">
        <v>1543</v>
      </c>
      <c r="J57" s="256">
        <v>739</v>
      </c>
      <c r="K57" s="257">
        <v>1396</v>
      </c>
    </row>
    <row r="58" spans="1:11" x14ac:dyDescent="0.25">
      <c r="A58" s="252" t="s">
        <v>466</v>
      </c>
      <c r="B58" s="253">
        <v>522</v>
      </c>
      <c r="C58" s="253">
        <v>685</v>
      </c>
      <c r="D58" s="253">
        <v>645</v>
      </c>
      <c r="E58" s="253">
        <v>946</v>
      </c>
      <c r="F58" s="254">
        <v>2007</v>
      </c>
      <c r="G58" s="254">
        <v>1494</v>
      </c>
      <c r="H58" s="254">
        <v>2522</v>
      </c>
      <c r="I58" s="254">
        <v>1639</v>
      </c>
      <c r="J58" s="253">
        <v>941</v>
      </c>
      <c r="K58" s="254">
        <v>1290</v>
      </c>
    </row>
    <row r="59" spans="1:11" x14ac:dyDescent="0.25">
      <c r="A59" s="252" t="s">
        <v>467</v>
      </c>
      <c r="B59" s="253">
        <v>402</v>
      </c>
      <c r="C59" s="253">
        <v>670</v>
      </c>
      <c r="D59" s="253">
        <v>604</v>
      </c>
      <c r="E59" s="253">
        <v>752</v>
      </c>
      <c r="F59" s="254">
        <v>2037</v>
      </c>
      <c r="G59" s="254">
        <v>1549</v>
      </c>
      <c r="H59" s="254">
        <v>2485</v>
      </c>
      <c r="I59" s="254">
        <v>1376</v>
      </c>
      <c r="J59" s="253">
        <v>823</v>
      </c>
      <c r="K59" s="254">
        <v>1232</v>
      </c>
    </row>
    <row r="60" spans="1:11" x14ac:dyDescent="0.25">
      <c r="A60" s="255" t="s">
        <v>468</v>
      </c>
      <c r="B60" s="256">
        <v>642</v>
      </c>
      <c r="C60" s="256">
        <v>990</v>
      </c>
      <c r="D60" s="256">
        <v>960</v>
      </c>
      <c r="E60" s="257">
        <v>1094</v>
      </c>
      <c r="F60" s="257">
        <v>2081</v>
      </c>
      <c r="G60" s="257">
        <v>1696</v>
      </c>
      <c r="H60" s="257">
        <v>2636</v>
      </c>
      <c r="I60" s="257">
        <v>1457</v>
      </c>
      <c r="J60" s="256">
        <v>728</v>
      </c>
      <c r="K60" s="257">
        <v>1397</v>
      </c>
    </row>
    <row r="61" spans="1:11" x14ac:dyDescent="0.25">
      <c r="A61" s="252" t="s">
        <v>481</v>
      </c>
      <c r="B61" s="253">
        <v>528</v>
      </c>
      <c r="C61" s="253">
        <v>778</v>
      </c>
      <c r="D61" s="253">
        <v>752</v>
      </c>
      <c r="E61" s="254">
        <v>1079</v>
      </c>
      <c r="F61" s="254">
        <v>2037</v>
      </c>
      <c r="G61" s="254">
        <v>1670</v>
      </c>
      <c r="H61" s="254">
        <v>2776</v>
      </c>
      <c r="I61" s="254">
        <v>1586</v>
      </c>
      <c r="J61" s="253">
        <v>916</v>
      </c>
      <c r="K61" s="254">
        <v>1368</v>
      </c>
    </row>
    <row r="62" spans="1:11" x14ac:dyDescent="0.25">
      <c r="A62" s="252" t="s">
        <v>492</v>
      </c>
      <c r="B62" s="253">
        <v>484</v>
      </c>
      <c r="C62" s="253">
        <v>788</v>
      </c>
      <c r="D62" s="253">
        <v>900</v>
      </c>
      <c r="E62" s="254">
        <v>1135</v>
      </c>
      <c r="F62" s="254">
        <v>2212</v>
      </c>
      <c r="G62" s="254">
        <v>1927</v>
      </c>
      <c r="H62" s="254">
        <v>2488</v>
      </c>
      <c r="I62" s="254">
        <v>1663</v>
      </c>
      <c r="J62" s="253">
        <v>811</v>
      </c>
      <c r="K62" s="254">
        <v>1399</v>
      </c>
    </row>
    <row r="63" spans="1:11" x14ac:dyDescent="0.25">
      <c r="A63" s="255" t="s">
        <v>523</v>
      </c>
      <c r="B63" s="256">
        <v>497</v>
      </c>
      <c r="C63" s="256">
        <v>745</v>
      </c>
      <c r="D63" s="256">
        <v>698</v>
      </c>
      <c r="E63" s="256">
        <v>847</v>
      </c>
      <c r="F63" s="257">
        <v>1987</v>
      </c>
      <c r="G63" s="257">
        <v>1560</v>
      </c>
      <c r="H63" s="257">
        <v>2494</v>
      </c>
      <c r="I63" s="257">
        <v>1504</v>
      </c>
      <c r="J63" s="256">
        <v>868</v>
      </c>
      <c r="K63" s="257">
        <v>1277</v>
      </c>
    </row>
    <row r="64" spans="1:11" x14ac:dyDescent="0.25">
      <c r="A64" s="252" t="s">
        <v>532</v>
      </c>
      <c r="B64" s="253">
        <v>362</v>
      </c>
      <c r="C64" s="253">
        <v>587</v>
      </c>
      <c r="D64" s="253">
        <v>547</v>
      </c>
      <c r="E64" s="253">
        <v>720</v>
      </c>
      <c r="F64" s="254">
        <v>2025</v>
      </c>
      <c r="G64" s="254">
        <v>1497</v>
      </c>
      <c r="H64" s="254">
        <v>2570</v>
      </c>
      <c r="I64" s="254">
        <v>1504</v>
      </c>
      <c r="J64" s="253">
        <v>884</v>
      </c>
      <c r="K64" s="254">
        <v>1229</v>
      </c>
    </row>
    <row r="65" spans="1:11" x14ac:dyDescent="0.25">
      <c r="A65" s="252" t="s">
        <v>533</v>
      </c>
      <c r="B65" s="253">
        <v>657</v>
      </c>
      <c r="C65" s="253">
        <v>997</v>
      </c>
      <c r="D65" s="253">
        <v>975</v>
      </c>
      <c r="E65" s="254">
        <v>1123</v>
      </c>
      <c r="F65" s="254">
        <v>2267</v>
      </c>
      <c r="G65" s="254">
        <v>2004</v>
      </c>
      <c r="H65" s="254">
        <v>2750</v>
      </c>
      <c r="I65" s="254">
        <v>1450</v>
      </c>
      <c r="J65" s="253">
        <v>655</v>
      </c>
      <c r="K65" s="254">
        <v>1457</v>
      </c>
    </row>
    <row r="66" spans="1:11" x14ac:dyDescent="0.25">
      <c r="A66" s="258"/>
      <c r="B66" s="707">
        <v>441</v>
      </c>
      <c r="C66" s="707">
        <v>665</v>
      </c>
      <c r="D66" s="707">
        <v>731</v>
      </c>
      <c r="E66" s="707">
        <v>949</v>
      </c>
      <c r="F66" s="709">
        <v>1982</v>
      </c>
      <c r="G66" s="709">
        <v>1564</v>
      </c>
      <c r="H66" s="709">
        <v>2477</v>
      </c>
      <c r="I66" s="709">
        <v>1308</v>
      </c>
      <c r="J66" s="707">
        <v>755</v>
      </c>
      <c r="K66" s="709">
        <v>1242</v>
      </c>
    </row>
    <row r="67" spans="1:11" x14ac:dyDescent="0.25">
      <c r="A67" s="255" t="s">
        <v>534</v>
      </c>
      <c r="B67" s="708"/>
      <c r="C67" s="708"/>
      <c r="D67" s="708"/>
      <c r="E67" s="708"/>
      <c r="F67" s="710"/>
      <c r="G67" s="710"/>
      <c r="H67" s="710"/>
      <c r="I67" s="710"/>
      <c r="J67" s="708"/>
      <c r="K67" s="710"/>
    </row>
    <row r="68" spans="1:11" x14ac:dyDescent="0.25">
      <c r="A68" s="648" t="s">
        <v>535</v>
      </c>
      <c r="B68" s="649"/>
      <c r="C68" s="649"/>
      <c r="D68" s="649"/>
      <c r="E68" s="649"/>
      <c r="F68" s="711" t="s">
        <v>536</v>
      </c>
      <c r="G68" s="711"/>
      <c r="H68" s="711"/>
      <c r="I68" s="711"/>
      <c r="J68" s="711"/>
      <c r="K68" s="712"/>
    </row>
    <row r="69" spans="1:11" x14ac:dyDescent="0.25">
      <c r="A69" s="651"/>
      <c r="B69" s="652"/>
      <c r="C69" s="652"/>
      <c r="D69" s="652"/>
      <c r="E69" s="652"/>
      <c r="F69" s="655" t="s">
        <v>537</v>
      </c>
      <c r="G69" s="655"/>
      <c r="H69" s="655"/>
      <c r="I69" s="655"/>
      <c r="J69" s="655"/>
      <c r="K69" s="656"/>
    </row>
    <row r="70" spans="1:11" x14ac:dyDescent="0.25">
      <c r="A70" s="651"/>
      <c r="B70" s="652"/>
      <c r="C70" s="652"/>
      <c r="D70" s="652"/>
      <c r="E70" s="652"/>
      <c r="F70" s="655" t="s">
        <v>538</v>
      </c>
      <c r="G70" s="655"/>
      <c r="H70" s="655"/>
      <c r="I70" s="655"/>
      <c r="J70" s="655"/>
      <c r="K70" s="656"/>
    </row>
    <row r="71" spans="1:11" x14ac:dyDescent="0.25">
      <c r="A71" s="651"/>
      <c r="B71" s="652"/>
      <c r="C71" s="652"/>
      <c r="D71" s="652"/>
      <c r="E71" s="652"/>
      <c r="F71" s="655" t="s">
        <v>469</v>
      </c>
      <c r="G71" s="655"/>
      <c r="H71" s="655"/>
      <c r="I71" s="655"/>
      <c r="J71" s="655"/>
      <c r="K71" s="656"/>
    </row>
    <row r="72" spans="1:11" x14ac:dyDescent="0.25">
      <c r="A72" s="651"/>
      <c r="B72" s="652"/>
      <c r="C72" s="652"/>
      <c r="D72" s="652"/>
      <c r="E72" s="652"/>
      <c r="F72" s="655" t="s">
        <v>473</v>
      </c>
      <c r="G72" s="655"/>
      <c r="H72" s="655"/>
      <c r="I72" s="655"/>
      <c r="J72" s="655"/>
      <c r="K72" s="656"/>
    </row>
    <row r="73" spans="1:11" x14ac:dyDescent="0.25">
      <c r="A73" s="651"/>
      <c r="B73" s="652"/>
      <c r="C73" s="652"/>
      <c r="D73" s="652"/>
      <c r="E73" s="652"/>
      <c r="F73" s="655" t="s">
        <v>539</v>
      </c>
      <c r="G73" s="655"/>
      <c r="H73" s="655"/>
      <c r="I73" s="655"/>
      <c r="J73" s="655"/>
      <c r="K73" s="656"/>
    </row>
    <row r="74" spans="1:11" x14ac:dyDescent="0.25">
      <c r="A74" s="651"/>
      <c r="B74" s="652"/>
      <c r="C74" s="652"/>
      <c r="D74" s="652"/>
      <c r="E74" s="652"/>
      <c r="F74" s="655" t="s">
        <v>493</v>
      </c>
      <c r="G74" s="655"/>
      <c r="H74" s="655"/>
      <c r="I74" s="655"/>
      <c r="J74" s="655"/>
      <c r="K74" s="656"/>
    </row>
    <row r="75" spans="1:11" ht="15" customHeight="1" x14ac:dyDescent="0.25">
      <c r="A75" s="651" t="s">
        <v>540</v>
      </c>
      <c r="B75" s="652"/>
      <c r="C75" s="652"/>
      <c r="D75" s="652"/>
      <c r="E75" s="652"/>
      <c r="F75" s="713" t="s">
        <v>541</v>
      </c>
      <c r="G75" s="713"/>
      <c r="H75" s="713"/>
      <c r="I75" s="713"/>
      <c r="J75" s="713"/>
      <c r="K75" s="714"/>
    </row>
    <row r="76" spans="1:11" x14ac:dyDescent="0.25">
      <c r="A76" s="657" t="s">
        <v>482</v>
      </c>
      <c r="B76" s="658"/>
      <c r="C76" s="658"/>
      <c r="D76" s="658"/>
      <c r="E76" s="658"/>
      <c r="F76" s="655" t="s">
        <v>471</v>
      </c>
      <c r="G76" s="655"/>
      <c r="H76" s="655"/>
      <c r="I76" s="655"/>
      <c r="J76" s="655"/>
      <c r="K76" s="656"/>
    </row>
    <row r="77" spans="1:11" x14ac:dyDescent="0.25">
      <c r="A77" s="663"/>
      <c r="B77" s="664"/>
      <c r="C77" s="664"/>
      <c r="D77" s="664"/>
      <c r="E77" s="664"/>
      <c r="F77" s="664" t="s">
        <v>474</v>
      </c>
      <c r="G77" s="664"/>
      <c r="H77" s="664"/>
      <c r="I77" s="664"/>
      <c r="J77" s="664"/>
      <c r="K77" s="715"/>
    </row>
  </sheetData>
  <mergeCells count="27">
    <mergeCell ref="A75:E75"/>
    <mergeCell ref="F75:K75"/>
    <mergeCell ref="A76:E77"/>
    <mergeCell ref="F76:K76"/>
    <mergeCell ref="F77:K77"/>
    <mergeCell ref="A68:E74"/>
    <mergeCell ref="F68:K68"/>
    <mergeCell ref="F69:K69"/>
    <mergeCell ref="F70:K70"/>
    <mergeCell ref="F71:K71"/>
    <mergeCell ref="F72:K72"/>
    <mergeCell ref="F73:K73"/>
    <mergeCell ref="F74:K74"/>
    <mergeCell ref="A1:K1"/>
    <mergeCell ref="A2:A3"/>
    <mergeCell ref="I2:I3"/>
    <mergeCell ref="J2:J3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K66:K67"/>
  </mergeCells>
  <hyperlinks>
    <hyperlink ref="F75" r:id="rId1" location="summary" display="http://www.eia.gov/totalenergy/data/monthly/ - summary" xr:uid="{00000000-0004-0000-1200-000000000000}"/>
  </hyperlink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77"/>
  <sheetViews>
    <sheetView showGridLines="0" workbookViewId="0">
      <selection activeCell="O47" sqref="O47"/>
    </sheetView>
  </sheetViews>
  <sheetFormatPr defaultColWidth="9.140625" defaultRowHeight="15" x14ac:dyDescent="0.25"/>
  <cols>
    <col min="1" max="1" width="5.85546875" style="249" customWidth="1"/>
    <col min="2" max="3" width="7" style="249" customWidth="1"/>
    <col min="4" max="4" width="9.140625" style="249"/>
    <col min="5" max="5" width="9.42578125" style="249" customWidth="1"/>
    <col min="6" max="6" width="12.140625" style="249" customWidth="1"/>
    <col min="7" max="7" width="16.140625" style="249" customWidth="1"/>
    <col min="8" max="8" width="16.7109375" style="249" customWidth="1"/>
    <col min="9" max="9" width="14.140625" style="249" customWidth="1"/>
    <col min="10" max="11" width="12.7109375" style="249" customWidth="1"/>
    <col min="12" max="16384" width="9.140625" style="249"/>
  </cols>
  <sheetData>
    <row r="1" spans="1:11" ht="15.75" customHeight="1" x14ac:dyDescent="0.25">
      <c r="A1" s="704" t="s">
        <v>542</v>
      </c>
      <c r="B1" s="705"/>
      <c r="C1" s="705"/>
      <c r="D1" s="705"/>
      <c r="E1" s="705"/>
      <c r="F1" s="705"/>
      <c r="G1" s="705"/>
      <c r="H1" s="705"/>
      <c r="I1" s="705"/>
      <c r="J1" s="705"/>
      <c r="K1" s="706"/>
    </row>
    <row r="2" spans="1:11" x14ac:dyDescent="0.25">
      <c r="A2" s="632" t="s">
        <v>69</v>
      </c>
      <c r="B2" s="250" t="s">
        <v>121</v>
      </c>
      <c r="C2" s="250" t="s">
        <v>122</v>
      </c>
      <c r="D2" s="250" t="s">
        <v>408</v>
      </c>
      <c r="E2" s="250" t="s">
        <v>409</v>
      </c>
      <c r="F2" s="250" t="s">
        <v>50</v>
      </c>
      <c r="G2" s="250" t="s">
        <v>410</v>
      </c>
      <c r="H2" s="250" t="s">
        <v>411</v>
      </c>
      <c r="I2" s="632" t="s">
        <v>123</v>
      </c>
      <c r="J2" s="632" t="s">
        <v>530</v>
      </c>
      <c r="K2" s="250" t="s">
        <v>124</v>
      </c>
    </row>
    <row r="3" spans="1:11" x14ac:dyDescent="0.25">
      <c r="A3" s="634"/>
      <c r="B3" s="251" t="s">
        <v>125</v>
      </c>
      <c r="C3" s="251" t="s">
        <v>126</v>
      </c>
      <c r="D3" s="251" t="s">
        <v>127</v>
      </c>
      <c r="E3" s="251" t="s">
        <v>127</v>
      </c>
      <c r="F3" s="251" t="s">
        <v>126</v>
      </c>
      <c r="G3" s="251" t="s">
        <v>127</v>
      </c>
      <c r="H3" s="251" t="s">
        <v>127</v>
      </c>
      <c r="I3" s="634"/>
      <c r="J3" s="634"/>
      <c r="K3" s="251" t="s">
        <v>531</v>
      </c>
    </row>
    <row r="4" spans="1:11" x14ac:dyDescent="0.25">
      <c r="A4" s="252" t="s">
        <v>412</v>
      </c>
      <c r="B4" s="254">
        <v>5829</v>
      </c>
      <c r="C4" s="254">
        <v>5091</v>
      </c>
      <c r="D4" s="254">
        <v>5801</v>
      </c>
      <c r="E4" s="254">
        <v>6479</v>
      </c>
      <c r="F4" s="254">
        <v>2367</v>
      </c>
      <c r="G4" s="254">
        <v>2942</v>
      </c>
      <c r="H4" s="254">
        <v>2133</v>
      </c>
      <c r="I4" s="254">
        <v>5483</v>
      </c>
      <c r="J4" s="254">
        <v>3729</v>
      </c>
      <c r="K4" s="254">
        <v>4234</v>
      </c>
    </row>
    <row r="5" spans="1:11" x14ac:dyDescent="0.25">
      <c r="A5" s="252" t="s">
        <v>413</v>
      </c>
      <c r="B5" s="254">
        <v>6470</v>
      </c>
      <c r="C5" s="254">
        <v>5765</v>
      </c>
      <c r="D5" s="254">
        <v>6619</v>
      </c>
      <c r="E5" s="254">
        <v>7136</v>
      </c>
      <c r="F5" s="254">
        <v>2713</v>
      </c>
      <c r="G5" s="254">
        <v>3315</v>
      </c>
      <c r="H5" s="254">
        <v>1974</v>
      </c>
      <c r="I5" s="254">
        <v>4930</v>
      </c>
      <c r="J5" s="254">
        <v>3355</v>
      </c>
      <c r="K5" s="254">
        <v>4536</v>
      </c>
    </row>
    <row r="6" spans="1:11" x14ac:dyDescent="0.25">
      <c r="A6" s="255" t="s">
        <v>414</v>
      </c>
      <c r="B6" s="257">
        <v>6137</v>
      </c>
      <c r="C6" s="257">
        <v>5497</v>
      </c>
      <c r="D6" s="257">
        <v>6549</v>
      </c>
      <c r="E6" s="257">
        <v>7246</v>
      </c>
      <c r="F6" s="257">
        <v>2728</v>
      </c>
      <c r="G6" s="257">
        <v>3340</v>
      </c>
      <c r="H6" s="257">
        <v>2154</v>
      </c>
      <c r="I6" s="257">
        <v>5513</v>
      </c>
      <c r="J6" s="257">
        <v>3469</v>
      </c>
      <c r="K6" s="257">
        <v>4547</v>
      </c>
    </row>
    <row r="7" spans="1:11" x14ac:dyDescent="0.25">
      <c r="A7" s="252" t="s">
        <v>415</v>
      </c>
      <c r="B7" s="254">
        <v>6180</v>
      </c>
      <c r="C7" s="254">
        <v>5443</v>
      </c>
      <c r="D7" s="254">
        <v>5977</v>
      </c>
      <c r="E7" s="254">
        <v>6386</v>
      </c>
      <c r="F7" s="254">
        <v>2684</v>
      </c>
      <c r="G7" s="254">
        <v>3276</v>
      </c>
      <c r="H7" s="254">
        <v>2074</v>
      </c>
      <c r="I7" s="254">
        <v>5404</v>
      </c>
      <c r="J7" s="254">
        <v>3586</v>
      </c>
      <c r="K7" s="254">
        <v>4374</v>
      </c>
    </row>
    <row r="8" spans="1:11" x14ac:dyDescent="0.25">
      <c r="A8" s="252" t="s">
        <v>416</v>
      </c>
      <c r="B8" s="254">
        <v>5650</v>
      </c>
      <c r="C8" s="254">
        <v>5027</v>
      </c>
      <c r="D8" s="254">
        <v>5626</v>
      </c>
      <c r="E8" s="254">
        <v>5994</v>
      </c>
      <c r="F8" s="254">
        <v>2486</v>
      </c>
      <c r="G8" s="254">
        <v>3132</v>
      </c>
      <c r="H8" s="254">
        <v>2024</v>
      </c>
      <c r="I8" s="254">
        <v>4925</v>
      </c>
      <c r="J8" s="254">
        <v>3224</v>
      </c>
      <c r="K8" s="254">
        <v>4063</v>
      </c>
    </row>
    <row r="9" spans="1:11" x14ac:dyDescent="0.25">
      <c r="A9" s="255" t="s">
        <v>417</v>
      </c>
      <c r="B9" s="257">
        <v>6291</v>
      </c>
      <c r="C9" s="257">
        <v>5473</v>
      </c>
      <c r="D9" s="257">
        <v>5841</v>
      </c>
      <c r="E9" s="257">
        <v>6063</v>
      </c>
      <c r="F9" s="257">
        <v>2713</v>
      </c>
      <c r="G9" s="257">
        <v>3211</v>
      </c>
      <c r="H9" s="257">
        <v>1876</v>
      </c>
      <c r="I9" s="257">
        <v>4679</v>
      </c>
      <c r="J9" s="257">
        <v>3296</v>
      </c>
      <c r="K9" s="257">
        <v>4232</v>
      </c>
    </row>
    <row r="10" spans="1:11" x14ac:dyDescent="0.25">
      <c r="A10" s="252" t="s">
        <v>418</v>
      </c>
      <c r="B10" s="254">
        <v>6577</v>
      </c>
      <c r="C10" s="254">
        <v>5708</v>
      </c>
      <c r="D10" s="254">
        <v>6101</v>
      </c>
      <c r="E10" s="254">
        <v>6630</v>
      </c>
      <c r="F10" s="254">
        <v>2786</v>
      </c>
      <c r="G10" s="254">
        <v>3314</v>
      </c>
      <c r="H10" s="254">
        <v>2083</v>
      </c>
      <c r="I10" s="254">
        <v>5517</v>
      </c>
      <c r="J10" s="254">
        <v>3723</v>
      </c>
      <c r="K10" s="254">
        <v>4521</v>
      </c>
    </row>
    <row r="11" spans="1:11" x14ac:dyDescent="0.25">
      <c r="A11" s="252" t="s">
        <v>419</v>
      </c>
      <c r="B11" s="254">
        <v>6702</v>
      </c>
      <c r="C11" s="254">
        <v>5731</v>
      </c>
      <c r="D11" s="254">
        <v>6019</v>
      </c>
      <c r="E11" s="254">
        <v>6408</v>
      </c>
      <c r="F11" s="254">
        <v>2642</v>
      </c>
      <c r="G11" s="254">
        <v>3113</v>
      </c>
      <c r="H11" s="254">
        <v>2032</v>
      </c>
      <c r="I11" s="254">
        <v>5146</v>
      </c>
      <c r="J11" s="254">
        <v>3382</v>
      </c>
      <c r="K11" s="254">
        <v>4387</v>
      </c>
    </row>
    <row r="12" spans="1:11" x14ac:dyDescent="0.25">
      <c r="A12" s="255" t="s">
        <v>420</v>
      </c>
      <c r="B12" s="257">
        <v>6158</v>
      </c>
      <c r="C12" s="257">
        <v>5469</v>
      </c>
      <c r="D12" s="257">
        <v>6166</v>
      </c>
      <c r="E12" s="257">
        <v>6525</v>
      </c>
      <c r="F12" s="257">
        <v>2594</v>
      </c>
      <c r="G12" s="257">
        <v>3112</v>
      </c>
      <c r="H12" s="257">
        <v>2068</v>
      </c>
      <c r="I12" s="257">
        <v>5203</v>
      </c>
      <c r="J12" s="257">
        <v>3322</v>
      </c>
      <c r="K12" s="257">
        <v>4339</v>
      </c>
    </row>
    <row r="13" spans="1:11" x14ac:dyDescent="0.25">
      <c r="A13" s="252" t="s">
        <v>421</v>
      </c>
      <c r="B13" s="254">
        <v>6907</v>
      </c>
      <c r="C13" s="254">
        <v>6237</v>
      </c>
      <c r="D13" s="254">
        <v>6585</v>
      </c>
      <c r="E13" s="254">
        <v>6585</v>
      </c>
      <c r="F13" s="254">
        <v>3271</v>
      </c>
      <c r="G13" s="254">
        <v>4004</v>
      </c>
      <c r="H13" s="254">
        <v>2590</v>
      </c>
      <c r="I13" s="254">
        <v>4929</v>
      </c>
      <c r="J13" s="254">
        <v>2819</v>
      </c>
      <c r="K13" s="254">
        <v>4712</v>
      </c>
    </row>
    <row r="14" spans="1:11" x14ac:dyDescent="0.25">
      <c r="A14" s="252" t="s">
        <v>422</v>
      </c>
      <c r="B14" s="254">
        <v>6363</v>
      </c>
      <c r="C14" s="254">
        <v>5535</v>
      </c>
      <c r="D14" s="254">
        <v>6303</v>
      </c>
      <c r="E14" s="254">
        <v>6665</v>
      </c>
      <c r="F14" s="254">
        <v>2698</v>
      </c>
      <c r="G14" s="254">
        <v>3415</v>
      </c>
      <c r="H14" s="254">
        <v>2398</v>
      </c>
      <c r="I14" s="254">
        <v>5138</v>
      </c>
      <c r="J14" s="254">
        <v>2925</v>
      </c>
      <c r="K14" s="254">
        <v>4403</v>
      </c>
    </row>
    <row r="15" spans="1:11" x14ac:dyDescent="0.25">
      <c r="A15" s="255" t="s">
        <v>423</v>
      </c>
      <c r="B15" s="257">
        <v>6561</v>
      </c>
      <c r="C15" s="257">
        <v>5901</v>
      </c>
      <c r="D15" s="257">
        <v>6544</v>
      </c>
      <c r="E15" s="257">
        <v>6884</v>
      </c>
      <c r="F15" s="257">
        <v>3147</v>
      </c>
      <c r="G15" s="257">
        <v>3958</v>
      </c>
      <c r="H15" s="257">
        <v>2551</v>
      </c>
      <c r="I15" s="257">
        <v>5328</v>
      </c>
      <c r="J15" s="257">
        <v>3309</v>
      </c>
      <c r="K15" s="257">
        <v>4724</v>
      </c>
    </row>
    <row r="16" spans="1:11" x14ac:dyDescent="0.25">
      <c r="A16" s="252" t="s">
        <v>424</v>
      </c>
      <c r="B16" s="254">
        <v>6632</v>
      </c>
      <c r="C16" s="254">
        <v>5895</v>
      </c>
      <c r="D16" s="254">
        <v>6275</v>
      </c>
      <c r="E16" s="254">
        <v>6591</v>
      </c>
      <c r="F16" s="254">
        <v>2869</v>
      </c>
      <c r="G16" s="254">
        <v>3497</v>
      </c>
      <c r="H16" s="254">
        <v>2296</v>
      </c>
      <c r="I16" s="254">
        <v>5299</v>
      </c>
      <c r="J16" s="254">
        <v>3221</v>
      </c>
      <c r="K16" s="254">
        <v>4540</v>
      </c>
    </row>
    <row r="17" spans="1:11" x14ac:dyDescent="0.25">
      <c r="A17" s="252" t="s">
        <v>425</v>
      </c>
      <c r="B17" s="254">
        <v>6981</v>
      </c>
      <c r="C17" s="254">
        <v>6089</v>
      </c>
      <c r="D17" s="254">
        <v>6545</v>
      </c>
      <c r="E17" s="254">
        <v>6691</v>
      </c>
      <c r="F17" s="254">
        <v>3022</v>
      </c>
      <c r="G17" s="254">
        <v>3627</v>
      </c>
      <c r="H17" s="254">
        <v>2264</v>
      </c>
      <c r="I17" s="254">
        <v>5165</v>
      </c>
      <c r="J17" s="254">
        <v>3400</v>
      </c>
      <c r="K17" s="254">
        <v>4694</v>
      </c>
    </row>
    <row r="18" spans="1:11" x14ac:dyDescent="0.25">
      <c r="A18" s="255" t="s">
        <v>426</v>
      </c>
      <c r="B18" s="257">
        <v>6816</v>
      </c>
      <c r="C18" s="257">
        <v>6103</v>
      </c>
      <c r="D18" s="257">
        <v>6691</v>
      </c>
      <c r="E18" s="257">
        <v>6485</v>
      </c>
      <c r="F18" s="257">
        <v>3138</v>
      </c>
      <c r="G18" s="257">
        <v>3890</v>
      </c>
      <c r="H18" s="257">
        <v>2438</v>
      </c>
      <c r="I18" s="257">
        <v>5060</v>
      </c>
      <c r="J18" s="257">
        <v>3326</v>
      </c>
      <c r="K18" s="257">
        <v>4734</v>
      </c>
    </row>
    <row r="19" spans="1:11" x14ac:dyDescent="0.25">
      <c r="A19" s="252" t="s">
        <v>427</v>
      </c>
      <c r="B19" s="254">
        <v>6594</v>
      </c>
      <c r="C19" s="254">
        <v>5694</v>
      </c>
      <c r="D19" s="254">
        <v>6030</v>
      </c>
      <c r="E19" s="254">
        <v>6303</v>
      </c>
      <c r="F19" s="254">
        <v>2828</v>
      </c>
      <c r="G19" s="254">
        <v>3462</v>
      </c>
      <c r="H19" s="254">
        <v>2272</v>
      </c>
      <c r="I19" s="254">
        <v>5769</v>
      </c>
      <c r="J19" s="254">
        <v>3583</v>
      </c>
      <c r="K19" s="254">
        <v>4515</v>
      </c>
    </row>
    <row r="20" spans="1:11" x14ac:dyDescent="0.25">
      <c r="A20" s="252" t="s">
        <v>428</v>
      </c>
      <c r="B20" s="254">
        <v>6825</v>
      </c>
      <c r="C20" s="254">
        <v>5933</v>
      </c>
      <c r="D20" s="254">
        <v>6284</v>
      </c>
      <c r="E20" s="254">
        <v>6646</v>
      </c>
      <c r="F20" s="254">
        <v>2830</v>
      </c>
      <c r="G20" s="254">
        <v>3374</v>
      </c>
      <c r="H20" s="254">
        <v>2078</v>
      </c>
      <c r="I20" s="254">
        <v>5318</v>
      </c>
      <c r="J20" s="254">
        <v>3378</v>
      </c>
      <c r="K20" s="254">
        <v>4549</v>
      </c>
    </row>
    <row r="21" spans="1:11" x14ac:dyDescent="0.25">
      <c r="A21" s="255" t="s">
        <v>429</v>
      </c>
      <c r="B21" s="257">
        <v>6662</v>
      </c>
      <c r="C21" s="257">
        <v>6012</v>
      </c>
      <c r="D21" s="257">
        <v>6606</v>
      </c>
      <c r="E21" s="257">
        <v>6872</v>
      </c>
      <c r="F21" s="257">
        <v>3118</v>
      </c>
      <c r="G21" s="257">
        <v>3758</v>
      </c>
      <c r="H21" s="257">
        <v>2416</v>
      </c>
      <c r="I21" s="257">
        <v>5275</v>
      </c>
      <c r="J21" s="257">
        <v>3170</v>
      </c>
      <c r="K21" s="257">
        <v>4700</v>
      </c>
    </row>
    <row r="22" spans="1:11" x14ac:dyDescent="0.25">
      <c r="A22" s="252" t="s">
        <v>430</v>
      </c>
      <c r="B22" s="254">
        <v>6987</v>
      </c>
      <c r="C22" s="254">
        <v>6127</v>
      </c>
      <c r="D22" s="254">
        <v>6477</v>
      </c>
      <c r="E22" s="254">
        <v>6569</v>
      </c>
      <c r="F22" s="254">
        <v>2864</v>
      </c>
      <c r="G22" s="254">
        <v>3403</v>
      </c>
      <c r="H22" s="254">
        <v>2082</v>
      </c>
      <c r="I22" s="254">
        <v>5232</v>
      </c>
      <c r="J22" s="254">
        <v>3316</v>
      </c>
      <c r="K22" s="254">
        <v>4609</v>
      </c>
    </row>
    <row r="23" spans="1:11" x14ac:dyDescent="0.25">
      <c r="A23" s="252" t="s">
        <v>431</v>
      </c>
      <c r="B23" s="254">
        <v>6800</v>
      </c>
      <c r="C23" s="254">
        <v>5981</v>
      </c>
      <c r="D23" s="254">
        <v>6331</v>
      </c>
      <c r="E23" s="254">
        <v>6556</v>
      </c>
      <c r="F23" s="254">
        <v>3160</v>
      </c>
      <c r="G23" s="254">
        <v>3927</v>
      </c>
      <c r="H23" s="254">
        <v>2522</v>
      </c>
      <c r="I23" s="254">
        <v>5415</v>
      </c>
      <c r="J23" s="254">
        <v>3198</v>
      </c>
      <c r="K23" s="254">
        <v>4675</v>
      </c>
    </row>
    <row r="24" spans="1:11" x14ac:dyDescent="0.25">
      <c r="A24" s="255" t="s">
        <v>432</v>
      </c>
      <c r="B24" s="257">
        <v>6593</v>
      </c>
      <c r="C24" s="257">
        <v>5933</v>
      </c>
      <c r="D24" s="257">
        <v>6603</v>
      </c>
      <c r="E24" s="257">
        <v>6903</v>
      </c>
      <c r="F24" s="257">
        <v>3205</v>
      </c>
      <c r="G24" s="257">
        <v>3910</v>
      </c>
      <c r="H24" s="257">
        <v>2325</v>
      </c>
      <c r="I24" s="257">
        <v>5324</v>
      </c>
      <c r="J24" s="257">
        <v>3377</v>
      </c>
      <c r="K24" s="257">
        <v>4736</v>
      </c>
    </row>
    <row r="25" spans="1:11" x14ac:dyDescent="0.25">
      <c r="A25" s="252" t="s">
        <v>433</v>
      </c>
      <c r="B25" s="254">
        <v>6839</v>
      </c>
      <c r="C25" s="254">
        <v>5943</v>
      </c>
      <c r="D25" s="254">
        <v>6455</v>
      </c>
      <c r="E25" s="254">
        <v>6835</v>
      </c>
      <c r="F25" s="254">
        <v>2997</v>
      </c>
      <c r="G25" s="254">
        <v>3685</v>
      </c>
      <c r="H25" s="254">
        <v>2396</v>
      </c>
      <c r="I25" s="254">
        <v>5436</v>
      </c>
      <c r="J25" s="254">
        <v>3257</v>
      </c>
      <c r="K25" s="254">
        <v>4664</v>
      </c>
    </row>
    <row r="26" spans="1:11" x14ac:dyDescent="0.25">
      <c r="A26" s="252" t="s">
        <v>434</v>
      </c>
      <c r="B26" s="254">
        <v>6695</v>
      </c>
      <c r="C26" s="254">
        <v>5761</v>
      </c>
      <c r="D26" s="254">
        <v>6236</v>
      </c>
      <c r="E26" s="254">
        <v>6594</v>
      </c>
      <c r="F26" s="254">
        <v>2763</v>
      </c>
      <c r="G26" s="254">
        <v>3395</v>
      </c>
      <c r="H26" s="254">
        <v>1985</v>
      </c>
      <c r="I26" s="254">
        <v>5585</v>
      </c>
      <c r="J26" s="254">
        <v>3698</v>
      </c>
      <c r="K26" s="254">
        <v>4547</v>
      </c>
    </row>
    <row r="27" spans="1:11" x14ac:dyDescent="0.25">
      <c r="A27" s="255" t="s">
        <v>435</v>
      </c>
      <c r="B27" s="257">
        <v>7001</v>
      </c>
      <c r="C27" s="257">
        <v>6064</v>
      </c>
      <c r="D27" s="257">
        <v>6772</v>
      </c>
      <c r="E27" s="257">
        <v>7094</v>
      </c>
      <c r="F27" s="257">
        <v>2759</v>
      </c>
      <c r="G27" s="257">
        <v>3438</v>
      </c>
      <c r="H27" s="257">
        <v>2259</v>
      </c>
      <c r="I27" s="257">
        <v>5352</v>
      </c>
      <c r="J27" s="257">
        <v>3376</v>
      </c>
      <c r="K27" s="257">
        <v>4705</v>
      </c>
    </row>
    <row r="28" spans="1:11" x14ac:dyDescent="0.25">
      <c r="A28" s="252" t="s">
        <v>436</v>
      </c>
      <c r="B28" s="254">
        <v>6120</v>
      </c>
      <c r="C28" s="254">
        <v>5327</v>
      </c>
      <c r="D28" s="254">
        <v>5780</v>
      </c>
      <c r="E28" s="254">
        <v>6226</v>
      </c>
      <c r="F28" s="254">
        <v>2718</v>
      </c>
      <c r="G28" s="254">
        <v>3309</v>
      </c>
      <c r="H28" s="254">
        <v>2256</v>
      </c>
      <c r="I28" s="254">
        <v>5562</v>
      </c>
      <c r="J28" s="254">
        <v>3383</v>
      </c>
      <c r="K28" s="254">
        <v>4313</v>
      </c>
    </row>
    <row r="29" spans="1:11" x14ac:dyDescent="0.25">
      <c r="A29" s="252" t="s">
        <v>437</v>
      </c>
      <c r="B29" s="254">
        <v>6621</v>
      </c>
      <c r="C29" s="254">
        <v>5670</v>
      </c>
      <c r="D29" s="254">
        <v>6259</v>
      </c>
      <c r="E29" s="254">
        <v>6478</v>
      </c>
      <c r="F29" s="254">
        <v>2551</v>
      </c>
      <c r="G29" s="254">
        <v>3171</v>
      </c>
      <c r="H29" s="254">
        <v>2080</v>
      </c>
      <c r="I29" s="254">
        <v>5281</v>
      </c>
      <c r="J29" s="254">
        <v>3294</v>
      </c>
      <c r="K29" s="254">
        <v>4406</v>
      </c>
    </row>
    <row r="30" spans="1:11" x14ac:dyDescent="0.25">
      <c r="A30" s="255" t="s">
        <v>438</v>
      </c>
      <c r="B30" s="257">
        <v>6362</v>
      </c>
      <c r="C30" s="257">
        <v>5477</v>
      </c>
      <c r="D30" s="257">
        <v>6169</v>
      </c>
      <c r="E30" s="257">
        <v>6678</v>
      </c>
      <c r="F30" s="257">
        <v>2640</v>
      </c>
      <c r="G30" s="257">
        <v>3336</v>
      </c>
      <c r="H30" s="257">
        <v>2187</v>
      </c>
      <c r="I30" s="257">
        <v>5693</v>
      </c>
      <c r="J30" s="257">
        <v>3623</v>
      </c>
      <c r="K30" s="257">
        <v>4472</v>
      </c>
    </row>
    <row r="31" spans="1:11" x14ac:dyDescent="0.25">
      <c r="A31" s="252" t="s">
        <v>439</v>
      </c>
      <c r="B31" s="254">
        <v>6839</v>
      </c>
      <c r="C31" s="254">
        <v>6097</v>
      </c>
      <c r="D31" s="254">
        <v>6768</v>
      </c>
      <c r="E31" s="254">
        <v>6670</v>
      </c>
      <c r="F31" s="254">
        <v>3040</v>
      </c>
      <c r="G31" s="254">
        <v>3881</v>
      </c>
      <c r="H31" s="254">
        <v>2446</v>
      </c>
      <c r="I31" s="254">
        <v>5303</v>
      </c>
      <c r="J31" s="254">
        <v>3115</v>
      </c>
      <c r="K31" s="254">
        <v>4726</v>
      </c>
    </row>
    <row r="32" spans="1:11" x14ac:dyDescent="0.25">
      <c r="A32" s="252" t="s">
        <v>440</v>
      </c>
      <c r="B32" s="254">
        <v>6579</v>
      </c>
      <c r="C32" s="254">
        <v>5889</v>
      </c>
      <c r="D32" s="254">
        <v>6538</v>
      </c>
      <c r="E32" s="254">
        <v>6506</v>
      </c>
      <c r="F32" s="254">
        <v>3047</v>
      </c>
      <c r="G32" s="254">
        <v>3812</v>
      </c>
      <c r="H32" s="254">
        <v>2330</v>
      </c>
      <c r="I32" s="254">
        <v>5060</v>
      </c>
      <c r="J32" s="254">
        <v>3135</v>
      </c>
      <c r="K32" s="254">
        <v>4605</v>
      </c>
    </row>
    <row r="33" spans="1:11" x14ac:dyDescent="0.25">
      <c r="A33" s="255" t="s">
        <v>441</v>
      </c>
      <c r="B33" s="257">
        <v>7061</v>
      </c>
      <c r="C33" s="257">
        <v>6330</v>
      </c>
      <c r="D33" s="257">
        <v>7095</v>
      </c>
      <c r="E33" s="257">
        <v>7324</v>
      </c>
      <c r="F33" s="257">
        <v>3187</v>
      </c>
      <c r="G33" s="257">
        <v>4062</v>
      </c>
      <c r="H33" s="257">
        <v>2764</v>
      </c>
      <c r="I33" s="257">
        <v>5370</v>
      </c>
      <c r="J33" s="257">
        <v>3168</v>
      </c>
      <c r="K33" s="257">
        <v>4958</v>
      </c>
    </row>
    <row r="34" spans="1:11" x14ac:dyDescent="0.25">
      <c r="A34" s="252" t="s">
        <v>442</v>
      </c>
      <c r="B34" s="254">
        <v>6348</v>
      </c>
      <c r="C34" s="254">
        <v>5851</v>
      </c>
      <c r="D34" s="254">
        <v>6921</v>
      </c>
      <c r="E34" s="254">
        <v>7369</v>
      </c>
      <c r="F34" s="254">
        <v>2977</v>
      </c>
      <c r="G34" s="254">
        <v>3900</v>
      </c>
      <c r="H34" s="254">
        <v>2694</v>
      </c>
      <c r="I34" s="254">
        <v>5564</v>
      </c>
      <c r="J34" s="254">
        <v>3202</v>
      </c>
      <c r="K34" s="254">
        <v>4781</v>
      </c>
    </row>
    <row r="35" spans="1:11" x14ac:dyDescent="0.25">
      <c r="A35" s="252" t="s">
        <v>443</v>
      </c>
      <c r="B35" s="254">
        <v>6900</v>
      </c>
      <c r="C35" s="254">
        <v>6143</v>
      </c>
      <c r="D35" s="254">
        <v>6792</v>
      </c>
      <c r="E35" s="254">
        <v>6652</v>
      </c>
      <c r="F35" s="254">
        <v>3099</v>
      </c>
      <c r="G35" s="254">
        <v>3855</v>
      </c>
      <c r="H35" s="254">
        <v>2378</v>
      </c>
      <c r="I35" s="254">
        <v>5052</v>
      </c>
      <c r="J35" s="254">
        <v>2986</v>
      </c>
      <c r="K35" s="254">
        <v>4707</v>
      </c>
    </row>
    <row r="36" spans="1:11" x14ac:dyDescent="0.25">
      <c r="A36" s="255" t="s">
        <v>444</v>
      </c>
      <c r="B36" s="257">
        <v>6612</v>
      </c>
      <c r="C36" s="257">
        <v>5989</v>
      </c>
      <c r="D36" s="257">
        <v>6446</v>
      </c>
      <c r="E36" s="257">
        <v>6115</v>
      </c>
      <c r="F36" s="257">
        <v>3177</v>
      </c>
      <c r="G36" s="257">
        <v>3757</v>
      </c>
      <c r="H36" s="257">
        <v>2162</v>
      </c>
      <c r="I36" s="257">
        <v>4671</v>
      </c>
      <c r="J36" s="257">
        <v>2841</v>
      </c>
      <c r="K36" s="257">
        <v>4512</v>
      </c>
    </row>
    <row r="37" spans="1:11" x14ac:dyDescent="0.25">
      <c r="A37" s="252" t="s">
        <v>445</v>
      </c>
      <c r="B37" s="254">
        <v>6697</v>
      </c>
      <c r="C37" s="254">
        <v>5866</v>
      </c>
      <c r="D37" s="254">
        <v>6542</v>
      </c>
      <c r="E37" s="254">
        <v>7000</v>
      </c>
      <c r="F37" s="254">
        <v>2721</v>
      </c>
      <c r="G37" s="254">
        <v>3357</v>
      </c>
      <c r="H37" s="254">
        <v>2227</v>
      </c>
      <c r="I37" s="254">
        <v>5544</v>
      </c>
      <c r="J37" s="254">
        <v>3449</v>
      </c>
      <c r="K37" s="254">
        <v>4619</v>
      </c>
    </row>
    <row r="38" spans="1:11" x14ac:dyDescent="0.25">
      <c r="A38" s="252" t="s">
        <v>446</v>
      </c>
      <c r="B38" s="254">
        <v>6305</v>
      </c>
      <c r="C38" s="254">
        <v>5733</v>
      </c>
      <c r="D38" s="254">
        <v>6423</v>
      </c>
      <c r="E38" s="254">
        <v>6901</v>
      </c>
      <c r="F38" s="254">
        <v>3057</v>
      </c>
      <c r="G38" s="254">
        <v>3892</v>
      </c>
      <c r="H38" s="254">
        <v>2672</v>
      </c>
      <c r="I38" s="254">
        <v>5359</v>
      </c>
      <c r="J38" s="254">
        <v>3073</v>
      </c>
      <c r="K38" s="254">
        <v>4627</v>
      </c>
    </row>
    <row r="39" spans="1:11" x14ac:dyDescent="0.25">
      <c r="A39" s="255" t="s">
        <v>447</v>
      </c>
      <c r="B39" s="257">
        <v>6442</v>
      </c>
      <c r="C39" s="257">
        <v>5777</v>
      </c>
      <c r="D39" s="257">
        <v>6418</v>
      </c>
      <c r="E39" s="257">
        <v>6582</v>
      </c>
      <c r="F39" s="257">
        <v>2791</v>
      </c>
      <c r="G39" s="257">
        <v>3451</v>
      </c>
      <c r="H39" s="257">
        <v>2194</v>
      </c>
      <c r="I39" s="257">
        <v>5592</v>
      </c>
      <c r="J39" s="257">
        <v>3149</v>
      </c>
      <c r="K39" s="257">
        <v>4514</v>
      </c>
    </row>
    <row r="40" spans="1:11" x14ac:dyDescent="0.25">
      <c r="A40" s="252" t="s">
        <v>448</v>
      </c>
      <c r="B40" s="254">
        <v>6571</v>
      </c>
      <c r="C40" s="254">
        <v>5660</v>
      </c>
      <c r="D40" s="254">
        <v>6546</v>
      </c>
      <c r="E40" s="254">
        <v>7119</v>
      </c>
      <c r="F40" s="254">
        <v>2736</v>
      </c>
      <c r="G40" s="254">
        <v>3602</v>
      </c>
      <c r="H40" s="254">
        <v>2466</v>
      </c>
      <c r="I40" s="254">
        <v>5676</v>
      </c>
      <c r="J40" s="254">
        <v>3441</v>
      </c>
      <c r="K40" s="254">
        <v>4642</v>
      </c>
    </row>
    <row r="41" spans="1:11" x14ac:dyDescent="0.25">
      <c r="A41" s="252" t="s">
        <v>449</v>
      </c>
      <c r="B41" s="254">
        <v>6517</v>
      </c>
      <c r="C41" s="254">
        <v>5665</v>
      </c>
      <c r="D41" s="254">
        <v>6150</v>
      </c>
      <c r="E41" s="254">
        <v>6231</v>
      </c>
      <c r="F41" s="254">
        <v>2686</v>
      </c>
      <c r="G41" s="254">
        <v>3294</v>
      </c>
      <c r="H41" s="254">
        <v>2058</v>
      </c>
      <c r="I41" s="254">
        <v>4870</v>
      </c>
      <c r="J41" s="254">
        <v>2807</v>
      </c>
      <c r="K41" s="254">
        <v>4295</v>
      </c>
    </row>
    <row r="42" spans="1:11" x14ac:dyDescent="0.25">
      <c r="A42" s="255" t="s">
        <v>450</v>
      </c>
      <c r="B42" s="257">
        <v>6546</v>
      </c>
      <c r="C42" s="257">
        <v>5699</v>
      </c>
      <c r="D42" s="257">
        <v>5810</v>
      </c>
      <c r="E42" s="257">
        <v>5712</v>
      </c>
      <c r="F42" s="257">
        <v>2937</v>
      </c>
      <c r="G42" s="257">
        <v>3466</v>
      </c>
      <c r="H42" s="257">
        <v>2292</v>
      </c>
      <c r="I42" s="257">
        <v>5153</v>
      </c>
      <c r="J42" s="257">
        <v>3013</v>
      </c>
      <c r="K42" s="257">
        <v>4334</v>
      </c>
    </row>
    <row r="43" spans="1:11" x14ac:dyDescent="0.25">
      <c r="A43" s="252" t="s">
        <v>451</v>
      </c>
      <c r="B43" s="254">
        <v>6715</v>
      </c>
      <c r="C43" s="254">
        <v>6088</v>
      </c>
      <c r="D43" s="254">
        <v>6590</v>
      </c>
      <c r="E43" s="254">
        <v>6634</v>
      </c>
      <c r="F43" s="254">
        <v>3122</v>
      </c>
      <c r="G43" s="254">
        <v>3800</v>
      </c>
      <c r="H43" s="254">
        <v>2346</v>
      </c>
      <c r="I43" s="254">
        <v>5148</v>
      </c>
      <c r="J43" s="254">
        <v>2975</v>
      </c>
      <c r="K43" s="254">
        <v>4653</v>
      </c>
    </row>
    <row r="44" spans="1:11" x14ac:dyDescent="0.25">
      <c r="A44" s="252" t="s">
        <v>452</v>
      </c>
      <c r="B44" s="254">
        <v>6887</v>
      </c>
      <c r="C44" s="254">
        <v>6134</v>
      </c>
      <c r="D44" s="254">
        <v>6834</v>
      </c>
      <c r="E44" s="254">
        <v>6996</v>
      </c>
      <c r="F44" s="254">
        <v>2944</v>
      </c>
      <c r="G44" s="254">
        <v>3713</v>
      </c>
      <c r="H44" s="254">
        <v>2439</v>
      </c>
      <c r="I44" s="254">
        <v>5173</v>
      </c>
      <c r="J44" s="254">
        <v>3061</v>
      </c>
      <c r="K44" s="254">
        <v>4726</v>
      </c>
    </row>
    <row r="45" spans="1:11" x14ac:dyDescent="0.25">
      <c r="A45" s="255" t="s">
        <v>453</v>
      </c>
      <c r="B45" s="257">
        <v>5848</v>
      </c>
      <c r="C45" s="257">
        <v>4998</v>
      </c>
      <c r="D45" s="257">
        <v>5681</v>
      </c>
      <c r="E45" s="257">
        <v>6011</v>
      </c>
      <c r="F45" s="257">
        <v>2230</v>
      </c>
      <c r="G45" s="257">
        <v>2929</v>
      </c>
      <c r="H45" s="257">
        <v>1944</v>
      </c>
      <c r="I45" s="257">
        <v>5146</v>
      </c>
      <c r="J45" s="257">
        <v>3148</v>
      </c>
      <c r="K45" s="257">
        <v>4016</v>
      </c>
    </row>
    <row r="46" spans="1:11" x14ac:dyDescent="0.25">
      <c r="A46" s="252" t="s">
        <v>454</v>
      </c>
      <c r="B46" s="254">
        <v>5960</v>
      </c>
      <c r="C46" s="254">
        <v>5177</v>
      </c>
      <c r="D46" s="254">
        <v>5906</v>
      </c>
      <c r="E46" s="254">
        <v>6319</v>
      </c>
      <c r="F46" s="254">
        <v>2503</v>
      </c>
      <c r="G46" s="254">
        <v>3211</v>
      </c>
      <c r="H46" s="254">
        <v>2178</v>
      </c>
      <c r="I46" s="254">
        <v>5259</v>
      </c>
      <c r="J46" s="254">
        <v>3109</v>
      </c>
      <c r="K46" s="254">
        <v>4200</v>
      </c>
    </row>
    <row r="47" spans="1:11" x14ac:dyDescent="0.25">
      <c r="A47" s="252" t="s">
        <v>455</v>
      </c>
      <c r="B47" s="254">
        <v>6844</v>
      </c>
      <c r="C47" s="254">
        <v>5964</v>
      </c>
      <c r="D47" s="254">
        <v>6297</v>
      </c>
      <c r="E47" s="254">
        <v>6262</v>
      </c>
      <c r="F47" s="254">
        <v>2852</v>
      </c>
      <c r="G47" s="254">
        <v>3498</v>
      </c>
      <c r="H47" s="254">
        <v>2145</v>
      </c>
      <c r="I47" s="254">
        <v>5054</v>
      </c>
      <c r="J47" s="254">
        <v>2763</v>
      </c>
      <c r="K47" s="254">
        <v>4441</v>
      </c>
    </row>
    <row r="48" spans="1:11" x14ac:dyDescent="0.25">
      <c r="A48" s="255" t="s">
        <v>456</v>
      </c>
      <c r="B48" s="257">
        <v>6728</v>
      </c>
      <c r="C48" s="257">
        <v>5948</v>
      </c>
      <c r="D48" s="257">
        <v>6646</v>
      </c>
      <c r="E48" s="257">
        <v>7168</v>
      </c>
      <c r="F48" s="257">
        <v>2981</v>
      </c>
      <c r="G48" s="257">
        <v>3768</v>
      </c>
      <c r="H48" s="257">
        <v>2489</v>
      </c>
      <c r="I48" s="257">
        <v>5514</v>
      </c>
      <c r="J48" s="257">
        <v>3052</v>
      </c>
      <c r="K48" s="257">
        <v>4700</v>
      </c>
    </row>
    <row r="49" spans="1:11" x14ac:dyDescent="0.25">
      <c r="A49" s="252" t="s">
        <v>457</v>
      </c>
      <c r="B49" s="254">
        <v>6672</v>
      </c>
      <c r="C49" s="254">
        <v>5934</v>
      </c>
      <c r="D49" s="254">
        <v>6378</v>
      </c>
      <c r="E49" s="254">
        <v>6509</v>
      </c>
      <c r="F49" s="254">
        <v>2724</v>
      </c>
      <c r="G49" s="254">
        <v>3394</v>
      </c>
      <c r="H49" s="254">
        <v>2108</v>
      </c>
      <c r="I49" s="254">
        <v>5002</v>
      </c>
      <c r="J49" s="254">
        <v>3155</v>
      </c>
      <c r="K49" s="254">
        <v>4483</v>
      </c>
    </row>
    <row r="50" spans="1:11" x14ac:dyDescent="0.25">
      <c r="A50" s="252" t="s">
        <v>458</v>
      </c>
      <c r="B50" s="254">
        <v>6559</v>
      </c>
      <c r="C50" s="254">
        <v>5831</v>
      </c>
      <c r="D50" s="254">
        <v>6664</v>
      </c>
      <c r="E50" s="254">
        <v>6804</v>
      </c>
      <c r="F50" s="254">
        <v>2967</v>
      </c>
      <c r="G50" s="254">
        <v>3626</v>
      </c>
      <c r="H50" s="254">
        <v>2145</v>
      </c>
      <c r="I50" s="254">
        <v>4953</v>
      </c>
      <c r="J50" s="254">
        <v>2784</v>
      </c>
      <c r="K50" s="254">
        <v>4531</v>
      </c>
    </row>
    <row r="51" spans="1:11" x14ac:dyDescent="0.25">
      <c r="A51" s="255" t="s">
        <v>459</v>
      </c>
      <c r="B51" s="257">
        <v>6679</v>
      </c>
      <c r="C51" s="257">
        <v>5986</v>
      </c>
      <c r="D51" s="257">
        <v>6947</v>
      </c>
      <c r="E51" s="257">
        <v>7345</v>
      </c>
      <c r="F51" s="257">
        <v>3106</v>
      </c>
      <c r="G51" s="257">
        <v>3782</v>
      </c>
      <c r="H51" s="257">
        <v>2285</v>
      </c>
      <c r="I51" s="257">
        <v>5011</v>
      </c>
      <c r="J51" s="257">
        <v>2860</v>
      </c>
      <c r="K51" s="257">
        <v>4713</v>
      </c>
    </row>
    <row r="52" spans="1:11" x14ac:dyDescent="0.25">
      <c r="A52" s="252" t="s">
        <v>460</v>
      </c>
      <c r="B52" s="254">
        <v>6661</v>
      </c>
      <c r="C52" s="254">
        <v>5809</v>
      </c>
      <c r="D52" s="254">
        <v>6617</v>
      </c>
      <c r="E52" s="254">
        <v>6761</v>
      </c>
      <c r="F52" s="254">
        <v>2845</v>
      </c>
      <c r="G52" s="254">
        <v>3664</v>
      </c>
      <c r="H52" s="254">
        <v>2418</v>
      </c>
      <c r="I52" s="254">
        <v>5188</v>
      </c>
      <c r="J52" s="254">
        <v>2754</v>
      </c>
      <c r="K52" s="254">
        <v>4542</v>
      </c>
    </row>
    <row r="53" spans="1:11" x14ac:dyDescent="0.25">
      <c r="A53" s="252" t="s">
        <v>461</v>
      </c>
      <c r="B53" s="254">
        <v>5680</v>
      </c>
      <c r="C53" s="254">
        <v>4812</v>
      </c>
      <c r="D53" s="254">
        <v>5278</v>
      </c>
      <c r="E53" s="254">
        <v>5774</v>
      </c>
      <c r="F53" s="254">
        <v>2429</v>
      </c>
      <c r="G53" s="254">
        <v>3025</v>
      </c>
      <c r="H53" s="254">
        <v>2021</v>
      </c>
      <c r="I53" s="254">
        <v>5059</v>
      </c>
      <c r="J53" s="254">
        <v>3255</v>
      </c>
      <c r="K53" s="254">
        <v>3951</v>
      </c>
    </row>
    <row r="54" spans="1:11" x14ac:dyDescent="0.25">
      <c r="A54" s="255" t="s">
        <v>462</v>
      </c>
      <c r="B54" s="257">
        <v>5952</v>
      </c>
      <c r="C54" s="257">
        <v>5351</v>
      </c>
      <c r="D54" s="257">
        <v>5946</v>
      </c>
      <c r="E54" s="257">
        <v>5921</v>
      </c>
      <c r="F54" s="257">
        <v>2652</v>
      </c>
      <c r="G54" s="257">
        <v>3142</v>
      </c>
      <c r="H54" s="257">
        <v>1835</v>
      </c>
      <c r="I54" s="257">
        <v>4768</v>
      </c>
      <c r="J54" s="257">
        <v>3158</v>
      </c>
      <c r="K54" s="257">
        <v>4169</v>
      </c>
    </row>
    <row r="55" spans="1:11" x14ac:dyDescent="0.25">
      <c r="A55" s="252" t="s">
        <v>463</v>
      </c>
      <c r="B55" s="254">
        <v>6489</v>
      </c>
      <c r="C55" s="254">
        <v>5774</v>
      </c>
      <c r="D55" s="254">
        <v>6284</v>
      </c>
      <c r="E55" s="254">
        <v>6456</v>
      </c>
      <c r="F55" s="254">
        <v>2959</v>
      </c>
      <c r="G55" s="254">
        <v>3548</v>
      </c>
      <c r="H55" s="254">
        <v>2194</v>
      </c>
      <c r="I55" s="254">
        <v>4881</v>
      </c>
      <c r="J55" s="254">
        <v>3012</v>
      </c>
      <c r="K55" s="254">
        <v>4460</v>
      </c>
    </row>
    <row r="56" spans="1:11" x14ac:dyDescent="0.25">
      <c r="A56" s="252" t="s">
        <v>464</v>
      </c>
      <c r="B56" s="254">
        <v>6055</v>
      </c>
      <c r="C56" s="254">
        <v>5323</v>
      </c>
      <c r="D56" s="254">
        <v>5824</v>
      </c>
      <c r="E56" s="254">
        <v>6184</v>
      </c>
      <c r="F56" s="254">
        <v>2641</v>
      </c>
      <c r="G56" s="254">
        <v>3312</v>
      </c>
      <c r="H56" s="254">
        <v>2187</v>
      </c>
      <c r="I56" s="254">
        <v>4895</v>
      </c>
      <c r="J56" s="254">
        <v>3136</v>
      </c>
      <c r="K56" s="254">
        <v>4203</v>
      </c>
    </row>
    <row r="57" spans="1:11" x14ac:dyDescent="0.25">
      <c r="A57" s="255" t="s">
        <v>465</v>
      </c>
      <c r="B57" s="257">
        <v>6099</v>
      </c>
      <c r="C57" s="257">
        <v>5372</v>
      </c>
      <c r="D57" s="257">
        <v>6122</v>
      </c>
      <c r="E57" s="257">
        <v>6465</v>
      </c>
      <c r="F57" s="257">
        <v>2671</v>
      </c>
      <c r="G57" s="257">
        <v>3420</v>
      </c>
      <c r="H57" s="257">
        <v>2307</v>
      </c>
      <c r="I57" s="257">
        <v>5018</v>
      </c>
      <c r="J57" s="257">
        <v>3132</v>
      </c>
      <c r="K57" s="257">
        <v>4273</v>
      </c>
    </row>
    <row r="58" spans="1:11" x14ac:dyDescent="0.25">
      <c r="A58" s="252" t="s">
        <v>466</v>
      </c>
      <c r="B58" s="254">
        <v>6851</v>
      </c>
      <c r="C58" s="254">
        <v>6090</v>
      </c>
      <c r="D58" s="254">
        <v>6528</v>
      </c>
      <c r="E58" s="254">
        <v>6539</v>
      </c>
      <c r="F58" s="254">
        <v>2891</v>
      </c>
      <c r="G58" s="254">
        <v>3503</v>
      </c>
      <c r="H58" s="254">
        <v>2230</v>
      </c>
      <c r="I58" s="254">
        <v>4605</v>
      </c>
      <c r="J58" s="254">
        <v>2918</v>
      </c>
      <c r="K58" s="254">
        <v>4459</v>
      </c>
    </row>
    <row r="59" spans="1:11" x14ac:dyDescent="0.25">
      <c r="A59" s="252" t="s">
        <v>467</v>
      </c>
      <c r="B59" s="254">
        <v>6612</v>
      </c>
      <c r="C59" s="254">
        <v>5749</v>
      </c>
      <c r="D59" s="254">
        <v>6199</v>
      </c>
      <c r="E59" s="254">
        <v>6290</v>
      </c>
      <c r="F59" s="254">
        <v>2748</v>
      </c>
      <c r="G59" s="254">
        <v>3289</v>
      </c>
      <c r="H59" s="254">
        <v>2088</v>
      </c>
      <c r="I59" s="254">
        <v>4844</v>
      </c>
      <c r="J59" s="254">
        <v>2925</v>
      </c>
      <c r="K59" s="254">
        <v>4290</v>
      </c>
    </row>
    <row r="60" spans="1:11" x14ac:dyDescent="0.25">
      <c r="A60" s="255" t="s">
        <v>468</v>
      </c>
      <c r="B60" s="257">
        <v>6551</v>
      </c>
      <c r="C60" s="257">
        <v>5804</v>
      </c>
      <c r="D60" s="257">
        <v>6241</v>
      </c>
      <c r="E60" s="257">
        <v>6202</v>
      </c>
      <c r="F60" s="257">
        <v>2844</v>
      </c>
      <c r="G60" s="257">
        <v>3402</v>
      </c>
      <c r="H60" s="257">
        <v>2051</v>
      </c>
      <c r="I60" s="257">
        <v>4759</v>
      </c>
      <c r="J60" s="257">
        <v>2959</v>
      </c>
      <c r="K60" s="257">
        <v>4315</v>
      </c>
    </row>
    <row r="61" spans="1:11" x14ac:dyDescent="0.25">
      <c r="A61" s="252" t="s">
        <v>481</v>
      </c>
      <c r="B61" s="254">
        <v>5809</v>
      </c>
      <c r="C61" s="254">
        <v>5050</v>
      </c>
      <c r="D61" s="254">
        <v>5712</v>
      </c>
      <c r="E61" s="254">
        <v>5799</v>
      </c>
      <c r="F61" s="254">
        <v>2535</v>
      </c>
      <c r="G61" s="254">
        <v>3239</v>
      </c>
      <c r="H61" s="254">
        <v>1863</v>
      </c>
      <c r="I61" s="254">
        <v>4778</v>
      </c>
      <c r="J61" s="254">
        <v>3116</v>
      </c>
      <c r="K61" s="254">
        <v>3996</v>
      </c>
    </row>
    <row r="62" spans="1:11" x14ac:dyDescent="0.25">
      <c r="A62" s="252" t="s">
        <v>492</v>
      </c>
      <c r="B62" s="254">
        <v>6501</v>
      </c>
      <c r="C62" s="254">
        <v>5623</v>
      </c>
      <c r="D62" s="254">
        <v>6096</v>
      </c>
      <c r="E62" s="254">
        <v>6374</v>
      </c>
      <c r="F62" s="254">
        <v>2584</v>
      </c>
      <c r="G62" s="254">
        <v>3213</v>
      </c>
      <c r="H62" s="254">
        <v>2156</v>
      </c>
      <c r="I62" s="254">
        <v>4830</v>
      </c>
      <c r="J62" s="254">
        <v>3113</v>
      </c>
      <c r="K62" s="254">
        <v>4255</v>
      </c>
    </row>
    <row r="63" spans="1:11" x14ac:dyDescent="0.25">
      <c r="A63" s="255" t="s">
        <v>523</v>
      </c>
      <c r="B63" s="257">
        <v>6395</v>
      </c>
      <c r="C63" s="257">
        <v>5643</v>
      </c>
      <c r="D63" s="257">
        <v>6696</v>
      </c>
      <c r="E63" s="257">
        <v>7112</v>
      </c>
      <c r="F63" s="257">
        <v>2782</v>
      </c>
      <c r="G63" s="257">
        <v>3641</v>
      </c>
      <c r="H63" s="257">
        <v>2178</v>
      </c>
      <c r="I63" s="257">
        <v>5114</v>
      </c>
      <c r="J63" s="257">
        <v>3186</v>
      </c>
      <c r="K63" s="257">
        <v>4494</v>
      </c>
    </row>
    <row r="64" spans="1:11" x14ac:dyDescent="0.25">
      <c r="A64" s="252" t="s">
        <v>532</v>
      </c>
      <c r="B64" s="254">
        <v>6646</v>
      </c>
      <c r="C64" s="254">
        <v>5799</v>
      </c>
      <c r="D64" s="254">
        <v>6540</v>
      </c>
      <c r="E64" s="254">
        <v>6837</v>
      </c>
      <c r="F64" s="254">
        <v>2879</v>
      </c>
      <c r="G64" s="254">
        <v>3588</v>
      </c>
      <c r="H64" s="254">
        <v>2212</v>
      </c>
      <c r="I64" s="254">
        <v>5016</v>
      </c>
      <c r="J64" s="254">
        <v>3150</v>
      </c>
      <c r="K64" s="254">
        <v>4493</v>
      </c>
    </row>
    <row r="65" spans="1:11" x14ac:dyDescent="0.25">
      <c r="A65" s="252" t="s">
        <v>533</v>
      </c>
      <c r="B65" s="254">
        <v>5942</v>
      </c>
      <c r="C65" s="254">
        <v>5455</v>
      </c>
      <c r="D65" s="254">
        <v>6207</v>
      </c>
      <c r="E65" s="254">
        <v>6584</v>
      </c>
      <c r="F65" s="254">
        <v>3219</v>
      </c>
      <c r="G65" s="254">
        <v>3994</v>
      </c>
      <c r="H65" s="254">
        <v>2521</v>
      </c>
      <c r="I65" s="254">
        <v>4954</v>
      </c>
      <c r="J65" s="254">
        <v>3171</v>
      </c>
      <c r="K65" s="254">
        <v>4461</v>
      </c>
    </row>
    <row r="66" spans="1:11" x14ac:dyDescent="0.25">
      <c r="A66" s="258"/>
      <c r="B66" s="709">
        <v>6612</v>
      </c>
      <c r="C66" s="709">
        <v>5910</v>
      </c>
      <c r="D66" s="709">
        <v>6498</v>
      </c>
      <c r="E66" s="709">
        <v>6750</v>
      </c>
      <c r="F66" s="709">
        <v>2853</v>
      </c>
      <c r="G66" s="709">
        <v>3603</v>
      </c>
      <c r="H66" s="709">
        <v>2286</v>
      </c>
      <c r="I66" s="709">
        <v>5209</v>
      </c>
      <c r="J66" s="709">
        <v>3226</v>
      </c>
      <c r="K66" s="709">
        <v>4524</v>
      </c>
    </row>
    <row r="67" spans="1:11" x14ac:dyDescent="0.25">
      <c r="A67" s="255" t="s">
        <v>534</v>
      </c>
      <c r="B67" s="710"/>
      <c r="C67" s="710"/>
      <c r="D67" s="710"/>
      <c r="E67" s="710"/>
      <c r="F67" s="710"/>
      <c r="G67" s="710"/>
      <c r="H67" s="710"/>
      <c r="I67" s="710"/>
      <c r="J67" s="710"/>
      <c r="K67" s="710"/>
    </row>
    <row r="68" spans="1:11" x14ac:dyDescent="0.25">
      <c r="A68" s="648" t="s">
        <v>535</v>
      </c>
      <c r="B68" s="649"/>
      <c r="C68" s="649"/>
      <c r="D68" s="649"/>
      <c r="E68" s="649"/>
      <c r="F68" s="711" t="s">
        <v>543</v>
      </c>
      <c r="G68" s="711"/>
      <c r="H68" s="711"/>
      <c r="I68" s="711"/>
      <c r="J68" s="711"/>
      <c r="K68" s="712"/>
    </row>
    <row r="69" spans="1:11" x14ac:dyDescent="0.25">
      <c r="A69" s="651"/>
      <c r="B69" s="652"/>
      <c r="C69" s="652"/>
      <c r="D69" s="652"/>
      <c r="E69" s="652"/>
      <c r="F69" s="655" t="s">
        <v>544</v>
      </c>
      <c r="G69" s="655"/>
      <c r="H69" s="655"/>
      <c r="I69" s="655"/>
      <c r="J69" s="655"/>
      <c r="K69" s="656"/>
    </row>
    <row r="70" spans="1:11" x14ac:dyDescent="0.25">
      <c r="A70" s="651"/>
      <c r="B70" s="652"/>
      <c r="C70" s="652"/>
      <c r="D70" s="652"/>
      <c r="E70" s="652"/>
      <c r="F70" s="655" t="s">
        <v>545</v>
      </c>
      <c r="G70" s="655"/>
      <c r="H70" s="655"/>
      <c r="I70" s="655"/>
      <c r="J70" s="655"/>
      <c r="K70" s="656"/>
    </row>
    <row r="71" spans="1:11" x14ac:dyDescent="0.25">
      <c r="A71" s="651"/>
      <c r="B71" s="652"/>
      <c r="C71" s="652"/>
      <c r="D71" s="652"/>
      <c r="E71" s="652"/>
      <c r="F71" s="655" t="s">
        <v>469</v>
      </c>
      <c r="G71" s="655"/>
      <c r="H71" s="655"/>
      <c r="I71" s="655"/>
      <c r="J71" s="655"/>
      <c r="K71" s="656"/>
    </row>
    <row r="72" spans="1:11" x14ac:dyDescent="0.25">
      <c r="A72" s="651"/>
      <c r="B72" s="652"/>
      <c r="C72" s="652"/>
      <c r="D72" s="652"/>
      <c r="E72" s="652"/>
      <c r="F72" s="655" t="s">
        <v>470</v>
      </c>
      <c r="G72" s="655"/>
      <c r="H72" s="655"/>
      <c r="I72" s="655"/>
      <c r="J72" s="655"/>
      <c r="K72" s="656"/>
    </row>
    <row r="73" spans="1:11" x14ac:dyDescent="0.25">
      <c r="A73" s="651"/>
      <c r="B73" s="652"/>
      <c r="C73" s="652"/>
      <c r="D73" s="652"/>
      <c r="E73" s="652"/>
      <c r="F73" s="655" t="s">
        <v>546</v>
      </c>
      <c r="G73" s="655"/>
      <c r="H73" s="655"/>
      <c r="I73" s="655"/>
      <c r="J73" s="655"/>
      <c r="K73" s="656"/>
    </row>
    <row r="74" spans="1:11" x14ac:dyDescent="0.25">
      <c r="A74" s="651"/>
      <c r="B74" s="652"/>
      <c r="C74" s="652"/>
      <c r="D74" s="652"/>
      <c r="E74" s="652"/>
      <c r="F74" s="655" t="s">
        <v>493</v>
      </c>
      <c r="G74" s="655"/>
      <c r="H74" s="655"/>
      <c r="I74" s="655"/>
      <c r="J74" s="655"/>
      <c r="K74" s="656"/>
    </row>
    <row r="75" spans="1:11" ht="15" customHeight="1" x14ac:dyDescent="0.25">
      <c r="A75" s="651" t="s">
        <v>540</v>
      </c>
      <c r="B75" s="652"/>
      <c r="C75" s="652"/>
      <c r="D75" s="652"/>
      <c r="E75" s="652"/>
      <c r="F75" s="713" t="s">
        <v>541</v>
      </c>
      <c r="G75" s="713"/>
      <c r="H75" s="713"/>
      <c r="I75" s="713"/>
      <c r="J75" s="713"/>
      <c r="K75" s="714"/>
    </row>
    <row r="76" spans="1:11" x14ac:dyDescent="0.25">
      <c r="A76" s="657" t="s">
        <v>482</v>
      </c>
      <c r="B76" s="658"/>
      <c r="C76" s="658"/>
      <c r="D76" s="658"/>
      <c r="E76" s="658"/>
      <c r="F76" s="655" t="s">
        <v>471</v>
      </c>
      <c r="G76" s="655"/>
      <c r="H76" s="655"/>
      <c r="I76" s="655"/>
      <c r="J76" s="655"/>
      <c r="K76" s="656"/>
    </row>
    <row r="77" spans="1:11" x14ac:dyDescent="0.25">
      <c r="A77" s="663"/>
      <c r="B77" s="664"/>
      <c r="C77" s="664"/>
      <c r="D77" s="664"/>
      <c r="E77" s="664"/>
      <c r="F77" s="664" t="s">
        <v>472</v>
      </c>
      <c r="G77" s="664"/>
      <c r="H77" s="664"/>
      <c r="I77" s="664"/>
      <c r="J77" s="664"/>
      <c r="K77" s="715"/>
    </row>
  </sheetData>
  <mergeCells count="27">
    <mergeCell ref="A75:E75"/>
    <mergeCell ref="F75:K75"/>
    <mergeCell ref="A76:E77"/>
    <mergeCell ref="F76:K76"/>
    <mergeCell ref="F77:K77"/>
    <mergeCell ref="A68:E74"/>
    <mergeCell ref="F68:K68"/>
    <mergeCell ref="F69:K69"/>
    <mergeCell ref="F70:K70"/>
    <mergeCell ref="F71:K71"/>
    <mergeCell ref="F72:K72"/>
    <mergeCell ref="F73:K73"/>
    <mergeCell ref="F74:K74"/>
    <mergeCell ref="A1:K1"/>
    <mergeCell ref="A2:A3"/>
    <mergeCell ref="I2:I3"/>
    <mergeCell ref="J2:J3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K66:K67"/>
  </mergeCells>
  <hyperlinks>
    <hyperlink ref="F75" r:id="rId1" location="summary" display="http://www.eia.gov/totalenergy/data/monthly/ - summary" xr:uid="{00000000-0004-0000-1300-000000000000}"/>
  </hyperlink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83"/>
  <sheetViews>
    <sheetView showGridLines="0" workbookViewId="0">
      <selection activeCell="F4" sqref="F4"/>
    </sheetView>
  </sheetViews>
  <sheetFormatPr defaultColWidth="9.140625" defaultRowHeight="15" x14ac:dyDescent="0.25"/>
  <cols>
    <col min="1" max="1" width="6.42578125" style="385" customWidth="1"/>
    <col min="2" max="2" width="4" style="385" customWidth="1"/>
    <col min="3" max="3" width="2.7109375" style="385" customWidth="1"/>
    <col min="4" max="4" width="4" style="385" customWidth="1"/>
    <col min="5" max="5" width="2.7109375" style="385" customWidth="1"/>
    <col min="6" max="6" width="5.5703125" style="385" customWidth="1"/>
    <col min="7" max="7" width="3.140625" style="385" customWidth="1"/>
    <col min="8" max="8" width="5.7109375" style="385" customWidth="1"/>
    <col min="9" max="9" width="3.28515625" style="385" customWidth="1"/>
    <col min="10" max="10" width="4.42578125" style="385" customWidth="1"/>
    <col min="11" max="11" width="4.7109375" style="385" customWidth="1"/>
    <col min="12" max="12" width="11.7109375" style="385" customWidth="1"/>
    <col min="13" max="13" width="6.140625" style="385" customWidth="1"/>
    <col min="14" max="14" width="12" style="385" customWidth="1"/>
    <col min="15" max="15" width="6.42578125" style="385" customWidth="1"/>
    <col min="16" max="16" width="10.28515625" style="385" customWidth="1"/>
    <col min="17" max="17" width="5.42578125" style="385" customWidth="1"/>
    <col min="18" max="18" width="8" style="385" customWidth="1"/>
    <col min="19" max="19" width="5.42578125" style="385" customWidth="1"/>
    <col min="20" max="20" width="8.7109375" style="385" customWidth="1"/>
    <col min="21" max="21" width="4.85546875" style="385" customWidth="1"/>
    <col min="22" max="16384" width="9.140625" style="385"/>
  </cols>
  <sheetData>
    <row r="1" spans="1:21" ht="15.75" customHeight="1" x14ac:dyDescent="0.25">
      <c r="A1" s="740" t="s">
        <v>1275</v>
      </c>
      <c r="B1" s="741"/>
      <c r="C1" s="741"/>
      <c r="D1" s="741"/>
      <c r="E1" s="741"/>
      <c r="F1" s="741"/>
      <c r="G1" s="741"/>
      <c r="H1" s="741"/>
      <c r="I1" s="741"/>
      <c r="J1" s="741"/>
      <c r="K1" s="741"/>
      <c r="L1" s="741"/>
      <c r="M1" s="741"/>
      <c r="N1" s="741"/>
      <c r="O1" s="741"/>
      <c r="P1" s="741"/>
      <c r="Q1" s="741"/>
      <c r="R1" s="741"/>
      <c r="S1" s="741"/>
      <c r="T1" s="741"/>
      <c r="U1" s="742"/>
    </row>
    <row r="2" spans="1:21" ht="18" customHeight="1" x14ac:dyDescent="0.25">
      <c r="A2" s="743" t="s">
        <v>69</v>
      </c>
      <c r="B2" s="745" t="s">
        <v>121</v>
      </c>
      <c r="C2" s="746"/>
      <c r="D2" s="745" t="s">
        <v>122</v>
      </c>
      <c r="E2" s="746"/>
      <c r="F2" s="745" t="s">
        <v>408</v>
      </c>
      <c r="G2" s="746"/>
      <c r="H2" s="745" t="s">
        <v>409</v>
      </c>
      <c r="I2" s="746"/>
      <c r="J2" s="745" t="s">
        <v>50</v>
      </c>
      <c r="K2" s="746"/>
      <c r="L2" s="745" t="s">
        <v>410</v>
      </c>
      <c r="M2" s="746"/>
      <c r="N2" s="745" t="s">
        <v>411</v>
      </c>
      <c r="O2" s="746"/>
      <c r="P2" s="745" t="s">
        <v>123</v>
      </c>
      <c r="Q2" s="746"/>
      <c r="R2" s="745" t="s">
        <v>1276</v>
      </c>
      <c r="S2" s="746"/>
      <c r="T2" s="745" t="s">
        <v>124</v>
      </c>
      <c r="U2" s="746"/>
    </row>
    <row r="3" spans="1:21" x14ac:dyDescent="0.25">
      <c r="A3" s="744"/>
      <c r="B3" s="738" t="s">
        <v>125</v>
      </c>
      <c r="C3" s="739"/>
      <c r="D3" s="738" t="s">
        <v>126</v>
      </c>
      <c r="E3" s="739"/>
      <c r="F3" s="738" t="s">
        <v>127</v>
      </c>
      <c r="G3" s="739"/>
      <c r="H3" s="738" t="s">
        <v>127</v>
      </c>
      <c r="I3" s="739"/>
      <c r="J3" s="738" t="s">
        <v>126</v>
      </c>
      <c r="K3" s="739"/>
      <c r="L3" s="738" t="s">
        <v>127</v>
      </c>
      <c r="M3" s="739"/>
      <c r="N3" s="738" t="s">
        <v>127</v>
      </c>
      <c r="O3" s="739"/>
      <c r="P3" s="738"/>
      <c r="Q3" s="739"/>
      <c r="R3" s="738"/>
      <c r="S3" s="739"/>
      <c r="T3" s="738" t="s">
        <v>1277</v>
      </c>
      <c r="U3" s="739"/>
    </row>
    <row r="4" spans="1:21" x14ac:dyDescent="0.25">
      <c r="A4" s="386" t="s">
        <v>412</v>
      </c>
      <c r="B4" s="387">
        <v>654</v>
      </c>
      <c r="C4" s="388"/>
      <c r="D4" s="387">
        <v>901</v>
      </c>
      <c r="E4" s="388"/>
      <c r="F4" s="387">
        <v>949</v>
      </c>
      <c r="G4" s="388"/>
      <c r="H4" s="389">
        <v>1038</v>
      </c>
      <c r="I4" s="388"/>
      <c r="J4" s="389">
        <v>2128</v>
      </c>
      <c r="K4" s="388"/>
      <c r="L4" s="389">
        <v>1776</v>
      </c>
      <c r="M4" s="388"/>
      <c r="N4" s="389">
        <v>2510</v>
      </c>
      <c r="O4" s="388"/>
      <c r="P4" s="389">
        <v>1198</v>
      </c>
      <c r="Q4" s="388"/>
      <c r="R4" s="387">
        <v>593</v>
      </c>
      <c r="S4" s="388"/>
      <c r="T4" s="389">
        <v>1318</v>
      </c>
      <c r="U4" s="388"/>
    </row>
    <row r="5" spans="1:21" x14ac:dyDescent="0.25">
      <c r="A5" s="386" t="s">
        <v>413</v>
      </c>
      <c r="B5" s="387">
        <v>353</v>
      </c>
      <c r="C5" s="388"/>
      <c r="D5" s="387">
        <v>542</v>
      </c>
      <c r="E5" s="388"/>
      <c r="F5" s="387">
        <v>602</v>
      </c>
      <c r="G5" s="388"/>
      <c r="H5" s="387">
        <v>729</v>
      </c>
      <c r="I5" s="388"/>
      <c r="J5" s="389">
        <v>1919</v>
      </c>
      <c r="K5" s="388"/>
      <c r="L5" s="389">
        <v>1568</v>
      </c>
      <c r="M5" s="388"/>
      <c r="N5" s="389">
        <v>2473</v>
      </c>
      <c r="O5" s="388"/>
      <c r="P5" s="389">
        <v>1120</v>
      </c>
      <c r="Q5" s="388"/>
      <c r="R5" s="387">
        <v>597</v>
      </c>
      <c r="S5" s="388"/>
      <c r="T5" s="389">
        <v>1110</v>
      </c>
      <c r="U5" s="388"/>
    </row>
    <row r="6" spans="1:21" x14ac:dyDescent="0.25">
      <c r="A6" s="390" t="s">
        <v>414</v>
      </c>
      <c r="B6" s="391">
        <v>400</v>
      </c>
      <c r="C6" s="392"/>
      <c r="D6" s="391">
        <v>653</v>
      </c>
      <c r="E6" s="392"/>
      <c r="F6" s="391">
        <v>644</v>
      </c>
      <c r="G6" s="392"/>
      <c r="H6" s="391">
        <v>777</v>
      </c>
      <c r="I6" s="392"/>
      <c r="J6" s="393">
        <v>2028</v>
      </c>
      <c r="K6" s="392"/>
      <c r="L6" s="393">
        <v>1781</v>
      </c>
      <c r="M6" s="392"/>
      <c r="N6" s="393">
        <v>2684</v>
      </c>
      <c r="O6" s="392"/>
      <c r="P6" s="393">
        <v>1137</v>
      </c>
      <c r="Q6" s="392"/>
      <c r="R6" s="391">
        <v>593</v>
      </c>
      <c r="S6" s="392"/>
      <c r="T6" s="393">
        <v>1195</v>
      </c>
      <c r="U6" s="392"/>
    </row>
    <row r="7" spans="1:21" x14ac:dyDescent="0.25">
      <c r="A7" s="386" t="s">
        <v>415</v>
      </c>
      <c r="B7" s="387">
        <v>581</v>
      </c>
      <c r="C7" s="388"/>
      <c r="D7" s="387">
        <v>825</v>
      </c>
      <c r="E7" s="388"/>
      <c r="F7" s="387">
        <v>897</v>
      </c>
      <c r="G7" s="388"/>
      <c r="H7" s="389">
        <v>1109</v>
      </c>
      <c r="I7" s="388"/>
      <c r="J7" s="389">
        <v>2097</v>
      </c>
      <c r="K7" s="388"/>
      <c r="L7" s="389">
        <v>1864</v>
      </c>
      <c r="M7" s="388"/>
      <c r="N7" s="389">
        <v>2543</v>
      </c>
      <c r="O7" s="388"/>
      <c r="P7" s="389">
        <v>1278</v>
      </c>
      <c r="Q7" s="388"/>
      <c r="R7" s="387">
        <v>657</v>
      </c>
      <c r="S7" s="388"/>
      <c r="T7" s="389">
        <v>1318</v>
      </c>
      <c r="U7" s="388"/>
    </row>
    <row r="8" spans="1:21" x14ac:dyDescent="0.25">
      <c r="A8" s="386" t="s">
        <v>416</v>
      </c>
      <c r="B8" s="387">
        <v>441</v>
      </c>
      <c r="C8" s="388"/>
      <c r="D8" s="387">
        <v>768</v>
      </c>
      <c r="E8" s="388"/>
      <c r="F8" s="387">
        <v>945</v>
      </c>
      <c r="G8" s="388"/>
      <c r="H8" s="389">
        <v>1183</v>
      </c>
      <c r="I8" s="388"/>
      <c r="J8" s="389">
        <v>2137</v>
      </c>
      <c r="K8" s="388"/>
      <c r="L8" s="389">
        <v>1893</v>
      </c>
      <c r="M8" s="388"/>
      <c r="N8" s="389">
        <v>2727</v>
      </c>
      <c r="O8" s="388"/>
      <c r="P8" s="389">
        <v>1193</v>
      </c>
      <c r="Q8" s="388"/>
      <c r="R8" s="387">
        <v>571</v>
      </c>
      <c r="S8" s="388"/>
      <c r="T8" s="389">
        <v>1326</v>
      </c>
      <c r="U8" s="388"/>
    </row>
    <row r="9" spans="1:21" x14ac:dyDescent="0.25">
      <c r="A9" s="390" t="s">
        <v>417</v>
      </c>
      <c r="B9" s="391">
        <v>303</v>
      </c>
      <c r="C9" s="392"/>
      <c r="D9" s="391">
        <v>646</v>
      </c>
      <c r="E9" s="392"/>
      <c r="F9" s="391">
        <v>858</v>
      </c>
      <c r="G9" s="392"/>
      <c r="H9" s="393">
        <v>1250</v>
      </c>
      <c r="I9" s="392"/>
      <c r="J9" s="393">
        <v>2082</v>
      </c>
      <c r="K9" s="392"/>
      <c r="L9" s="393">
        <v>1998</v>
      </c>
      <c r="M9" s="392"/>
      <c r="N9" s="393">
        <v>2907</v>
      </c>
      <c r="O9" s="392"/>
      <c r="P9" s="393">
        <v>1292</v>
      </c>
      <c r="Q9" s="392"/>
      <c r="R9" s="391">
        <v>590</v>
      </c>
      <c r="S9" s="392"/>
      <c r="T9" s="393">
        <v>1315</v>
      </c>
      <c r="U9" s="392"/>
    </row>
    <row r="10" spans="1:21" x14ac:dyDescent="0.25">
      <c r="A10" s="386" t="s">
        <v>418</v>
      </c>
      <c r="B10" s="387">
        <v>602</v>
      </c>
      <c r="C10" s="388"/>
      <c r="D10" s="387">
        <v>934</v>
      </c>
      <c r="E10" s="388"/>
      <c r="F10" s="389">
        <v>1043</v>
      </c>
      <c r="G10" s="388"/>
      <c r="H10" s="389">
        <v>1238</v>
      </c>
      <c r="I10" s="388"/>
      <c r="J10" s="389">
        <v>2045</v>
      </c>
      <c r="K10" s="388"/>
      <c r="L10" s="389">
        <v>1791</v>
      </c>
      <c r="M10" s="388"/>
      <c r="N10" s="389">
        <v>2643</v>
      </c>
      <c r="O10" s="388"/>
      <c r="P10" s="389">
        <v>1124</v>
      </c>
      <c r="Q10" s="388"/>
      <c r="R10" s="387">
        <v>560</v>
      </c>
      <c r="S10" s="388"/>
      <c r="T10" s="389">
        <v>1344</v>
      </c>
      <c r="U10" s="388"/>
    </row>
    <row r="11" spans="1:21" x14ac:dyDescent="0.25">
      <c r="A11" s="386" t="s">
        <v>419</v>
      </c>
      <c r="B11" s="387">
        <v>336</v>
      </c>
      <c r="C11" s="388"/>
      <c r="D11" s="387">
        <v>566</v>
      </c>
      <c r="E11" s="388"/>
      <c r="F11" s="387">
        <v>750</v>
      </c>
      <c r="G11" s="388"/>
      <c r="H11" s="389">
        <v>1155</v>
      </c>
      <c r="I11" s="388"/>
      <c r="J11" s="389">
        <v>1913</v>
      </c>
      <c r="K11" s="388"/>
      <c r="L11" s="389">
        <v>1685</v>
      </c>
      <c r="M11" s="388"/>
      <c r="N11" s="389">
        <v>2833</v>
      </c>
      <c r="O11" s="388"/>
      <c r="P11" s="389">
        <v>1247</v>
      </c>
      <c r="Q11" s="388"/>
      <c r="R11" s="387">
        <v>596</v>
      </c>
      <c r="S11" s="388"/>
      <c r="T11" s="389">
        <v>1221</v>
      </c>
      <c r="U11" s="388"/>
    </row>
    <row r="12" spans="1:21" x14ac:dyDescent="0.25">
      <c r="A12" s="390" t="s">
        <v>420</v>
      </c>
      <c r="B12" s="391">
        <v>428</v>
      </c>
      <c r="C12" s="392"/>
      <c r="D12" s="391">
        <v>738</v>
      </c>
      <c r="E12" s="392"/>
      <c r="F12" s="391">
        <v>754</v>
      </c>
      <c r="G12" s="392"/>
      <c r="H12" s="393">
        <v>1004</v>
      </c>
      <c r="I12" s="392"/>
      <c r="J12" s="393">
        <v>2050</v>
      </c>
      <c r="K12" s="392"/>
      <c r="L12" s="393">
        <v>1692</v>
      </c>
      <c r="M12" s="392"/>
      <c r="N12" s="393">
        <v>2465</v>
      </c>
      <c r="O12" s="392"/>
      <c r="P12" s="393">
        <v>1155</v>
      </c>
      <c r="Q12" s="392"/>
      <c r="R12" s="391">
        <v>660</v>
      </c>
      <c r="S12" s="392"/>
      <c r="T12" s="393">
        <v>1230</v>
      </c>
      <c r="U12" s="392"/>
    </row>
    <row r="13" spans="1:21" x14ac:dyDescent="0.25">
      <c r="A13" s="386" t="s">
        <v>421</v>
      </c>
      <c r="B13" s="387">
        <v>344</v>
      </c>
      <c r="C13" s="388"/>
      <c r="D13" s="387">
        <v>592</v>
      </c>
      <c r="E13" s="388"/>
      <c r="F13" s="387">
        <v>638</v>
      </c>
      <c r="G13" s="388"/>
      <c r="H13" s="387">
        <v>878</v>
      </c>
      <c r="I13" s="388"/>
      <c r="J13" s="389">
        <v>1922</v>
      </c>
      <c r="K13" s="388"/>
      <c r="L13" s="389">
        <v>1582</v>
      </c>
      <c r="M13" s="388"/>
      <c r="N13" s="389">
        <v>2517</v>
      </c>
      <c r="O13" s="388"/>
      <c r="P13" s="389">
        <v>1328</v>
      </c>
      <c r="Q13" s="388"/>
      <c r="R13" s="387">
        <v>836</v>
      </c>
      <c r="S13" s="388"/>
      <c r="T13" s="389">
        <v>1189</v>
      </c>
      <c r="U13" s="388"/>
    </row>
    <row r="14" spans="1:21" x14ac:dyDescent="0.25">
      <c r="A14" s="386" t="s">
        <v>422</v>
      </c>
      <c r="B14" s="387">
        <v>532</v>
      </c>
      <c r="C14" s="388"/>
      <c r="D14" s="387">
        <v>903</v>
      </c>
      <c r="E14" s="388"/>
      <c r="F14" s="387">
        <v>997</v>
      </c>
      <c r="G14" s="388"/>
      <c r="H14" s="389">
        <v>1083</v>
      </c>
      <c r="I14" s="388"/>
      <c r="J14" s="389">
        <v>2128</v>
      </c>
      <c r="K14" s="388"/>
      <c r="L14" s="389">
        <v>1745</v>
      </c>
      <c r="M14" s="388"/>
      <c r="N14" s="389">
        <v>2456</v>
      </c>
      <c r="O14" s="388"/>
      <c r="P14" s="389">
        <v>1258</v>
      </c>
      <c r="Q14" s="388"/>
      <c r="R14" s="387">
        <v>776</v>
      </c>
      <c r="S14" s="388"/>
      <c r="T14" s="389">
        <v>1348</v>
      </c>
      <c r="U14" s="388"/>
    </row>
    <row r="15" spans="1:21" x14ac:dyDescent="0.25">
      <c r="A15" s="390" t="s">
        <v>423</v>
      </c>
      <c r="B15" s="391">
        <v>368</v>
      </c>
      <c r="C15" s="392"/>
      <c r="D15" s="391">
        <v>640</v>
      </c>
      <c r="E15" s="392"/>
      <c r="F15" s="391">
        <v>722</v>
      </c>
      <c r="G15" s="392"/>
      <c r="H15" s="391">
        <v>961</v>
      </c>
      <c r="I15" s="392"/>
      <c r="J15" s="393">
        <v>1926</v>
      </c>
      <c r="K15" s="392"/>
      <c r="L15" s="393">
        <v>1613</v>
      </c>
      <c r="M15" s="392"/>
      <c r="N15" s="393">
        <v>2492</v>
      </c>
      <c r="O15" s="392"/>
      <c r="P15" s="393">
        <v>1308</v>
      </c>
      <c r="Q15" s="392"/>
      <c r="R15" s="391">
        <v>770</v>
      </c>
      <c r="S15" s="392"/>
      <c r="T15" s="393">
        <v>1206</v>
      </c>
      <c r="U15" s="392"/>
    </row>
    <row r="16" spans="1:21" x14ac:dyDescent="0.25">
      <c r="A16" s="386" t="s">
        <v>424</v>
      </c>
      <c r="B16" s="387">
        <v>482</v>
      </c>
      <c r="C16" s="388"/>
      <c r="D16" s="387">
        <v>787</v>
      </c>
      <c r="E16" s="388"/>
      <c r="F16" s="387">
        <v>745</v>
      </c>
      <c r="G16" s="388"/>
      <c r="H16" s="387">
        <v>867</v>
      </c>
      <c r="I16" s="388"/>
      <c r="J16" s="389">
        <v>1888</v>
      </c>
      <c r="K16" s="388"/>
      <c r="L16" s="389">
        <v>1370</v>
      </c>
      <c r="M16" s="388"/>
      <c r="N16" s="389">
        <v>2230</v>
      </c>
      <c r="O16" s="388"/>
      <c r="P16" s="389">
        <v>1223</v>
      </c>
      <c r="Q16" s="388"/>
      <c r="R16" s="387">
        <v>709</v>
      </c>
      <c r="S16" s="388"/>
      <c r="T16" s="389">
        <v>1168</v>
      </c>
      <c r="U16" s="388"/>
    </row>
    <row r="17" spans="1:21" x14ac:dyDescent="0.25">
      <c r="A17" s="386" t="s">
        <v>425</v>
      </c>
      <c r="B17" s="387">
        <v>264</v>
      </c>
      <c r="C17" s="388"/>
      <c r="D17" s="387">
        <v>561</v>
      </c>
      <c r="E17" s="388"/>
      <c r="F17" s="387">
        <v>742</v>
      </c>
      <c r="G17" s="388"/>
      <c r="H17" s="387">
        <v>974</v>
      </c>
      <c r="I17" s="388"/>
      <c r="J17" s="389">
        <v>1908</v>
      </c>
      <c r="K17" s="388"/>
      <c r="L17" s="389">
        <v>1738</v>
      </c>
      <c r="M17" s="388"/>
      <c r="N17" s="389">
        <v>2700</v>
      </c>
      <c r="O17" s="388"/>
      <c r="P17" s="389">
        <v>1147</v>
      </c>
      <c r="Q17" s="388"/>
      <c r="R17" s="387">
        <v>559</v>
      </c>
      <c r="S17" s="388"/>
      <c r="T17" s="389">
        <v>1179</v>
      </c>
      <c r="U17" s="388"/>
    </row>
    <row r="18" spans="1:21" x14ac:dyDescent="0.25">
      <c r="A18" s="390" t="s">
        <v>426</v>
      </c>
      <c r="B18" s="391">
        <v>373</v>
      </c>
      <c r="C18" s="392"/>
      <c r="D18" s="391">
        <v>571</v>
      </c>
      <c r="E18" s="392"/>
      <c r="F18" s="391">
        <v>712</v>
      </c>
      <c r="G18" s="392"/>
      <c r="H18" s="393">
        <v>1196</v>
      </c>
      <c r="I18" s="392"/>
      <c r="J18" s="393">
        <v>1812</v>
      </c>
      <c r="K18" s="392"/>
      <c r="L18" s="393">
        <v>1580</v>
      </c>
      <c r="M18" s="392"/>
      <c r="N18" s="393">
        <v>2899</v>
      </c>
      <c r="O18" s="392"/>
      <c r="P18" s="393">
        <v>1235</v>
      </c>
      <c r="Q18" s="392"/>
      <c r="R18" s="391">
        <v>605</v>
      </c>
      <c r="S18" s="392"/>
      <c r="T18" s="393">
        <v>1204</v>
      </c>
      <c r="U18" s="392"/>
    </row>
    <row r="19" spans="1:21" x14ac:dyDescent="0.25">
      <c r="A19" s="386" t="s">
        <v>427</v>
      </c>
      <c r="B19" s="387">
        <v>312</v>
      </c>
      <c r="C19" s="388"/>
      <c r="D19" s="387">
        <v>634</v>
      </c>
      <c r="E19" s="388"/>
      <c r="F19" s="387">
        <v>787</v>
      </c>
      <c r="G19" s="388"/>
      <c r="H19" s="389">
        <v>1030</v>
      </c>
      <c r="I19" s="388"/>
      <c r="J19" s="389">
        <v>1905</v>
      </c>
      <c r="K19" s="388"/>
      <c r="L19" s="389">
        <v>1591</v>
      </c>
      <c r="M19" s="388"/>
      <c r="N19" s="389">
        <v>2608</v>
      </c>
      <c r="O19" s="388"/>
      <c r="P19" s="389">
        <v>1095</v>
      </c>
      <c r="Q19" s="388"/>
      <c r="R19" s="387">
        <v>574</v>
      </c>
      <c r="S19" s="388"/>
      <c r="T19" s="389">
        <v>1185</v>
      </c>
      <c r="U19" s="388"/>
    </row>
    <row r="20" spans="1:21" x14ac:dyDescent="0.25">
      <c r="A20" s="386" t="s">
        <v>428</v>
      </c>
      <c r="B20" s="387">
        <v>352</v>
      </c>
      <c r="C20" s="388"/>
      <c r="D20" s="387">
        <v>638</v>
      </c>
      <c r="E20" s="388"/>
      <c r="F20" s="387">
        <v>688</v>
      </c>
      <c r="G20" s="388"/>
      <c r="H20" s="387">
        <v>914</v>
      </c>
      <c r="I20" s="388"/>
      <c r="J20" s="389">
        <v>1931</v>
      </c>
      <c r="K20" s="388"/>
      <c r="L20" s="389">
        <v>1634</v>
      </c>
      <c r="M20" s="388"/>
      <c r="N20" s="389">
        <v>2579</v>
      </c>
      <c r="O20" s="388"/>
      <c r="P20" s="387">
        <v>961</v>
      </c>
      <c r="Q20" s="388"/>
      <c r="R20" s="387">
        <v>542</v>
      </c>
      <c r="S20" s="388"/>
      <c r="T20" s="389">
        <v>1153</v>
      </c>
      <c r="U20" s="388"/>
    </row>
    <row r="21" spans="1:21" x14ac:dyDescent="0.25">
      <c r="A21" s="390" t="s">
        <v>429</v>
      </c>
      <c r="B21" s="391">
        <v>421</v>
      </c>
      <c r="C21" s="392"/>
      <c r="D21" s="391">
        <v>731</v>
      </c>
      <c r="E21" s="392"/>
      <c r="F21" s="391">
        <v>724</v>
      </c>
      <c r="G21" s="392"/>
      <c r="H21" s="391">
        <v>919</v>
      </c>
      <c r="I21" s="392"/>
      <c r="J21" s="393">
        <v>1788</v>
      </c>
      <c r="K21" s="392"/>
      <c r="L21" s="393">
        <v>1440</v>
      </c>
      <c r="M21" s="392"/>
      <c r="N21" s="393">
        <v>2309</v>
      </c>
      <c r="O21" s="392"/>
      <c r="P21" s="393">
        <v>1239</v>
      </c>
      <c r="Q21" s="392"/>
      <c r="R21" s="391">
        <v>680</v>
      </c>
      <c r="S21" s="392"/>
      <c r="T21" s="393">
        <v>1148</v>
      </c>
      <c r="U21" s="392"/>
    </row>
    <row r="22" spans="1:21" x14ac:dyDescent="0.25">
      <c r="A22" s="386" t="s">
        <v>430</v>
      </c>
      <c r="B22" s="387">
        <v>420</v>
      </c>
      <c r="C22" s="388"/>
      <c r="D22" s="387">
        <v>602</v>
      </c>
      <c r="E22" s="388"/>
      <c r="F22" s="387">
        <v>548</v>
      </c>
      <c r="G22" s="388"/>
      <c r="H22" s="387">
        <v>713</v>
      </c>
      <c r="I22" s="388"/>
      <c r="J22" s="389">
        <v>1697</v>
      </c>
      <c r="K22" s="388"/>
      <c r="L22" s="389">
        <v>1257</v>
      </c>
      <c r="M22" s="388"/>
      <c r="N22" s="389">
        <v>2385</v>
      </c>
      <c r="O22" s="388"/>
      <c r="P22" s="389">
        <v>1120</v>
      </c>
      <c r="Q22" s="388"/>
      <c r="R22" s="387">
        <v>817</v>
      </c>
      <c r="S22" s="388"/>
      <c r="T22" s="389">
        <v>1077</v>
      </c>
      <c r="U22" s="388"/>
    </row>
    <row r="23" spans="1:21" x14ac:dyDescent="0.25">
      <c r="A23" s="386" t="s">
        <v>431</v>
      </c>
      <c r="B23" s="387">
        <v>410</v>
      </c>
      <c r="C23" s="388"/>
      <c r="D23" s="387">
        <v>725</v>
      </c>
      <c r="E23" s="388"/>
      <c r="F23" s="387">
        <v>740</v>
      </c>
      <c r="G23" s="388"/>
      <c r="H23" s="387">
        <v>902</v>
      </c>
      <c r="I23" s="388"/>
      <c r="J23" s="389">
        <v>1842</v>
      </c>
      <c r="K23" s="388"/>
      <c r="L23" s="389">
        <v>1517</v>
      </c>
      <c r="M23" s="388"/>
      <c r="N23" s="389">
        <v>2247</v>
      </c>
      <c r="O23" s="388"/>
      <c r="P23" s="389">
        <v>1015</v>
      </c>
      <c r="Q23" s="388"/>
      <c r="R23" s="387">
        <v>632</v>
      </c>
      <c r="S23" s="388"/>
      <c r="T23" s="389">
        <v>1137</v>
      </c>
      <c r="U23" s="388"/>
    </row>
    <row r="24" spans="1:21" x14ac:dyDescent="0.25">
      <c r="A24" s="390" t="s">
        <v>432</v>
      </c>
      <c r="B24" s="391">
        <v>447</v>
      </c>
      <c r="C24" s="392"/>
      <c r="D24" s="391">
        <v>706</v>
      </c>
      <c r="E24" s="392"/>
      <c r="F24" s="391">
        <v>701</v>
      </c>
      <c r="G24" s="392"/>
      <c r="H24" s="391">
        <v>940</v>
      </c>
      <c r="I24" s="392"/>
      <c r="J24" s="393">
        <v>1887</v>
      </c>
      <c r="K24" s="392"/>
      <c r="L24" s="393">
        <v>1572</v>
      </c>
      <c r="M24" s="392"/>
      <c r="N24" s="393">
        <v>2505</v>
      </c>
      <c r="O24" s="392"/>
      <c r="P24" s="393">
        <v>1228</v>
      </c>
      <c r="Q24" s="392"/>
      <c r="R24" s="391">
        <v>680</v>
      </c>
      <c r="S24" s="392"/>
      <c r="T24" s="393">
        <v>1190</v>
      </c>
      <c r="U24" s="392"/>
    </row>
    <row r="25" spans="1:21" x14ac:dyDescent="0.25">
      <c r="A25" s="386" t="s">
        <v>433</v>
      </c>
      <c r="B25" s="387">
        <v>479</v>
      </c>
      <c r="C25" s="388"/>
      <c r="D25" s="387">
        <v>779</v>
      </c>
      <c r="E25" s="388"/>
      <c r="F25" s="387">
        <v>827</v>
      </c>
      <c r="G25" s="388"/>
      <c r="H25" s="389">
        <v>1066</v>
      </c>
      <c r="I25" s="388"/>
      <c r="J25" s="389">
        <v>2007</v>
      </c>
      <c r="K25" s="388"/>
      <c r="L25" s="389">
        <v>1662</v>
      </c>
      <c r="M25" s="388"/>
      <c r="N25" s="389">
        <v>2375</v>
      </c>
      <c r="O25" s="388"/>
      <c r="P25" s="389">
        <v>1163</v>
      </c>
      <c r="Q25" s="388"/>
      <c r="R25" s="387">
        <v>689</v>
      </c>
      <c r="S25" s="388"/>
      <c r="T25" s="389">
        <v>1242</v>
      </c>
      <c r="U25" s="388"/>
    </row>
    <row r="26" spans="1:21" x14ac:dyDescent="0.25">
      <c r="A26" s="386" t="s">
        <v>434</v>
      </c>
      <c r="B26" s="387">
        <v>465</v>
      </c>
      <c r="C26" s="388"/>
      <c r="D26" s="387">
        <v>730</v>
      </c>
      <c r="E26" s="388"/>
      <c r="F26" s="387">
        <v>783</v>
      </c>
      <c r="G26" s="388"/>
      <c r="H26" s="387">
        <v>960</v>
      </c>
      <c r="I26" s="388"/>
      <c r="J26" s="389">
        <v>1932</v>
      </c>
      <c r="K26" s="388"/>
      <c r="L26" s="389">
        <v>1577</v>
      </c>
      <c r="M26" s="388"/>
      <c r="N26" s="389">
        <v>2448</v>
      </c>
      <c r="O26" s="388"/>
      <c r="P26" s="389">
        <v>1074</v>
      </c>
      <c r="Q26" s="388"/>
      <c r="R26" s="387">
        <v>685</v>
      </c>
      <c r="S26" s="388"/>
      <c r="T26" s="389">
        <v>1204</v>
      </c>
      <c r="U26" s="388"/>
    </row>
    <row r="27" spans="1:21" x14ac:dyDescent="0.25">
      <c r="A27" s="390" t="s">
        <v>435</v>
      </c>
      <c r="B27" s="391">
        <v>364</v>
      </c>
      <c r="C27" s="392"/>
      <c r="D27" s="391">
        <v>614</v>
      </c>
      <c r="E27" s="392"/>
      <c r="F27" s="391">
        <v>643</v>
      </c>
      <c r="G27" s="392"/>
      <c r="H27" s="391">
        <v>908</v>
      </c>
      <c r="I27" s="392"/>
      <c r="J27" s="393">
        <v>1843</v>
      </c>
      <c r="K27" s="392"/>
      <c r="L27" s="393">
        <v>1525</v>
      </c>
      <c r="M27" s="392"/>
      <c r="N27" s="393">
        <v>2513</v>
      </c>
      <c r="O27" s="392"/>
      <c r="P27" s="393">
        <v>1141</v>
      </c>
      <c r="Q27" s="392"/>
      <c r="R27" s="391">
        <v>698</v>
      </c>
      <c r="S27" s="392"/>
      <c r="T27" s="393">
        <v>1146</v>
      </c>
      <c r="U27" s="392"/>
    </row>
    <row r="28" spans="1:21" x14ac:dyDescent="0.25">
      <c r="A28" s="386" t="s">
        <v>436</v>
      </c>
      <c r="B28" s="387">
        <v>551</v>
      </c>
      <c r="C28" s="388"/>
      <c r="D28" s="387">
        <v>830</v>
      </c>
      <c r="E28" s="388"/>
      <c r="F28" s="387">
        <v>864</v>
      </c>
      <c r="G28" s="388"/>
      <c r="H28" s="389">
        <v>1009</v>
      </c>
      <c r="I28" s="388"/>
      <c r="J28" s="389">
        <v>2000</v>
      </c>
      <c r="K28" s="388"/>
      <c r="L28" s="389">
        <v>1665</v>
      </c>
      <c r="M28" s="388"/>
      <c r="N28" s="389">
        <v>2359</v>
      </c>
      <c r="O28" s="388"/>
      <c r="P28" s="389">
        <v>1123</v>
      </c>
      <c r="Q28" s="388"/>
      <c r="R28" s="387">
        <v>624</v>
      </c>
      <c r="S28" s="388"/>
      <c r="T28" s="389">
        <v>1241</v>
      </c>
      <c r="U28" s="388"/>
    </row>
    <row r="29" spans="1:21" x14ac:dyDescent="0.25">
      <c r="A29" s="386" t="s">
        <v>437</v>
      </c>
      <c r="B29" s="387">
        <v>393</v>
      </c>
      <c r="C29" s="388"/>
      <c r="D29" s="387">
        <v>614</v>
      </c>
      <c r="E29" s="388"/>
      <c r="F29" s="387">
        <v>626</v>
      </c>
      <c r="G29" s="388"/>
      <c r="H29" s="387">
        <v>878</v>
      </c>
      <c r="I29" s="388"/>
      <c r="J29" s="389">
        <v>1842</v>
      </c>
      <c r="K29" s="388"/>
      <c r="L29" s="389">
        <v>1382</v>
      </c>
      <c r="M29" s="388"/>
      <c r="N29" s="389">
        <v>2342</v>
      </c>
      <c r="O29" s="388"/>
      <c r="P29" s="389">
        <v>1188</v>
      </c>
      <c r="Q29" s="388"/>
      <c r="R29" s="387">
        <v>690</v>
      </c>
      <c r="S29" s="388"/>
      <c r="T29" s="389">
        <v>1117</v>
      </c>
      <c r="U29" s="388"/>
    </row>
    <row r="30" spans="1:21" x14ac:dyDescent="0.25">
      <c r="A30" s="390" t="s">
        <v>438</v>
      </c>
      <c r="B30" s="391">
        <v>467</v>
      </c>
      <c r="C30" s="392"/>
      <c r="D30" s="391">
        <v>708</v>
      </c>
      <c r="E30" s="392"/>
      <c r="F30" s="391">
        <v>788</v>
      </c>
      <c r="G30" s="392"/>
      <c r="H30" s="393">
        <v>1003</v>
      </c>
      <c r="I30" s="392"/>
      <c r="J30" s="393">
        <v>2011</v>
      </c>
      <c r="K30" s="392"/>
      <c r="L30" s="393">
        <v>1520</v>
      </c>
      <c r="M30" s="392"/>
      <c r="N30" s="393">
        <v>2261</v>
      </c>
      <c r="O30" s="392"/>
      <c r="P30" s="393">
        <v>1031</v>
      </c>
      <c r="Q30" s="392"/>
      <c r="R30" s="391">
        <v>547</v>
      </c>
      <c r="S30" s="392"/>
      <c r="T30" s="393">
        <v>1172</v>
      </c>
      <c r="U30" s="392"/>
    </row>
    <row r="31" spans="1:21" x14ac:dyDescent="0.25">
      <c r="A31" s="386" t="s">
        <v>439</v>
      </c>
      <c r="B31" s="387">
        <v>402</v>
      </c>
      <c r="C31" s="388"/>
      <c r="D31" s="387">
        <v>597</v>
      </c>
      <c r="E31" s="388"/>
      <c r="F31" s="387">
        <v>619</v>
      </c>
      <c r="G31" s="388"/>
      <c r="H31" s="387">
        <v>939</v>
      </c>
      <c r="I31" s="388"/>
      <c r="J31" s="389">
        <v>1675</v>
      </c>
      <c r="K31" s="388"/>
      <c r="L31" s="389">
        <v>1232</v>
      </c>
      <c r="M31" s="388"/>
      <c r="N31" s="389">
        <v>2035</v>
      </c>
      <c r="O31" s="388"/>
      <c r="P31" s="389">
        <v>1058</v>
      </c>
      <c r="Q31" s="388"/>
      <c r="R31" s="387">
        <v>620</v>
      </c>
      <c r="S31" s="388"/>
      <c r="T31" s="389">
        <v>1029</v>
      </c>
      <c r="U31" s="388"/>
    </row>
    <row r="32" spans="1:21" x14ac:dyDescent="0.25">
      <c r="A32" s="386" t="s">
        <v>440</v>
      </c>
      <c r="B32" s="387">
        <v>407</v>
      </c>
      <c r="C32" s="388"/>
      <c r="D32" s="387">
        <v>689</v>
      </c>
      <c r="E32" s="388"/>
      <c r="F32" s="387">
        <v>823</v>
      </c>
      <c r="G32" s="388"/>
      <c r="H32" s="389">
        <v>1122</v>
      </c>
      <c r="I32" s="388"/>
      <c r="J32" s="389">
        <v>2020</v>
      </c>
      <c r="K32" s="388"/>
      <c r="L32" s="389">
        <v>1808</v>
      </c>
      <c r="M32" s="388"/>
      <c r="N32" s="389">
        <v>2720</v>
      </c>
      <c r="O32" s="388"/>
      <c r="P32" s="389">
        <v>1256</v>
      </c>
      <c r="Q32" s="388"/>
      <c r="R32" s="387">
        <v>715</v>
      </c>
      <c r="S32" s="388"/>
      <c r="T32" s="389">
        <v>1285</v>
      </c>
      <c r="U32" s="388"/>
    </row>
    <row r="33" spans="1:21" x14ac:dyDescent="0.25">
      <c r="A33" s="390" t="s">
        <v>441</v>
      </c>
      <c r="B33" s="391">
        <v>378</v>
      </c>
      <c r="C33" s="392"/>
      <c r="D33" s="391">
        <v>615</v>
      </c>
      <c r="E33" s="392"/>
      <c r="F33" s="391">
        <v>741</v>
      </c>
      <c r="G33" s="392"/>
      <c r="H33" s="393">
        <v>1027</v>
      </c>
      <c r="I33" s="392"/>
      <c r="J33" s="393">
        <v>1972</v>
      </c>
      <c r="K33" s="392"/>
      <c r="L33" s="393">
        <v>1685</v>
      </c>
      <c r="M33" s="392"/>
      <c r="N33" s="393">
        <v>2638</v>
      </c>
      <c r="O33" s="392"/>
      <c r="P33" s="393">
        <v>1174</v>
      </c>
      <c r="Q33" s="392"/>
      <c r="R33" s="391">
        <v>738</v>
      </c>
      <c r="S33" s="392"/>
      <c r="T33" s="393">
        <v>1226</v>
      </c>
      <c r="U33" s="392"/>
    </row>
    <row r="34" spans="1:21" x14ac:dyDescent="0.25">
      <c r="A34" s="386" t="s">
        <v>442</v>
      </c>
      <c r="B34" s="387">
        <v>434</v>
      </c>
      <c r="C34" s="388"/>
      <c r="D34" s="387">
        <v>588</v>
      </c>
      <c r="E34" s="388"/>
      <c r="F34" s="387">
        <v>618</v>
      </c>
      <c r="G34" s="388"/>
      <c r="H34" s="387">
        <v>871</v>
      </c>
      <c r="I34" s="388"/>
      <c r="J34" s="389">
        <v>1833</v>
      </c>
      <c r="K34" s="388"/>
      <c r="L34" s="389">
        <v>1412</v>
      </c>
      <c r="M34" s="388"/>
      <c r="N34" s="389">
        <v>2242</v>
      </c>
      <c r="O34" s="388"/>
      <c r="P34" s="389">
        <v>1164</v>
      </c>
      <c r="Q34" s="388"/>
      <c r="R34" s="387">
        <v>770</v>
      </c>
      <c r="S34" s="388"/>
      <c r="T34" s="389">
        <v>1113</v>
      </c>
      <c r="U34" s="388"/>
    </row>
    <row r="35" spans="1:21" x14ac:dyDescent="0.25">
      <c r="A35" s="386" t="s">
        <v>443</v>
      </c>
      <c r="B35" s="387">
        <v>487</v>
      </c>
      <c r="C35" s="388"/>
      <c r="D35" s="387">
        <v>793</v>
      </c>
      <c r="E35" s="388"/>
      <c r="F35" s="387">
        <v>816</v>
      </c>
      <c r="G35" s="388"/>
      <c r="H35" s="389">
        <v>1217</v>
      </c>
      <c r="I35" s="388"/>
      <c r="J35" s="389">
        <v>2075</v>
      </c>
      <c r="K35" s="388"/>
      <c r="L35" s="389">
        <v>1834</v>
      </c>
      <c r="M35" s="388"/>
      <c r="N35" s="389">
        <v>2734</v>
      </c>
      <c r="O35" s="388"/>
      <c r="P35" s="389">
        <v>1202</v>
      </c>
      <c r="Q35" s="388"/>
      <c r="R35" s="387">
        <v>658</v>
      </c>
      <c r="S35" s="388"/>
      <c r="T35" s="389">
        <v>1313</v>
      </c>
      <c r="U35" s="388"/>
    </row>
    <row r="36" spans="1:21" x14ac:dyDescent="0.25">
      <c r="A36" s="390" t="s">
        <v>444</v>
      </c>
      <c r="B36" s="391">
        <v>436</v>
      </c>
      <c r="C36" s="392"/>
      <c r="D36" s="391">
        <v>657</v>
      </c>
      <c r="E36" s="392"/>
      <c r="F36" s="391">
        <v>658</v>
      </c>
      <c r="G36" s="392"/>
      <c r="H36" s="391">
        <v>924</v>
      </c>
      <c r="I36" s="392"/>
      <c r="J36" s="393">
        <v>1889</v>
      </c>
      <c r="K36" s="392"/>
      <c r="L36" s="393">
        <v>1576</v>
      </c>
      <c r="M36" s="392"/>
      <c r="N36" s="393">
        <v>2498</v>
      </c>
      <c r="O36" s="392"/>
      <c r="P36" s="393">
        <v>1331</v>
      </c>
      <c r="Q36" s="392"/>
      <c r="R36" s="391">
        <v>876</v>
      </c>
      <c r="S36" s="392"/>
      <c r="T36" s="393">
        <v>1209</v>
      </c>
      <c r="U36" s="392"/>
    </row>
    <row r="37" spans="1:21" x14ac:dyDescent="0.25">
      <c r="A37" s="386" t="s">
        <v>445</v>
      </c>
      <c r="B37" s="387">
        <v>321</v>
      </c>
      <c r="C37" s="388"/>
      <c r="D37" s="387">
        <v>541</v>
      </c>
      <c r="E37" s="388"/>
      <c r="F37" s="387">
        <v>643</v>
      </c>
      <c r="G37" s="388"/>
      <c r="H37" s="387">
        <v>859</v>
      </c>
      <c r="I37" s="388"/>
      <c r="J37" s="389">
        <v>1958</v>
      </c>
      <c r="K37" s="388"/>
      <c r="L37" s="389">
        <v>1537</v>
      </c>
      <c r="M37" s="388"/>
      <c r="N37" s="389">
        <v>2502</v>
      </c>
      <c r="O37" s="388"/>
      <c r="P37" s="389">
        <v>1121</v>
      </c>
      <c r="Q37" s="388"/>
      <c r="R37" s="387">
        <v>619</v>
      </c>
      <c r="S37" s="388"/>
      <c r="T37" s="389">
        <v>1136</v>
      </c>
      <c r="U37" s="388"/>
    </row>
    <row r="38" spans="1:21" x14ac:dyDescent="0.25">
      <c r="A38" s="386" t="s">
        <v>446</v>
      </c>
      <c r="B38" s="387">
        <v>538</v>
      </c>
      <c r="C38" s="388"/>
      <c r="D38" s="387">
        <v>799</v>
      </c>
      <c r="E38" s="388"/>
      <c r="F38" s="387">
        <v>934</v>
      </c>
      <c r="G38" s="388"/>
      <c r="H38" s="389">
        <v>1178</v>
      </c>
      <c r="I38" s="388"/>
      <c r="J38" s="389">
        <v>1925</v>
      </c>
      <c r="K38" s="388"/>
      <c r="L38" s="389">
        <v>1579</v>
      </c>
      <c r="M38" s="388"/>
      <c r="N38" s="389">
        <v>2288</v>
      </c>
      <c r="O38" s="388"/>
      <c r="P38" s="389">
        <v>1174</v>
      </c>
      <c r="Q38" s="388"/>
      <c r="R38" s="387">
        <v>776</v>
      </c>
      <c r="S38" s="388"/>
      <c r="T38" s="389">
        <v>1260</v>
      </c>
      <c r="U38" s="388"/>
    </row>
    <row r="39" spans="1:21" x14ac:dyDescent="0.25">
      <c r="A39" s="390" t="s">
        <v>447</v>
      </c>
      <c r="B39" s="391">
        <v>468</v>
      </c>
      <c r="C39" s="392"/>
      <c r="D39" s="391">
        <v>649</v>
      </c>
      <c r="E39" s="392"/>
      <c r="F39" s="391">
        <v>724</v>
      </c>
      <c r="G39" s="392"/>
      <c r="H39" s="391">
        <v>955</v>
      </c>
      <c r="I39" s="392"/>
      <c r="J39" s="393">
        <v>1865</v>
      </c>
      <c r="K39" s="392"/>
      <c r="L39" s="393">
        <v>1508</v>
      </c>
      <c r="M39" s="392"/>
      <c r="N39" s="393">
        <v>2469</v>
      </c>
      <c r="O39" s="392"/>
      <c r="P39" s="393">
        <v>1190</v>
      </c>
      <c r="Q39" s="392"/>
      <c r="R39" s="391">
        <v>956</v>
      </c>
      <c r="S39" s="392"/>
      <c r="T39" s="393">
        <v>1214</v>
      </c>
      <c r="U39" s="392"/>
    </row>
    <row r="40" spans="1:21" x14ac:dyDescent="0.25">
      <c r="A40" s="386" t="s">
        <v>448</v>
      </c>
      <c r="B40" s="387">
        <v>372</v>
      </c>
      <c r="C40" s="388"/>
      <c r="D40" s="387">
        <v>627</v>
      </c>
      <c r="E40" s="388"/>
      <c r="F40" s="387">
        <v>643</v>
      </c>
      <c r="G40" s="388"/>
      <c r="H40" s="387">
        <v>830</v>
      </c>
      <c r="I40" s="388"/>
      <c r="J40" s="389">
        <v>2004</v>
      </c>
      <c r="K40" s="388"/>
      <c r="L40" s="389">
        <v>1596</v>
      </c>
      <c r="M40" s="388"/>
      <c r="N40" s="389">
        <v>2599</v>
      </c>
      <c r="O40" s="388"/>
      <c r="P40" s="389">
        <v>1210</v>
      </c>
      <c r="Q40" s="388"/>
      <c r="R40" s="387">
        <v>737</v>
      </c>
      <c r="S40" s="388"/>
      <c r="T40" s="389">
        <v>1194</v>
      </c>
      <c r="U40" s="388"/>
    </row>
    <row r="41" spans="1:21" x14ac:dyDescent="0.25">
      <c r="A41" s="386" t="s">
        <v>449</v>
      </c>
      <c r="B41" s="387">
        <v>301</v>
      </c>
      <c r="C41" s="388"/>
      <c r="D41" s="387">
        <v>626</v>
      </c>
      <c r="E41" s="388"/>
      <c r="F41" s="387">
        <v>738</v>
      </c>
      <c r="G41" s="388"/>
      <c r="H41" s="389">
        <v>1021</v>
      </c>
      <c r="I41" s="388"/>
      <c r="J41" s="389">
        <v>2149</v>
      </c>
      <c r="K41" s="388"/>
      <c r="L41" s="389">
        <v>1792</v>
      </c>
      <c r="M41" s="388"/>
      <c r="N41" s="389">
        <v>2618</v>
      </c>
      <c r="O41" s="388"/>
      <c r="P41" s="389">
        <v>1188</v>
      </c>
      <c r="Q41" s="388"/>
      <c r="R41" s="387">
        <v>664</v>
      </c>
      <c r="S41" s="388"/>
      <c r="T41" s="389">
        <v>1249</v>
      </c>
      <c r="U41" s="388"/>
    </row>
    <row r="42" spans="1:21" x14ac:dyDescent="0.25">
      <c r="A42" s="390" t="s">
        <v>450</v>
      </c>
      <c r="B42" s="391">
        <v>406</v>
      </c>
      <c r="C42" s="392"/>
      <c r="D42" s="391">
        <v>729</v>
      </c>
      <c r="E42" s="392"/>
      <c r="F42" s="391">
        <v>918</v>
      </c>
      <c r="G42" s="392"/>
      <c r="H42" s="393">
        <v>1115</v>
      </c>
      <c r="I42" s="392"/>
      <c r="J42" s="393">
        <v>2067</v>
      </c>
      <c r="K42" s="392"/>
      <c r="L42" s="393">
        <v>1718</v>
      </c>
      <c r="M42" s="392"/>
      <c r="N42" s="393">
        <v>2368</v>
      </c>
      <c r="O42" s="392"/>
      <c r="P42" s="393">
        <v>1196</v>
      </c>
      <c r="Q42" s="392"/>
      <c r="R42" s="391">
        <v>706</v>
      </c>
      <c r="S42" s="392"/>
      <c r="T42" s="393">
        <v>1269</v>
      </c>
      <c r="U42" s="392"/>
    </row>
    <row r="43" spans="1:21" x14ac:dyDescent="0.25">
      <c r="A43" s="386" t="s">
        <v>451</v>
      </c>
      <c r="B43" s="387">
        <v>545</v>
      </c>
      <c r="C43" s="388"/>
      <c r="D43" s="387">
        <v>782</v>
      </c>
      <c r="E43" s="388"/>
      <c r="F43" s="387">
        <v>975</v>
      </c>
      <c r="G43" s="388"/>
      <c r="H43" s="389">
        <v>1230</v>
      </c>
      <c r="I43" s="388"/>
      <c r="J43" s="389">
        <v>1923</v>
      </c>
      <c r="K43" s="388"/>
      <c r="L43" s="389">
        <v>1582</v>
      </c>
      <c r="M43" s="388"/>
      <c r="N43" s="389">
        <v>2422</v>
      </c>
      <c r="O43" s="388"/>
      <c r="P43" s="389">
        <v>1320</v>
      </c>
      <c r="Q43" s="388"/>
      <c r="R43" s="387">
        <v>729</v>
      </c>
      <c r="S43" s="388"/>
      <c r="T43" s="389">
        <v>1283</v>
      </c>
      <c r="U43" s="388"/>
    </row>
    <row r="44" spans="1:21" x14ac:dyDescent="0.25">
      <c r="A44" s="386" t="s">
        <v>452</v>
      </c>
      <c r="B44" s="387">
        <v>426</v>
      </c>
      <c r="C44" s="388"/>
      <c r="D44" s="387">
        <v>658</v>
      </c>
      <c r="E44" s="388"/>
      <c r="F44" s="387">
        <v>652</v>
      </c>
      <c r="G44" s="388"/>
      <c r="H44" s="387">
        <v>864</v>
      </c>
      <c r="I44" s="388"/>
      <c r="J44" s="389">
        <v>1977</v>
      </c>
      <c r="K44" s="388"/>
      <c r="L44" s="389">
        <v>1417</v>
      </c>
      <c r="M44" s="388"/>
      <c r="N44" s="389">
        <v>2295</v>
      </c>
      <c r="O44" s="388"/>
      <c r="P44" s="389">
        <v>1330</v>
      </c>
      <c r="Q44" s="388"/>
      <c r="R44" s="387">
        <v>685</v>
      </c>
      <c r="S44" s="388"/>
      <c r="T44" s="389">
        <v>1156</v>
      </c>
      <c r="U44" s="388"/>
    </row>
    <row r="45" spans="1:21" x14ac:dyDescent="0.25">
      <c r="A45" s="390" t="s">
        <v>453</v>
      </c>
      <c r="B45" s="391">
        <v>477</v>
      </c>
      <c r="C45" s="392"/>
      <c r="D45" s="391">
        <v>656</v>
      </c>
      <c r="E45" s="392"/>
      <c r="F45" s="391">
        <v>647</v>
      </c>
      <c r="G45" s="392"/>
      <c r="H45" s="391">
        <v>983</v>
      </c>
      <c r="I45" s="392"/>
      <c r="J45" s="393">
        <v>2143</v>
      </c>
      <c r="K45" s="392"/>
      <c r="L45" s="393">
        <v>1622</v>
      </c>
      <c r="M45" s="392"/>
      <c r="N45" s="393">
        <v>2579</v>
      </c>
      <c r="O45" s="392"/>
      <c r="P45" s="393">
        <v>1294</v>
      </c>
      <c r="Q45" s="392"/>
      <c r="R45" s="391">
        <v>827</v>
      </c>
      <c r="S45" s="392"/>
      <c r="T45" s="393">
        <v>1260</v>
      </c>
      <c r="U45" s="392"/>
    </row>
    <row r="46" spans="1:21" x14ac:dyDescent="0.25">
      <c r="A46" s="386" t="s">
        <v>454</v>
      </c>
      <c r="B46" s="387">
        <v>511</v>
      </c>
      <c r="C46" s="388"/>
      <c r="D46" s="387">
        <v>854</v>
      </c>
      <c r="E46" s="388"/>
      <c r="F46" s="387">
        <v>959</v>
      </c>
      <c r="G46" s="388"/>
      <c r="H46" s="389">
        <v>1125</v>
      </c>
      <c r="I46" s="388"/>
      <c r="J46" s="389">
        <v>2197</v>
      </c>
      <c r="K46" s="388"/>
      <c r="L46" s="389">
        <v>1758</v>
      </c>
      <c r="M46" s="388"/>
      <c r="N46" s="389">
        <v>2499</v>
      </c>
      <c r="O46" s="388"/>
      <c r="P46" s="389">
        <v>1182</v>
      </c>
      <c r="Q46" s="388"/>
      <c r="R46" s="387">
        <v>672</v>
      </c>
      <c r="S46" s="388"/>
      <c r="T46" s="389">
        <v>1331</v>
      </c>
      <c r="U46" s="388"/>
    </row>
    <row r="47" spans="1:21" x14ac:dyDescent="0.25">
      <c r="A47" s="386" t="s">
        <v>455</v>
      </c>
      <c r="B47" s="387">
        <v>276</v>
      </c>
      <c r="C47" s="388"/>
      <c r="D47" s="387">
        <v>460</v>
      </c>
      <c r="E47" s="388"/>
      <c r="F47" s="387">
        <v>449</v>
      </c>
      <c r="G47" s="388"/>
      <c r="H47" s="387">
        <v>637</v>
      </c>
      <c r="I47" s="388"/>
      <c r="J47" s="389">
        <v>1777</v>
      </c>
      <c r="K47" s="388"/>
      <c r="L47" s="389">
        <v>1293</v>
      </c>
      <c r="M47" s="388"/>
      <c r="N47" s="389">
        <v>2201</v>
      </c>
      <c r="O47" s="388"/>
      <c r="P47" s="389">
        <v>1206</v>
      </c>
      <c r="Q47" s="388"/>
      <c r="R47" s="387">
        <v>905</v>
      </c>
      <c r="S47" s="388"/>
      <c r="T47" s="389">
        <v>1040</v>
      </c>
      <c r="U47" s="388"/>
    </row>
    <row r="48" spans="1:21" x14ac:dyDescent="0.25">
      <c r="A48" s="390" t="s">
        <v>456</v>
      </c>
      <c r="B48" s="391">
        <v>486</v>
      </c>
      <c r="C48" s="392"/>
      <c r="D48" s="391">
        <v>764</v>
      </c>
      <c r="E48" s="392"/>
      <c r="F48" s="391">
        <v>735</v>
      </c>
      <c r="G48" s="392"/>
      <c r="H48" s="391">
        <v>817</v>
      </c>
      <c r="I48" s="392"/>
      <c r="J48" s="393">
        <v>2092</v>
      </c>
      <c r="K48" s="392"/>
      <c r="L48" s="393">
        <v>1622</v>
      </c>
      <c r="M48" s="392"/>
      <c r="N48" s="393">
        <v>2369</v>
      </c>
      <c r="O48" s="392"/>
      <c r="P48" s="393">
        <v>1113</v>
      </c>
      <c r="Q48" s="392"/>
      <c r="R48" s="391">
        <v>708</v>
      </c>
      <c r="S48" s="392"/>
      <c r="T48" s="393">
        <v>1218</v>
      </c>
      <c r="U48" s="392"/>
    </row>
    <row r="49" spans="1:21" x14ac:dyDescent="0.25">
      <c r="A49" s="386" t="s">
        <v>457</v>
      </c>
      <c r="B49" s="387">
        <v>548</v>
      </c>
      <c r="C49" s="388"/>
      <c r="D49" s="387">
        <v>722</v>
      </c>
      <c r="E49" s="388"/>
      <c r="F49" s="387">
        <v>664</v>
      </c>
      <c r="G49" s="388"/>
      <c r="H49" s="387">
        <v>887</v>
      </c>
      <c r="I49" s="388"/>
      <c r="J49" s="389">
        <v>2005</v>
      </c>
      <c r="K49" s="388"/>
      <c r="L49" s="389">
        <v>1448</v>
      </c>
      <c r="M49" s="388"/>
      <c r="N49" s="389">
        <v>2422</v>
      </c>
      <c r="O49" s="388"/>
      <c r="P49" s="389">
        <v>1436</v>
      </c>
      <c r="Q49" s="388"/>
      <c r="R49" s="387">
        <v>801</v>
      </c>
      <c r="S49" s="388"/>
      <c r="T49" s="389">
        <v>1220</v>
      </c>
      <c r="U49" s="388"/>
    </row>
    <row r="50" spans="1:21" x14ac:dyDescent="0.25">
      <c r="A50" s="386" t="s">
        <v>458</v>
      </c>
      <c r="B50" s="387">
        <v>507</v>
      </c>
      <c r="C50" s="388"/>
      <c r="D50" s="387">
        <v>803</v>
      </c>
      <c r="E50" s="388"/>
      <c r="F50" s="387">
        <v>921</v>
      </c>
      <c r="G50" s="388"/>
      <c r="H50" s="387">
        <v>985</v>
      </c>
      <c r="I50" s="388"/>
      <c r="J50" s="389">
        <v>2081</v>
      </c>
      <c r="K50" s="388"/>
      <c r="L50" s="389">
        <v>1671</v>
      </c>
      <c r="M50" s="388"/>
      <c r="N50" s="389">
        <v>2448</v>
      </c>
      <c r="O50" s="388"/>
      <c r="P50" s="389">
        <v>1234</v>
      </c>
      <c r="Q50" s="388"/>
      <c r="R50" s="387">
        <v>754</v>
      </c>
      <c r="S50" s="388"/>
      <c r="T50" s="389">
        <v>1293</v>
      </c>
      <c r="U50" s="388"/>
    </row>
    <row r="51" spans="1:21" x14ac:dyDescent="0.25">
      <c r="A51" s="390" t="s">
        <v>459</v>
      </c>
      <c r="B51" s="391">
        <v>400</v>
      </c>
      <c r="C51" s="392"/>
      <c r="D51" s="391">
        <v>623</v>
      </c>
      <c r="E51" s="392"/>
      <c r="F51" s="391">
        <v>629</v>
      </c>
      <c r="G51" s="392"/>
      <c r="H51" s="391">
        <v>821</v>
      </c>
      <c r="I51" s="392"/>
      <c r="J51" s="393">
        <v>1867</v>
      </c>
      <c r="K51" s="392"/>
      <c r="L51" s="393">
        <v>1474</v>
      </c>
      <c r="M51" s="392"/>
      <c r="N51" s="393">
        <v>2515</v>
      </c>
      <c r="O51" s="392"/>
      <c r="P51" s="393">
        <v>1381</v>
      </c>
      <c r="Q51" s="392"/>
      <c r="R51" s="391">
        <v>856</v>
      </c>
      <c r="S51" s="392"/>
      <c r="T51" s="393">
        <v>1180</v>
      </c>
      <c r="U51" s="392"/>
    </row>
    <row r="52" spans="1:21" x14ac:dyDescent="0.25">
      <c r="A52" s="386" t="s">
        <v>460</v>
      </c>
      <c r="B52" s="387">
        <v>395</v>
      </c>
      <c r="C52" s="388"/>
      <c r="D52" s="387">
        <v>586</v>
      </c>
      <c r="E52" s="388"/>
      <c r="F52" s="387">
        <v>574</v>
      </c>
      <c r="G52" s="388"/>
      <c r="H52" s="387">
        <v>873</v>
      </c>
      <c r="I52" s="388"/>
      <c r="J52" s="389">
        <v>1886</v>
      </c>
      <c r="K52" s="388"/>
      <c r="L52" s="389">
        <v>1393</v>
      </c>
      <c r="M52" s="388"/>
      <c r="N52" s="389">
        <v>2361</v>
      </c>
      <c r="O52" s="388"/>
      <c r="P52" s="389">
        <v>1335</v>
      </c>
      <c r="Q52" s="388"/>
      <c r="R52" s="387">
        <v>921</v>
      </c>
      <c r="S52" s="388"/>
      <c r="T52" s="389">
        <v>1156</v>
      </c>
      <c r="U52" s="388"/>
    </row>
    <row r="53" spans="1:21" x14ac:dyDescent="0.25">
      <c r="A53" s="386" t="s">
        <v>461</v>
      </c>
      <c r="B53" s="387">
        <v>505</v>
      </c>
      <c r="C53" s="388"/>
      <c r="D53" s="387">
        <v>788</v>
      </c>
      <c r="E53" s="388"/>
      <c r="F53" s="387">
        <v>889</v>
      </c>
      <c r="G53" s="388"/>
      <c r="H53" s="389">
        <v>1138</v>
      </c>
      <c r="I53" s="388"/>
      <c r="J53" s="389">
        <v>2277</v>
      </c>
      <c r="K53" s="388"/>
      <c r="L53" s="389">
        <v>1928</v>
      </c>
      <c r="M53" s="388"/>
      <c r="N53" s="389">
        <v>3026</v>
      </c>
      <c r="O53" s="388"/>
      <c r="P53" s="389">
        <v>1271</v>
      </c>
      <c r="Q53" s="388"/>
      <c r="R53" s="387">
        <v>732</v>
      </c>
      <c r="S53" s="388"/>
      <c r="T53" s="389">
        <v>1410</v>
      </c>
      <c r="U53" s="388"/>
    </row>
    <row r="54" spans="1:21" x14ac:dyDescent="0.25">
      <c r="A54" s="390" t="s">
        <v>462</v>
      </c>
      <c r="B54" s="391">
        <v>631</v>
      </c>
      <c r="C54" s="392"/>
      <c r="D54" s="391">
        <v>882</v>
      </c>
      <c r="E54" s="392"/>
      <c r="F54" s="391">
        <v>855</v>
      </c>
      <c r="G54" s="392"/>
      <c r="H54" s="391">
        <v>970</v>
      </c>
      <c r="I54" s="392"/>
      <c r="J54" s="393">
        <v>2024</v>
      </c>
      <c r="K54" s="392"/>
      <c r="L54" s="393">
        <v>1733</v>
      </c>
      <c r="M54" s="392"/>
      <c r="N54" s="393">
        <v>2645</v>
      </c>
      <c r="O54" s="392"/>
      <c r="P54" s="393">
        <v>1242</v>
      </c>
      <c r="Q54" s="392"/>
      <c r="R54" s="391">
        <v>635</v>
      </c>
      <c r="S54" s="392"/>
      <c r="T54" s="393">
        <v>1297</v>
      </c>
      <c r="U54" s="392"/>
    </row>
    <row r="55" spans="1:21" x14ac:dyDescent="0.25">
      <c r="A55" s="386" t="s">
        <v>463</v>
      </c>
      <c r="B55" s="387">
        <v>317</v>
      </c>
      <c r="C55" s="388"/>
      <c r="D55" s="387">
        <v>542</v>
      </c>
      <c r="E55" s="388"/>
      <c r="F55" s="387">
        <v>658</v>
      </c>
      <c r="G55" s="388"/>
      <c r="H55" s="389">
        <v>1023</v>
      </c>
      <c r="I55" s="388"/>
      <c r="J55" s="389">
        <v>1929</v>
      </c>
      <c r="K55" s="388"/>
      <c r="L55" s="389">
        <v>1736</v>
      </c>
      <c r="M55" s="388"/>
      <c r="N55" s="389">
        <v>2787</v>
      </c>
      <c r="O55" s="388"/>
      <c r="P55" s="389">
        <v>1488</v>
      </c>
      <c r="Q55" s="388"/>
      <c r="R55" s="387">
        <v>756</v>
      </c>
      <c r="S55" s="388"/>
      <c r="T55" s="389">
        <v>1229</v>
      </c>
      <c r="U55" s="388"/>
    </row>
    <row r="56" spans="1:21" x14ac:dyDescent="0.25">
      <c r="A56" s="386" t="s">
        <v>464</v>
      </c>
      <c r="B56" s="387">
        <v>519</v>
      </c>
      <c r="C56" s="388"/>
      <c r="D56" s="387">
        <v>722</v>
      </c>
      <c r="E56" s="388"/>
      <c r="F56" s="387">
        <v>744</v>
      </c>
      <c r="G56" s="388"/>
      <c r="H56" s="389">
        <v>1028</v>
      </c>
      <c r="I56" s="388"/>
      <c r="J56" s="389">
        <v>1891</v>
      </c>
      <c r="K56" s="388"/>
      <c r="L56" s="389">
        <v>1535</v>
      </c>
      <c r="M56" s="388"/>
      <c r="N56" s="389">
        <v>2565</v>
      </c>
      <c r="O56" s="388"/>
      <c r="P56" s="389">
        <v>1498</v>
      </c>
      <c r="Q56" s="388"/>
      <c r="R56" s="387">
        <v>794</v>
      </c>
      <c r="S56" s="388"/>
      <c r="T56" s="389">
        <v>1245</v>
      </c>
      <c r="U56" s="388"/>
    </row>
    <row r="57" spans="1:21" x14ac:dyDescent="0.25">
      <c r="A57" s="390" t="s">
        <v>465</v>
      </c>
      <c r="B57" s="391">
        <v>570</v>
      </c>
      <c r="C57" s="392"/>
      <c r="D57" s="391">
        <v>863</v>
      </c>
      <c r="E57" s="392"/>
      <c r="F57" s="391">
        <v>933</v>
      </c>
      <c r="G57" s="392"/>
      <c r="H57" s="393">
        <v>1087</v>
      </c>
      <c r="I57" s="392"/>
      <c r="J57" s="393">
        <v>2209</v>
      </c>
      <c r="K57" s="392"/>
      <c r="L57" s="393">
        <v>1808</v>
      </c>
      <c r="M57" s="392"/>
      <c r="N57" s="393">
        <v>2545</v>
      </c>
      <c r="O57" s="392"/>
      <c r="P57" s="393">
        <v>1543</v>
      </c>
      <c r="Q57" s="392"/>
      <c r="R57" s="391">
        <v>739</v>
      </c>
      <c r="S57" s="392"/>
      <c r="T57" s="393">
        <v>1396</v>
      </c>
      <c r="U57" s="392"/>
    </row>
    <row r="58" spans="1:21" x14ac:dyDescent="0.25">
      <c r="A58" s="386" t="s">
        <v>466</v>
      </c>
      <c r="B58" s="387">
        <v>522</v>
      </c>
      <c r="C58" s="388"/>
      <c r="D58" s="387">
        <v>685</v>
      </c>
      <c r="E58" s="388"/>
      <c r="F58" s="387">
        <v>645</v>
      </c>
      <c r="G58" s="388"/>
      <c r="H58" s="387">
        <v>946</v>
      </c>
      <c r="I58" s="388"/>
      <c r="J58" s="389">
        <v>2007</v>
      </c>
      <c r="K58" s="388"/>
      <c r="L58" s="389">
        <v>1494</v>
      </c>
      <c r="M58" s="388"/>
      <c r="N58" s="389">
        <v>2522</v>
      </c>
      <c r="O58" s="388"/>
      <c r="P58" s="389">
        <v>1639</v>
      </c>
      <c r="Q58" s="388"/>
      <c r="R58" s="387">
        <v>941</v>
      </c>
      <c r="S58" s="388"/>
      <c r="T58" s="389">
        <v>1290</v>
      </c>
      <c r="U58" s="388"/>
    </row>
    <row r="59" spans="1:21" x14ac:dyDescent="0.25">
      <c r="A59" s="386" t="s">
        <v>467</v>
      </c>
      <c r="B59" s="387">
        <v>402</v>
      </c>
      <c r="C59" s="388"/>
      <c r="D59" s="387">
        <v>670</v>
      </c>
      <c r="E59" s="388"/>
      <c r="F59" s="387">
        <v>604</v>
      </c>
      <c r="G59" s="388"/>
      <c r="H59" s="387">
        <v>752</v>
      </c>
      <c r="I59" s="388"/>
      <c r="J59" s="389">
        <v>2037</v>
      </c>
      <c r="K59" s="388"/>
      <c r="L59" s="389">
        <v>1549</v>
      </c>
      <c r="M59" s="388"/>
      <c r="N59" s="389">
        <v>2485</v>
      </c>
      <c r="O59" s="388"/>
      <c r="P59" s="389">
        <v>1376</v>
      </c>
      <c r="Q59" s="388"/>
      <c r="R59" s="387">
        <v>823</v>
      </c>
      <c r="S59" s="388"/>
      <c r="T59" s="389">
        <v>1232</v>
      </c>
      <c r="U59" s="388"/>
    </row>
    <row r="60" spans="1:21" x14ac:dyDescent="0.25">
      <c r="A60" s="390" t="s">
        <v>468</v>
      </c>
      <c r="B60" s="391">
        <v>642</v>
      </c>
      <c r="C60" s="392"/>
      <c r="D60" s="391">
        <v>990</v>
      </c>
      <c r="E60" s="392"/>
      <c r="F60" s="391">
        <v>960</v>
      </c>
      <c r="G60" s="392"/>
      <c r="H60" s="393">
        <v>1094</v>
      </c>
      <c r="I60" s="392"/>
      <c r="J60" s="393">
        <v>2081</v>
      </c>
      <c r="K60" s="392"/>
      <c r="L60" s="393">
        <v>1696</v>
      </c>
      <c r="M60" s="392"/>
      <c r="N60" s="393">
        <v>2636</v>
      </c>
      <c r="O60" s="392"/>
      <c r="P60" s="393">
        <v>1457</v>
      </c>
      <c r="Q60" s="392"/>
      <c r="R60" s="391">
        <v>728</v>
      </c>
      <c r="S60" s="392"/>
      <c r="T60" s="393">
        <v>1397</v>
      </c>
      <c r="U60" s="392"/>
    </row>
    <row r="61" spans="1:21" x14ac:dyDescent="0.25">
      <c r="A61" s="386" t="s">
        <v>481</v>
      </c>
      <c r="B61" s="387">
        <v>528</v>
      </c>
      <c r="C61" s="388"/>
      <c r="D61" s="387">
        <v>778</v>
      </c>
      <c r="E61" s="388"/>
      <c r="F61" s="387">
        <v>752</v>
      </c>
      <c r="G61" s="388"/>
      <c r="H61" s="389">
        <v>1079</v>
      </c>
      <c r="I61" s="388"/>
      <c r="J61" s="389">
        <v>2037</v>
      </c>
      <c r="K61" s="388"/>
      <c r="L61" s="389">
        <v>1670</v>
      </c>
      <c r="M61" s="388"/>
      <c r="N61" s="389">
        <v>2776</v>
      </c>
      <c r="O61" s="388"/>
      <c r="P61" s="389">
        <v>1586</v>
      </c>
      <c r="Q61" s="388"/>
      <c r="R61" s="387">
        <v>916</v>
      </c>
      <c r="S61" s="388"/>
      <c r="T61" s="389">
        <v>1368</v>
      </c>
      <c r="U61" s="388"/>
    </row>
    <row r="62" spans="1:21" x14ac:dyDescent="0.25">
      <c r="A62" s="386" t="s">
        <v>492</v>
      </c>
      <c r="B62" s="387">
        <v>484</v>
      </c>
      <c r="C62" s="388"/>
      <c r="D62" s="387">
        <v>788</v>
      </c>
      <c r="E62" s="388"/>
      <c r="F62" s="387">
        <v>900</v>
      </c>
      <c r="G62" s="388"/>
      <c r="H62" s="389">
        <v>1135</v>
      </c>
      <c r="I62" s="388"/>
      <c r="J62" s="389">
        <v>2212</v>
      </c>
      <c r="K62" s="388"/>
      <c r="L62" s="389">
        <v>1927</v>
      </c>
      <c r="M62" s="388"/>
      <c r="N62" s="389">
        <v>2488</v>
      </c>
      <c r="O62" s="388"/>
      <c r="P62" s="389">
        <v>1663</v>
      </c>
      <c r="Q62" s="388"/>
      <c r="R62" s="387">
        <v>811</v>
      </c>
      <c r="S62" s="388"/>
      <c r="T62" s="389">
        <v>1399</v>
      </c>
      <c r="U62" s="388"/>
    </row>
    <row r="63" spans="1:21" x14ac:dyDescent="0.25">
      <c r="A63" s="390" t="s">
        <v>523</v>
      </c>
      <c r="B63" s="391">
        <v>497</v>
      </c>
      <c r="C63" s="392"/>
      <c r="D63" s="391">
        <v>745</v>
      </c>
      <c r="E63" s="392"/>
      <c r="F63" s="391">
        <v>698</v>
      </c>
      <c r="G63" s="392"/>
      <c r="H63" s="391">
        <v>847</v>
      </c>
      <c r="I63" s="392"/>
      <c r="J63" s="393">
        <v>1987</v>
      </c>
      <c r="K63" s="392"/>
      <c r="L63" s="393">
        <v>1560</v>
      </c>
      <c r="M63" s="392"/>
      <c r="N63" s="393">
        <v>2494</v>
      </c>
      <c r="O63" s="392"/>
      <c r="P63" s="393">
        <v>1504</v>
      </c>
      <c r="Q63" s="392"/>
      <c r="R63" s="391">
        <v>868</v>
      </c>
      <c r="S63" s="392"/>
      <c r="T63" s="393">
        <v>1277</v>
      </c>
      <c r="U63" s="392"/>
    </row>
    <row r="64" spans="1:21" x14ac:dyDescent="0.25">
      <c r="A64" s="386" t="s">
        <v>532</v>
      </c>
      <c r="B64" s="387">
        <v>362</v>
      </c>
      <c r="C64" s="388"/>
      <c r="D64" s="387">
        <v>587</v>
      </c>
      <c r="E64" s="388"/>
      <c r="F64" s="387">
        <v>547</v>
      </c>
      <c r="G64" s="388"/>
      <c r="H64" s="387">
        <v>720</v>
      </c>
      <c r="I64" s="388"/>
      <c r="J64" s="389">
        <v>2025</v>
      </c>
      <c r="K64" s="388"/>
      <c r="L64" s="389">
        <v>1497</v>
      </c>
      <c r="M64" s="388"/>
      <c r="N64" s="389">
        <v>2570</v>
      </c>
      <c r="O64" s="388"/>
      <c r="P64" s="389">
        <v>1504</v>
      </c>
      <c r="Q64" s="388"/>
      <c r="R64" s="387">
        <v>884</v>
      </c>
      <c r="S64" s="388"/>
      <c r="T64" s="389">
        <v>1229</v>
      </c>
      <c r="U64" s="388"/>
    </row>
    <row r="65" spans="1:25" x14ac:dyDescent="0.25">
      <c r="A65" s="386" t="s">
        <v>1278</v>
      </c>
      <c r="B65" s="387">
        <v>657</v>
      </c>
      <c r="C65" s="388"/>
      <c r="D65" s="387">
        <v>997</v>
      </c>
      <c r="E65" s="388"/>
      <c r="F65" s="387">
        <v>975</v>
      </c>
      <c r="G65" s="388"/>
      <c r="H65" s="389">
        <v>1123</v>
      </c>
      <c r="I65" s="388"/>
      <c r="J65" s="389">
        <v>2267</v>
      </c>
      <c r="K65" s="388"/>
      <c r="L65" s="389">
        <v>2004</v>
      </c>
      <c r="M65" s="388"/>
      <c r="N65" s="389">
        <v>2750</v>
      </c>
      <c r="O65" s="388"/>
      <c r="P65" s="389">
        <v>1450</v>
      </c>
      <c r="Q65" s="388"/>
      <c r="R65" s="387">
        <v>655</v>
      </c>
      <c r="S65" s="388"/>
      <c r="T65" s="389">
        <v>1457</v>
      </c>
      <c r="U65" s="388"/>
      <c r="V65" s="385" t="s">
        <v>1310</v>
      </c>
    </row>
    <row r="66" spans="1:25" x14ac:dyDescent="0.25">
      <c r="A66" s="411">
        <v>2011</v>
      </c>
      <c r="B66" s="412">
        <v>569</v>
      </c>
      <c r="C66" s="413"/>
      <c r="D66" s="412">
        <v>896</v>
      </c>
      <c r="E66" s="413"/>
      <c r="F66" s="412">
        <v>870</v>
      </c>
      <c r="G66" s="413"/>
      <c r="H66" s="414">
        <v>1101</v>
      </c>
      <c r="I66" s="413"/>
      <c r="J66" s="414">
        <v>2249</v>
      </c>
      <c r="K66" s="413"/>
      <c r="L66" s="414">
        <v>1739</v>
      </c>
      <c r="M66" s="413"/>
      <c r="N66" s="414">
        <v>3083</v>
      </c>
      <c r="O66" s="413"/>
      <c r="P66" s="414">
        <v>1508</v>
      </c>
      <c r="Q66" s="413"/>
      <c r="R66" s="412">
        <v>714</v>
      </c>
      <c r="S66" s="413"/>
      <c r="T66" s="414">
        <v>1477</v>
      </c>
      <c r="U66" s="413"/>
      <c r="V66" s="415" t="s">
        <v>1306</v>
      </c>
      <c r="W66" s="415"/>
      <c r="X66" s="415"/>
      <c r="Y66" s="415"/>
    </row>
    <row r="67" spans="1:25" x14ac:dyDescent="0.25">
      <c r="A67" s="410">
        <v>2012</v>
      </c>
      <c r="B67" s="416">
        <v>591</v>
      </c>
      <c r="C67" s="417"/>
      <c r="D67" s="416">
        <v>851</v>
      </c>
      <c r="E67" s="417"/>
      <c r="F67" s="416">
        <v>974</v>
      </c>
      <c r="G67" s="417"/>
      <c r="H67" s="418">
        <v>1250</v>
      </c>
      <c r="I67" s="417"/>
      <c r="J67" s="418">
        <v>2142</v>
      </c>
      <c r="K67" s="417"/>
      <c r="L67" s="418">
        <v>1760</v>
      </c>
      <c r="M67" s="417"/>
      <c r="N67" s="418">
        <v>2887</v>
      </c>
      <c r="O67" s="417"/>
      <c r="P67" s="418">
        <v>1655</v>
      </c>
      <c r="Q67" s="417"/>
      <c r="R67" s="416">
        <v>897</v>
      </c>
      <c r="S67" s="417"/>
      <c r="T67" s="418"/>
      <c r="U67" s="417"/>
      <c r="V67" s="415" t="s">
        <v>1307</v>
      </c>
      <c r="W67" s="415"/>
      <c r="X67" s="415"/>
      <c r="Y67" s="415"/>
    </row>
    <row r="68" spans="1:25" x14ac:dyDescent="0.25">
      <c r="A68" s="394"/>
      <c r="B68" s="734">
        <v>417</v>
      </c>
      <c r="C68" s="732" t="s">
        <v>78</v>
      </c>
      <c r="D68" s="734">
        <v>656</v>
      </c>
      <c r="E68" s="732" t="s">
        <v>78</v>
      </c>
      <c r="F68" s="734">
        <v>709</v>
      </c>
      <c r="G68" s="732" t="s">
        <v>78</v>
      </c>
      <c r="H68" s="734">
        <v>927</v>
      </c>
      <c r="I68" s="732" t="s">
        <v>78</v>
      </c>
      <c r="J68" s="736">
        <v>1964</v>
      </c>
      <c r="K68" s="732" t="s">
        <v>78</v>
      </c>
      <c r="L68" s="736">
        <v>1547</v>
      </c>
      <c r="M68" s="732" t="s">
        <v>78</v>
      </c>
      <c r="N68" s="736">
        <v>2449</v>
      </c>
      <c r="O68" s="732" t="s">
        <v>78</v>
      </c>
      <c r="P68" s="736">
        <v>1243</v>
      </c>
      <c r="Q68" s="732" t="s">
        <v>78</v>
      </c>
      <c r="R68" s="734">
        <v>704</v>
      </c>
      <c r="S68" s="732" t="s">
        <v>78</v>
      </c>
      <c r="T68" s="736">
        <v>1216</v>
      </c>
      <c r="U68" s="732" t="s">
        <v>78</v>
      </c>
    </row>
    <row r="69" spans="1:25" x14ac:dyDescent="0.25">
      <c r="A69" s="395" t="s">
        <v>1280</v>
      </c>
      <c r="B69" s="735"/>
      <c r="C69" s="733"/>
      <c r="D69" s="735"/>
      <c r="E69" s="733"/>
      <c r="F69" s="735"/>
      <c r="G69" s="733"/>
      <c r="H69" s="735"/>
      <c r="I69" s="733"/>
      <c r="J69" s="737"/>
      <c r="K69" s="733"/>
      <c r="L69" s="737"/>
      <c r="M69" s="733"/>
      <c r="N69" s="737"/>
      <c r="O69" s="733"/>
      <c r="P69" s="737"/>
      <c r="Q69" s="733"/>
      <c r="R69" s="735"/>
      <c r="S69" s="733"/>
      <c r="T69" s="737"/>
      <c r="U69" s="733"/>
    </row>
    <row r="70" spans="1:25" x14ac:dyDescent="0.25">
      <c r="A70" s="728" t="s">
        <v>1281</v>
      </c>
      <c r="B70" s="729"/>
      <c r="C70" s="729"/>
      <c r="D70" s="729"/>
      <c r="E70" s="729"/>
      <c r="F70" s="729"/>
      <c r="G70" s="729"/>
      <c r="H70" s="729"/>
      <c r="I70" s="729"/>
      <c r="J70" s="729"/>
      <c r="K70" s="730" t="s">
        <v>1282</v>
      </c>
      <c r="L70" s="730"/>
      <c r="M70" s="730"/>
      <c r="N70" s="730"/>
      <c r="O70" s="730"/>
      <c r="P70" s="730"/>
      <c r="Q70" s="730"/>
      <c r="R70" s="730"/>
      <c r="S70" s="730"/>
      <c r="T70" s="730"/>
      <c r="U70" s="731"/>
    </row>
    <row r="71" spans="1:25" x14ac:dyDescent="0.25">
      <c r="A71" s="716"/>
      <c r="B71" s="717"/>
      <c r="C71" s="717"/>
      <c r="D71" s="717"/>
      <c r="E71" s="717"/>
      <c r="F71" s="717"/>
      <c r="G71" s="717"/>
      <c r="H71" s="717"/>
      <c r="I71" s="717"/>
      <c r="J71" s="717"/>
      <c r="K71" s="721" t="s">
        <v>1283</v>
      </c>
      <c r="L71" s="721"/>
      <c r="M71" s="721"/>
      <c r="N71" s="721"/>
      <c r="O71" s="721"/>
      <c r="P71" s="721"/>
      <c r="Q71" s="721"/>
      <c r="R71" s="721"/>
      <c r="S71" s="721"/>
      <c r="T71" s="721"/>
      <c r="U71" s="724"/>
    </row>
    <row r="72" spans="1:25" x14ac:dyDescent="0.25">
      <c r="A72" s="716"/>
      <c r="B72" s="717"/>
      <c r="C72" s="717"/>
      <c r="D72" s="717"/>
      <c r="E72" s="717"/>
      <c r="F72" s="717"/>
      <c r="G72" s="717"/>
      <c r="H72" s="717"/>
      <c r="I72" s="717"/>
      <c r="J72" s="717"/>
      <c r="K72" s="721" t="s">
        <v>1284</v>
      </c>
      <c r="L72" s="721"/>
      <c r="M72" s="721"/>
      <c r="N72" s="721"/>
      <c r="O72" s="721"/>
      <c r="P72" s="721"/>
      <c r="Q72" s="721"/>
      <c r="R72" s="721"/>
      <c r="S72" s="721"/>
      <c r="T72" s="721"/>
      <c r="U72" s="724"/>
    </row>
    <row r="73" spans="1:25" x14ac:dyDescent="0.25">
      <c r="A73" s="716"/>
      <c r="B73" s="717"/>
      <c r="C73" s="717"/>
      <c r="D73" s="717"/>
      <c r="E73" s="717"/>
      <c r="F73" s="717"/>
      <c r="G73" s="717"/>
      <c r="H73" s="717"/>
      <c r="I73" s="717"/>
      <c r="J73" s="717"/>
      <c r="K73" s="721" t="s">
        <v>1285</v>
      </c>
      <c r="L73" s="721"/>
      <c r="M73" s="721"/>
      <c r="N73" s="721"/>
      <c r="O73" s="721"/>
      <c r="P73" s="721"/>
      <c r="Q73" s="721"/>
      <c r="R73" s="721"/>
      <c r="S73" s="721"/>
      <c r="T73" s="721"/>
      <c r="U73" s="724"/>
    </row>
    <row r="74" spans="1:25" x14ac:dyDescent="0.25">
      <c r="A74" s="716"/>
      <c r="B74" s="717"/>
      <c r="C74" s="717"/>
      <c r="D74" s="717"/>
      <c r="E74" s="717"/>
      <c r="F74" s="717"/>
      <c r="G74" s="717"/>
      <c r="H74" s="717"/>
      <c r="I74" s="717"/>
      <c r="J74" s="717"/>
      <c r="K74" s="721" t="s">
        <v>473</v>
      </c>
      <c r="L74" s="721"/>
      <c r="M74" s="721"/>
      <c r="N74" s="721"/>
      <c r="O74" s="721"/>
      <c r="P74" s="721"/>
      <c r="Q74" s="721"/>
      <c r="R74" s="721"/>
      <c r="S74" s="721"/>
      <c r="T74" s="721"/>
      <c r="U74" s="724"/>
    </row>
    <row r="75" spans="1:25" x14ac:dyDescent="0.25">
      <c r="A75" s="716"/>
      <c r="B75" s="717"/>
      <c r="C75" s="717"/>
      <c r="D75" s="717"/>
      <c r="E75" s="717"/>
      <c r="F75" s="717"/>
      <c r="G75" s="717"/>
      <c r="H75" s="717"/>
      <c r="I75" s="717"/>
      <c r="J75" s="717"/>
      <c r="K75" s="721" t="s">
        <v>1286</v>
      </c>
      <c r="L75" s="721"/>
      <c r="M75" s="721"/>
      <c r="N75" s="721"/>
      <c r="O75" s="721"/>
      <c r="P75" s="721"/>
      <c r="Q75" s="721"/>
      <c r="R75" s="721"/>
      <c r="S75" s="721"/>
      <c r="T75" s="721"/>
      <c r="U75" s="724"/>
    </row>
    <row r="76" spans="1:25" x14ac:dyDescent="0.25">
      <c r="A76" s="716"/>
      <c r="B76" s="717"/>
      <c r="C76" s="717"/>
      <c r="D76" s="717"/>
      <c r="E76" s="717"/>
      <c r="F76" s="717"/>
      <c r="G76" s="717"/>
      <c r="H76" s="717"/>
      <c r="I76" s="717"/>
      <c r="J76" s="717"/>
      <c r="K76" s="721" t="s">
        <v>493</v>
      </c>
      <c r="L76" s="721"/>
      <c r="M76" s="721"/>
      <c r="N76" s="721"/>
      <c r="O76" s="721"/>
      <c r="P76" s="721"/>
      <c r="Q76" s="721"/>
      <c r="R76" s="721"/>
      <c r="S76" s="721"/>
      <c r="T76" s="721"/>
      <c r="U76" s="724"/>
    </row>
    <row r="77" spans="1:25" ht="15" customHeight="1" x14ac:dyDescent="0.25">
      <c r="A77" s="716" t="s">
        <v>1287</v>
      </c>
      <c r="B77" s="717"/>
      <c r="C77" s="717"/>
      <c r="D77" s="717"/>
      <c r="E77" s="717"/>
      <c r="F77" s="717"/>
      <c r="G77" s="717"/>
      <c r="H77" s="717"/>
      <c r="I77" s="717"/>
      <c r="J77" s="717"/>
      <c r="K77" s="718" t="s">
        <v>541</v>
      </c>
      <c r="L77" s="718"/>
      <c r="M77" s="718"/>
      <c r="N77" s="718"/>
      <c r="O77" s="718"/>
      <c r="P77" s="718"/>
      <c r="Q77" s="718"/>
      <c r="R77" s="718"/>
      <c r="S77" s="718"/>
      <c r="T77" s="718"/>
      <c r="U77" s="719"/>
    </row>
    <row r="78" spans="1:25" x14ac:dyDescent="0.25">
      <c r="A78" s="720" t="s">
        <v>1288</v>
      </c>
      <c r="B78" s="721"/>
      <c r="C78" s="721"/>
      <c r="D78" s="721"/>
      <c r="E78" s="721"/>
      <c r="F78" s="721"/>
      <c r="G78" s="721"/>
      <c r="H78" s="721"/>
      <c r="I78" s="721"/>
      <c r="J78" s="721"/>
      <c r="K78" s="721" t="s">
        <v>1289</v>
      </c>
      <c r="L78" s="721"/>
      <c r="M78" s="721"/>
      <c r="N78" s="721"/>
      <c r="O78" s="721"/>
      <c r="P78" s="721"/>
      <c r="Q78" s="721"/>
      <c r="R78" s="721"/>
      <c r="S78" s="721"/>
      <c r="T78" s="721"/>
      <c r="U78" s="724"/>
    </row>
    <row r="79" spans="1:25" x14ac:dyDescent="0.25">
      <c r="A79" s="720"/>
      <c r="B79" s="721"/>
      <c r="C79" s="721"/>
      <c r="D79" s="721"/>
      <c r="E79" s="721"/>
      <c r="F79" s="721"/>
      <c r="G79" s="721"/>
      <c r="H79" s="721"/>
      <c r="I79" s="721"/>
      <c r="J79" s="721"/>
      <c r="K79" s="721" t="s">
        <v>1290</v>
      </c>
      <c r="L79" s="721"/>
      <c r="M79" s="721"/>
      <c r="N79" s="721"/>
      <c r="O79" s="721"/>
      <c r="P79" s="721"/>
      <c r="Q79" s="721"/>
      <c r="R79" s="721"/>
      <c r="S79" s="721"/>
      <c r="T79" s="721"/>
      <c r="U79" s="724"/>
    </row>
    <row r="80" spans="1:25" x14ac:dyDescent="0.25">
      <c r="A80" s="720"/>
      <c r="B80" s="721"/>
      <c r="C80" s="721"/>
      <c r="D80" s="721"/>
      <c r="E80" s="721"/>
      <c r="F80" s="721"/>
      <c r="G80" s="721"/>
      <c r="H80" s="721"/>
      <c r="I80" s="721"/>
      <c r="J80" s="721"/>
      <c r="K80" s="721" t="s">
        <v>1291</v>
      </c>
      <c r="L80" s="721"/>
      <c r="M80" s="721"/>
      <c r="N80" s="721"/>
      <c r="O80" s="721"/>
      <c r="P80" s="721"/>
      <c r="Q80" s="721"/>
      <c r="R80" s="721"/>
      <c r="S80" s="721"/>
      <c r="T80" s="721"/>
      <c r="U80" s="724"/>
    </row>
    <row r="81" spans="1:21" x14ac:dyDescent="0.25">
      <c r="A81" s="720"/>
      <c r="B81" s="721"/>
      <c r="C81" s="721"/>
      <c r="D81" s="721"/>
      <c r="E81" s="721"/>
      <c r="F81" s="721"/>
      <c r="G81" s="721"/>
      <c r="H81" s="721"/>
      <c r="I81" s="721"/>
      <c r="J81" s="721"/>
      <c r="K81" s="721" t="s">
        <v>1292</v>
      </c>
      <c r="L81" s="721"/>
      <c r="M81" s="721"/>
      <c r="N81" s="721"/>
      <c r="O81" s="721"/>
      <c r="P81" s="721"/>
      <c r="Q81" s="721"/>
      <c r="R81" s="721"/>
      <c r="S81" s="721"/>
      <c r="T81" s="721"/>
      <c r="U81" s="724"/>
    </row>
    <row r="82" spans="1:21" x14ac:dyDescent="0.25">
      <c r="A82" s="720"/>
      <c r="B82" s="721"/>
      <c r="C82" s="721"/>
      <c r="D82" s="721"/>
      <c r="E82" s="721"/>
      <c r="F82" s="721"/>
      <c r="G82" s="721"/>
      <c r="H82" s="721"/>
      <c r="I82" s="721"/>
      <c r="J82" s="721"/>
      <c r="K82" s="725" t="s">
        <v>1293</v>
      </c>
      <c r="L82" s="725"/>
      <c r="M82" s="725"/>
      <c r="N82" s="725"/>
      <c r="O82" s="725"/>
      <c r="P82" s="725"/>
      <c r="Q82" s="725"/>
      <c r="R82" s="725"/>
      <c r="S82" s="725"/>
      <c r="T82" s="725"/>
      <c r="U82" s="726"/>
    </row>
    <row r="83" spans="1:21" x14ac:dyDescent="0.25">
      <c r="A83" s="722"/>
      <c r="B83" s="723"/>
      <c r="C83" s="723"/>
      <c r="D83" s="723"/>
      <c r="E83" s="723"/>
      <c r="F83" s="723"/>
      <c r="G83" s="723"/>
      <c r="H83" s="723"/>
      <c r="I83" s="723"/>
      <c r="J83" s="723"/>
      <c r="K83" s="723" t="s">
        <v>1294</v>
      </c>
      <c r="L83" s="723"/>
      <c r="M83" s="723"/>
      <c r="N83" s="723"/>
      <c r="O83" s="723"/>
      <c r="P83" s="723"/>
      <c r="Q83" s="723"/>
      <c r="R83" s="723"/>
      <c r="S83" s="723"/>
      <c r="T83" s="723"/>
      <c r="U83" s="727"/>
    </row>
  </sheetData>
  <mergeCells count="57">
    <mergeCell ref="A1:U1"/>
    <mergeCell ref="A2:A3"/>
    <mergeCell ref="B2:C2"/>
    <mergeCell ref="D2:E2"/>
    <mergeCell ref="F2:G2"/>
    <mergeCell ref="H2:I2"/>
    <mergeCell ref="J2:K2"/>
    <mergeCell ref="L2:M2"/>
    <mergeCell ref="N2:O2"/>
    <mergeCell ref="P2:Q3"/>
    <mergeCell ref="R2:S3"/>
    <mergeCell ref="T2:U2"/>
    <mergeCell ref="B3:C3"/>
    <mergeCell ref="D3:E3"/>
    <mergeCell ref="F3:G3"/>
    <mergeCell ref="H3:I3"/>
    <mergeCell ref="J3:K3"/>
    <mergeCell ref="L3:M3"/>
    <mergeCell ref="N3:O3"/>
    <mergeCell ref="T3:U3"/>
    <mergeCell ref="M68:M69"/>
    <mergeCell ref="L68:L69"/>
    <mergeCell ref="T68:T69"/>
    <mergeCell ref="U68:U69"/>
    <mergeCell ref="N68:N69"/>
    <mergeCell ref="O68:O69"/>
    <mergeCell ref="P68:P69"/>
    <mergeCell ref="Q68:Q69"/>
    <mergeCell ref="R68:R69"/>
    <mergeCell ref="S68:S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A70:J76"/>
    <mergeCell ref="K70:U70"/>
    <mergeCell ref="K71:U71"/>
    <mergeCell ref="K72:U72"/>
    <mergeCell ref="K73:U73"/>
    <mergeCell ref="K74:U74"/>
    <mergeCell ref="K75:U75"/>
    <mergeCell ref="K76:U76"/>
    <mergeCell ref="A77:J77"/>
    <mergeCell ref="K77:U77"/>
    <mergeCell ref="A78:J83"/>
    <mergeCell ref="K78:U78"/>
    <mergeCell ref="K79:U79"/>
    <mergeCell ref="K80:U80"/>
    <mergeCell ref="K81:U81"/>
    <mergeCell ref="K82:U82"/>
    <mergeCell ref="K83:U83"/>
  </mergeCells>
  <hyperlinks>
    <hyperlink ref="K77" r:id="rId1" location="summary" display="http://www.eia.gov/totalenergy/data/monthly/ - summary" xr:uid="{00000000-0004-0000-1400-000000000000}"/>
  </hyperlink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U82"/>
  <sheetViews>
    <sheetView showGridLines="0" topLeftCell="A36" workbookViewId="0">
      <selection activeCell="A44" sqref="A44"/>
    </sheetView>
  </sheetViews>
  <sheetFormatPr defaultColWidth="9.140625" defaultRowHeight="15" x14ac:dyDescent="0.25"/>
  <cols>
    <col min="1" max="1" width="6.42578125" style="385" customWidth="1"/>
    <col min="2" max="2" width="4" style="385" customWidth="1"/>
    <col min="3" max="3" width="2.7109375" style="385" customWidth="1"/>
    <col min="4" max="4" width="4" style="385" customWidth="1"/>
    <col min="5" max="5" width="2.7109375" style="385" customWidth="1"/>
    <col min="6" max="6" width="5.5703125" style="385" customWidth="1"/>
    <col min="7" max="7" width="3.140625" style="385" customWidth="1"/>
    <col min="8" max="8" width="5.7109375" style="385" customWidth="1"/>
    <col min="9" max="9" width="3.28515625" style="385" customWidth="1"/>
    <col min="10" max="10" width="4.42578125" style="385" customWidth="1"/>
    <col min="11" max="11" width="4.7109375" style="385" customWidth="1"/>
    <col min="12" max="12" width="11.7109375" style="385" customWidth="1"/>
    <col min="13" max="13" width="6.140625" style="385" customWidth="1"/>
    <col min="14" max="14" width="12" style="385" customWidth="1"/>
    <col min="15" max="15" width="6.42578125" style="385" customWidth="1"/>
    <col min="16" max="16" width="10.28515625" style="385" customWidth="1"/>
    <col min="17" max="17" width="5.42578125" style="385" customWidth="1"/>
    <col min="18" max="18" width="8" style="385" customWidth="1"/>
    <col min="19" max="19" width="5.42578125" style="385" customWidth="1"/>
    <col min="20" max="20" width="8.7109375" style="385" customWidth="1"/>
    <col min="21" max="21" width="4.85546875" style="385" customWidth="1"/>
    <col min="22" max="16384" width="9.140625" style="385"/>
  </cols>
  <sheetData>
    <row r="1" spans="1:21" ht="15.75" customHeight="1" x14ac:dyDescent="0.25">
      <c r="A1" s="740" t="s">
        <v>1275</v>
      </c>
      <c r="B1" s="741"/>
      <c r="C1" s="741"/>
      <c r="D1" s="741"/>
      <c r="E1" s="741"/>
      <c r="F1" s="741"/>
      <c r="G1" s="741"/>
      <c r="H1" s="741"/>
      <c r="I1" s="741"/>
      <c r="J1" s="741"/>
      <c r="K1" s="741"/>
      <c r="L1" s="741"/>
      <c r="M1" s="741"/>
      <c r="N1" s="741"/>
      <c r="O1" s="741"/>
      <c r="P1" s="741"/>
      <c r="Q1" s="741"/>
      <c r="R1" s="741"/>
      <c r="S1" s="741"/>
      <c r="T1" s="741"/>
      <c r="U1" s="742"/>
    </row>
    <row r="2" spans="1:21" ht="18" customHeight="1" x14ac:dyDescent="0.25">
      <c r="A2" s="743" t="s">
        <v>69</v>
      </c>
      <c r="B2" s="745" t="s">
        <v>121</v>
      </c>
      <c r="C2" s="746"/>
      <c r="D2" s="745" t="s">
        <v>122</v>
      </c>
      <c r="E2" s="746"/>
      <c r="F2" s="745" t="s">
        <v>408</v>
      </c>
      <c r="G2" s="746"/>
      <c r="H2" s="745" t="s">
        <v>409</v>
      </c>
      <c r="I2" s="746"/>
      <c r="J2" s="745" t="s">
        <v>50</v>
      </c>
      <c r="K2" s="746"/>
      <c r="L2" s="745" t="s">
        <v>410</v>
      </c>
      <c r="M2" s="746"/>
      <c r="N2" s="745" t="s">
        <v>411</v>
      </c>
      <c r="O2" s="746"/>
      <c r="P2" s="745" t="s">
        <v>123</v>
      </c>
      <c r="Q2" s="746"/>
      <c r="R2" s="745" t="s">
        <v>1276</v>
      </c>
      <c r="S2" s="746"/>
      <c r="T2" s="745" t="s">
        <v>124</v>
      </c>
      <c r="U2" s="746"/>
    </row>
    <row r="3" spans="1:21" x14ac:dyDescent="0.25">
      <c r="A3" s="744"/>
      <c r="B3" s="738" t="s">
        <v>125</v>
      </c>
      <c r="C3" s="739"/>
      <c r="D3" s="738" t="s">
        <v>126</v>
      </c>
      <c r="E3" s="739"/>
      <c r="F3" s="738" t="s">
        <v>127</v>
      </c>
      <c r="G3" s="739"/>
      <c r="H3" s="738" t="s">
        <v>127</v>
      </c>
      <c r="I3" s="739"/>
      <c r="J3" s="738" t="s">
        <v>126</v>
      </c>
      <c r="K3" s="739"/>
      <c r="L3" s="738" t="s">
        <v>127</v>
      </c>
      <c r="M3" s="739"/>
      <c r="N3" s="738" t="s">
        <v>127</v>
      </c>
      <c r="O3" s="739"/>
      <c r="P3" s="738"/>
      <c r="Q3" s="739"/>
      <c r="R3" s="738"/>
      <c r="S3" s="739"/>
      <c r="T3" s="738" t="s">
        <v>1277</v>
      </c>
      <c r="U3" s="739"/>
    </row>
    <row r="4" spans="1:21" x14ac:dyDescent="0.25">
      <c r="A4" s="386" t="s">
        <v>412</v>
      </c>
      <c r="B4" s="387">
        <v>654</v>
      </c>
      <c r="C4" s="388"/>
      <c r="D4" s="387">
        <v>901</v>
      </c>
      <c r="E4" s="388"/>
      <c r="F4" s="387">
        <v>949</v>
      </c>
      <c r="G4" s="388"/>
      <c r="H4" s="389">
        <v>1038</v>
      </c>
      <c r="I4" s="388"/>
      <c r="J4" s="389">
        <v>2128</v>
      </c>
      <c r="K4" s="388"/>
      <c r="L4" s="389">
        <v>1776</v>
      </c>
      <c r="M4" s="388"/>
      <c r="N4" s="389">
        <v>2510</v>
      </c>
      <c r="O4" s="388"/>
      <c r="P4" s="389">
        <v>1198</v>
      </c>
      <c r="Q4" s="388"/>
      <c r="R4" s="387">
        <v>593</v>
      </c>
      <c r="S4" s="388"/>
      <c r="T4" s="389">
        <v>1318</v>
      </c>
      <c r="U4" s="388"/>
    </row>
    <row r="5" spans="1:21" x14ac:dyDescent="0.25">
      <c r="A5" s="386" t="s">
        <v>413</v>
      </c>
      <c r="B5" s="387">
        <v>353</v>
      </c>
      <c r="C5" s="388"/>
      <c r="D5" s="387">
        <v>542</v>
      </c>
      <c r="E5" s="388"/>
      <c r="F5" s="387">
        <v>602</v>
      </c>
      <c r="G5" s="388"/>
      <c r="H5" s="387">
        <v>729</v>
      </c>
      <c r="I5" s="388"/>
      <c r="J5" s="389">
        <v>1919</v>
      </c>
      <c r="K5" s="388"/>
      <c r="L5" s="389">
        <v>1568</v>
      </c>
      <c r="M5" s="388"/>
      <c r="N5" s="389">
        <v>2473</v>
      </c>
      <c r="O5" s="388"/>
      <c r="P5" s="389">
        <v>1120</v>
      </c>
      <c r="Q5" s="388"/>
      <c r="R5" s="387">
        <v>597</v>
      </c>
      <c r="S5" s="388"/>
      <c r="T5" s="389">
        <v>1110</v>
      </c>
      <c r="U5" s="388"/>
    </row>
    <row r="6" spans="1:21" x14ac:dyDescent="0.25">
      <c r="A6" s="390" t="s">
        <v>414</v>
      </c>
      <c r="B6" s="391">
        <v>400</v>
      </c>
      <c r="C6" s="392"/>
      <c r="D6" s="391">
        <v>653</v>
      </c>
      <c r="E6" s="392"/>
      <c r="F6" s="391">
        <v>644</v>
      </c>
      <c r="G6" s="392"/>
      <c r="H6" s="391">
        <v>777</v>
      </c>
      <c r="I6" s="392"/>
      <c r="J6" s="393">
        <v>2028</v>
      </c>
      <c r="K6" s="392"/>
      <c r="L6" s="393">
        <v>1781</v>
      </c>
      <c r="M6" s="392"/>
      <c r="N6" s="393">
        <v>2684</v>
      </c>
      <c r="O6" s="392"/>
      <c r="P6" s="393">
        <v>1137</v>
      </c>
      <c r="Q6" s="392"/>
      <c r="R6" s="391">
        <v>593</v>
      </c>
      <c r="S6" s="392"/>
      <c r="T6" s="393">
        <v>1195</v>
      </c>
      <c r="U6" s="392"/>
    </row>
    <row r="7" spans="1:21" x14ac:dyDescent="0.25">
      <c r="A7" s="386" t="s">
        <v>415</v>
      </c>
      <c r="B7" s="387">
        <v>581</v>
      </c>
      <c r="C7" s="388"/>
      <c r="D7" s="387">
        <v>825</v>
      </c>
      <c r="E7" s="388"/>
      <c r="F7" s="387">
        <v>897</v>
      </c>
      <c r="G7" s="388"/>
      <c r="H7" s="389">
        <v>1109</v>
      </c>
      <c r="I7" s="388"/>
      <c r="J7" s="389">
        <v>2097</v>
      </c>
      <c r="K7" s="388"/>
      <c r="L7" s="389">
        <v>1864</v>
      </c>
      <c r="M7" s="388"/>
      <c r="N7" s="389">
        <v>2543</v>
      </c>
      <c r="O7" s="388"/>
      <c r="P7" s="389">
        <v>1278</v>
      </c>
      <c r="Q7" s="388"/>
      <c r="R7" s="387">
        <v>657</v>
      </c>
      <c r="S7" s="388"/>
      <c r="T7" s="389">
        <v>1318</v>
      </c>
      <c r="U7" s="388"/>
    </row>
    <row r="8" spans="1:21" x14ac:dyDescent="0.25">
      <c r="A8" s="386" t="s">
        <v>416</v>
      </c>
      <c r="B8" s="387">
        <v>441</v>
      </c>
      <c r="C8" s="388"/>
      <c r="D8" s="387">
        <v>768</v>
      </c>
      <c r="E8" s="388"/>
      <c r="F8" s="387">
        <v>945</v>
      </c>
      <c r="G8" s="388"/>
      <c r="H8" s="389">
        <v>1183</v>
      </c>
      <c r="I8" s="388"/>
      <c r="J8" s="389">
        <v>2137</v>
      </c>
      <c r="K8" s="388"/>
      <c r="L8" s="389">
        <v>1893</v>
      </c>
      <c r="M8" s="388"/>
      <c r="N8" s="389">
        <v>2727</v>
      </c>
      <c r="O8" s="388"/>
      <c r="P8" s="389">
        <v>1193</v>
      </c>
      <c r="Q8" s="388"/>
      <c r="R8" s="387">
        <v>571</v>
      </c>
      <c r="S8" s="388"/>
      <c r="T8" s="389">
        <v>1326</v>
      </c>
      <c r="U8" s="388"/>
    </row>
    <row r="9" spans="1:21" x14ac:dyDescent="0.25">
      <c r="A9" s="390" t="s">
        <v>417</v>
      </c>
      <c r="B9" s="391">
        <v>303</v>
      </c>
      <c r="C9" s="392"/>
      <c r="D9" s="391">
        <v>646</v>
      </c>
      <c r="E9" s="392"/>
      <c r="F9" s="391">
        <v>858</v>
      </c>
      <c r="G9" s="392"/>
      <c r="H9" s="393">
        <v>1250</v>
      </c>
      <c r="I9" s="392"/>
      <c r="J9" s="393">
        <v>2082</v>
      </c>
      <c r="K9" s="392"/>
      <c r="L9" s="393">
        <v>1998</v>
      </c>
      <c r="M9" s="392"/>
      <c r="N9" s="393">
        <v>2907</v>
      </c>
      <c r="O9" s="392"/>
      <c r="P9" s="393">
        <v>1292</v>
      </c>
      <c r="Q9" s="392"/>
      <c r="R9" s="391">
        <v>590</v>
      </c>
      <c r="S9" s="392"/>
      <c r="T9" s="393">
        <v>1315</v>
      </c>
      <c r="U9" s="392"/>
    </row>
    <row r="10" spans="1:21" x14ac:dyDescent="0.25">
      <c r="A10" s="386" t="s">
        <v>418</v>
      </c>
      <c r="B10" s="387">
        <v>602</v>
      </c>
      <c r="C10" s="388"/>
      <c r="D10" s="387">
        <v>934</v>
      </c>
      <c r="E10" s="388"/>
      <c r="F10" s="389">
        <v>1043</v>
      </c>
      <c r="G10" s="388"/>
      <c r="H10" s="389">
        <v>1238</v>
      </c>
      <c r="I10" s="388"/>
      <c r="J10" s="389">
        <v>2045</v>
      </c>
      <c r="K10" s="388"/>
      <c r="L10" s="389">
        <v>1791</v>
      </c>
      <c r="M10" s="388"/>
      <c r="N10" s="389">
        <v>2643</v>
      </c>
      <c r="O10" s="388"/>
      <c r="P10" s="389">
        <v>1124</v>
      </c>
      <c r="Q10" s="388"/>
      <c r="R10" s="387">
        <v>560</v>
      </c>
      <c r="S10" s="388"/>
      <c r="T10" s="389">
        <v>1344</v>
      </c>
      <c r="U10" s="388"/>
    </row>
    <row r="11" spans="1:21" x14ac:dyDescent="0.25">
      <c r="A11" s="386" t="s">
        <v>419</v>
      </c>
      <c r="B11" s="387">
        <v>336</v>
      </c>
      <c r="C11" s="388"/>
      <c r="D11" s="387">
        <v>566</v>
      </c>
      <c r="E11" s="388"/>
      <c r="F11" s="387">
        <v>750</v>
      </c>
      <c r="G11" s="388"/>
      <c r="H11" s="389">
        <v>1155</v>
      </c>
      <c r="I11" s="388"/>
      <c r="J11" s="389">
        <v>1913</v>
      </c>
      <c r="K11" s="388"/>
      <c r="L11" s="389">
        <v>1685</v>
      </c>
      <c r="M11" s="388"/>
      <c r="N11" s="389">
        <v>2833</v>
      </c>
      <c r="O11" s="388"/>
      <c r="P11" s="389">
        <v>1247</v>
      </c>
      <c r="Q11" s="388"/>
      <c r="R11" s="387">
        <v>596</v>
      </c>
      <c r="S11" s="388"/>
      <c r="T11" s="389">
        <v>1221</v>
      </c>
      <c r="U11" s="388"/>
    </row>
    <row r="12" spans="1:21" x14ac:dyDescent="0.25">
      <c r="A12" s="390" t="s">
        <v>420</v>
      </c>
      <c r="B12" s="391">
        <v>428</v>
      </c>
      <c r="C12" s="392"/>
      <c r="D12" s="391">
        <v>738</v>
      </c>
      <c r="E12" s="392"/>
      <c r="F12" s="391">
        <v>754</v>
      </c>
      <c r="G12" s="392"/>
      <c r="H12" s="393">
        <v>1004</v>
      </c>
      <c r="I12" s="392"/>
      <c r="J12" s="393">
        <v>2050</v>
      </c>
      <c r="K12" s="392"/>
      <c r="L12" s="393">
        <v>1692</v>
      </c>
      <c r="M12" s="392"/>
      <c r="N12" s="393">
        <v>2465</v>
      </c>
      <c r="O12" s="392"/>
      <c r="P12" s="393">
        <v>1155</v>
      </c>
      <c r="Q12" s="392"/>
      <c r="R12" s="391">
        <v>660</v>
      </c>
      <c r="S12" s="392"/>
      <c r="T12" s="393">
        <v>1230</v>
      </c>
      <c r="U12" s="392"/>
    </row>
    <row r="13" spans="1:21" x14ac:dyDescent="0.25">
      <c r="A13" s="386" t="s">
        <v>421</v>
      </c>
      <c r="B13" s="387">
        <v>344</v>
      </c>
      <c r="C13" s="388"/>
      <c r="D13" s="387">
        <v>592</v>
      </c>
      <c r="E13" s="388"/>
      <c r="F13" s="387">
        <v>638</v>
      </c>
      <c r="G13" s="388"/>
      <c r="H13" s="387">
        <v>878</v>
      </c>
      <c r="I13" s="388"/>
      <c r="J13" s="389">
        <v>1922</v>
      </c>
      <c r="K13" s="388"/>
      <c r="L13" s="389">
        <v>1582</v>
      </c>
      <c r="M13" s="388"/>
      <c r="N13" s="389">
        <v>2517</v>
      </c>
      <c r="O13" s="388"/>
      <c r="P13" s="389">
        <v>1328</v>
      </c>
      <c r="Q13" s="388"/>
      <c r="R13" s="387">
        <v>836</v>
      </c>
      <c r="S13" s="388"/>
      <c r="T13" s="389">
        <v>1189</v>
      </c>
      <c r="U13" s="388"/>
    </row>
    <row r="14" spans="1:21" x14ac:dyDescent="0.25">
      <c r="A14" s="386" t="s">
        <v>422</v>
      </c>
      <c r="B14" s="387">
        <v>532</v>
      </c>
      <c r="C14" s="388"/>
      <c r="D14" s="387">
        <v>903</v>
      </c>
      <c r="E14" s="388"/>
      <c r="F14" s="387">
        <v>997</v>
      </c>
      <c r="G14" s="388"/>
      <c r="H14" s="389">
        <v>1083</v>
      </c>
      <c r="I14" s="388"/>
      <c r="J14" s="389">
        <v>2128</v>
      </c>
      <c r="K14" s="388"/>
      <c r="L14" s="389">
        <v>1745</v>
      </c>
      <c r="M14" s="388"/>
      <c r="N14" s="389">
        <v>2456</v>
      </c>
      <c r="O14" s="388"/>
      <c r="P14" s="389">
        <v>1258</v>
      </c>
      <c r="Q14" s="388"/>
      <c r="R14" s="387">
        <v>776</v>
      </c>
      <c r="S14" s="388"/>
      <c r="T14" s="389">
        <v>1348</v>
      </c>
      <c r="U14" s="388"/>
    </row>
    <row r="15" spans="1:21" x14ac:dyDescent="0.25">
      <c r="A15" s="390" t="s">
        <v>423</v>
      </c>
      <c r="B15" s="391">
        <v>368</v>
      </c>
      <c r="C15" s="392"/>
      <c r="D15" s="391">
        <v>640</v>
      </c>
      <c r="E15" s="392"/>
      <c r="F15" s="391">
        <v>722</v>
      </c>
      <c r="G15" s="392"/>
      <c r="H15" s="391">
        <v>961</v>
      </c>
      <c r="I15" s="392"/>
      <c r="J15" s="393">
        <v>1926</v>
      </c>
      <c r="K15" s="392"/>
      <c r="L15" s="393">
        <v>1613</v>
      </c>
      <c r="M15" s="392"/>
      <c r="N15" s="393">
        <v>2492</v>
      </c>
      <c r="O15" s="392"/>
      <c r="P15" s="393">
        <v>1308</v>
      </c>
      <c r="Q15" s="392"/>
      <c r="R15" s="391">
        <v>770</v>
      </c>
      <c r="S15" s="392"/>
      <c r="T15" s="393">
        <v>1206</v>
      </c>
      <c r="U15" s="392"/>
    </row>
    <row r="16" spans="1:21" x14ac:dyDescent="0.25">
      <c r="A16" s="386" t="s">
        <v>424</v>
      </c>
      <c r="B16" s="387">
        <v>482</v>
      </c>
      <c r="C16" s="388"/>
      <c r="D16" s="387">
        <v>787</v>
      </c>
      <c r="E16" s="388"/>
      <c r="F16" s="387">
        <v>745</v>
      </c>
      <c r="G16" s="388"/>
      <c r="H16" s="387">
        <v>867</v>
      </c>
      <c r="I16" s="388"/>
      <c r="J16" s="389">
        <v>1888</v>
      </c>
      <c r="K16" s="388"/>
      <c r="L16" s="389">
        <v>1370</v>
      </c>
      <c r="M16" s="388"/>
      <c r="N16" s="389">
        <v>2230</v>
      </c>
      <c r="O16" s="388"/>
      <c r="P16" s="389">
        <v>1223</v>
      </c>
      <c r="Q16" s="388"/>
      <c r="R16" s="387">
        <v>709</v>
      </c>
      <c r="S16" s="388"/>
      <c r="T16" s="389">
        <v>1168</v>
      </c>
      <c r="U16" s="388"/>
    </row>
    <row r="17" spans="1:21" x14ac:dyDescent="0.25">
      <c r="A17" s="386" t="s">
        <v>425</v>
      </c>
      <c r="B17" s="387">
        <v>264</v>
      </c>
      <c r="C17" s="388"/>
      <c r="D17" s="387">
        <v>561</v>
      </c>
      <c r="E17" s="388"/>
      <c r="F17" s="387">
        <v>742</v>
      </c>
      <c r="G17" s="388"/>
      <c r="H17" s="387">
        <v>974</v>
      </c>
      <c r="I17" s="388"/>
      <c r="J17" s="389">
        <v>1908</v>
      </c>
      <c r="K17" s="388"/>
      <c r="L17" s="389">
        <v>1738</v>
      </c>
      <c r="M17" s="388"/>
      <c r="N17" s="389">
        <v>2700</v>
      </c>
      <c r="O17" s="388"/>
      <c r="P17" s="389">
        <v>1147</v>
      </c>
      <c r="Q17" s="388"/>
      <c r="R17" s="387">
        <v>559</v>
      </c>
      <c r="S17" s="388"/>
      <c r="T17" s="389">
        <v>1179</v>
      </c>
      <c r="U17" s="388"/>
    </row>
    <row r="18" spans="1:21" x14ac:dyDescent="0.25">
      <c r="A18" s="390" t="s">
        <v>426</v>
      </c>
      <c r="B18" s="391">
        <v>373</v>
      </c>
      <c r="C18" s="392"/>
      <c r="D18" s="391">
        <v>571</v>
      </c>
      <c r="E18" s="392"/>
      <c r="F18" s="391">
        <v>712</v>
      </c>
      <c r="G18" s="392"/>
      <c r="H18" s="393">
        <v>1196</v>
      </c>
      <c r="I18" s="392"/>
      <c r="J18" s="393">
        <v>1812</v>
      </c>
      <c r="K18" s="392"/>
      <c r="L18" s="393">
        <v>1580</v>
      </c>
      <c r="M18" s="392"/>
      <c r="N18" s="393">
        <v>2899</v>
      </c>
      <c r="O18" s="392"/>
      <c r="P18" s="393">
        <v>1235</v>
      </c>
      <c r="Q18" s="392"/>
      <c r="R18" s="391">
        <v>605</v>
      </c>
      <c r="S18" s="392"/>
      <c r="T18" s="393">
        <v>1204</v>
      </c>
      <c r="U18" s="392"/>
    </row>
    <row r="19" spans="1:21" x14ac:dyDescent="0.25">
      <c r="A19" s="386" t="s">
        <v>427</v>
      </c>
      <c r="B19" s="387">
        <v>312</v>
      </c>
      <c r="C19" s="388"/>
      <c r="D19" s="387">
        <v>634</v>
      </c>
      <c r="E19" s="388"/>
      <c r="F19" s="387">
        <v>787</v>
      </c>
      <c r="G19" s="388"/>
      <c r="H19" s="389">
        <v>1030</v>
      </c>
      <c r="I19" s="388"/>
      <c r="J19" s="389">
        <v>1905</v>
      </c>
      <c r="K19" s="388"/>
      <c r="L19" s="389">
        <v>1591</v>
      </c>
      <c r="M19" s="388"/>
      <c r="N19" s="389">
        <v>2608</v>
      </c>
      <c r="O19" s="388"/>
      <c r="P19" s="389">
        <v>1095</v>
      </c>
      <c r="Q19" s="388"/>
      <c r="R19" s="387">
        <v>574</v>
      </c>
      <c r="S19" s="388"/>
      <c r="T19" s="389">
        <v>1185</v>
      </c>
      <c r="U19" s="388"/>
    </row>
    <row r="20" spans="1:21" x14ac:dyDescent="0.25">
      <c r="A20" s="386" t="s">
        <v>428</v>
      </c>
      <c r="B20" s="387">
        <v>352</v>
      </c>
      <c r="C20" s="388"/>
      <c r="D20" s="387">
        <v>638</v>
      </c>
      <c r="E20" s="388"/>
      <c r="F20" s="387">
        <v>688</v>
      </c>
      <c r="G20" s="388"/>
      <c r="H20" s="387">
        <v>914</v>
      </c>
      <c r="I20" s="388"/>
      <c r="J20" s="389">
        <v>1931</v>
      </c>
      <c r="K20" s="388"/>
      <c r="L20" s="389">
        <v>1634</v>
      </c>
      <c r="M20" s="388"/>
      <c r="N20" s="389">
        <v>2579</v>
      </c>
      <c r="O20" s="388"/>
      <c r="P20" s="387">
        <v>961</v>
      </c>
      <c r="Q20" s="388"/>
      <c r="R20" s="387">
        <v>542</v>
      </c>
      <c r="S20" s="388"/>
      <c r="T20" s="389">
        <v>1153</v>
      </c>
      <c r="U20" s="388"/>
    </row>
    <row r="21" spans="1:21" x14ac:dyDescent="0.25">
      <c r="A21" s="390" t="s">
        <v>429</v>
      </c>
      <c r="B21" s="391">
        <v>421</v>
      </c>
      <c r="C21" s="392"/>
      <c r="D21" s="391">
        <v>731</v>
      </c>
      <c r="E21" s="392"/>
      <c r="F21" s="391">
        <v>724</v>
      </c>
      <c r="G21" s="392"/>
      <c r="H21" s="391">
        <v>919</v>
      </c>
      <c r="I21" s="392"/>
      <c r="J21" s="393">
        <v>1788</v>
      </c>
      <c r="K21" s="392"/>
      <c r="L21" s="393">
        <v>1440</v>
      </c>
      <c r="M21" s="392"/>
      <c r="N21" s="393">
        <v>2309</v>
      </c>
      <c r="O21" s="392"/>
      <c r="P21" s="393">
        <v>1239</v>
      </c>
      <c r="Q21" s="392"/>
      <c r="R21" s="391">
        <v>680</v>
      </c>
      <c r="S21" s="392"/>
      <c r="T21" s="393">
        <v>1148</v>
      </c>
      <c r="U21" s="392"/>
    </row>
    <row r="22" spans="1:21" x14ac:dyDescent="0.25">
      <c r="A22" s="386" t="s">
        <v>430</v>
      </c>
      <c r="B22" s="387">
        <v>420</v>
      </c>
      <c r="C22" s="388"/>
      <c r="D22" s="387">
        <v>602</v>
      </c>
      <c r="E22" s="388"/>
      <c r="F22" s="387">
        <v>548</v>
      </c>
      <c r="G22" s="388"/>
      <c r="H22" s="387">
        <v>713</v>
      </c>
      <c r="I22" s="388"/>
      <c r="J22" s="389">
        <v>1697</v>
      </c>
      <c r="K22" s="388"/>
      <c r="L22" s="389">
        <v>1257</v>
      </c>
      <c r="M22" s="388"/>
      <c r="N22" s="389">
        <v>2385</v>
      </c>
      <c r="O22" s="388"/>
      <c r="P22" s="389">
        <v>1120</v>
      </c>
      <c r="Q22" s="388"/>
      <c r="R22" s="387">
        <v>817</v>
      </c>
      <c r="S22" s="388"/>
      <c r="T22" s="389">
        <v>1077</v>
      </c>
      <c r="U22" s="388"/>
    </row>
    <row r="23" spans="1:21" x14ac:dyDescent="0.25">
      <c r="A23" s="386" t="s">
        <v>431</v>
      </c>
      <c r="B23" s="387">
        <v>410</v>
      </c>
      <c r="C23" s="388"/>
      <c r="D23" s="387">
        <v>725</v>
      </c>
      <c r="E23" s="388"/>
      <c r="F23" s="387">
        <v>740</v>
      </c>
      <c r="G23" s="388"/>
      <c r="H23" s="387">
        <v>902</v>
      </c>
      <c r="I23" s="388"/>
      <c r="J23" s="389">
        <v>1842</v>
      </c>
      <c r="K23" s="388"/>
      <c r="L23" s="389">
        <v>1517</v>
      </c>
      <c r="M23" s="388"/>
      <c r="N23" s="389">
        <v>2247</v>
      </c>
      <c r="O23" s="388"/>
      <c r="P23" s="389">
        <v>1015</v>
      </c>
      <c r="Q23" s="388"/>
      <c r="R23" s="387">
        <v>632</v>
      </c>
      <c r="S23" s="388"/>
      <c r="T23" s="389">
        <v>1137</v>
      </c>
      <c r="U23" s="388"/>
    </row>
    <row r="24" spans="1:21" x14ac:dyDescent="0.25">
      <c r="A24" s="390" t="s">
        <v>432</v>
      </c>
      <c r="B24" s="391">
        <v>447</v>
      </c>
      <c r="C24" s="392"/>
      <c r="D24" s="391">
        <v>706</v>
      </c>
      <c r="E24" s="392"/>
      <c r="F24" s="391">
        <v>701</v>
      </c>
      <c r="G24" s="392"/>
      <c r="H24" s="391">
        <v>940</v>
      </c>
      <c r="I24" s="392"/>
      <c r="J24" s="393">
        <v>1887</v>
      </c>
      <c r="K24" s="392"/>
      <c r="L24" s="393">
        <v>1572</v>
      </c>
      <c r="M24" s="392"/>
      <c r="N24" s="393">
        <v>2505</v>
      </c>
      <c r="O24" s="392"/>
      <c r="P24" s="393">
        <v>1228</v>
      </c>
      <c r="Q24" s="392"/>
      <c r="R24" s="391">
        <v>680</v>
      </c>
      <c r="S24" s="392"/>
      <c r="T24" s="393">
        <v>1190</v>
      </c>
      <c r="U24" s="392"/>
    </row>
    <row r="25" spans="1:21" x14ac:dyDescent="0.25">
      <c r="A25" s="386" t="s">
        <v>433</v>
      </c>
      <c r="B25" s="387">
        <v>479</v>
      </c>
      <c r="C25" s="388"/>
      <c r="D25" s="387">
        <v>779</v>
      </c>
      <c r="E25" s="388"/>
      <c r="F25" s="387">
        <v>827</v>
      </c>
      <c r="G25" s="388"/>
      <c r="H25" s="389">
        <v>1066</v>
      </c>
      <c r="I25" s="388"/>
      <c r="J25" s="389">
        <v>2007</v>
      </c>
      <c r="K25" s="388"/>
      <c r="L25" s="389">
        <v>1662</v>
      </c>
      <c r="M25" s="388"/>
      <c r="N25" s="389">
        <v>2375</v>
      </c>
      <c r="O25" s="388"/>
      <c r="P25" s="389">
        <v>1163</v>
      </c>
      <c r="Q25" s="388"/>
      <c r="R25" s="387">
        <v>689</v>
      </c>
      <c r="S25" s="388"/>
      <c r="T25" s="389">
        <v>1242</v>
      </c>
      <c r="U25" s="388"/>
    </row>
    <row r="26" spans="1:21" x14ac:dyDescent="0.25">
      <c r="A26" s="386" t="s">
        <v>434</v>
      </c>
      <c r="B26" s="387">
        <v>465</v>
      </c>
      <c r="C26" s="388"/>
      <c r="D26" s="387">
        <v>730</v>
      </c>
      <c r="E26" s="388"/>
      <c r="F26" s="387">
        <v>783</v>
      </c>
      <c r="G26" s="388"/>
      <c r="H26" s="387">
        <v>960</v>
      </c>
      <c r="I26" s="388"/>
      <c r="J26" s="389">
        <v>1932</v>
      </c>
      <c r="K26" s="388"/>
      <c r="L26" s="389">
        <v>1577</v>
      </c>
      <c r="M26" s="388"/>
      <c r="N26" s="389">
        <v>2448</v>
      </c>
      <c r="O26" s="388"/>
      <c r="P26" s="389">
        <v>1074</v>
      </c>
      <c r="Q26" s="388"/>
      <c r="R26" s="387">
        <v>685</v>
      </c>
      <c r="S26" s="388"/>
      <c r="T26" s="389">
        <v>1204</v>
      </c>
      <c r="U26" s="388"/>
    </row>
    <row r="27" spans="1:21" x14ac:dyDescent="0.25">
      <c r="A27" s="390" t="s">
        <v>435</v>
      </c>
      <c r="B27" s="391">
        <v>364</v>
      </c>
      <c r="C27" s="392"/>
      <c r="D27" s="391">
        <v>614</v>
      </c>
      <c r="E27" s="392"/>
      <c r="F27" s="391">
        <v>643</v>
      </c>
      <c r="G27" s="392"/>
      <c r="H27" s="391">
        <v>908</v>
      </c>
      <c r="I27" s="392"/>
      <c r="J27" s="393">
        <v>1843</v>
      </c>
      <c r="K27" s="392"/>
      <c r="L27" s="393">
        <v>1525</v>
      </c>
      <c r="M27" s="392"/>
      <c r="N27" s="393">
        <v>2513</v>
      </c>
      <c r="O27" s="392"/>
      <c r="P27" s="393">
        <v>1141</v>
      </c>
      <c r="Q27" s="392"/>
      <c r="R27" s="391">
        <v>698</v>
      </c>
      <c r="S27" s="392"/>
      <c r="T27" s="393">
        <v>1146</v>
      </c>
      <c r="U27" s="392"/>
    </row>
    <row r="28" spans="1:21" x14ac:dyDescent="0.25">
      <c r="A28" s="386" t="s">
        <v>436</v>
      </c>
      <c r="B28" s="387">
        <v>551</v>
      </c>
      <c r="C28" s="388"/>
      <c r="D28" s="387">
        <v>830</v>
      </c>
      <c r="E28" s="388"/>
      <c r="F28" s="387">
        <v>864</v>
      </c>
      <c r="G28" s="388"/>
      <c r="H28" s="389">
        <v>1009</v>
      </c>
      <c r="I28" s="388"/>
      <c r="J28" s="389">
        <v>2000</v>
      </c>
      <c r="K28" s="388"/>
      <c r="L28" s="389">
        <v>1665</v>
      </c>
      <c r="M28" s="388"/>
      <c r="N28" s="389">
        <v>2359</v>
      </c>
      <c r="O28" s="388"/>
      <c r="P28" s="389">
        <v>1123</v>
      </c>
      <c r="Q28" s="388"/>
      <c r="R28" s="387">
        <v>624</v>
      </c>
      <c r="S28" s="388"/>
      <c r="T28" s="389">
        <v>1241</v>
      </c>
      <c r="U28" s="388"/>
    </row>
    <row r="29" spans="1:21" x14ac:dyDescent="0.25">
      <c r="A29" s="386" t="s">
        <v>437</v>
      </c>
      <c r="B29" s="387">
        <v>393</v>
      </c>
      <c r="C29" s="388"/>
      <c r="D29" s="387">
        <v>614</v>
      </c>
      <c r="E29" s="388"/>
      <c r="F29" s="387">
        <v>626</v>
      </c>
      <c r="G29" s="388"/>
      <c r="H29" s="387">
        <v>878</v>
      </c>
      <c r="I29" s="388"/>
      <c r="J29" s="389">
        <v>1842</v>
      </c>
      <c r="K29" s="388"/>
      <c r="L29" s="389">
        <v>1382</v>
      </c>
      <c r="M29" s="388"/>
      <c r="N29" s="389">
        <v>2342</v>
      </c>
      <c r="O29" s="388"/>
      <c r="P29" s="389">
        <v>1188</v>
      </c>
      <c r="Q29" s="388"/>
      <c r="R29" s="387">
        <v>690</v>
      </c>
      <c r="S29" s="388"/>
      <c r="T29" s="389">
        <v>1117</v>
      </c>
      <c r="U29" s="388"/>
    </row>
    <row r="30" spans="1:21" x14ac:dyDescent="0.25">
      <c r="A30" s="390" t="s">
        <v>438</v>
      </c>
      <c r="B30" s="391">
        <v>467</v>
      </c>
      <c r="C30" s="392"/>
      <c r="D30" s="391">
        <v>708</v>
      </c>
      <c r="E30" s="392"/>
      <c r="F30" s="391">
        <v>788</v>
      </c>
      <c r="G30" s="392"/>
      <c r="H30" s="393">
        <v>1003</v>
      </c>
      <c r="I30" s="392"/>
      <c r="J30" s="393">
        <v>2011</v>
      </c>
      <c r="K30" s="392"/>
      <c r="L30" s="393">
        <v>1520</v>
      </c>
      <c r="M30" s="392"/>
      <c r="N30" s="393">
        <v>2261</v>
      </c>
      <c r="O30" s="392"/>
      <c r="P30" s="393">
        <v>1031</v>
      </c>
      <c r="Q30" s="392"/>
      <c r="R30" s="391">
        <v>547</v>
      </c>
      <c r="S30" s="392"/>
      <c r="T30" s="393">
        <v>1172</v>
      </c>
      <c r="U30" s="392"/>
    </row>
    <row r="31" spans="1:21" x14ac:dyDescent="0.25">
      <c r="A31" s="386" t="s">
        <v>439</v>
      </c>
      <c r="B31" s="387">
        <v>402</v>
      </c>
      <c r="C31" s="388"/>
      <c r="D31" s="387">
        <v>597</v>
      </c>
      <c r="E31" s="388"/>
      <c r="F31" s="387">
        <v>619</v>
      </c>
      <c r="G31" s="388"/>
      <c r="H31" s="387">
        <v>939</v>
      </c>
      <c r="I31" s="388"/>
      <c r="J31" s="389">
        <v>1675</v>
      </c>
      <c r="K31" s="388"/>
      <c r="L31" s="389">
        <v>1232</v>
      </c>
      <c r="M31" s="388"/>
      <c r="N31" s="389">
        <v>2035</v>
      </c>
      <c r="O31" s="388"/>
      <c r="P31" s="389">
        <v>1058</v>
      </c>
      <c r="Q31" s="388"/>
      <c r="R31" s="387">
        <v>620</v>
      </c>
      <c r="S31" s="388"/>
      <c r="T31" s="389">
        <v>1029</v>
      </c>
      <c r="U31" s="388"/>
    </row>
    <row r="32" spans="1:21" x14ac:dyDescent="0.25">
      <c r="A32" s="386" t="s">
        <v>440</v>
      </c>
      <c r="B32" s="387">
        <v>407</v>
      </c>
      <c r="C32" s="388"/>
      <c r="D32" s="387">
        <v>689</v>
      </c>
      <c r="E32" s="388"/>
      <c r="F32" s="387">
        <v>823</v>
      </c>
      <c r="G32" s="388"/>
      <c r="H32" s="389">
        <v>1122</v>
      </c>
      <c r="I32" s="388"/>
      <c r="J32" s="389">
        <v>2020</v>
      </c>
      <c r="K32" s="388"/>
      <c r="L32" s="389">
        <v>1808</v>
      </c>
      <c r="M32" s="388"/>
      <c r="N32" s="389">
        <v>2720</v>
      </c>
      <c r="O32" s="388"/>
      <c r="P32" s="389">
        <v>1256</v>
      </c>
      <c r="Q32" s="388"/>
      <c r="R32" s="387">
        <v>715</v>
      </c>
      <c r="S32" s="388"/>
      <c r="T32" s="389">
        <v>1285</v>
      </c>
      <c r="U32" s="388"/>
    </row>
    <row r="33" spans="1:21" x14ac:dyDescent="0.25">
      <c r="A33" s="390" t="s">
        <v>441</v>
      </c>
      <c r="B33" s="391">
        <v>378</v>
      </c>
      <c r="C33" s="392"/>
      <c r="D33" s="391">
        <v>615</v>
      </c>
      <c r="E33" s="392"/>
      <c r="F33" s="391">
        <v>741</v>
      </c>
      <c r="G33" s="392"/>
      <c r="H33" s="393">
        <v>1027</v>
      </c>
      <c r="I33" s="392"/>
      <c r="J33" s="393">
        <v>1972</v>
      </c>
      <c r="K33" s="392"/>
      <c r="L33" s="393">
        <v>1685</v>
      </c>
      <c r="M33" s="392"/>
      <c r="N33" s="393">
        <v>2638</v>
      </c>
      <c r="O33" s="392"/>
      <c r="P33" s="393">
        <v>1174</v>
      </c>
      <c r="Q33" s="392"/>
      <c r="R33" s="391">
        <v>738</v>
      </c>
      <c r="S33" s="392"/>
      <c r="T33" s="393">
        <v>1226</v>
      </c>
      <c r="U33" s="392"/>
    </row>
    <row r="34" spans="1:21" x14ac:dyDescent="0.25">
      <c r="A34" s="386" t="s">
        <v>442</v>
      </c>
      <c r="B34" s="387">
        <v>434</v>
      </c>
      <c r="C34" s="388"/>
      <c r="D34" s="387">
        <v>588</v>
      </c>
      <c r="E34" s="388"/>
      <c r="F34" s="387">
        <v>618</v>
      </c>
      <c r="G34" s="388"/>
      <c r="H34" s="387">
        <v>871</v>
      </c>
      <c r="I34" s="388"/>
      <c r="J34" s="389">
        <v>1833</v>
      </c>
      <c r="K34" s="388"/>
      <c r="L34" s="389">
        <v>1412</v>
      </c>
      <c r="M34" s="388"/>
      <c r="N34" s="389">
        <v>2242</v>
      </c>
      <c r="O34" s="388"/>
      <c r="P34" s="389">
        <v>1164</v>
      </c>
      <c r="Q34" s="388"/>
      <c r="R34" s="387">
        <v>770</v>
      </c>
      <c r="S34" s="388"/>
      <c r="T34" s="389">
        <v>1113</v>
      </c>
      <c r="U34" s="388"/>
    </row>
    <row r="35" spans="1:21" x14ac:dyDescent="0.25">
      <c r="A35" s="386" t="s">
        <v>443</v>
      </c>
      <c r="B35" s="387">
        <v>487</v>
      </c>
      <c r="C35" s="388"/>
      <c r="D35" s="387">
        <v>793</v>
      </c>
      <c r="E35" s="388"/>
      <c r="F35" s="387">
        <v>816</v>
      </c>
      <c r="G35" s="388"/>
      <c r="H35" s="389">
        <v>1217</v>
      </c>
      <c r="I35" s="388"/>
      <c r="J35" s="389">
        <v>2075</v>
      </c>
      <c r="K35" s="388"/>
      <c r="L35" s="389">
        <v>1834</v>
      </c>
      <c r="M35" s="388"/>
      <c r="N35" s="389">
        <v>2734</v>
      </c>
      <c r="O35" s="388"/>
      <c r="P35" s="389">
        <v>1202</v>
      </c>
      <c r="Q35" s="388"/>
      <c r="R35" s="387">
        <v>658</v>
      </c>
      <c r="S35" s="388"/>
      <c r="T35" s="389">
        <v>1313</v>
      </c>
      <c r="U35" s="388"/>
    </row>
    <row r="36" spans="1:21" x14ac:dyDescent="0.25">
      <c r="A36" s="390" t="s">
        <v>444</v>
      </c>
      <c r="B36" s="391">
        <v>436</v>
      </c>
      <c r="C36" s="392"/>
      <c r="D36" s="391">
        <v>657</v>
      </c>
      <c r="E36" s="392"/>
      <c r="F36" s="391">
        <v>658</v>
      </c>
      <c r="G36" s="392"/>
      <c r="H36" s="391">
        <v>924</v>
      </c>
      <c r="I36" s="392"/>
      <c r="J36" s="393">
        <v>1889</v>
      </c>
      <c r="K36" s="392"/>
      <c r="L36" s="393">
        <v>1576</v>
      </c>
      <c r="M36" s="392"/>
      <c r="N36" s="393">
        <v>2498</v>
      </c>
      <c r="O36" s="392"/>
      <c r="P36" s="393">
        <v>1331</v>
      </c>
      <c r="Q36" s="392"/>
      <c r="R36" s="391">
        <v>876</v>
      </c>
      <c r="S36" s="392"/>
      <c r="T36" s="393">
        <v>1209</v>
      </c>
      <c r="U36" s="392"/>
    </row>
    <row r="37" spans="1:21" x14ac:dyDescent="0.25">
      <c r="A37" s="386" t="s">
        <v>445</v>
      </c>
      <c r="B37" s="387">
        <v>321</v>
      </c>
      <c r="C37" s="388"/>
      <c r="D37" s="387">
        <v>541</v>
      </c>
      <c r="E37" s="388"/>
      <c r="F37" s="387">
        <v>643</v>
      </c>
      <c r="G37" s="388"/>
      <c r="H37" s="387">
        <v>859</v>
      </c>
      <c r="I37" s="388"/>
      <c r="J37" s="389">
        <v>1958</v>
      </c>
      <c r="K37" s="388"/>
      <c r="L37" s="389">
        <v>1537</v>
      </c>
      <c r="M37" s="388"/>
      <c r="N37" s="389">
        <v>2502</v>
      </c>
      <c r="O37" s="388"/>
      <c r="P37" s="389">
        <v>1121</v>
      </c>
      <c r="Q37" s="388"/>
      <c r="R37" s="387">
        <v>619</v>
      </c>
      <c r="S37" s="388"/>
      <c r="T37" s="389">
        <v>1136</v>
      </c>
      <c r="U37" s="388"/>
    </row>
    <row r="38" spans="1:21" x14ac:dyDescent="0.25">
      <c r="A38" s="386" t="s">
        <v>446</v>
      </c>
      <c r="B38" s="387">
        <v>538</v>
      </c>
      <c r="C38" s="388"/>
      <c r="D38" s="387">
        <v>799</v>
      </c>
      <c r="E38" s="388"/>
      <c r="F38" s="387">
        <v>934</v>
      </c>
      <c r="G38" s="388"/>
      <c r="H38" s="389">
        <v>1178</v>
      </c>
      <c r="I38" s="388"/>
      <c r="J38" s="389">
        <v>1925</v>
      </c>
      <c r="K38" s="388"/>
      <c r="L38" s="389">
        <v>1579</v>
      </c>
      <c r="M38" s="388"/>
      <c r="N38" s="389">
        <v>2288</v>
      </c>
      <c r="O38" s="388"/>
      <c r="P38" s="389">
        <v>1174</v>
      </c>
      <c r="Q38" s="388"/>
      <c r="R38" s="387">
        <v>776</v>
      </c>
      <c r="S38" s="388"/>
      <c r="T38" s="389">
        <v>1260</v>
      </c>
      <c r="U38" s="388"/>
    </row>
    <row r="39" spans="1:21" x14ac:dyDescent="0.25">
      <c r="A39" s="390" t="s">
        <v>447</v>
      </c>
      <c r="B39" s="391">
        <v>468</v>
      </c>
      <c r="C39" s="392"/>
      <c r="D39" s="391">
        <v>649</v>
      </c>
      <c r="E39" s="392"/>
      <c r="F39" s="391">
        <v>724</v>
      </c>
      <c r="G39" s="392"/>
      <c r="H39" s="391">
        <v>955</v>
      </c>
      <c r="I39" s="392"/>
      <c r="J39" s="393">
        <v>1865</v>
      </c>
      <c r="K39" s="392"/>
      <c r="L39" s="393">
        <v>1508</v>
      </c>
      <c r="M39" s="392"/>
      <c r="N39" s="393">
        <v>2469</v>
      </c>
      <c r="O39" s="392"/>
      <c r="P39" s="393">
        <v>1190</v>
      </c>
      <c r="Q39" s="392"/>
      <c r="R39" s="391">
        <v>956</v>
      </c>
      <c r="S39" s="392"/>
      <c r="T39" s="393">
        <v>1214</v>
      </c>
      <c r="U39" s="392"/>
    </row>
    <row r="40" spans="1:21" x14ac:dyDescent="0.25">
      <c r="A40" s="386" t="s">
        <v>448</v>
      </c>
      <c r="B40" s="387">
        <v>372</v>
      </c>
      <c r="C40" s="388"/>
      <c r="D40" s="387">
        <v>627</v>
      </c>
      <c r="E40" s="388"/>
      <c r="F40" s="387">
        <v>643</v>
      </c>
      <c r="G40" s="388"/>
      <c r="H40" s="387">
        <v>830</v>
      </c>
      <c r="I40" s="388"/>
      <c r="J40" s="389">
        <v>2004</v>
      </c>
      <c r="K40" s="388"/>
      <c r="L40" s="389">
        <v>1596</v>
      </c>
      <c r="M40" s="388"/>
      <c r="N40" s="389">
        <v>2599</v>
      </c>
      <c r="O40" s="388"/>
      <c r="P40" s="389">
        <v>1210</v>
      </c>
      <c r="Q40" s="388"/>
      <c r="R40" s="387">
        <v>737</v>
      </c>
      <c r="S40" s="388"/>
      <c r="T40" s="389">
        <v>1194</v>
      </c>
      <c r="U40" s="388"/>
    </row>
    <row r="41" spans="1:21" x14ac:dyDescent="0.25">
      <c r="A41" s="386" t="s">
        <v>449</v>
      </c>
      <c r="B41" s="387">
        <v>301</v>
      </c>
      <c r="C41" s="388"/>
      <c r="D41" s="387">
        <v>626</v>
      </c>
      <c r="E41" s="388"/>
      <c r="F41" s="387">
        <v>738</v>
      </c>
      <c r="G41" s="388"/>
      <c r="H41" s="389">
        <v>1021</v>
      </c>
      <c r="I41" s="388"/>
      <c r="J41" s="389">
        <v>2149</v>
      </c>
      <c r="K41" s="388"/>
      <c r="L41" s="389">
        <v>1792</v>
      </c>
      <c r="M41" s="388"/>
      <c r="N41" s="389">
        <v>2618</v>
      </c>
      <c r="O41" s="388"/>
      <c r="P41" s="389">
        <v>1188</v>
      </c>
      <c r="Q41" s="388"/>
      <c r="R41" s="387">
        <v>664</v>
      </c>
      <c r="S41" s="388"/>
      <c r="T41" s="389">
        <v>1249</v>
      </c>
      <c r="U41" s="388"/>
    </row>
    <row r="42" spans="1:21" x14ac:dyDescent="0.25">
      <c r="A42" s="390" t="s">
        <v>450</v>
      </c>
      <c r="B42" s="391">
        <v>406</v>
      </c>
      <c r="C42" s="392"/>
      <c r="D42" s="391">
        <v>729</v>
      </c>
      <c r="E42" s="392"/>
      <c r="F42" s="391">
        <v>918</v>
      </c>
      <c r="G42" s="392"/>
      <c r="H42" s="393">
        <v>1115</v>
      </c>
      <c r="I42" s="392"/>
      <c r="J42" s="393">
        <v>2067</v>
      </c>
      <c r="K42" s="392"/>
      <c r="L42" s="393">
        <v>1718</v>
      </c>
      <c r="M42" s="392"/>
      <c r="N42" s="393">
        <v>2368</v>
      </c>
      <c r="O42" s="392"/>
      <c r="P42" s="393">
        <v>1196</v>
      </c>
      <c r="Q42" s="392"/>
      <c r="R42" s="391">
        <v>706</v>
      </c>
      <c r="S42" s="392"/>
      <c r="T42" s="393">
        <v>1269</v>
      </c>
      <c r="U42" s="392"/>
    </row>
    <row r="43" spans="1:21" x14ac:dyDescent="0.25">
      <c r="A43" s="386" t="s">
        <v>451</v>
      </c>
      <c r="B43" s="387">
        <v>545</v>
      </c>
      <c r="C43" s="388"/>
      <c r="D43" s="387">
        <v>782</v>
      </c>
      <c r="E43" s="388"/>
      <c r="F43" s="387">
        <v>975</v>
      </c>
      <c r="G43" s="388"/>
      <c r="H43" s="389">
        <v>1230</v>
      </c>
      <c r="I43" s="388"/>
      <c r="J43" s="389">
        <v>1923</v>
      </c>
      <c r="K43" s="388"/>
      <c r="L43" s="389">
        <v>1582</v>
      </c>
      <c r="M43" s="388"/>
      <c r="N43" s="389">
        <v>2422</v>
      </c>
      <c r="O43" s="388"/>
      <c r="P43" s="389">
        <v>1320</v>
      </c>
      <c r="Q43" s="388"/>
      <c r="R43" s="387">
        <v>729</v>
      </c>
      <c r="S43" s="388"/>
      <c r="T43" s="389">
        <v>1283</v>
      </c>
      <c r="U43" s="388"/>
    </row>
    <row r="44" spans="1:21" x14ac:dyDescent="0.25">
      <c r="A44" s="386" t="s">
        <v>452</v>
      </c>
      <c r="B44" s="387">
        <v>426</v>
      </c>
      <c r="C44" s="388"/>
      <c r="D44" s="387">
        <v>658</v>
      </c>
      <c r="E44" s="388"/>
      <c r="F44" s="387">
        <v>652</v>
      </c>
      <c r="G44" s="388"/>
      <c r="H44" s="387">
        <v>864</v>
      </c>
      <c r="I44" s="388"/>
      <c r="J44" s="389">
        <v>1977</v>
      </c>
      <c r="K44" s="388"/>
      <c r="L44" s="389">
        <v>1417</v>
      </c>
      <c r="M44" s="388"/>
      <c r="N44" s="389">
        <v>2295</v>
      </c>
      <c r="O44" s="388"/>
      <c r="P44" s="389">
        <v>1330</v>
      </c>
      <c r="Q44" s="388"/>
      <c r="R44" s="387">
        <v>685</v>
      </c>
      <c r="S44" s="388"/>
      <c r="T44" s="389">
        <v>1156</v>
      </c>
      <c r="U44" s="388"/>
    </row>
    <row r="45" spans="1:21" x14ac:dyDescent="0.25">
      <c r="A45" s="390" t="s">
        <v>453</v>
      </c>
      <c r="B45" s="391">
        <v>477</v>
      </c>
      <c r="C45" s="392"/>
      <c r="D45" s="391">
        <v>656</v>
      </c>
      <c r="E45" s="392"/>
      <c r="F45" s="391">
        <v>647</v>
      </c>
      <c r="G45" s="392"/>
      <c r="H45" s="391">
        <v>983</v>
      </c>
      <c r="I45" s="392"/>
      <c r="J45" s="393">
        <v>2143</v>
      </c>
      <c r="K45" s="392"/>
      <c r="L45" s="393">
        <v>1622</v>
      </c>
      <c r="M45" s="392"/>
      <c r="N45" s="393">
        <v>2579</v>
      </c>
      <c r="O45" s="392"/>
      <c r="P45" s="393">
        <v>1294</v>
      </c>
      <c r="Q45" s="392"/>
      <c r="R45" s="391">
        <v>827</v>
      </c>
      <c r="S45" s="392"/>
      <c r="T45" s="393">
        <v>1260</v>
      </c>
      <c r="U45" s="392"/>
    </row>
    <row r="46" spans="1:21" x14ac:dyDescent="0.25">
      <c r="A46" s="386" t="s">
        <v>454</v>
      </c>
      <c r="B46" s="387">
        <v>511</v>
      </c>
      <c r="C46" s="388"/>
      <c r="D46" s="387">
        <v>854</v>
      </c>
      <c r="E46" s="388"/>
      <c r="F46" s="387">
        <v>959</v>
      </c>
      <c r="G46" s="388"/>
      <c r="H46" s="389">
        <v>1125</v>
      </c>
      <c r="I46" s="388"/>
      <c r="J46" s="389">
        <v>2197</v>
      </c>
      <c r="K46" s="388"/>
      <c r="L46" s="389">
        <v>1758</v>
      </c>
      <c r="M46" s="388"/>
      <c r="N46" s="389">
        <v>2499</v>
      </c>
      <c r="O46" s="388"/>
      <c r="P46" s="389">
        <v>1182</v>
      </c>
      <c r="Q46" s="388"/>
      <c r="R46" s="387">
        <v>672</v>
      </c>
      <c r="S46" s="388"/>
      <c r="T46" s="389">
        <v>1331</v>
      </c>
      <c r="U46" s="388"/>
    </row>
    <row r="47" spans="1:21" x14ac:dyDescent="0.25">
      <c r="A47" s="386" t="s">
        <v>455</v>
      </c>
      <c r="B47" s="387">
        <v>276</v>
      </c>
      <c r="C47" s="388"/>
      <c r="D47" s="387">
        <v>460</v>
      </c>
      <c r="E47" s="388"/>
      <c r="F47" s="387">
        <v>449</v>
      </c>
      <c r="G47" s="388"/>
      <c r="H47" s="387">
        <v>637</v>
      </c>
      <c r="I47" s="388"/>
      <c r="J47" s="389">
        <v>1777</v>
      </c>
      <c r="K47" s="388"/>
      <c r="L47" s="389">
        <v>1293</v>
      </c>
      <c r="M47" s="388"/>
      <c r="N47" s="389">
        <v>2201</v>
      </c>
      <c r="O47" s="388"/>
      <c r="P47" s="389">
        <v>1206</v>
      </c>
      <c r="Q47" s="388"/>
      <c r="R47" s="387">
        <v>905</v>
      </c>
      <c r="S47" s="388"/>
      <c r="T47" s="389">
        <v>1040</v>
      </c>
      <c r="U47" s="388"/>
    </row>
    <row r="48" spans="1:21" x14ac:dyDescent="0.25">
      <c r="A48" s="390" t="s">
        <v>456</v>
      </c>
      <c r="B48" s="391">
        <v>486</v>
      </c>
      <c r="C48" s="392"/>
      <c r="D48" s="391">
        <v>764</v>
      </c>
      <c r="E48" s="392"/>
      <c r="F48" s="391">
        <v>735</v>
      </c>
      <c r="G48" s="392"/>
      <c r="H48" s="391">
        <v>817</v>
      </c>
      <c r="I48" s="392"/>
      <c r="J48" s="393">
        <v>2092</v>
      </c>
      <c r="K48" s="392"/>
      <c r="L48" s="393">
        <v>1622</v>
      </c>
      <c r="M48" s="392"/>
      <c r="N48" s="393">
        <v>2369</v>
      </c>
      <c r="O48" s="392"/>
      <c r="P48" s="393">
        <v>1113</v>
      </c>
      <c r="Q48" s="392"/>
      <c r="R48" s="391">
        <v>708</v>
      </c>
      <c r="S48" s="392"/>
      <c r="T48" s="393">
        <v>1218</v>
      </c>
      <c r="U48" s="392"/>
    </row>
    <row r="49" spans="1:21" x14ac:dyDescent="0.25">
      <c r="A49" s="386" t="s">
        <v>457</v>
      </c>
      <c r="B49" s="387">
        <v>548</v>
      </c>
      <c r="C49" s="388"/>
      <c r="D49" s="387">
        <v>722</v>
      </c>
      <c r="E49" s="388"/>
      <c r="F49" s="387">
        <v>664</v>
      </c>
      <c r="G49" s="388"/>
      <c r="H49" s="387">
        <v>887</v>
      </c>
      <c r="I49" s="388"/>
      <c r="J49" s="389">
        <v>2005</v>
      </c>
      <c r="K49" s="388"/>
      <c r="L49" s="389">
        <v>1448</v>
      </c>
      <c r="M49" s="388"/>
      <c r="N49" s="389">
        <v>2422</v>
      </c>
      <c r="O49" s="388"/>
      <c r="P49" s="389">
        <v>1436</v>
      </c>
      <c r="Q49" s="388"/>
      <c r="R49" s="387">
        <v>801</v>
      </c>
      <c r="S49" s="388"/>
      <c r="T49" s="389">
        <v>1220</v>
      </c>
      <c r="U49" s="388"/>
    </row>
    <row r="50" spans="1:21" x14ac:dyDescent="0.25">
      <c r="A50" s="386" t="s">
        <v>458</v>
      </c>
      <c r="B50" s="387">
        <v>507</v>
      </c>
      <c r="C50" s="388"/>
      <c r="D50" s="387">
        <v>803</v>
      </c>
      <c r="E50" s="388"/>
      <c r="F50" s="387">
        <v>921</v>
      </c>
      <c r="G50" s="388"/>
      <c r="H50" s="387">
        <v>985</v>
      </c>
      <c r="I50" s="388"/>
      <c r="J50" s="389">
        <v>2081</v>
      </c>
      <c r="K50" s="388"/>
      <c r="L50" s="389">
        <v>1671</v>
      </c>
      <c r="M50" s="388"/>
      <c r="N50" s="389">
        <v>2448</v>
      </c>
      <c r="O50" s="388"/>
      <c r="P50" s="389">
        <v>1234</v>
      </c>
      <c r="Q50" s="388"/>
      <c r="R50" s="387">
        <v>754</v>
      </c>
      <c r="S50" s="388"/>
      <c r="T50" s="389">
        <v>1293</v>
      </c>
      <c r="U50" s="388"/>
    </row>
    <row r="51" spans="1:21" x14ac:dyDescent="0.25">
      <c r="A51" s="390" t="s">
        <v>459</v>
      </c>
      <c r="B51" s="391">
        <v>400</v>
      </c>
      <c r="C51" s="392"/>
      <c r="D51" s="391">
        <v>623</v>
      </c>
      <c r="E51" s="392"/>
      <c r="F51" s="391">
        <v>629</v>
      </c>
      <c r="G51" s="392"/>
      <c r="H51" s="391">
        <v>821</v>
      </c>
      <c r="I51" s="392"/>
      <c r="J51" s="393">
        <v>1867</v>
      </c>
      <c r="K51" s="392"/>
      <c r="L51" s="393">
        <v>1474</v>
      </c>
      <c r="M51" s="392"/>
      <c r="N51" s="393">
        <v>2515</v>
      </c>
      <c r="O51" s="392"/>
      <c r="P51" s="393">
        <v>1381</v>
      </c>
      <c r="Q51" s="392"/>
      <c r="R51" s="391">
        <v>856</v>
      </c>
      <c r="S51" s="392"/>
      <c r="T51" s="393">
        <v>1180</v>
      </c>
      <c r="U51" s="392"/>
    </row>
    <row r="52" spans="1:21" x14ac:dyDescent="0.25">
      <c r="A52" s="386" t="s">
        <v>460</v>
      </c>
      <c r="B52" s="387">
        <v>395</v>
      </c>
      <c r="C52" s="388"/>
      <c r="D52" s="387">
        <v>586</v>
      </c>
      <c r="E52" s="388"/>
      <c r="F52" s="387">
        <v>574</v>
      </c>
      <c r="G52" s="388"/>
      <c r="H52" s="387">
        <v>873</v>
      </c>
      <c r="I52" s="388"/>
      <c r="J52" s="389">
        <v>1886</v>
      </c>
      <c r="K52" s="388"/>
      <c r="L52" s="389">
        <v>1393</v>
      </c>
      <c r="M52" s="388"/>
      <c r="N52" s="389">
        <v>2361</v>
      </c>
      <c r="O52" s="388"/>
      <c r="P52" s="389">
        <v>1335</v>
      </c>
      <c r="Q52" s="388"/>
      <c r="R52" s="387">
        <v>921</v>
      </c>
      <c r="S52" s="388"/>
      <c r="T52" s="389">
        <v>1156</v>
      </c>
      <c r="U52" s="388"/>
    </row>
    <row r="53" spans="1:21" x14ac:dyDescent="0.25">
      <c r="A53" s="386" t="s">
        <v>461</v>
      </c>
      <c r="B53" s="387">
        <v>505</v>
      </c>
      <c r="C53" s="388"/>
      <c r="D53" s="387">
        <v>788</v>
      </c>
      <c r="E53" s="388"/>
      <c r="F53" s="387">
        <v>889</v>
      </c>
      <c r="G53" s="388"/>
      <c r="H53" s="389">
        <v>1138</v>
      </c>
      <c r="I53" s="388"/>
      <c r="J53" s="389">
        <v>2277</v>
      </c>
      <c r="K53" s="388"/>
      <c r="L53" s="389">
        <v>1928</v>
      </c>
      <c r="M53" s="388"/>
      <c r="N53" s="389">
        <v>3026</v>
      </c>
      <c r="O53" s="388"/>
      <c r="P53" s="389">
        <v>1271</v>
      </c>
      <c r="Q53" s="388"/>
      <c r="R53" s="387">
        <v>732</v>
      </c>
      <c r="S53" s="388"/>
      <c r="T53" s="389">
        <v>1410</v>
      </c>
      <c r="U53" s="388"/>
    </row>
    <row r="54" spans="1:21" x14ac:dyDescent="0.25">
      <c r="A54" s="390" t="s">
        <v>462</v>
      </c>
      <c r="B54" s="391">
        <v>631</v>
      </c>
      <c r="C54" s="392"/>
      <c r="D54" s="391">
        <v>882</v>
      </c>
      <c r="E54" s="392"/>
      <c r="F54" s="391">
        <v>855</v>
      </c>
      <c r="G54" s="392"/>
      <c r="H54" s="391">
        <v>970</v>
      </c>
      <c r="I54" s="392"/>
      <c r="J54" s="393">
        <v>2024</v>
      </c>
      <c r="K54" s="392"/>
      <c r="L54" s="393">
        <v>1733</v>
      </c>
      <c r="M54" s="392"/>
      <c r="N54" s="393">
        <v>2645</v>
      </c>
      <c r="O54" s="392"/>
      <c r="P54" s="393">
        <v>1242</v>
      </c>
      <c r="Q54" s="392"/>
      <c r="R54" s="391">
        <v>635</v>
      </c>
      <c r="S54" s="392"/>
      <c r="T54" s="393">
        <v>1297</v>
      </c>
      <c r="U54" s="392"/>
    </row>
    <row r="55" spans="1:21" x14ac:dyDescent="0.25">
      <c r="A55" s="386" t="s">
        <v>463</v>
      </c>
      <c r="B55" s="387">
        <v>317</v>
      </c>
      <c r="C55" s="388"/>
      <c r="D55" s="387">
        <v>542</v>
      </c>
      <c r="E55" s="388"/>
      <c r="F55" s="387">
        <v>658</v>
      </c>
      <c r="G55" s="388"/>
      <c r="H55" s="389">
        <v>1023</v>
      </c>
      <c r="I55" s="388"/>
      <c r="J55" s="389">
        <v>1929</v>
      </c>
      <c r="K55" s="388"/>
      <c r="L55" s="389">
        <v>1736</v>
      </c>
      <c r="M55" s="388"/>
      <c r="N55" s="389">
        <v>2787</v>
      </c>
      <c r="O55" s="388"/>
      <c r="P55" s="389">
        <v>1488</v>
      </c>
      <c r="Q55" s="388"/>
      <c r="R55" s="387">
        <v>756</v>
      </c>
      <c r="S55" s="388"/>
      <c r="T55" s="389">
        <v>1229</v>
      </c>
      <c r="U55" s="388"/>
    </row>
    <row r="56" spans="1:21" x14ac:dyDescent="0.25">
      <c r="A56" s="386" t="s">
        <v>464</v>
      </c>
      <c r="B56" s="387">
        <v>519</v>
      </c>
      <c r="C56" s="388"/>
      <c r="D56" s="387">
        <v>722</v>
      </c>
      <c r="E56" s="388"/>
      <c r="F56" s="387">
        <v>744</v>
      </c>
      <c r="G56" s="388"/>
      <c r="H56" s="389">
        <v>1028</v>
      </c>
      <c r="I56" s="388"/>
      <c r="J56" s="389">
        <v>1891</v>
      </c>
      <c r="K56" s="388"/>
      <c r="L56" s="389">
        <v>1535</v>
      </c>
      <c r="M56" s="388"/>
      <c r="N56" s="389">
        <v>2565</v>
      </c>
      <c r="O56" s="388"/>
      <c r="P56" s="389">
        <v>1498</v>
      </c>
      <c r="Q56" s="388"/>
      <c r="R56" s="387">
        <v>794</v>
      </c>
      <c r="S56" s="388"/>
      <c r="T56" s="389">
        <v>1245</v>
      </c>
      <c r="U56" s="388"/>
    </row>
    <row r="57" spans="1:21" x14ac:dyDescent="0.25">
      <c r="A57" s="390" t="s">
        <v>465</v>
      </c>
      <c r="B57" s="391">
        <v>570</v>
      </c>
      <c r="C57" s="392"/>
      <c r="D57" s="391">
        <v>863</v>
      </c>
      <c r="E57" s="392"/>
      <c r="F57" s="391">
        <v>933</v>
      </c>
      <c r="G57" s="392"/>
      <c r="H57" s="393">
        <v>1087</v>
      </c>
      <c r="I57" s="392"/>
      <c r="J57" s="393">
        <v>2209</v>
      </c>
      <c r="K57" s="392"/>
      <c r="L57" s="393">
        <v>1808</v>
      </c>
      <c r="M57" s="392"/>
      <c r="N57" s="393">
        <v>2545</v>
      </c>
      <c r="O57" s="392"/>
      <c r="P57" s="393">
        <v>1543</v>
      </c>
      <c r="Q57" s="392"/>
      <c r="R57" s="391">
        <v>739</v>
      </c>
      <c r="S57" s="392"/>
      <c r="T57" s="393">
        <v>1396</v>
      </c>
      <c r="U57" s="392"/>
    </row>
    <row r="58" spans="1:21" x14ac:dyDescent="0.25">
      <c r="A58" s="386" t="s">
        <v>466</v>
      </c>
      <c r="B58" s="387">
        <v>522</v>
      </c>
      <c r="C58" s="388"/>
      <c r="D58" s="387">
        <v>685</v>
      </c>
      <c r="E58" s="388"/>
      <c r="F58" s="387">
        <v>645</v>
      </c>
      <c r="G58" s="388"/>
      <c r="H58" s="387">
        <v>946</v>
      </c>
      <c r="I58" s="388"/>
      <c r="J58" s="389">
        <v>2007</v>
      </c>
      <c r="K58" s="388"/>
      <c r="L58" s="389">
        <v>1494</v>
      </c>
      <c r="M58" s="388"/>
      <c r="N58" s="389">
        <v>2522</v>
      </c>
      <c r="O58" s="388"/>
      <c r="P58" s="389">
        <v>1639</v>
      </c>
      <c r="Q58" s="388"/>
      <c r="R58" s="387">
        <v>941</v>
      </c>
      <c r="S58" s="388"/>
      <c r="T58" s="389">
        <v>1290</v>
      </c>
      <c r="U58" s="388"/>
    </row>
    <row r="59" spans="1:21" x14ac:dyDescent="0.25">
      <c r="A59" s="386" t="s">
        <v>467</v>
      </c>
      <c r="B59" s="387">
        <v>402</v>
      </c>
      <c r="C59" s="388"/>
      <c r="D59" s="387">
        <v>670</v>
      </c>
      <c r="E59" s="388"/>
      <c r="F59" s="387">
        <v>604</v>
      </c>
      <c r="G59" s="388"/>
      <c r="H59" s="387">
        <v>752</v>
      </c>
      <c r="I59" s="388"/>
      <c r="J59" s="389">
        <v>2037</v>
      </c>
      <c r="K59" s="388"/>
      <c r="L59" s="389">
        <v>1549</v>
      </c>
      <c r="M59" s="388"/>
      <c r="N59" s="389">
        <v>2485</v>
      </c>
      <c r="O59" s="388"/>
      <c r="P59" s="389">
        <v>1376</v>
      </c>
      <c r="Q59" s="388"/>
      <c r="R59" s="387">
        <v>823</v>
      </c>
      <c r="S59" s="388"/>
      <c r="T59" s="389">
        <v>1232</v>
      </c>
      <c r="U59" s="388"/>
    </row>
    <row r="60" spans="1:21" x14ac:dyDescent="0.25">
      <c r="A60" s="390" t="s">
        <v>468</v>
      </c>
      <c r="B60" s="391">
        <v>642</v>
      </c>
      <c r="C60" s="392"/>
      <c r="D60" s="391">
        <v>990</v>
      </c>
      <c r="E60" s="392"/>
      <c r="F60" s="391">
        <v>960</v>
      </c>
      <c r="G60" s="392"/>
      <c r="H60" s="393">
        <v>1094</v>
      </c>
      <c r="I60" s="392"/>
      <c r="J60" s="393">
        <v>2081</v>
      </c>
      <c r="K60" s="392"/>
      <c r="L60" s="393">
        <v>1696</v>
      </c>
      <c r="M60" s="392"/>
      <c r="N60" s="393">
        <v>2636</v>
      </c>
      <c r="O60" s="392"/>
      <c r="P60" s="393">
        <v>1457</v>
      </c>
      <c r="Q60" s="392"/>
      <c r="R60" s="391">
        <v>728</v>
      </c>
      <c r="S60" s="392"/>
      <c r="T60" s="393">
        <v>1397</v>
      </c>
      <c r="U60" s="392"/>
    </row>
    <row r="61" spans="1:21" x14ac:dyDescent="0.25">
      <c r="A61" s="386" t="s">
        <v>481</v>
      </c>
      <c r="B61" s="387">
        <v>528</v>
      </c>
      <c r="C61" s="388"/>
      <c r="D61" s="387">
        <v>778</v>
      </c>
      <c r="E61" s="388"/>
      <c r="F61" s="387">
        <v>752</v>
      </c>
      <c r="G61" s="388"/>
      <c r="H61" s="389">
        <v>1079</v>
      </c>
      <c r="I61" s="388"/>
      <c r="J61" s="389">
        <v>2037</v>
      </c>
      <c r="K61" s="388"/>
      <c r="L61" s="389">
        <v>1670</v>
      </c>
      <c r="M61" s="388"/>
      <c r="N61" s="389">
        <v>2776</v>
      </c>
      <c r="O61" s="388"/>
      <c r="P61" s="389">
        <v>1586</v>
      </c>
      <c r="Q61" s="388"/>
      <c r="R61" s="387">
        <v>916</v>
      </c>
      <c r="S61" s="388"/>
      <c r="T61" s="389">
        <v>1368</v>
      </c>
      <c r="U61" s="388"/>
    </row>
    <row r="62" spans="1:21" x14ac:dyDescent="0.25">
      <c r="A62" s="386" t="s">
        <v>492</v>
      </c>
      <c r="B62" s="387">
        <v>484</v>
      </c>
      <c r="C62" s="388"/>
      <c r="D62" s="387">
        <v>788</v>
      </c>
      <c r="E62" s="388"/>
      <c r="F62" s="387">
        <v>900</v>
      </c>
      <c r="G62" s="388"/>
      <c r="H62" s="389">
        <v>1135</v>
      </c>
      <c r="I62" s="388"/>
      <c r="J62" s="389">
        <v>2212</v>
      </c>
      <c r="K62" s="388"/>
      <c r="L62" s="389">
        <v>1927</v>
      </c>
      <c r="M62" s="388"/>
      <c r="N62" s="389">
        <v>2488</v>
      </c>
      <c r="O62" s="388"/>
      <c r="P62" s="389">
        <v>1663</v>
      </c>
      <c r="Q62" s="388"/>
      <c r="R62" s="387">
        <v>811</v>
      </c>
      <c r="S62" s="388"/>
      <c r="T62" s="389">
        <v>1399</v>
      </c>
      <c r="U62" s="388"/>
    </row>
    <row r="63" spans="1:21" x14ac:dyDescent="0.25">
      <c r="A63" s="390" t="s">
        <v>523</v>
      </c>
      <c r="B63" s="391">
        <v>497</v>
      </c>
      <c r="C63" s="392"/>
      <c r="D63" s="391">
        <v>745</v>
      </c>
      <c r="E63" s="392"/>
      <c r="F63" s="391">
        <v>698</v>
      </c>
      <c r="G63" s="392"/>
      <c r="H63" s="391">
        <v>847</v>
      </c>
      <c r="I63" s="392"/>
      <c r="J63" s="393">
        <v>1987</v>
      </c>
      <c r="K63" s="392"/>
      <c r="L63" s="393">
        <v>1560</v>
      </c>
      <c r="M63" s="392"/>
      <c r="N63" s="393">
        <v>2494</v>
      </c>
      <c r="O63" s="392"/>
      <c r="P63" s="393">
        <v>1504</v>
      </c>
      <c r="Q63" s="392"/>
      <c r="R63" s="391">
        <v>868</v>
      </c>
      <c r="S63" s="392"/>
      <c r="T63" s="393">
        <v>1277</v>
      </c>
      <c r="U63" s="392"/>
    </row>
    <row r="64" spans="1:21" x14ac:dyDescent="0.25">
      <c r="A64" s="386" t="s">
        <v>532</v>
      </c>
      <c r="B64" s="387">
        <v>362</v>
      </c>
      <c r="C64" s="388"/>
      <c r="D64" s="387">
        <v>587</v>
      </c>
      <c r="E64" s="388"/>
      <c r="F64" s="387">
        <v>547</v>
      </c>
      <c r="G64" s="388"/>
      <c r="H64" s="387">
        <v>720</v>
      </c>
      <c r="I64" s="388"/>
      <c r="J64" s="389">
        <v>2025</v>
      </c>
      <c r="K64" s="388"/>
      <c r="L64" s="389">
        <v>1497</v>
      </c>
      <c r="M64" s="388"/>
      <c r="N64" s="389">
        <v>2570</v>
      </c>
      <c r="O64" s="388"/>
      <c r="P64" s="389">
        <v>1504</v>
      </c>
      <c r="Q64" s="388"/>
      <c r="R64" s="387">
        <v>884</v>
      </c>
      <c r="S64" s="388"/>
      <c r="T64" s="389">
        <v>1229</v>
      </c>
      <c r="U64" s="388"/>
    </row>
    <row r="65" spans="1:21" x14ac:dyDescent="0.25">
      <c r="A65" s="386" t="s">
        <v>1278</v>
      </c>
      <c r="B65" s="387">
        <v>657</v>
      </c>
      <c r="C65" s="388"/>
      <c r="D65" s="387">
        <v>997</v>
      </c>
      <c r="E65" s="388"/>
      <c r="F65" s="387">
        <v>975</v>
      </c>
      <c r="G65" s="388"/>
      <c r="H65" s="389">
        <v>1123</v>
      </c>
      <c r="I65" s="388"/>
      <c r="J65" s="389">
        <v>2267</v>
      </c>
      <c r="K65" s="388"/>
      <c r="L65" s="389">
        <v>2004</v>
      </c>
      <c r="M65" s="388"/>
      <c r="N65" s="389">
        <v>2750</v>
      </c>
      <c r="O65" s="388"/>
      <c r="P65" s="389">
        <v>1450</v>
      </c>
      <c r="Q65" s="388"/>
      <c r="R65" s="387">
        <v>655</v>
      </c>
      <c r="S65" s="388"/>
      <c r="T65" s="389">
        <v>1457</v>
      </c>
      <c r="U65" s="388"/>
    </row>
    <row r="66" spans="1:21" x14ac:dyDescent="0.25">
      <c r="A66" s="390" t="s">
        <v>1279</v>
      </c>
      <c r="B66" s="391">
        <v>608</v>
      </c>
      <c r="C66" s="392"/>
      <c r="D66" s="391">
        <v>887</v>
      </c>
      <c r="E66" s="392"/>
      <c r="F66" s="391">
        <v>897</v>
      </c>
      <c r="G66" s="392"/>
      <c r="H66" s="393">
        <v>1118</v>
      </c>
      <c r="I66" s="392"/>
      <c r="J66" s="393">
        <v>2332</v>
      </c>
      <c r="K66" s="392"/>
      <c r="L66" s="393">
        <v>1817</v>
      </c>
      <c r="M66" s="392"/>
      <c r="N66" s="393">
        <v>3172</v>
      </c>
      <c r="O66" s="392"/>
      <c r="P66" s="393">
        <v>1368</v>
      </c>
      <c r="Q66" s="392"/>
      <c r="R66" s="391">
        <v>717</v>
      </c>
      <c r="S66" s="392"/>
      <c r="T66" s="393">
        <v>1477</v>
      </c>
      <c r="U66" s="392"/>
    </row>
    <row r="67" spans="1:21" x14ac:dyDescent="0.25">
      <c r="A67" s="394"/>
      <c r="B67" s="734">
        <v>417</v>
      </c>
      <c r="C67" s="732" t="s">
        <v>78</v>
      </c>
      <c r="D67" s="734">
        <v>656</v>
      </c>
      <c r="E67" s="732" t="s">
        <v>78</v>
      </c>
      <c r="F67" s="734">
        <v>709</v>
      </c>
      <c r="G67" s="732" t="s">
        <v>78</v>
      </c>
      <c r="H67" s="734">
        <v>927</v>
      </c>
      <c r="I67" s="732" t="s">
        <v>78</v>
      </c>
      <c r="J67" s="736">
        <v>1964</v>
      </c>
      <c r="K67" s="732" t="s">
        <v>78</v>
      </c>
      <c r="L67" s="736">
        <v>1547</v>
      </c>
      <c r="M67" s="732" t="s">
        <v>78</v>
      </c>
      <c r="N67" s="736">
        <v>2449</v>
      </c>
      <c r="O67" s="732" t="s">
        <v>78</v>
      </c>
      <c r="P67" s="736">
        <v>1243</v>
      </c>
      <c r="Q67" s="732" t="s">
        <v>78</v>
      </c>
      <c r="R67" s="734">
        <v>704</v>
      </c>
      <c r="S67" s="732" t="s">
        <v>78</v>
      </c>
      <c r="T67" s="736">
        <v>1216</v>
      </c>
      <c r="U67" s="732" t="s">
        <v>78</v>
      </c>
    </row>
    <row r="68" spans="1:21" x14ac:dyDescent="0.25">
      <c r="A68" s="395" t="s">
        <v>1280</v>
      </c>
      <c r="B68" s="735"/>
      <c r="C68" s="733"/>
      <c r="D68" s="735"/>
      <c r="E68" s="733"/>
      <c r="F68" s="735"/>
      <c r="G68" s="733"/>
      <c r="H68" s="735"/>
      <c r="I68" s="733"/>
      <c r="J68" s="737"/>
      <c r="K68" s="733"/>
      <c r="L68" s="737"/>
      <c r="M68" s="733"/>
      <c r="N68" s="737"/>
      <c r="O68" s="733"/>
      <c r="P68" s="737"/>
      <c r="Q68" s="733"/>
      <c r="R68" s="735"/>
      <c r="S68" s="733"/>
      <c r="T68" s="737"/>
      <c r="U68" s="733"/>
    </row>
    <row r="69" spans="1:21" x14ac:dyDescent="0.25">
      <c r="A69" s="728" t="s">
        <v>1281</v>
      </c>
      <c r="B69" s="729"/>
      <c r="C69" s="729"/>
      <c r="D69" s="729"/>
      <c r="E69" s="729"/>
      <c r="F69" s="729"/>
      <c r="G69" s="729"/>
      <c r="H69" s="729"/>
      <c r="I69" s="729"/>
      <c r="J69" s="729"/>
      <c r="K69" s="730" t="s">
        <v>1282</v>
      </c>
      <c r="L69" s="730"/>
      <c r="M69" s="730"/>
      <c r="N69" s="730"/>
      <c r="O69" s="730"/>
      <c r="P69" s="730"/>
      <c r="Q69" s="730"/>
      <c r="R69" s="730"/>
      <c r="S69" s="730"/>
      <c r="T69" s="730"/>
      <c r="U69" s="731"/>
    </row>
    <row r="70" spans="1:21" x14ac:dyDescent="0.25">
      <c r="A70" s="716"/>
      <c r="B70" s="717"/>
      <c r="C70" s="717"/>
      <c r="D70" s="717"/>
      <c r="E70" s="717"/>
      <c r="F70" s="717"/>
      <c r="G70" s="717"/>
      <c r="H70" s="717"/>
      <c r="I70" s="717"/>
      <c r="J70" s="717"/>
      <c r="K70" s="721" t="s">
        <v>1283</v>
      </c>
      <c r="L70" s="721"/>
      <c r="M70" s="721"/>
      <c r="N70" s="721"/>
      <c r="O70" s="721"/>
      <c r="P70" s="721"/>
      <c r="Q70" s="721"/>
      <c r="R70" s="721"/>
      <c r="S70" s="721"/>
      <c r="T70" s="721"/>
      <c r="U70" s="724"/>
    </row>
    <row r="71" spans="1:21" x14ac:dyDescent="0.25">
      <c r="A71" s="716"/>
      <c r="B71" s="717"/>
      <c r="C71" s="717"/>
      <c r="D71" s="717"/>
      <c r="E71" s="717"/>
      <c r="F71" s="717"/>
      <c r="G71" s="717"/>
      <c r="H71" s="717"/>
      <c r="I71" s="717"/>
      <c r="J71" s="717"/>
      <c r="K71" s="721" t="s">
        <v>1284</v>
      </c>
      <c r="L71" s="721"/>
      <c r="M71" s="721"/>
      <c r="N71" s="721"/>
      <c r="O71" s="721"/>
      <c r="P71" s="721"/>
      <c r="Q71" s="721"/>
      <c r="R71" s="721"/>
      <c r="S71" s="721"/>
      <c r="T71" s="721"/>
      <c r="U71" s="724"/>
    </row>
    <row r="72" spans="1:21" x14ac:dyDescent="0.25">
      <c r="A72" s="716"/>
      <c r="B72" s="717"/>
      <c r="C72" s="717"/>
      <c r="D72" s="717"/>
      <c r="E72" s="717"/>
      <c r="F72" s="717"/>
      <c r="G72" s="717"/>
      <c r="H72" s="717"/>
      <c r="I72" s="717"/>
      <c r="J72" s="717"/>
      <c r="K72" s="721" t="s">
        <v>1285</v>
      </c>
      <c r="L72" s="721"/>
      <c r="M72" s="721"/>
      <c r="N72" s="721"/>
      <c r="O72" s="721"/>
      <c r="P72" s="721"/>
      <c r="Q72" s="721"/>
      <c r="R72" s="721"/>
      <c r="S72" s="721"/>
      <c r="T72" s="721"/>
      <c r="U72" s="724"/>
    </row>
    <row r="73" spans="1:21" x14ac:dyDescent="0.25">
      <c r="A73" s="716"/>
      <c r="B73" s="717"/>
      <c r="C73" s="717"/>
      <c r="D73" s="717"/>
      <c r="E73" s="717"/>
      <c r="F73" s="717"/>
      <c r="G73" s="717"/>
      <c r="H73" s="717"/>
      <c r="I73" s="717"/>
      <c r="J73" s="717"/>
      <c r="K73" s="721" t="s">
        <v>473</v>
      </c>
      <c r="L73" s="721"/>
      <c r="M73" s="721"/>
      <c r="N73" s="721"/>
      <c r="O73" s="721"/>
      <c r="P73" s="721"/>
      <c r="Q73" s="721"/>
      <c r="R73" s="721"/>
      <c r="S73" s="721"/>
      <c r="T73" s="721"/>
      <c r="U73" s="724"/>
    </row>
    <row r="74" spans="1:21" x14ac:dyDescent="0.25">
      <c r="A74" s="716"/>
      <c r="B74" s="717"/>
      <c r="C74" s="717"/>
      <c r="D74" s="717"/>
      <c r="E74" s="717"/>
      <c r="F74" s="717"/>
      <c r="G74" s="717"/>
      <c r="H74" s="717"/>
      <c r="I74" s="717"/>
      <c r="J74" s="717"/>
      <c r="K74" s="721" t="s">
        <v>1286</v>
      </c>
      <c r="L74" s="721"/>
      <c r="M74" s="721"/>
      <c r="N74" s="721"/>
      <c r="O74" s="721"/>
      <c r="P74" s="721"/>
      <c r="Q74" s="721"/>
      <c r="R74" s="721"/>
      <c r="S74" s="721"/>
      <c r="T74" s="721"/>
      <c r="U74" s="724"/>
    </row>
    <row r="75" spans="1:21" x14ac:dyDescent="0.25">
      <c r="A75" s="716"/>
      <c r="B75" s="717"/>
      <c r="C75" s="717"/>
      <c r="D75" s="717"/>
      <c r="E75" s="717"/>
      <c r="F75" s="717"/>
      <c r="G75" s="717"/>
      <c r="H75" s="717"/>
      <c r="I75" s="717"/>
      <c r="J75" s="717"/>
      <c r="K75" s="721" t="s">
        <v>493</v>
      </c>
      <c r="L75" s="721"/>
      <c r="M75" s="721"/>
      <c r="N75" s="721"/>
      <c r="O75" s="721"/>
      <c r="P75" s="721"/>
      <c r="Q75" s="721"/>
      <c r="R75" s="721"/>
      <c r="S75" s="721"/>
      <c r="T75" s="721"/>
      <c r="U75" s="724"/>
    </row>
    <row r="76" spans="1:21" ht="15" customHeight="1" x14ac:dyDescent="0.25">
      <c r="A76" s="716" t="s">
        <v>1287</v>
      </c>
      <c r="B76" s="717"/>
      <c r="C76" s="717"/>
      <c r="D76" s="717"/>
      <c r="E76" s="717"/>
      <c r="F76" s="717"/>
      <c r="G76" s="717"/>
      <c r="H76" s="717"/>
      <c r="I76" s="717"/>
      <c r="J76" s="717"/>
      <c r="K76" s="718" t="s">
        <v>541</v>
      </c>
      <c r="L76" s="718"/>
      <c r="M76" s="718"/>
      <c r="N76" s="718"/>
      <c r="O76" s="718"/>
      <c r="P76" s="718"/>
      <c r="Q76" s="718"/>
      <c r="R76" s="718"/>
      <c r="S76" s="718"/>
      <c r="T76" s="718"/>
      <c r="U76" s="719"/>
    </row>
    <row r="77" spans="1:21" x14ac:dyDescent="0.25">
      <c r="A77" s="720" t="s">
        <v>1288</v>
      </c>
      <c r="B77" s="721"/>
      <c r="C77" s="721"/>
      <c r="D77" s="721"/>
      <c r="E77" s="721"/>
      <c r="F77" s="721"/>
      <c r="G77" s="721"/>
      <c r="H77" s="721"/>
      <c r="I77" s="721"/>
      <c r="J77" s="721"/>
      <c r="K77" s="721" t="s">
        <v>1289</v>
      </c>
      <c r="L77" s="721"/>
      <c r="M77" s="721"/>
      <c r="N77" s="721"/>
      <c r="O77" s="721"/>
      <c r="P77" s="721"/>
      <c r="Q77" s="721"/>
      <c r="R77" s="721"/>
      <c r="S77" s="721"/>
      <c r="T77" s="721"/>
      <c r="U77" s="724"/>
    </row>
    <row r="78" spans="1:21" x14ac:dyDescent="0.25">
      <c r="A78" s="720"/>
      <c r="B78" s="721"/>
      <c r="C78" s="721"/>
      <c r="D78" s="721"/>
      <c r="E78" s="721"/>
      <c r="F78" s="721"/>
      <c r="G78" s="721"/>
      <c r="H78" s="721"/>
      <c r="I78" s="721"/>
      <c r="J78" s="721"/>
      <c r="K78" s="721" t="s">
        <v>1290</v>
      </c>
      <c r="L78" s="721"/>
      <c r="M78" s="721"/>
      <c r="N78" s="721"/>
      <c r="O78" s="721"/>
      <c r="P78" s="721"/>
      <c r="Q78" s="721"/>
      <c r="R78" s="721"/>
      <c r="S78" s="721"/>
      <c r="T78" s="721"/>
      <c r="U78" s="724"/>
    </row>
    <row r="79" spans="1:21" x14ac:dyDescent="0.25">
      <c r="A79" s="720"/>
      <c r="B79" s="721"/>
      <c r="C79" s="721"/>
      <c r="D79" s="721"/>
      <c r="E79" s="721"/>
      <c r="F79" s="721"/>
      <c r="G79" s="721"/>
      <c r="H79" s="721"/>
      <c r="I79" s="721"/>
      <c r="J79" s="721"/>
      <c r="K79" s="721" t="s">
        <v>1291</v>
      </c>
      <c r="L79" s="721"/>
      <c r="M79" s="721"/>
      <c r="N79" s="721"/>
      <c r="O79" s="721"/>
      <c r="P79" s="721"/>
      <c r="Q79" s="721"/>
      <c r="R79" s="721"/>
      <c r="S79" s="721"/>
      <c r="T79" s="721"/>
      <c r="U79" s="724"/>
    </row>
    <row r="80" spans="1:21" x14ac:dyDescent="0.25">
      <c r="A80" s="720"/>
      <c r="B80" s="721"/>
      <c r="C80" s="721"/>
      <c r="D80" s="721"/>
      <c r="E80" s="721"/>
      <c r="F80" s="721"/>
      <c r="G80" s="721"/>
      <c r="H80" s="721"/>
      <c r="I80" s="721"/>
      <c r="J80" s="721"/>
      <c r="K80" s="721" t="s">
        <v>1292</v>
      </c>
      <c r="L80" s="721"/>
      <c r="M80" s="721"/>
      <c r="N80" s="721"/>
      <c r="O80" s="721"/>
      <c r="P80" s="721"/>
      <c r="Q80" s="721"/>
      <c r="R80" s="721"/>
      <c r="S80" s="721"/>
      <c r="T80" s="721"/>
      <c r="U80" s="724"/>
    </row>
    <row r="81" spans="1:21" x14ac:dyDescent="0.25">
      <c r="A81" s="720"/>
      <c r="B81" s="721"/>
      <c r="C81" s="721"/>
      <c r="D81" s="721"/>
      <c r="E81" s="721"/>
      <c r="F81" s="721"/>
      <c r="G81" s="721"/>
      <c r="H81" s="721"/>
      <c r="I81" s="721"/>
      <c r="J81" s="721"/>
      <c r="K81" s="725" t="s">
        <v>1293</v>
      </c>
      <c r="L81" s="725"/>
      <c r="M81" s="725"/>
      <c r="N81" s="725"/>
      <c r="O81" s="725"/>
      <c r="P81" s="725"/>
      <c r="Q81" s="725"/>
      <c r="R81" s="725"/>
      <c r="S81" s="725"/>
      <c r="T81" s="725"/>
      <c r="U81" s="726"/>
    </row>
    <row r="82" spans="1:21" x14ac:dyDescent="0.25">
      <c r="A82" s="722"/>
      <c r="B82" s="723"/>
      <c r="C82" s="723"/>
      <c r="D82" s="723"/>
      <c r="E82" s="723"/>
      <c r="F82" s="723"/>
      <c r="G82" s="723"/>
      <c r="H82" s="723"/>
      <c r="I82" s="723"/>
      <c r="J82" s="723"/>
      <c r="K82" s="723" t="s">
        <v>1294</v>
      </c>
      <c r="L82" s="723"/>
      <c r="M82" s="723"/>
      <c r="N82" s="723"/>
      <c r="O82" s="723"/>
      <c r="P82" s="723"/>
      <c r="Q82" s="723"/>
      <c r="R82" s="723"/>
      <c r="S82" s="723"/>
      <c r="T82" s="723"/>
      <c r="U82" s="727"/>
    </row>
  </sheetData>
  <mergeCells count="57">
    <mergeCell ref="A1:U1"/>
    <mergeCell ref="A2:A3"/>
    <mergeCell ref="B2:C2"/>
    <mergeCell ref="D2:E2"/>
    <mergeCell ref="F2:G2"/>
    <mergeCell ref="H2:I2"/>
    <mergeCell ref="J2:K2"/>
    <mergeCell ref="L2:M2"/>
    <mergeCell ref="N2:O2"/>
    <mergeCell ref="P2:Q3"/>
    <mergeCell ref="R2:S3"/>
    <mergeCell ref="T2:U2"/>
    <mergeCell ref="B3:C3"/>
    <mergeCell ref="D3:E3"/>
    <mergeCell ref="F3:G3"/>
    <mergeCell ref="H3:I3"/>
    <mergeCell ref="J3:K3"/>
    <mergeCell ref="L3:M3"/>
    <mergeCell ref="N3:O3"/>
    <mergeCell ref="T3:U3"/>
    <mergeCell ref="M67:M68"/>
    <mergeCell ref="L67:L68"/>
    <mergeCell ref="T67:T68"/>
    <mergeCell ref="U67:U68"/>
    <mergeCell ref="N67:N68"/>
    <mergeCell ref="O67:O68"/>
    <mergeCell ref="P67:P68"/>
    <mergeCell ref="Q67:Q68"/>
    <mergeCell ref="R67:R68"/>
    <mergeCell ref="S67:S68"/>
    <mergeCell ref="B67:B68"/>
    <mergeCell ref="C67:C68"/>
    <mergeCell ref="D67:D68"/>
    <mergeCell ref="E67:E68"/>
    <mergeCell ref="F67:F68"/>
    <mergeCell ref="G67:G68"/>
    <mergeCell ref="H67:H68"/>
    <mergeCell ref="I67:I68"/>
    <mergeCell ref="J67:J68"/>
    <mergeCell ref="K67:K68"/>
    <mergeCell ref="A69:J75"/>
    <mergeCell ref="K69:U69"/>
    <mergeCell ref="K70:U70"/>
    <mergeCell ref="K71:U71"/>
    <mergeCell ref="K72:U72"/>
    <mergeCell ref="K73:U73"/>
    <mergeCell ref="K74:U74"/>
    <mergeCell ref="K75:U75"/>
    <mergeCell ref="A76:J76"/>
    <mergeCell ref="K76:U76"/>
    <mergeCell ref="A77:J82"/>
    <mergeCell ref="K77:U77"/>
    <mergeCell ref="K78:U78"/>
    <mergeCell ref="K79:U79"/>
    <mergeCell ref="K80:U80"/>
    <mergeCell ref="K81:U81"/>
    <mergeCell ref="K82:U82"/>
  </mergeCells>
  <hyperlinks>
    <hyperlink ref="K76" r:id="rId1" location="summary" display="http://www.eia.gov/totalenergy/data/monthly/ - summary" xr:uid="{00000000-0004-0000-1500-000000000000}"/>
  </hyperlink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83"/>
  <sheetViews>
    <sheetView showGridLines="0" topLeftCell="A40" workbookViewId="0">
      <selection activeCell="B68" sqref="B68:B69"/>
    </sheetView>
  </sheetViews>
  <sheetFormatPr defaultColWidth="9.140625" defaultRowHeight="15" x14ac:dyDescent="0.25"/>
  <cols>
    <col min="1" max="1" width="5.85546875" style="385" bestFit="1" customWidth="1"/>
    <col min="2" max="3" width="7" style="385" bestFit="1" customWidth="1"/>
    <col min="4" max="4" width="9" style="385" bestFit="1" customWidth="1"/>
    <col min="5" max="5" width="9.28515625" style="385" bestFit="1" customWidth="1"/>
    <col min="6" max="6" width="12.140625" style="385" customWidth="1"/>
    <col min="7" max="7" width="16.140625" style="385" customWidth="1"/>
    <col min="8" max="8" width="16.5703125" style="385" customWidth="1"/>
    <col min="9" max="9" width="14.42578125" style="385" customWidth="1"/>
    <col min="10" max="11" width="12.5703125" style="385" customWidth="1"/>
    <col min="12" max="16384" width="9.140625" style="385"/>
  </cols>
  <sheetData>
    <row r="1" spans="1:11" ht="15.75" customHeight="1" x14ac:dyDescent="0.25">
      <c r="A1" s="740" t="s">
        <v>1295</v>
      </c>
      <c r="B1" s="741"/>
      <c r="C1" s="741"/>
      <c r="D1" s="741"/>
      <c r="E1" s="741"/>
      <c r="F1" s="741"/>
      <c r="G1" s="741"/>
      <c r="H1" s="741"/>
      <c r="I1" s="741"/>
      <c r="J1" s="741"/>
      <c r="K1" s="742"/>
    </row>
    <row r="2" spans="1:11" x14ac:dyDescent="0.25">
      <c r="A2" s="743" t="s">
        <v>69</v>
      </c>
      <c r="B2" s="396" t="s">
        <v>121</v>
      </c>
      <c r="C2" s="396" t="s">
        <v>122</v>
      </c>
      <c r="D2" s="396" t="s">
        <v>408</v>
      </c>
      <c r="E2" s="396" t="s">
        <v>409</v>
      </c>
      <c r="F2" s="396" t="s">
        <v>50</v>
      </c>
      <c r="G2" s="396" t="s">
        <v>410</v>
      </c>
      <c r="H2" s="396" t="s">
        <v>411</v>
      </c>
      <c r="I2" s="743" t="s">
        <v>123</v>
      </c>
      <c r="J2" s="743" t="s">
        <v>1276</v>
      </c>
      <c r="K2" s="396" t="s">
        <v>124</v>
      </c>
    </row>
    <row r="3" spans="1:11" x14ac:dyDescent="0.25">
      <c r="A3" s="744"/>
      <c r="B3" s="397" t="s">
        <v>125</v>
      </c>
      <c r="C3" s="397" t="s">
        <v>126</v>
      </c>
      <c r="D3" s="397" t="s">
        <v>127</v>
      </c>
      <c r="E3" s="397" t="s">
        <v>127</v>
      </c>
      <c r="F3" s="397" t="s">
        <v>126</v>
      </c>
      <c r="G3" s="397" t="s">
        <v>127</v>
      </c>
      <c r="H3" s="397" t="s">
        <v>127</v>
      </c>
      <c r="I3" s="744"/>
      <c r="J3" s="744"/>
      <c r="K3" s="397" t="s">
        <v>1277</v>
      </c>
    </row>
    <row r="4" spans="1:11" x14ac:dyDescent="0.25">
      <c r="A4" s="386" t="s">
        <v>412</v>
      </c>
      <c r="B4" s="389">
        <v>5829</v>
      </c>
      <c r="C4" s="389">
        <v>5091</v>
      </c>
      <c r="D4" s="389">
        <v>5801</v>
      </c>
      <c r="E4" s="389">
        <v>6479</v>
      </c>
      <c r="F4" s="389">
        <v>2367</v>
      </c>
      <c r="G4" s="389">
        <v>2942</v>
      </c>
      <c r="H4" s="389">
        <v>2133</v>
      </c>
      <c r="I4" s="389">
        <v>5483</v>
      </c>
      <c r="J4" s="389">
        <v>3729</v>
      </c>
      <c r="K4" s="389">
        <v>4234</v>
      </c>
    </row>
    <row r="5" spans="1:11" x14ac:dyDescent="0.25">
      <c r="A5" s="386" t="s">
        <v>413</v>
      </c>
      <c r="B5" s="389">
        <v>6470</v>
      </c>
      <c r="C5" s="389">
        <v>5765</v>
      </c>
      <c r="D5" s="389">
        <v>6619</v>
      </c>
      <c r="E5" s="389">
        <v>7136</v>
      </c>
      <c r="F5" s="389">
        <v>2713</v>
      </c>
      <c r="G5" s="389">
        <v>3315</v>
      </c>
      <c r="H5" s="389">
        <v>1974</v>
      </c>
      <c r="I5" s="389">
        <v>4930</v>
      </c>
      <c r="J5" s="389">
        <v>3355</v>
      </c>
      <c r="K5" s="389">
        <v>4536</v>
      </c>
    </row>
    <row r="6" spans="1:11" x14ac:dyDescent="0.25">
      <c r="A6" s="390" t="s">
        <v>414</v>
      </c>
      <c r="B6" s="393">
        <v>6137</v>
      </c>
      <c r="C6" s="393">
        <v>5497</v>
      </c>
      <c r="D6" s="393">
        <v>6549</v>
      </c>
      <c r="E6" s="393">
        <v>7246</v>
      </c>
      <c r="F6" s="393">
        <v>2728</v>
      </c>
      <c r="G6" s="393">
        <v>3340</v>
      </c>
      <c r="H6" s="393">
        <v>2154</v>
      </c>
      <c r="I6" s="393">
        <v>5513</v>
      </c>
      <c r="J6" s="393">
        <v>3469</v>
      </c>
      <c r="K6" s="393">
        <v>4547</v>
      </c>
    </row>
    <row r="7" spans="1:11" x14ac:dyDescent="0.25">
      <c r="A7" s="386" t="s">
        <v>415</v>
      </c>
      <c r="B7" s="389">
        <v>6180</v>
      </c>
      <c r="C7" s="389">
        <v>5443</v>
      </c>
      <c r="D7" s="389">
        <v>5977</v>
      </c>
      <c r="E7" s="389">
        <v>6386</v>
      </c>
      <c r="F7" s="389">
        <v>2684</v>
      </c>
      <c r="G7" s="389">
        <v>3276</v>
      </c>
      <c r="H7" s="389">
        <v>2074</v>
      </c>
      <c r="I7" s="389">
        <v>5404</v>
      </c>
      <c r="J7" s="389">
        <v>3586</v>
      </c>
      <c r="K7" s="389">
        <v>4374</v>
      </c>
    </row>
    <row r="8" spans="1:11" x14ac:dyDescent="0.25">
      <c r="A8" s="386" t="s">
        <v>416</v>
      </c>
      <c r="B8" s="389">
        <v>5650</v>
      </c>
      <c r="C8" s="389">
        <v>5027</v>
      </c>
      <c r="D8" s="389">
        <v>5626</v>
      </c>
      <c r="E8" s="389">
        <v>5994</v>
      </c>
      <c r="F8" s="389">
        <v>2486</v>
      </c>
      <c r="G8" s="389">
        <v>3132</v>
      </c>
      <c r="H8" s="389">
        <v>2024</v>
      </c>
      <c r="I8" s="389">
        <v>4925</v>
      </c>
      <c r="J8" s="389">
        <v>3224</v>
      </c>
      <c r="K8" s="389">
        <v>4063</v>
      </c>
    </row>
    <row r="9" spans="1:11" x14ac:dyDescent="0.25">
      <c r="A9" s="390" t="s">
        <v>417</v>
      </c>
      <c r="B9" s="393">
        <v>6291</v>
      </c>
      <c r="C9" s="393">
        <v>5473</v>
      </c>
      <c r="D9" s="393">
        <v>5841</v>
      </c>
      <c r="E9" s="393">
        <v>6063</v>
      </c>
      <c r="F9" s="393">
        <v>2713</v>
      </c>
      <c r="G9" s="393">
        <v>3211</v>
      </c>
      <c r="H9" s="393">
        <v>1876</v>
      </c>
      <c r="I9" s="393">
        <v>4679</v>
      </c>
      <c r="J9" s="393">
        <v>3296</v>
      </c>
      <c r="K9" s="393">
        <v>4232</v>
      </c>
    </row>
    <row r="10" spans="1:11" x14ac:dyDescent="0.25">
      <c r="A10" s="386" t="s">
        <v>418</v>
      </c>
      <c r="B10" s="389">
        <v>6577</v>
      </c>
      <c r="C10" s="389">
        <v>5708</v>
      </c>
      <c r="D10" s="389">
        <v>6101</v>
      </c>
      <c r="E10" s="389">
        <v>6630</v>
      </c>
      <c r="F10" s="389">
        <v>2786</v>
      </c>
      <c r="G10" s="389">
        <v>3314</v>
      </c>
      <c r="H10" s="389">
        <v>2083</v>
      </c>
      <c r="I10" s="389">
        <v>5517</v>
      </c>
      <c r="J10" s="389">
        <v>3723</v>
      </c>
      <c r="K10" s="389">
        <v>4521</v>
      </c>
    </row>
    <row r="11" spans="1:11" x14ac:dyDescent="0.25">
      <c r="A11" s="386" t="s">
        <v>419</v>
      </c>
      <c r="B11" s="389">
        <v>6702</v>
      </c>
      <c r="C11" s="389">
        <v>5731</v>
      </c>
      <c r="D11" s="389">
        <v>6019</v>
      </c>
      <c r="E11" s="389">
        <v>6408</v>
      </c>
      <c r="F11" s="389">
        <v>2642</v>
      </c>
      <c r="G11" s="389">
        <v>3113</v>
      </c>
      <c r="H11" s="389">
        <v>2032</v>
      </c>
      <c r="I11" s="389">
        <v>5146</v>
      </c>
      <c r="J11" s="389">
        <v>3382</v>
      </c>
      <c r="K11" s="389">
        <v>4387</v>
      </c>
    </row>
    <row r="12" spans="1:11" x14ac:dyDescent="0.25">
      <c r="A12" s="390" t="s">
        <v>420</v>
      </c>
      <c r="B12" s="393">
        <v>6158</v>
      </c>
      <c r="C12" s="393">
        <v>5469</v>
      </c>
      <c r="D12" s="393">
        <v>6166</v>
      </c>
      <c r="E12" s="393">
        <v>6525</v>
      </c>
      <c r="F12" s="393">
        <v>2594</v>
      </c>
      <c r="G12" s="393">
        <v>3112</v>
      </c>
      <c r="H12" s="393">
        <v>2068</v>
      </c>
      <c r="I12" s="393">
        <v>5203</v>
      </c>
      <c r="J12" s="393">
        <v>3322</v>
      </c>
      <c r="K12" s="393">
        <v>4339</v>
      </c>
    </row>
    <row r="13" spans="1:11" x14ac:dyDescent="0.25">
      <c r="A13" s="386" t="s">
        <v>421</v>
      </c>
      <c r="B13" s="389">
        <v>6907</v>
      </c>
      <c r="C13" s="389">
        <v>6237</v>
      </c>
      <c r="D13" s="389">
        <v>6585</v>
      </c>
      <c r="E13" s="389">
        <v>6585</v>
      </c>
      <c r="F13" s="389">
        <v>3271</v>
      </c>
      <c r="G13" s="389">
        <v>4004</v>
      </c>
      <c r="H13" s="389">
        <v>2590</v>
      </c>
      <c r="I13" s="389">
        <v>4929</v>
      </c>
      <c r="J13" s="389">
        <v>2819</v>
      </c>
      <c r="K13" s="389">
        <v>4712</v>
      </c>
    </row>
    <row r="14" spans="1:11" x14ac:dyDescent="0.25">
      <c r="A14" s="386" t="s">
        <v>422</v>
      </c>
      <c r="B14" s="389">
        <v>6363</v>
      </c>
      <c r="C14" s="389">
        <v>5535</v>
      </c>
      <c r="D14" s="389">
        <v>6303</v>
      </c>
      <c r="E14" s="389">
        <v>6665</v>
      </c>
      <c r="F14" s="389">
        <v>2698</v>
      </c>
      <c r="G14" s="389">
        <v>3415</v>
      </c>
      <c r="H14" s="389">
        <v>2398</v>
      </c>
      <c r="I14" s="389">
        <v>5138</v>
      </c>
      <c r="J14" s="389">
        <v>2925</v>
      </c>
      <c r="K14" s="389">
        <v>4403</v>
      </c>
    </row>
    <row r="15" spans="1:11" x14ac:dyDescent="0.25">
      <c r="A15" s="390" t="s">
        <v>423</v>
      </c>
      <c r="B15" s="393">
        <v>6561</v>
      </c>
      <c r="C15" s="393">
        <v>5901</v>
      </c>
      <c r="D15" s="393">
        <v>6544</v>
      </c>
      <c r="E15" s="393">
        <v>6884</v>
      </c>
      <c r="F15" s="393">
        <v>3147</v>
      </c>
      <c r="G15" s="393">
        <v>3958</v>
      </c>
      <c r="H15" s="393">
        <v>2551</v>
      </c>
      <c r="I15" s="393">
        <v>5328</v>
      </c>
      <c r="J15" s="393">
        <v>3309</v>
      </c>
      <c r="K15" s="393">
        <v>4724</v>
      </c>
    </row>
    <row r="16" spans="1:11" x14ac:dyDescent="0.25">
      <c r="A16" s="386" t="s">
        <v>424</v>
      </c>
      <c r="B16" s="389">
        <v>6632</v>
      </c>
      <c r="C16" s="389">
        <v>5895</v>
      </c>
      <c r="D16" s="389">
        <v>6275</v>
      </c>
      <c r="E16" s="389">
        <v>6591</v>
      </c>
      <c r="F16" s="389">
        <v>2869</v>
      </c>
      <c r="G16" s="389">
        <v>3497</v>
      </c>
      <c r="H16" s="389">
        <v>2296</v>
      </c>
      <c r="I16" s="389">
        <v>5299</v>
      </c>
      <c r="J16" s="389">
        <v>3221</v>
      </c>
      <c r="K16" s="389">
        <v>4540</v>
      </c>
    </row>
    <row r="17" spans="1:11" x14ac:dyDescent="0.25">
      <c r="A17" s="386" t="s">
        <v>425</v>
      </c>
      <c r="B17" s="389">
        <v>6981</v>
      </c>
      <c r="C17" s="389">
        <v>6089</v>
      </c>
      <c r="D17" s="389">
        <v>6545</v>
      </c>
      <c r="E17" s="389">
        <v>6691</v>
      </c>
      <c r="F17" s="389">
        <v>3022</v>
      </c>
      <c r="G17" s="389">
        <v>3627</v>
      </c>
      <c r="H17" s="389">
        <v>2264</v>
      </c>
      <c r="I17" s="389">
        <v>5165</v>
      </c>
      <c r="J17" s="389">
        <v>3400</v>
      </c>
      <c r="K17" s="389">
        <v>4694</v>
      </c>
    </row>
    <row r="18" spans="1:11" x14ac:dyDescent="0.25">
      <c r="A18" s="390" t="s">
        <v>426</v>
      </c>
      <c r="B18" s="393">
        <v>6816</v>
      </c>
      <c r="C18" s="393">
        <v>6103</v>
      </c>
      <c r="D18" s="393">
        <v>6691</v>
      </c>
      <c r="E18" s="393">
        <v>6485</v>
      </c>
      <c r="F18" s="393">
        <v>3138</v>
      </c>
      <c r="G18" s="393">
        <v>3890</v>
      </c>
      <c r="H18" s="393">
        <v>2438</v>
      </c>
      <c r="I18" s="393">
        <v>5060</v>
      </c>
      <c r="J18" s="393">
        <v>3326</v>
      </c>
      <c r="K18" s="393">
        <v>4734</v>
      </c>
    </row>
    <row r="19" spans="1:11" x14ac:dyDescent="0.25">
      <c r="A19" s="386" t="s">
        <v>427</v>
      </c>
      <c r="B19" s="389">
        <v>6594</v>
      </c>
      <c r="C19" s="389">
        <v>5694</v>
      </c>
      <c r="D19" s="389">
        <v>6030</v>
      </c>
      <c r="E19" s="389">
        <v>6303</v>
      </c>
      <c r="F19" s="389">
        <v>2828</v>
      </c>
      <c r="G19" s="389">
        <v>3462</v>
      </c>
      <c r="H19" s="389">
        <v>2272</v>
      </c>
      <c r="I19" s="389">
        <v>5769</v>
      </c>
      <c r="J19" s="389">
        <v>3583</v>
      </c>
      <c r="K19" s="389">
        <v>4515</v>
      </c>
    </row>
    <row r="20" spans="1:11" x14ac:dyDescent="0.25">
      <c r="A20" s="386" t="s">
        <v>428</v>
      </c>
      <c r="B20" s="389">
        <v>6825</v>
      </c>
      <c r="C20" s="389">
        <v>5933</v>
      </c>
      <c r="D20" s="389">
        <v>6284</v>
      </c>
      <c r="E20" s="389">
        <v>6646</v>
      </c>
      <c r="F20" s="389">
        <v>2830</v>
      </c>
      <c r="G20" s="389">
        <v>3374</v>
      </c>
      <c r="H20" s="389">
        <v>2078</v>
      </c>
      <c r="I20" s="389">
        <v>5318</v>
      </c>
      <c r="J20" s="389">
        <v>3378</v>
      </c>
      <c r="K20" s="389">
        <v>4549</v>
      </c>
    </row>
    <row r="21" spans="1:11" x14ac:dyDescent="0.25">
      <c r="A21" s="390" t="s">
        <v>429</v>
      </c>
      <c r="B21" s="393">
        <v>6662</v>
      </c>
      <c r="C21" s="393">
        <v>6012</v>
      </c>
      <c r="D21" s="393">
        <v>6606</v>
      </c>
      <c r="E21" s="393">
        <v>6872</v>
      </c>
      <c r="F21" s="393">
        <v>3118</v>
      </c>
      <c r="G21" s="393">
        <v>3758</v>
      </c>
      <c r="H21" s="393">
        <v>2416</v>
      </c>
      <c r="I21" s="393">
        <v>5275</v>
      </c>
      <c r="J21" s="393">
        <v>3170</v>
      </c>
      <c r="K21" s="393">
        <v>4700</v>
      </c>
    </row>
    <row r="22" spans="1:11" x14ac:dyDescent="0.25">
      <c r="A22" s="386" t="s">
        <v>430</v>
      </c>
      <c r="B22" s="389">
        <v>6987</v>
      </c>
      <c r="C22" s="389">
        <v>6127</v>
      </c>
      <c r="D22" s="389">
        <v>6477</v>
      </c>
      <c r="E22" s="389">
        <v>6569</v>
      </c>
      <c r="F22" s="389">
        <v>2864</v>
      </c>
      <c r="G22" s="389">
        <v>3403</v>
      </c>
      <c r="H22" s="389">
        <v>2082</v>
      </c>
      <c r="I22" s="389">
        <v>5232</v>
      </c>
      <c r="J22" s="389">
        <v>3316</v>
      </c>
      <c r="K22" s="389">
        <v>4609</v>
      </c>
    </row>
    <row r="23" spans="1:11" x14ac:dyDescent="0.25">
      <c r="A23" s="386" t="s">
        <v>431</v>
      </c>
      <c r="B23" s="389">
        <v>6800</v>
      </c>
      <c r="C23" s="389">
        <v>5981</v>
      </c>
      <c r="D23" s="389">
        <v>6331</v>
      </c>
      <c r="E23" s="389">
        <v>6556</v>
      </c>
      <c r="F23" s="389">
        <v>3160</v>
      </c>
      <c r="G23" s="389">
        <v>3927</v>
      </c>
      <c r="H23" s="389">
        <v>2522</v>
      </c>
      <c r="I23" s="389">
        <v>5415</v>
      </c>
      <c r="J23" s="389">
        <v>3198</v>
      </c>
      <c r="K23" s="389">
        <v>4675</v>
      </c>
    </row>
    <row r="24" spans="1:11" x14ac:dyDescent="0.25">
      <c r="A24" s="390" t="s">
        <v>432</v>
      </c>
      <c r="B24" s="393">
        <v>6593</v>
      </c>
      <c r="C24" s="393">
        <v>5933</v>
      </c>
      <c r="D24" s="393">
        <v>6603</v>
      </c>
      <c r="E24" s="393">
        <v>6903</v>
      </c>
      <c r="F24" s="393">
        <v>3205</v>
      </c>
      <c r="G24" s="393">
        <v>3910</v>
      </c>
      <c r="H24" s="393">
        <v>2325</v>
      </c>
      <c r="I24" s="393">
        <v>5324</v>
      </c>
      <c r="J24" s="393">
        <v>3377</v>
      </c>
      <c r="K24" s="393">
        <v>4736</v>
      </c>
    </row>
    <row r="25" spans="1:11" x14ac:dyDescent="0.25">
      <c r="A25" s="386" t="s">
        <v>433</v>
      </c>
      <c r="B25" s="389">
        <v>6839</v>
      </c>
      <c r="C25" s="389">
        <v>5943</v>
      </c>
      <c r="D25" s="389">
        <v>6455</v>
      </c>
      <c r="E25" s="389">
        <v>6835</v>
      </c>
      <c r="F25" s="389">
        <v>2997</v>
      </c>
      <c r="G25" s="389">
        <v>3685</v>
      </c>
      <c r="H25" s="389">
        <v>2396</v>
      </c>
      <c r="I25" s="389">
        <v>5436</v>
      </c>
      <c r="J25" s="389">
        <v>3257</v>
      </c>
      <c r="K25" s="389">
        <v>4664</v>
      </c>
    </row>
    <row r="26" spans="1:11" x14ac:dyDescent="0.25">
      <c r="A26" s="386" t="s">
        <v>434</v>
      </c>
      <c r="B26" s="389">
        <v>6695</v>
      </c>
      <c r="C26" s="389">
        <v>5761</v>
      </c>
      <c r="D26" s="389">
        <v>6236</v>
      </c>
      <c r="E26" s="389">
        <v>6594</v>
      </c>
      <c r="F26" s="389">
        <v>2763</v>
      </c>
      <c r="G26" s="389">
        <v>3395</v>
      </c>
      <c r="H26" s="389">
        <v>1985</v>
      </c>
      <c r="I26" s="389">
        <v>5585</v>
      </c>
      <c r="J26" s="389">
        <v>3698</v>
      </c>
      <c r="K26" s="389">
        <v>4547</v>
      </c>
    </row>
    <row r="27" spans="1:11" x14ac:dyDescent="0.25">
      <c r="A27" s="390" t="s">
        <v>435</v>
      </c>
      <c r="B27" s="393">
        <v>7001</v>
      </c>
      <c r="C27" s="393">
        <v>6064</v>
      </c>
      <c r="D27" s="393">
        <v>6772</v>
      </c>
      <c r="E27" s="393">
        <v>7094</v>
      </c>
      <c r="F27" s="393">
        <v>2759</v>
      </c>
      <c r="G27" s="393">
        <v>3438</v>
      </c>
      <c r="H27" s="393">
        <v>2259</v>
      </c>
      <c r="I27" s="393">
        <v>5352</v>
      </c>
      <c r="J27" s="393">
        <v>3376</v>
      </c>
      <c r="K27" s="393">
        <v>4705</v>
      </c>
    </row>
    <row r="28" spans="1:11" x14ac:dyDescent="0.25">
      <c r="A28" s="386" t="s">
        <v>436</v>
      </c>
      <c r="B28" s="389">
        <v>6120</v>
      </c>
      <c r="C28" s="389">
        <v>5327</v>
      </c>
      <c r="D28" s="389">
        <v>5780</v>
      </c>
      <c r="E28" s="389">
        <v>6226</v>
      </c>
      <c r="F28" s="389">
        <v>2718</v>
      </c>
      <c r="G28" s="389">
        <v>3309</v>
      </c>
      <c r="H28" s="389">
        <v>2256</v>
      </c>
      <c r="I28" s="389">
        <v>5562</v>
      </c>
      <c r="J28" s="389">
        <v>3383</v>
      </c>
      <c r="K28" s="389">
        <v>4313</v>
      </c>
    </row>
    <row r="29" spans="1:11" x14ac:dyDescent="0.25">
      <c r="A29" s="386" t="s">
        <v>437</v>
      </c>
      <c r="B29" s="389">
        <v>6621</v>
      </c>
      <c r="C29" s="389">
        <v>5670</v>
      </c>
      <c r="D29" s="389">
        <v>6259</v>
      </c>
      <c r="E29" s="389">
        <v>6478</v>
      </c>
      <c r="F29" s="389">
        <v>2551</v>
      </c>
      <c r="G29" s="389">
        <v>3171</v>
      </c>
      <c r="H29" s="389">
        <v>2080</v>
      </c>
      <c r="I29" s="389">
        <v>5281</v>
      </c>
      <c r="J29" s="389">
        <v>3294</v>
      </c>
      <c r="K29" s="389">
        <v>4406</v>
      </c>
    </row>
    <row r="30" spans="1:11" x14ac:dyDescent="0.25">
      <c r="A30" s="390" t="s">
        <v>438</v>
      </c>
      <c r="B30" s="393">
        <v>6362</v>
      </c>
      <c r="C30" s="393">
        <v>5477</v>
      </c>
      <c r="D30" s="393">
        <v>6169</v>
      </c>
      <c r="E30" s="393">
        <v>6678</v>
      </c>
      <c r="F30" s="393">
        <v>2640</v>
      </c>
      <c r="G30" s="393">
        <v>3336</v>
      </c>
      <c r="H30" s="393">
        <v>2187</v>
      </c>
      <c r="I30" s="393">
        <v>5693</v>
      </c>
      <c r="J30" s="393">
        <v>3623</v>
      </c>
      <c r="K30" s="393">
        <v>4472</v>
      </c>
    </row>
    <row r="31" spans="1:11" x14ac:dyDescent="0.25">
      <c r="A31" s="386" t="s">
        <v>439</v>
      </c>
      <c r="B31" s="389">
        <v>6839</v>
      </c>
      <c r="C31" s="389">
        <v>6097</v>
      </c>
      <c r="D31" s="389">
        <v>6768</v>
      </c>
      <c r="E31" s="389">
        <v>6670</v>
      </c>
      <c r="F31" s="389">
        <v>3040</v>
      </c>
      <c r="G31" s="389">
        <v>3881</v>
      </c>
      <c r="H31" s="389">
        <v>2446</v>
      </c>
      <c r="I31" s="389">
        <v>5303</v>
      </c>
      <c r="J31" s="389">
        <v>3115</v>
      </c>
      <c r="K31" s="389">
        <v>4726</v>
      </c>
    </row>
    <row r="32" spans="1:11" x14ac:dyDescent="0.25">
      <c r="A32" s="386" t="s">
        <v>440</v>
      </c>
      <c r="B32" s="389">
        <v>6579</v>
      </c>
      <c r="C32" s="389">
        <v>5889</v>
      </c>
      <c r="D32" s="389">
        <v>6538</v>
      </c>
      <c r="E32" s="389">
        <v>6506</v>
      </c>
      <c r="F32" s="389">
        <v>3047</v>
      </c>
      <c r="G32" s="389">
        <v>3812</v>
      </c>
      <c r="H32" s="389">
        <v>2330</v>
      </c>
      <c r="I32" s="389">
        <v>5060</v>
      </c>
      <c r="J32" s="389">
        <v>3135</v>
      </c>
      <c r="K32" s="389">
        <v>4605</v>
      </c>
    </row>
    <row r="33" spans="1:11" x14ac:dyDescent="0.25">
      <c r="A33" s="390" t="s">
        <v>441</v>
      </c>
      <c r="B33" s="393">
        <v>7061</v>
      </c>
      <c r="C33" s="393">
        <v>6330</v>
      </c>
      <c r="D33" s="393">
        <v>7095</v>
      </c>
      <c r="E33" s="393">
        <v>7324</v>
      </c>
      <c r="F33" s="393">
        <v>3187</v>
      </c>
      <c r="G33" s="393">
        <v>4062</v>
      </c>
      <c r="H33" s="393">
        <v>2764</v>
      </c>
      <c r="I33" s="393">
        <v>5370</v>
      </c>
      <c r="J33" s="393">
        <v>3168</v>
      </c>
      <c r="K33" s="393">
        <v>4958</v>
      </c>
    </row>
    <row r="34" spans="1:11" x14ac:dyDescent="0.25">
      <c r="A34" s="386" t="s">
        <v>442</v>
      </c>
      <c r="B34" s="389">
        <v>6348</v>
      </c>
      <c r="C34" s="389">
        <v>5851</v>
      </c>
      <c r="D34" s="389">
        <v>6921</v>
      </c>
      <c r="E34" s="389">
        <v>7369</v>
      </c>
      <c r="F34" s="389">
        <v>2977</v>
      </c>
      <c r="G34" s="389">
        <v>3900</v>
      </c>
      <c r="H34" s="389">
        <v>2694</v>
      </c>
      <c r="I34" s="389">
        <v>5564</v>
      </c>
      <c r="J34" s="389">
        <v>3202</v>
      </c>
      <c r="K34" s="389">
        <v>4781</v>
      </c>
    </row>
    <row r="35" spans="1:11" x14ac:dyDescent="0.25">
      <c r="A35" s="386" t="s">
        <v>443</v>
      </c>
      <c r="B35" s="389">
        <v>6900</v>
      </c>
      <c r="C35" s="389">
        <v>6143</v>
      </c>
      <c r="D35" s="389">
        <v>6792</v>
      </c>
      <c r="E35" s="389">
        <v>6652</v>
      </c>
      <c r="F35" s="389">
        <v>3099</v>
      </c>
      <c r="G35" s="389">
        <v>3855</v>
      </c>
      <c r="H35" s="389">
        <v>2378</v>
      </c>
      <c r="I35" s="389">
        <v>5052</v>
      </c>
      <c r="J35" s="389">
        <v>2986</v>
      </c>
      <c r="K35" s="389">
        <v>4707</v>
      </c>
    </row>
    <row r="36" spans="1:11" x14ac:dyDescent="0.25">
      <c r="A36" s="390" t="s">
        <v>444</v>
      </c>
      <c r="B36" s="393">
        <v>6612</v>
      </c>
      <c r="C36" s="393">
        <v>5989</v>
      </c>
      <c r="D36" s="393">
        <v>6446</v>
      </c>
      <c r="E36" s="393">
        <v>6115</v>
      </c>
      <c r="F36" s="393">
        <v>3177</v>
      </c>
      <c r="G36" s="393">
        <v>3757</v>
      </c>
      <c r="H36" s="393">
        <v>2162</v>
      </c>
      <c r="I36" s="393">
        <v>4671</v>
      </c>
      <c r="J36" s="393">
        <v>2841</v>
      </c>
      <c r="K36" s="393">
        <v>4512</v>
      </c>
    </row>
    <row r="37" spans="1:11" x14ac:dyDescent="0.25">
      <c r="A37" s="386" t="s">
        <v>445</v>
      </c>
      <c r="B37" s="389">
        <v>6697</v>
      </c>
      <c r="C37" s="389">
        <v>5866</v>
      </c>
      <c r="D37" s="389">
        <v>6542</v>
      </c>
      <c r="E37" s="389">
        <v>7000</v>
      </c>
      <c r="F37" s="389">
        <v>2721</v>
      </c>
      <c r="G37" s="389">
        <v>3357</v>
      </c>
      <c r="H37" s="389">
        <v>2227</v>
      </c>
      <c r="I37" s="389">
        <v>5544</v>
      </c>
      <c r="J37" s="389">
        <v>3449</v>
      </c>
      <c r="K37" s="389">
        <v>4619</v>
      </c>
    </row>
    <row r="38" spans="1:11" x14ac:dyDescent="0.25">
      <c r="A38" s="386" t="s">
        <v>446</v>
      </c>
      <c r="B38" s="389">
        <v>6305</v>
      </c>
      <c r="C38" s="389">
        <v>5733</v>
      </c>
      <c r="D38" s="389">
        <v>6423</v>
      </c>
      <c r="E38" s="389">
        <v>6901</v>
      </c>
      <c r="F38" s="389">
        <v>3057</v>
      </c>
      <c r="G38" s="389">
        <v>3892</v>
      </c>
      <c r="H38" s="389">
        <v>2672</v>
      </c>
      <c r="I38" s="389">
        <v>5359</v>
      </c>
      <c r="J38" s="389">
        <v>3073</v>
      </c>
      <c r="K38" s="389">
        <v>4627</v>
      </c>
    </row>
    <row r="39" spans="1:11" x14ac:dyDescent="0.25">
      <c r="A39" s="390" t="s">
        <v>447</v>
      </c>
      <c r="B39" s="393">
        <v>6442</v>
      </c>
      <c r="C39" s="393">
        <v>5777</v>
      </c>
      <c r="D39" s="393">
        <v>6418</v>
      </c>
      <c r="E39" s="393">
        <v>6582</v>
      </c>
      <c r="F39" s="393">
        <v>2791</v>
      </c>
      <c r="G39" s="393">
        <v>3451</v>
      </c>
      <c r="H39" s="393">
        <v>2194</v>
      </c>
      <c r="I39" s="393">
        <v>5592</v>
      </c>
      <c r="J39" s="393">
        <v>3149</v>
      </c>
      <c r="K39" s="393">
        <v>4514</v>
      </c>
    </row>
    <row r="40" spans="1:11" x14ac:dyDescent="0.25">
      <c r="A40" s="386" t="s">
        <v>448</v>
      </c>
      <c r="B40" s="389">
        <v>6571</v>
      </c>
      <c r="C40" s="389">
        <v>5660</v>
      </c>
      <c r="D40" s="389">
        <v>6546</v>
      </c>
      <c r="E40" s="389">
        <v>7119</v>
      </c>
      <c r="F40" s="389">
        <v>2736</v>
      </c>
      <c r="G40" s="389">
        <v>3602</v>
      </c>
      <c r="H40" s="389">
        <v>2466</v>
      </c>
      <c r="I40" s="389">
        <v>5676</v>
      </c>
      <c r="J40" s="389">
        <v>3441</v>
      </c>
      <c r="K40" s="389">
        <v>4642</v>
      </c>
    </row>
    <row r="41" spans="1:11" x14ac:dyDescent="0.25">
      <c r="A41" s="386" t="s">
        <v>449</v>
      </c>
      <c r="B41" s="389">
        <v>6517</v>
      </c>
      <c r="C41" s="389">
        <v>5665</v>
      </c>
      <c r="D41" s="389">
        <v>6150</v>
      </c>
      <c r="E41" s="389">
        <v>6231</v>
      </c>
      <c r="F41" s="389">
        <v>2686</v>
      </c>
      <c r="G41" s="389">
        <v>3294</v>
      </c>
      <c r="H41" s="389">
        <v>2058</v>
      </c>
      <c r="I41" s="389">
        <v>4870</v>
      </c>
      <c r="J41" s="389">
        <v>2807</v>
      </c>
      <c r="K41" s="389">
        <v>4295</v>
      </c>
    </row>
    <row r="42" spans="1:11" x14ac:dyDescent="0.25">
      <c r="A42" s="390" t="s">
        <v>450</v>
      </c>
      <c r="B42" s="393">
        <v>6546</v>
      </c>
      <c r="C42" s="393">
        <v>5699</v>
      </c>
      <c r="D42" s="393">
        <v>5810</v>
      </c>
      <c r="E42" s="393">
        <v>5712</v>
      </c>
      <c r="F42" s="393">
        <v>2937</v>
      </c>
      <c r="G42" s="393">
        <v>3466</v>
      </c>
      <c r="H42" s="393">
        <v>2292</v>
      </c>
      <c r="I42" s="393">
        <v>5153</v>
      </c>
      <c r="J42" s="393">
        <v>3013</v>
      </c>
      <c r="K42" s="393">
        <v>4334</v>
      </c>
    </row>
    <row r="43" spans="1:11" x14ac:dyDescent="0.25">
      <c r="A43" s="386" t="s">
        <v>451</v>
      </c>
      <c r="B43" s="389">
        <v>6715</v>
      </c>
      <c r="C43" s="389">
        <v>6088</v>
      </c>
      <c r="D43" s="389">
        <v>6590</v>
      </c>
      <c r="E43" s="389">
        <v>6634</v>
      </c>
      <c r="F43" s="389">
        <v>3122</v>
      </c>
      <c r="G43" s="389">
        <v>3800</v>
      </c>
      <c r="H43" s="389">
        <v>2346</v>
      </c>
      <c r="I43" s="389">
        <v>5148</v>
      </c>
      <c r="J43" s="389">
        <v>2975</v>
      </c>
      <c r="K43" s="389">
        <v>4653</v>
      </c>
    </row>
    <row r="44" spans="1:11" x14ac:dyDescent="0.25">
      <c r="A44" s="386" t="s">
        <v>452</v>
      </c>
      <c r="B44" s="389">
        <v>6887</v>
      </c>
      <c r="C44" s="389">
        <v>6134</v>
      </c>
      <c r="D44" s="389">
        <v>6834</v>
      </c>
      <c r="E44" s="389">
        <v>6996</v>
      </c>
      <c r="F44" s="389">
        <v>2944</v>
      </c>
      <c r="G44" s="389">
        <v>3713</v>
      </c>
      <c r="H44" s="389">
        <v>2439</v>
      </c>
      <c r="I44" s="389">
        <v>5173</v>
      </c>
      <c r="J44" s="389">
        <v>3061</v>
      </c>
      <c r="K44" s="389">
        <v>4726</v>
      </c>
    </row>
    <row r="45" spans="1:11" x14ac:dyDescent="0.25">
      <c r="A45" s="390" t="s">
        <v>453</v>
      </c>
      <c r="B45" s="393">
        <v>5848</v>
      </c>
      <c r="C45" s="393">
        <v>4998</v>
      </c>
      <c r="D45" s="393">
        <v>5681</v>
      </c>
      <c r="E45" s="393">
        <v>6011</v>
      </c>
      <c r="F45" s="393">
        <v>2230</v>
      </c>
      <c r="G45" s="393">
        <v>2929</v>
      </c>
      <c r="H45" s="393">
        <v>1944</v>
      </c>
      <c r="I45" s="393">
        <v>5146</v>
      </c>
      <c r="J45" s="393">
        <v>3148</v>
      </c>
      <c r="K45" s="393">
        <v>4016</v>
      </c>
    </row>
    <row r="46" spans="1:11" x14ac:dyDescent="0.25">
      <c r="A46" s="386" t="s">
        <v>454</v>
      </c>
      <c r="B46" s="389">
        <v>5960</v>
      </c>
      <c r="C46" s="389">
        <v>5177</v>
      </c>
      <c r="D46" s="389">
        <v>5906</v>
      </c>
      <c r="E46" s="389">
        <v>6319</v>
      </c>
      <c r="F46" s="389">
        <v>2503</v>
      </c>
      <c r="G46" s="389">
        <v>3211</v>
      </c>
      <c r="H46" s="389">
        <v>2178</v>
      </c>
      <c r="I46" s="389">
        <v>5259</v>
      </c>
      <c r="J46" s="389">
        <v>3109</v>
      </c>
      <c r="K46" s="389">
        <v>4200</v>
      </c>
    </row>
    <row r="47" spans="1:11" x14ac:dyDescent="0.25">
      <c r="A47" s="386" t="s">
        <v>455</v>
      </c>
      <c r="B47" s="389">
        <v>6844</v>
      </c>
      <c r="C47" s="389">
        <v>5964</v>
      </c>
      <c r="D47" s="389">
        <v>6297</v>
      </c>
      <c r="E47" s="389">
        <v>6262</v>
      </c>
      <c r="F47" s="389">
        <v>2852</v>
      </c>
      <c r="G47" s="389">
        <v>3498</v>
      </c>
      <c r="H47" s="389">
        <v>2145</v>
      </c>
      <c r="I47" s="389">
        <v>5054</v>
      </c>
      <c r="J47" s="389">
        <v>2763</v>
      </c>
      <c r="K47" s="389">
        <v>4441</v>
      </c>
    </row>
    <row r="48" spans="1:11" x14ac:dyDescent="0.25">
      <c r="A48" s="390" t="s">
        <v>456</v>
      </c>
      <c r="B48" s="393">
        <v>6728</v>
      </c>
      <c r="C48" s="393">
        <v>5948</v>
      </c>
      <c r="D48" s="393">
        <v>6646</v>
      </c>
      <c r="E48" s="393">
        <v>7168</v>
      </c>
      <c r="F48" s="393">
        <v>2981</v>
      </c>
      <c r="G48" s="393">
        <v>3768</v>
      </c>
      <c r="H48" s="393">
        <v>2489</v>
      </c>
      <c r="I48" s="393">
        <v>5514</v>
      </c>
      <c r="J48" s="393">
        <v>3052</v>
      </c>
      <c r="K48" s="393">
        <v>4700</v>
      </c>
    </row>
    <row r="49" spans="1:11" x14ac:dyDescent="0.25">
      <c r="A49" s="386" t="s">
        <v>457</v>
      </c>
      <c r="B49" s="389">
        <v>6672</v>
      </c>
      <c r="C49" s="389">
        <v>5934</v>
      </c>
      <c r="D49" s="389">
        <v>6378</v>
      </c>
      <c r="E49" s="389">
        <v>6509</v>
      </c>
      <c r="F49" s="389">
        <v>2724</v>
      </c>
      <c r="G49" s="389">
        <v>3394</v>
      </c>
      <c r="H49" s="389">
        <v>2108</v>
      </c>
      <c r="I49" s="389">
        <v>5002</v>
      </c>
      <c r="J49" s="389">
        <v>3155</v>
      </c>
      <c r="K49" s="389">
        <v>4483</v>
      </c>
    </row>
    <row r="50" spans="1:11" x14ac:dyDescent="0.25">
      <c r="A50" s="386" t="s">
        <v>458</v>
      </c>
      <c r="B50" s="389">
        <v>6559</v>
      </c>
      <c r="C50" s="389">
        <v>5831</v>
      </c>
      <c r="D50" s="389">
        <v>6664</v>
      </c>
      <c r="E50" s="389">
        <v>6804</v>
      </c>
      <c r="F50" s="389">
        <v>2967</v>
      </c>
      <c r="G50" s="389">
        <v>3626</v>
      </c>
      <c r="H50" s="389">
        <v>2145</v>
      </c>
      <c r="I50" s="389">
        <v>4953</v>
      </c>
      <c r="J50" s="389">
        <v>2784</v>
      </c>
      <c r="K50" s="389">
        <v>4531</v>
      </c>
    </row>
    <row r="51" spans="1:11" x14ac:dyDescent="0.25">
      <c r="A51" s="390" t="s">
        <v>459</v>
      </c>
      <c r="B51" s="393">
        <v>6679</v>
      </c>
      <c r="C51" s="393">
        <v>5986</v>
      </c>
      <c r="D51" s="393">
        <v>6947</v>
      </c>
      <c r="E51" s="393">
        <v>7345</v>
      </c>
      <c r="F51" s="393">
        <v>3106</v>
      </c>
      <c r="G51" s="393">
        <v>3782</v>
      </c>
      <c r="H51" s="393">
        <v>2285</v>
      </c>
      <c r="I51" s="393">
        <v>5011</v>
      </c>
      <c r="J51" s="393">
        <v>2860</v>
      </c>
      <c r="K51" s="393">
        <v>4713</v>
      </c>
    </row>
    <row r="52" spans="1:11" x14ac:dyDescent="0.25">
      <c r="A52" s="386" t="s">
        <v>460</v>
      </c>
      <c r="B52" s="389">
        <v>6661</v>
      </c>
      <c r="C52" s="389">
        <v>5809</v>
      </c>
      <c r="D52" s="389">
        <v>6617</v>
      </c>
      <c r="E52" s="389">
        <v>6761</v>
      </c>
      <c r="F52" s="389">
        <v>2845</v>
      </c>
      <c r="G52" s="389">
        <v>3664</v>
      </c>
      <c r="H52" s="389">
        <v>2418</v>
      </c>
      <c r="I52" s="389">
        <v>5188</v>
      </c>
      <c r="J52" s="389">
        <v>2754</v>
      </c>
      <c r="K52" s="389">
        <v>4542</v>
      </c>
    </row>
    <row r="53" spans="1:11" x14ac:dyDescent="0.25">
      <c r="A53" s="386" t="s">
        <v>461</v>
      </c>
      <c r="B53" s="389">
        <v>5680</v>
      </c>
      <c r="C53" s="389">
        <v>4812</v>
      </c>
      <c r="D53" s="389">
        <v>5278</v>
      </c>
      <c r="E53" s="389">
        <v>5774</v>
      </c>
      <c r="F53" s="389">
        <v>2429</v>
      </c>
      <c r="G53" s="389">
        <v>3025</v>
      </c>
      <c r="H53" s="389">
        <v>2021</v>
      </c>
      <c r="I53" s="389">
        <v>5059</v>
      </c>
      <c r="J53" s="389">
        <v>3255</v>
      </c>
      <c r="K53" s="389">
        <v>3951</v>
      </c>
    </row>
    <row r="54" spans="1:11" x14ac:dyDescent="0.25">
      <c r="A54" s="390" t="s">
        <v>462</v>
      </c>
      <c r="B54" s="393">
        <v>5952</v>
      </c>
      <c r="C54" s="393">
        <v>5351</v>
      </c>
      <c r="D54" s="393">
        <v>5946</v>
      </c>
      <c r="E54" s="393">
        <v>5921</v>
      </c>
      <c r="F54" s="393">
        <v>2652</v>
      </c>
      <c r="G54" s="393">
        <v>3142</v>
      </c>
      <c r="H54" s="393">
        <v>1835</v>
      </c>
      <c r="I54" s="393">
        <v>4768</v>
      </c>
      <c r="J54" s="393">
        <v>3158</v>
      </c>
      <c r="K54" s="393">
        <v>4169</v>
      </c>
    </row>
    <row r="55" spans="1:11" x14ac:dyDescent="0.25">
      <c r="A55" s="386" t="s">
        <v>463</v>
      </c>
      <c r="B55" s="389">
        <v>6489</v>
      </c>
      <c r="C55" s="389">
        <v>5774</v>
      </c>
      <c r="D55" s="389">
        <v>6284</v>
      </c>
      <c r="E55" s="389">
        <v>6456</v>
      </c>
      <c r="F55" s="389">
        <v>2959</v>
      </c>
      <c r="G55" s="389">
        <v>3548</v>
      </c>
      <c r="H55" s="389">
        <v>2194</v>
      </c>
      <c r="I55" s="389">
        <v>4881</v>
      </c>
      <c r="J55" s="389">
        <v>3012</v>
      </c>
      <c r="K55" s="389">
        <v>4460</v>
      </c>
    </row>
    <row r="56" spans="1:11" x14ac:dyDescent="0.25">
      <c r="A56" s="386" t="s">
        <v>464</v>
      </c>
      <c r="B56" s="389">
        <v>6055</v>
      </c>
      <c r="C56" s="389">
        <v>5323</v>
      </c>
      <c r="D56" s="389">
        <v>5824</v>
      </c>
      <c r="E56" s="389">
        <v>6184</v>
      </c>
      <c r="F56" s="389">
        <v>2641</v>
      </c>
      <c r="G56" s="389">
        <v>3312</v>
      </c>
      <c r="H56" s="389">
        <v>2187</v>
      </c>
      <c r="I56" s="389">
        <v>4895</v>
      </c>
      <c r="J56" s="389">
        <v>3136</v>
      </c>
      <c r="K56" s="389">
        <v>4203</v>
      </c>
    </row>
    <row r="57" spans="1:11" x14ac:dyDescent="0.25">
      <c r="A57" s="390" t="s">
        <v>465</v>
      </c>
      <c r="B57" s="393">
        <v>6099</v>
      </c>
      <c r="C57" s="393">
        <v>5372</v>
      </c>
      <c r="D57" s="393">
        <v>6122</v>
      </c>
      <c r="E57" s="393">
        <v>6465</v>
      </c>
      <c r="F57" s="393">
        <v>2671</v>
      </c>
      <c r="G57" s="393">
        <v>3420</v>
      </c>
      <c r="H57" s="393">
        <v>2307</v>
      </c>
      <c r="I57" s="393">
        <v>5018</v>
      </c>
      <c r="J57" s="393">
        <v>3132</v>
      </c>
      <c r="K57" s="393">
        <v>4273</v>
      </c>
    </row>
    <row r="58" spans="1:11" x14ac:dyDescent="0.25">
      <c r="A58" s="386" t="s">
        <v>466</v>
      </c>
      <c r="B58" s="389">
        <v>6851</v>
      </c>
      <c r="C58" s="389">
        <v>6090</v>
      </c>
      <c r="D58" s="389">
        <v>6528</v>
      </c>
      <c r="E58" s="389">
        <v>6539</v>
      </c>
      <c r="F58" s="389">
        <v>2891</v>
      </c>
      <c r="G58" s="389">
        <v>3503</v>
      </c>
      <c r="H58" s="389">
        <v>2230</v>
      </c>
      <c r="I58" s="389">
        <v>4605</v>
      </c>
      <c r="J58" s="389">
        <v>2918</v>
      </c>
      <c r="K58" s="389">
        <v>4459</v>
      </c>
    </row>
    <row r="59" spans="1:11" x14ac:dyDescent="0.25">
      <c r="A59" s="386" t="s">
        <v>467</v>
      </c>
      <c r="B59" s="389">
        <v>6612</v>
      </c>
      <c r="C59" s="389">
        <v>5749</v>
      </c>
      <c r="D59" s="389">
        <v>6199</v>
      </c>
      <c r="E59" s="389">
        <v>6290</v>
      </c>
      <c r="F59" s="389">
        <v>2748</v>
      </c>
      <c r="G59" s="389">
        <v>3289</v>
      </c>
      <c r="H59" s="389">
        <v>2088</v>
      </c>
      <c r="I59" s="389">
        <v>4844</v>
      </c>
      <c r="J59" s="389">
        <v>2925</v>
      </c>
      <c r="K59" s="389">
        <v>4290</v>
      </c>
    </row>
    <row r="60" spans="1:11" x14ac:dyDescent="0.25">
      <c r="A60" s="390" t="s">
        <v>468</v>
      </c>
      <c r="B60" s="393">
        <v>6551</v>
      </c>
      <c r="C60" s="393">
        <v>5804</v>
      </c>
      <c r="D60" s="393">
        <v>6241</v>
      </c>
      <c r="E60" s="393">
        <v>6202</v>
      </c>
      <c r="F60" s="393">
        <v>2844</v>
      </c>
      <c r="G60" s="393">
        <v>3402</v>
      </c>
      <c r="H60" s="393">
        <v>2051</v>
      </c>
      <c r="I60" s="393">
        <v>4759</v>
      </c>
      <c r="J60" s="393">
        <v>2959</v>
      </c>
      <c r="K60" s="393">
        <v>4315</v>
      </c>
    </row>
    <row r="61" spans="1:11" x14ac:dyDescent="0.25">
      <c r="A61" s="386" t="s">
        <v>481</v>
      </c>
      <c r="B61" s="389">
        <v>5809</v>
      </c>
      <c r="C61" s="389">
        <v>5050</v>
      </c>
      <c r="D61" s="389">
        <v>5712</v>
      </c>
      <c r="E61" s="389">
        <v>5799</v>
      </c>
      <c r="F61" s="389">
        <v>2535</v>
      </c>
      <c r="G61" s="389">
        <v>3239</v>
      </c>
      <c r="H61" s="389">
        <v>1863</v>
      </c>
      <c r="I61" s="389">
        <v>4778</v>
      </c>
      <c r="J61" s="389">
        <v>3116</v>
      </c>
      <c r="K61" s="389">
        <v>3996</v>
      </c>
    </row>
    <row r="62" spans="1:11" x14ac:dyDescent="0.25">
      <c r="A62" s="386" t="s">
        <v>492</v>
      </c>
      <c r="B62" s="389">
        <v>6501</v>
      </c>
      <c r="C62" s="389">
        <v>5623</v>
      </c>
      <c r="D62" s="389">
        <v>6096</v>
      </c>
      <c r="E62" s="389">
        <v>6374</v>
      </c>
      <c r="F62" s="389">
        <v>2584</v>
      </c>
      <c r="G62" s="389">
        <v>3213</v>
      </c>
      <c r="H62" s="389">
        <v>2156</v>
      </c>
      <c r="I62" s="389">
        <v>4830</v>
      </c>
      <c r="J62" s="389">
        <v>3113</v>
      </c>
      <c r="K62" s="389">
        <v>4255</v>
      </c>
    </row>
    <row r="63" spans="1:11" x14ac:dyDescent="0.25">
      <c r="A63" s="390" t="s">
        <v>523</v>
      </c>
      <c r="B63" s="393">
        <v>6395</v>
      </c>
      <c r="C63" s="393">
        <v>5643</v>
      </c>
      <c r="D63" s="393">
        <v>6696</v>
      </c>
      <c r="E63" s="393">
        <v>7112</v>
      </c>
      <c r="F63" s="393">
        <v>2782</v>
      </c>
      <c r="G63" s="393">
        <v>3641</v>
      </c>
      <c r="H63" s="393">
        <v>2178</v>
      </c>
      <c r="I63" s="393">
        <v>5114</v>
      </c>
      <c r="J63" s="393">
        <v>3186</v>
      </c>
      <c r="K63" s="393">
        <v>4494</v>
      </c>
    </row>
    <row r="64" spans="1:11" x14ac:dyDescent="0.25">
      <c r="A64" s="386" t="s">
        <v>532</v>
      </c>
      <c r="B64" s="389">
        <v>6646</v>
      </c>
      <c r="C64" s="389">
        <v>5799</v>
      </c>
      <c r="D64" s="389">
        <v>6540</v>
      </c>
      <c r="E64" s="389">
        <v>6837</v>
      </c>
      <c r="F64" s="389">
        <v>2879</v>
      </c>
      <c r="G64" s="389">
        <v>3588</v>
      </c>
      <c r="H64" s="389">
        <v>2212</v>
      </c>
      <c r="I64" s="389">
        <v>5016</v>
      </c>
      <c r="J64" s="389">
        <v>3150</v>
      </c>
      <c r="K64" s="389">
        <v>4493</v>
      </c>
    </row>
    <row r="65" spans="1:15" x14ac:dyDescent="0.25">
      <c r="A65" s="386" t="s">
        <v>1278</v>
      </c>
      <c r="B65" s="389">
        <v>5942</v>
      </c>
      <c r="C65" s="389">
        <v>5455</v>
      </c>
      <c r="D65" s="389">
        <v>6207</v>
      </c>
      <c r="E65" s="389">
        <v>6584</v>
      </c>
      <c r="F65" s="389">
        <v>3219</v>
      </c>
      <c r="G65" s="389">
        <v>3994</v>
      </c>
      <c r="H65" s="389">
        <v>2521</v>
      </c>
      <c r="I65" s="389">
        <v>4954</v>
      </c>
      <c r="J65" s="389">
        <v>3171</v>
      </c>
      <c r="K65" s="389">
        <v>4461</v>
      </c>
      <c r="L65" s="385" t="s">
        <v>1310</v>
      </c>
    </row>
    <row r="66" spans="1:15" x14ac:dyDescent="0.25">
      <c r="A66" s="386" t="s">
        <v>1309</v>
      </c>
      <c r="B66" s="414">
        <v>6098</v>
      </c>
      <c r="C66" s="414">
        <v>5409</v>
      </c>
      <c r="D66" s="414">
        <v>6184</v>
      </c>
      <c r="E66" s="414">
        <v>6562</v>
      </c>
      <c r="F66" s="414">
        <v>2619</v>
      </c>
      <c r="G66" s="414">
        <v>3377</v>
      </c>
      <c r="H66" s="414">
        <v>2168</v>
      </c>
      <c r="I66" s="414">
        <v>5215</v>
      </c>
      <c r="J66" s="414">
        <v>3390</v>
      </c>
      <c r="K66" s="414">
        <v>4320</v>
      </c>
      <c r="L66" s="415" t="s">
        <v>1306</v>
      </c>
      <c r="M66" s="415"/>
      <c r="N66" s="415"/>
      <c r="O66" s="415"/>
    </row>
    <row r="67" spans="1:15" x14ac:dyDescent="0.25">
      <c r="A67" s="390" t="s">
        <v>1308</v>
      </c>
      <c r="B67" s="418">
        <v>5558</v>
      </c>
      <c r="C67" s="418">
        <v>4938</v>
      </c>
      <c r="D67" s="418">
        <v>5387</v>
      </c>
      <c r="E67" s="418">
        <v>5503</v>
      </c>
      <c r="F67" s="418">
        <v>2273</v>
      </c>
      <c r="G67" s="418">
        <v>2645</v>
      </c>
      <c r="H67" s="418">
        <v>1700</v>
      </c>
      <c r="I67" s="418">
        <v>4444</v>
      </c>
      <c r="J67" s="418">
        <v>2985</v>
      </c>
      <c r="K67" s="418"/>
      <c r="L67" s="415" t="s">
        <v>1307</v>
      </c>
      <c r="M67" s="415"/>
      <c r="N67" s="415"/>
      <c r="O67" s="415"/>
    </row>
    <row r="68" spans="1:15" x14ac:dyDescent="0.25">
      <c r="A68" s="394"/>
      <c r="B68" s="736">
        <v>6612</v>
      </c>
      <c r="C68" s="736">
        <v>5910</v>
      </c>
      <c r="D68" s="736">
        <v>6498</v>
      </c>
      <c r="E68" s="736">
        <v>6750</v>
      </c>
      <c r="F68" s="736">
        <v>2853</v>
      </c>
      <c r="G68" s="736">
        <v>3603</v>
      </c>
      <c r="H68" s="736">
        <v>2286</v>
      </c>
      <c r="I68" s="736">
        <v>5209</v>
      </c>
      <c r="J68" s="736">
        <v>3226</v>
      </c>
      <c r="K68" s="736">
        <v>4524</v>
      </c>
    </row>
    <row r="69" spans="1:15" x14ac:dyDescent="0.25">
      <c r="A69" s="395" t="s">
        <v>1280</v>
      </c>
      <c r="B69" s="737"/>
      <c r="C69" s="737"/>
      <c r="D69" s="737"/>
      <c r="E69" s="737"/>
      <c r="F69" s="737"/>
      <c r="G69" s="737"/>
      <c r="H69" s="737"/>
      <c r="I69" s="737"/>
      <c r="J69" s="737"/>
      <c r="K69" s="737"/>
    </row>
    <row r="70" spans="1:15" x14ac:dyDescent="0.25">
      <c r="A70" s="728" t="s">
        <v>1281</v>
      </c>
      <c r="B70" s="729"/>
      <c r="C70" s="729"/>
      <c r="D70" s="729"/>
      <c r="E70" s="729"/>
      <c r="F70" s="730" t="s">
        <v>1296</v>
      </c>
      <c r="G70" s="730"/>
      <c r="H70" s="730"/>
      <c r="I70" s="730"/>
      <c r="J70" s="730"/>
      <c r="K70" s="731"/>
    </row>
    <row r="71" spans="1:15" x14ac:dyDescent="0.25">
      <c r="A71" s="716"/>
      <c r="B71" s="717"/>
      <c r="C71" s="717"/>
      <c r="D71" s="717"/>
      <c r="E71" s="717"/>
      <c r="F71" s="721" t="s">
        <v>1297</v>
      </c>
      <c r="G71" s="721"/>
      <c r="H71" s="721"/>
      <c r="I71" s="721"/>
      <c r="J71" s="721"/>
      <c r="K71" s="724"/>
    </row>
    <row r="72" spans="1:15" x14ac:dyDescent="0.25">
      <c r="A72" s="716"/>
      <c r="B72" s="717"/>
      <c r="C72" s="717"/>
      <c r="D72" s="717"/>
      <c r="E72" s="717"/>
      <c r="F72" s="721" t="s">
        <v>1298</v>
      </c>
      <c r="G72" s="721"/>
      <c r="H72" s="721"/>
      <c r="I72" s="721"/>
      <c r="J72" s="721"/>
      <c r="K72" s="724"/>
    </row>
    <row r="73" spans="1:15" x14ac:dyDescent="0.25">
      <c r="A73" s="716"/>
      <c r="B73" s="717"/>
      <c r="C73" s="717"/>
      <c r="D73" s="717"/>
      <c r="E73" s="717"/>
      <c r="F73" s="721" t="s">
        <v>1285</v>
      </c>
      <c r="G73" s="721"/>
      <c r="H73" s="721"/>
      <c r="I73" s="721"/>
      <c r="J73" s="721"/>
      <c r="K73" s="724"/>
    </row>
    <row r="74" spans="1:15" x14ac:dyDescent="0.25">
      <c r="A74" s="716"/>
      <c r="B74" s="717"/>
      <c r="C74" s="717"/>
      <c r="D74" s="717"/>
      <c r="E74" s="717"/>
      <c r="F74" s="721" t="s">
        <v>470</v>
      </c>
      <c r="G74" s="721"/>
      <c r="H74" s="721"/>
      <c r="I74" s="721"/>
      <c r="J74" s="721"/>
      <c r="K74" s="724"/>
    </row>
    <row r="75" spans="1:15" x14ac:dyDescent="0.25">
      <c r="A75" s="716"/>
      <c r="B75" s="717"/>
      <c r="C75" s="717"/>
      <c r="D75" s="717"/>
      <c r="E75" s="717"/>
      <c r="F75" s="721" t="s">
        <v>1299</v>
      </c>
      <c r="G75" s="721"/>
      <c r="H75" s="721"/>
      <c r="I75" s="721"/>
      <c r="J75" s="721"/>
      <c r="K75" s="724"/>
    </row>
    <row r="76" spans="1:15" x14ac:dyDescent="0.25">
      <c r="A76" s="716"/>
      <c r="B76" s="717"/>
      <c r="C76" s="717"/>
      <c r="D76" s="717"/>
      <c r="E76" s="717"/>
      <c r="F76" s="721" t="s">
        <v>493</v>
      </c>
      <c r="G76" s="721"/>
      <c r="H76" s="721"/>
      <c r="I76" s="721"/>
      <c r="J76" s="721"/>
      <c r="K76" s="724"/>
    </row>
    <row r="77" spans="1:15" ht="15" customHeight="1" x14ac:dyDescent="0.25">
      <c r="A77" s="716" t="s">
        <v>1287</v>
      </c>
      <c r="B77" s="717"/>
      <c r="C77" s="717"/>
      <c r="D77" s="717"/>
      <c r="E77" s="717"/>
      <c r="F77" s="718" t="s">
        <v>541</v>
      </c>
      <c r="G77" s="718"/>
      <c r="H77" s="718"/>
      <c r="I77" s="718"/>
      <c r="J77" s="718"/>
      <c r="K77" s="719"/>
    </row>
    <row r="78" spans="1:15" x14ac:dyDescent="0.25">
      <c r="A78" s="720" t="s">
        <v>482</v>
      </c>
      <c r="B78" s="721"/>
      <c r="C78" s="721"/>
      <c r="D78" s="721"/>
      <c r="E78" s="721"/>
      <c r="F78" s="721" t="s">
        <v>1289</v>
      </c>
      <c r="G78" s="721"/>
      <c r="H78" s="721"/>
      <c r="I78" s="721"/>
      <c r="J78" s="721"/>
      <c r="K78" s="724"/>
    </row>
    <row r="79" spans="1:15" x14ac:dyDescent="0.25">
      <c r="A79" s="720"/>
      <c r="B79" s="721"/>
      <c r="C79" s="721"/>
      <c r="D79" s="721"/>
      <c r="E79" s="721"/>
      <c r="F79" s="721" t="s">
        <v>1290</v>
      </c>
      <c r="G79" s="721"/>
      <c r="H79" s="721"/>
      <c r="I79" s="721"/>
      <c r="J79" s="721"/>
      <c r="K79" s="724"/>
    </row>
    <row r="80" spans="1:15" x14ac:dyDescent="0.25">
      <c r="A80" s="720"/>
      <c r="B80" s="721"/>
      <c r="C80" s="721"/>
      <c r="D80" s="721"/>
      <c r="E80" s="721"/>
      <c r="F80" s="721" t="s">
        <v>1300</v>
      </c>
      <c r="G80" s="721"/>
      <c r="H80" s="721"/>
      <c r="I80" s="721"/>
      <c r="J80" s="721"/>
      <c r="K80" s="724"/>
    </row>
    <row r="81" spans="1:11" x14ac:dyDescent="0.25">
      <c r="A81" s="720"/>
      <c r="B81" s="721"/>
      <c r="C81" s="721"/>
      <c r="D81" s="721"/>
      <c r="E81" s="721"/>
      <c r="F81" s="721" t="s">
        <v>1292</v>
      </c>
      <c r="G81" s="721"/>
      <c r="H81" s="721"/>
      <c r="I81" s="721"/>
      <c r="J81" s="721"/>
      <c r="K81" s="724"/>
    </row>
    <row r="82" spans="1:11" x14ac:dyDescent="0.25">
      <c r="A82" s="720"/>
      <c r="B82" s="721"/>
      <c r="C82" s="721"/>
      <c r="D82" s="721"/>
      <c r="E82" s="721"/>
      <c r="F82" s="725" t="s">
        <v>1293</v>
      </c>
      <c r="G82" s="725"/>
      <c r="H82" s="725"/>
      <c r="I82" s="725"/>
      <c r="J82" s="725"/>
      <c r="K82" s="726"/>
    </row>
    <row r="83" spans="1:11" x14ac:dyDescent="0.25">
      <c r="A83" s="722"/>
      <c r="B83" s="723"/>
      <c r="C83" s="723"/>
      <c r="D83" s="723"/>
      <c r="E83" s="723"/>
      <c r="F83" s="723" t="s">
        <v>1294</v>
      </c>
      <c r="G83" s="723"/>
      <c r="H83" s="723"/>
      <c r="I83" s="723"/>
      <c r="J83" s="723"/>
      <c r="K83" s="727"/>
    </row>
  </sheetData>
  <mergeCells count="31">
    <mergeCell ref="F74:K74"/>
    <mergeCell ref="A1:K1"/>
    <mergeCell ref="A2:A3"/>
    <mergeCell ref="I2:I3"/>
    <mergeCell ref="J2:J3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F83:K83"/>
    <mergeCell ref="F75:K75"/>
    <mergeCell ref="F76:K76"/>
    <mergeCell ref="A77:E77"/>
    <mergeCell ref="F77:K77"/>
    <mergeCell ref="A78:E83"/>
    <mergeCell ref="F78:K78"/>
    <mergeCell ref="F79:K79"/>
    <mergeCell ref="F80:K80"/>
    <mergeCell ref="F81:K81"/>
    <mergeCell ref="F82:K82"/>
    <mergeCell ref="A70:E76"/>
    <mergeCell ref="F70:K70"/>
    <mergeCell ref="F71:K71"/>
    <mergeCell ref="F72:K72"/>
    <mergeCell ref="F73:K73"/>
  </mergeCells>
  <hyperlinks>
    <hyperlink ref="F77" r:id="rId1" location="summary" display="http://www.eia.gov/totalenergy/data/monthly/ - summary" xr:uid="{00000000-0004-0000-1600-000000000000}"/>
  </hyperlink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87"/>
  <sheetViews>
    <sheetView workbookViewId="0">
      <selection activeCell="A22" sqref="A22"/>
    </sheetView>
  </sheetViews>
  <sheetFormatPr defaultRowHeight="12.75" x14ac:dyDescent="0.2"/>
  <sheetData>
    <row r="1" spans="1:12" ht="18" x14ac:dyDescent="0.25">
      <c r="A1" s="503" t="s">
        <v>727</v>
      </c>
      <c r="B1" s="502"/>
      <c r="C1" s="502"/>
      <c r="D1" s="502"/>
      <c r="E1" s="502"/>
      <c r="F1" s="502"/>
      <c r="G1" s="502"/>
      <c r="H1" s="502"/>
      <c r="I1" s="502"/>
      <c r="J1" s="502"/>
      <c r="K1" s="502"/>
      <c r="L1" s="498"/>
    </row>
    <row r="2" spans="1:12" ht="18.75" x14ac:dyDescent="0.3">
      <c r="A2" s="504" t="s">
        <v>1483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498"/>
    </row>
    <row r="3" spans="1:12" x14ac:dyDescent="0.2">
      <c r="A3" s="502" t="s">
        <v>527</v>
      </c>
      <c r="B3" s="502"/>
      <c r="C3" s="502"/>
      <c r="D3" s="502"/>
      <c r="E3" s="502"/>
      <c r="F3" s="502"/>
      <c r="G3" s="502"/>
      <c r="H3" s="502"/>
      <c r="I3" s="502"/>
      <c r="J3" s="502"/>
      <c r="K3" s="502"/>
      <c r="L3" s="498"/>
    </row>
    <row r="4" spans="1:12" x14ac:dyDescent="0.2">
      <c r="A4" s="505">
        <v>0</v>
      </c>
      <c r="B4" s="502"/>
      <c r="C4" s="502"/>
      <c r="D4" s="502"/>
      <c r="E4" s="502"/>
      <c r="F4" s="502"/>
      <c r="G4" s="502"/>
      <c r="H4" s="502"/>
      <c r="I4" s="502"/>
      <c r="J4" s="502"/>
      <c r="K4" s="502"/>
      <c r="L4" s="498"/>
    </row>
    <row r="5" spans="1:12" x14ac:dyDescent="0.2">
      <c r="A5" s="502" t="s">
        <v>527</v>
      </c>
      <c r="B5" s="502"/>
      <c r="C5" s="502"/>
      <c r="D5" s="502"/>
      <c r="E5" s="502"/>
      <c r="F5" s="502"/>
      <c r="G5" s="502"/>
      <c r="H5" s="502"/>
      <c r="I5" s="502"/>
      <c r="J5" s="502"/>
      <c r="K5" s="502"/>
      <c r="L5" s="498"/>
    </row>
    <row r="6" spans="1:12" ht="15" x14ac:dyDescent="0.25">
      <c r="A6" s="567" t="s">
        <v>1484</v>
      </c>
      <c r="B6" s="502"/>
      <c r="C6" s="502"/>
      <c r="D6" s="502"/>
      <c r="E6" s="502"/>
      <c r="F6" s="502"/>
      <c r="G6" s="502"/>
      <c r="H6" s="502"/>
      <c r="I6" s="502"/>
      <c r="J6" s="502"/>
      <c r="K6" s="502"/>
      <c r="L6" s="498"/>
    </row>
    <row r="7" spans="1:12" ht="15" x14ac:dyDescent="0.25">
      <c r="A7" s="567" t="s">
        <v>1485</v>
      </c>
      <c r="B7" s="502"/>
      <c r="C7" s="502"/>
      <c r="D7" s="502"/>
      <c r="E7" s="502"/>
      <c r="F7" s="502"/>
      <c r="G7" s="502"/>
      <c r="H7" s="502"/>
      <c r="I7" s="502"/>
      <c r="J7" s="502"/>
      <c r="K7" s="502"/>
      <c r="L7" s="498"/>
    </row>
    <row r="8" spans="1:12" x14ac:dyDescent="0.2">
      <c r="A8" s="502" t="s">
        <v>527</v>
      </c>
      <c r="B8" s="502"/>
      <c r="C8" s="502"/>
      <c r="D8" s="502"/>
      <c r="E8" s="502"/>
      <c r="F8" s="502"/>
      <c r="G8" s="502"/>
      <c r="H8" s="502"/>
      <c r="I8" s="502"/>
      <c r="J8" s="502"/>
      <c r="K8" s="502"/>
      <c r="L8" s="498"/>
    </row>
    <row r="9" spans="1:12" ht="15.75" x14ac:dyDescent="0.25">
      <c r="A9" s="506" t="s">
        <v>1404</v>
      </c>
      <c r="B9" s="502"/>
      <c r="C9" s="502"/>
      <c r="D9" s="502"/>
      <c r="E9" s="502"/>
      <c r="F9" s="502"/>
      <c r="G9" s="502"/>
      <c r="H9" s="502"/>
      <c r="I9" s="502"/>
      <c r="J9" s="502"/>
      <c r="K9" s="502"/>
      <c r="L9" s="498"/>
    </row>
    <row r="10" spans="1:12" x14ac:dyDescent="0.2">
      <c r="A10" s="502" t="s">
        <v>527</v>
      </c>
      <c r="B10" s="502"/>
      <c r="C10" s="502"/>
      <c r="D10" s="502"/>
      <c r="E10" s="502"/>
      <c r="F10" s="502"/>
      <c r="G10" s="502"/>
      <c r="H10" s="502"/>
      <c r="I10" s="502"/>
      <c r="J10" s="502"/>
      <c r="K10" s="502"/>
      <c r="L10" s="498"/>
    </row>
    <row r="11" spans="1:12" ht="76.5" x14ac:dyDescent="0.2">
      <c r="A11" s="501" t="s">
        <v>69</v>
      </c>
      <c r="B11" s="508" t="s">
        <v>1405</v>
      </c>
      <c r="C11" s="508" t="s">
        <v>1406</v>
      </c>
      <c r="D11" s="508" t="s">
        <v>1407</v>
      </c>
      <c r="E11" s="508" t="s">
        <v>1408</v>
      </c>
      <c r="F11" s="508" t="s">
        <v>1409</v>
      </c>
      <c r="G11" s="508" t="s">
        <v>1410</v>
      </c>
      <c r="H11" s="508" t="s">
        <v>1411</v>
      </c>
      <c r="I11" s="508" t="s">
        <v>1412</v>
      </c>
      <c r="J11" s="508" t="s">
        <v>1413</v>
      </c>
      <c r="K11" s="508" t="s">
        <v>1414</v>
      </c>
      <c r="L11" s="500"/>
    </row>
    <row r="12" spans="1:12" x14ac:dyDescent="0.2">
      <c r="A12" s="502"/>
      <c r="B12" s="501" t="s">
        <v>1396</v>
      </c>
      <c r="C12" s="501" t="s">
        <v>1396</v>
      </c>
      <c r="D12" s="501" t="s">
        <v>1396</v>
      </c>
      <c r="E12" s="501" t="s">
        <v>1396</v>
      </c>
      <c r="F12" s="501" t="s">
        <v>1396</v>
      </c>
      <c r="G12" s="501" t="s">
        <v>1396</v>
      </c>
      <c r="H12" s="501" t="s">
        <v>1396</v>
      </c>
      <c r="I12" s="501" t="s">
        <v>1396</v>
      </c>
      <c r="J12" s="501" t="s">
        <v>1396</v>
      </c>
      <c r="K12" s="501" t="s">
        <v>1396</v>
      </c>
      <c r="L12" s="498"/>
    </row>
    <row r="13" spans="1:12" ht="15" x14ac:dyDescent="0.25">
      <c r="A13" s="507">
        <v>1949</v>
      </c>
      <c r="B13" s="568">
        <v>573</v>
      </c>
      <c r="C13" s="568">
        <v>742</v>
      </c>
      <c r="D13" s="568">
        <v>855</v>
      </c>
      <c r="E13" s="568">
        <v>957</v>
      </c>
      <c r="F13" s="568">
        <v>1606</v>
      </c>
      <c r="G13" s="568">
        <v>1640</v>
      </c>
      <c r="H13" s="568">
        <v>2361</v>
      </c>
      <c r="I13" s="568">
        <v>737</v>
      </c>
      <c r="J13" s="568">
        <v>608</v>
      </c>
      <c r="K13" s="568">
        <v>1101</v>
      </c>
      <c r="L13" s="498"/>
    </row>
    <row r="14" spans="1:12" ht="15" x14ac:dyDescent="0.25">
      <c r="A14" s="507">
        <v>1950</v>
      </c>
      <c r="B14" s="568">
        <v>295</v>
      </c>
      <c r="C14" s="568">
        <v>401</v>
      </c>
      <c r="D14" s="568">
        <v>505</v>
      </c>
      <c r="E14" s="568">
        <v>647</v>
      </c>
      <c r="F14" s="568">
        <v>1414</v>
      </c>
      <c r="G14" s="568">
        <v>1420</v>
      </c>
      <c r="H14" s="568">
        <v>2282</v>
      </c>
      <c r="I14" s="568">
        <v>682</v>
      </c>
      <c r="J14" s="568">
        <v>629</v>
      </c>
      <c r="K14" s="568">
        <v>871</v>
      </c>
      <c r="L14" s="498"/>
    </row>
    <row r="15" spans="1:12" ht="15" x14ac:dyDescent="0.25">
      <c r="A15" s="507">
        <v>1951</v>
      </c>
      <c r="B15" s="568">
        <v>327</v>
      </c>
      <c r="C15" s="568">
        <v>500</v>
      </c>
      <c r="D15" s="568">
        <v>561</v>
      </c>
      <c r="E15" s="568">
        <v>701</v>
      </c>
      <c r="F15" s="568">
        <v>1557</v>
      </c>
      <c r="G15" s="568">
        <v>1654</v>
      </c>
      <c r="H15" s="568">
        <v>2514</v>
      </c>
      <c r="I15" s="568">
        <v>740</v>
      </c>
      <c r="J15" s="568">
        <v>628</v>
      </c>
      <c r="K15" s="568">
        <v>974</v>
      </c>
      <c r="L15" s="498"/>
    </row>
    <row r="16" spans="1:12" ht="15" x14ac:dyDescent="0.25">
      <c r="A16" s="507">
        <v>1952</v>
      </c>
      <c r="B16" s="568">
        <v>502</v>
      </c>
      <c r="C16" s="568">
        <v>662</v>
      </c>
      <c r="D16" s="568">
        <v>802</v>
      </c>
      <c r="E16" s="568">
        <v>1023</v>
      </c>
      <c r="F16" s="568">
        <v>1650</v>
      </c>
      <c r="G16" s="568">
        <v>1753</v>
      </c>
      <c r="H16" s="568">
        <v>2407</v>
      </c>
      <c r="I16" s="568">
        <v>854</v>
      </c>
      <c r="J16" s="568">
        <v>657</v>
      </c>
      <c r="K16" s="568">
        <v>1109</v>
      </c>
      <c r="L16" s="498"/>
    </row>
    <row r="17" spans="1:11" ht="15" x14ac:dyDescent="0.25">
      <c r="A17" s="507">
        <v>1953</v>
      </c>
      <c r="B17" s="568">
        <v>371</v>
      </c>
      <c r="C17" s="568">
        <v>587</v>
      </c>
      <c r="D17" s="568">
        <v>827</v>
      </c>
      <c r="E17" s="568">
        <v>1085</v>
      </c>
      <c r="F17" s="568">
        <v>1679</v>
      </c>
      <c r="G17" s="568">
        <v>1771</v>
      </c>
      <c r="H17" s="568">
        <v>2594</v>
      </c>
      <c r="I17" s="568">
        <v>821</v>
      </c>
      <c r="J17" s="568">
        <v>591</v>
      </c>
      <c r="K17" s="568">
        <v>1105</v>
      </c>
    </row>
    <row r="18" spans="1:11" ht="15" x14ac:dyDescent="0.25">
      <c r="A18" s="507">
        <v>1954</v>
      </c>
      <c r="B18" s="568">
        <v>250</v>
      </c>
      <c r="C18" s="568">
        <v>481</v>
      </c>
      <c r="D18" s="568">
        <v>752</v>
      </c>
      <c r="E18" s="568">
        <v>1159</v>
      </c>
      <c r="F18" s="568">
        <v>1658</v>
      </c>
      <c r="G18" s="568">
        <v>1873</v>
      </c>
      <c r="H18" s="568">
        <v>2768</v>
      </c>
      <c r="I18" s="568">
        <v>893</v>
      </c>
      <c r="J18" s="568">
        <v>584</v>
      </c>
      <c r="K18" s="568">
        <v>1085</v>
      </c>
    </row>
    <row r="19" spans="1:11" ht="15" x14ac:dyDescent="0.25">
      <c r="A19" s="507">
        <v>1955</v>
      </c>
      <c r="B19" s="568">
        <v>532</v>
      </c>
      <c r="C19" s="568">
        <v>761</v>
      </c>
      <c r="D19" s="568">
        <v>922</v>
      </c>
      <c r="E19" s="568">
        <v>1139</v>
      </c>
      <c r="F19" s="568">
        <v>1636</v>
      </c>
      <c r="G19" s="568">
        <v>1674</v>
      </c>
      <c r="H19" s="568">
        <v>2508</v>
      </c>
      <c r="I19" s="568">
        <v>780</v>
      </c>
      <c r="J19" s="568">
        <v>558</v>
      </c>
      <c r="K19" s="568">
        <v>1144</v>
      </c>
    </row>
    <row r="20" spans="1:11" ht="15" x14ac:dyDescent="0.25">
      <c r="A20" s="507">
        <v>1956</v>
      </c>
      <c r="B20" s="568">
        <v>279</v>
      </c>
      <c r="C20" s="568">
        <v>421</v>
      </c>
      <c r="D20" s="568">
        <v>643</v>
      </c>
      <c r="E20" s="568">
        <v>1060</v>
      </c>
      <c r="F20" s="568">
        <v>1517</v>
      </c>
      <c r="G20" s="568">
        <v>1567</v>
      </c>
      <c r="H20" s="568">
        <v>2693</v>
      </c>
      <c r="I20" s="568">
        <v>865</v>
      </c>
      <c r="J20" s="568">
        <v>603</v>
      </c>
      <c r="K20" s="568">
        <v>999</v>
      </c>
    </row>
    <row r="21" spans="1:11" ht="15" x14ac:dyDescent="0.25">
      <c r="A21" s="507">
        <v>1957</v>
      </c>
      <c r="B21" s="568">
        <v>358</v>
      </c>
      <c r="C21" s="568">
        <v>570</v>
      </c>
      <c r="D21" s="568">
        <v>660</v>
      </c>
      <c r="E21" s="568">
        <v>920</v>
      </c>
      <c r="F21" s="568">
        <v>1647</v>
      </c>
      <c r="G21" s="568">
        <v>1577</v>
      </c>
      <c r="H21" s="568">
        <v>2332</v>
      </c>
      <c r="I21" s="568">
        <v>817</v>
      </c>
      <c r="J21" s="568">
        <v>666</v>
      </c>
      <c r="K21" s="568">
        <v>1016</v>
      </c>
    </row>
    <row r="22" spans="1:11" ht="15" x14ac:dyDescent="0.25">
      <c r="A22" s="507">
        <v>1958</v>
      </c>
      <c r="B22" s="568">
        <v>287</v>
      </c>
      <c r="C22" s="568">
        <v>459</v>
      </c>
      <c r="D22" s="568">
        <v>541</v>
      </c>
      <c r="E22" s="568">
        <v>791</v>
      </c>
      <c r="F22" s="568">
        <v>1552</v>
      </c>
      <c r="G22" s="568">
        <v>1487</v>
      </c>
      <c r="H22" s="568">
        <v>2396</v>
      </c>
      <c r="I22" s="568">
        <v>958</v>
      </c>
      <c r="J22" s="568">
        <v>820</v>
      </c>
      <c r="K22" s="568">
        <v>963</v>
      </c>
    </row>
    <row r="23" spans="1:11" ht="15" x14ac:dyDescent="0.25">
      <c r="A23" s="507">
        <v>1959</v>
      </c>
      <c r="B23" s="568">
        <v>463</v>
      </c>
      <c r="C23" s="568">
        <v>720</v>
      </c>
      <c r="D23" s="568">
        <v>887</v>
      </c>
      <c r="E23" s="568">
        <v>991</v>
      </c>
      <c r="F23" s="568">
        <v>1758</v>
      </c>
      <c r="G23" s="568">
        <v>1641</v>
      </c>
      <c r="H23" s="568">
        <v>2335</v>
      </c>
      <c r="I23" s="568">
        <v>922</v>
      </c>
      <c r="J23" s="568">
        <v>794</v>
      </c>
      <c r="K23" s="568">
        <v>1142</v>
      </c>
    </row>
    <row r="24" spans="1:11" ht="15" x14ac:dyDescent="0.25">
      <c r="A24" s="507">
        <v>1960</v>
      </c>
      <c r="B24" s="568">
        <v>318</v>
      </c>
      <c r="C24" s="568">
        <v>487</v>
      </c>
      <c r="D24" s="568">
        <v>626</v>
      </c>
      <c r="E24" s="568">
        <v>871</v>
      </c>
      <c r="F24" s="568">
        <v>1583</v>
      </c>
      <c r="G24" s="568">
        <v>1532</v>
      </c>
      <c r="H24" s="568">
        <v>2367</v>
      </c>
      <c r="I24" s="568">
        <v>974</v>
      </c>
      <c r="J24" s="568">
        <v>796</v>
      </c>
      <c r="K24" s="568">
        <v>1000</v>
      </c>
    </row>
    <row r="25" spans="1:11" ht="15" x14ac:dyDescent="0.25">
      <c r="A25" s="507">
        <v>1961</v>
      </c>
      <c r="B25" s="568">
        <v>419</v>
      </c>
      <c r="C25" s="568">
        <v>630</v>
      </c>
      <c r="D25" s="568">
        <v>647</v>
      </c>
      <c r="E25" s="568">
        <v>789</v>
      </c>
      <c r="F25" s="568">
        <v>1546</v>
      </c>
      <c r="G25" s="568">
        <v>1286</v>
      </c>
      <c r="H25" s="568">
        <v>2090</v>
      </c>
      <c r="I25" s="568">
        <v>931</v>
      </c>
      <c r="J25" s="568">
        <v>777</v>
      </c>
      <c r="K25" s="568">
        <v>980</v>
      </c>
    </row>
    <row r="26" spans="1:11" ht="15" x14ac:dyDescent="0.25">
      <c r="A26" s="507">
        <v>1962</v>
      </c>
      <c r="B26" s="568">
        <v>226</v>
      </c>
      <c r="C26" s="568">
        <v>425</v>
      </c>
      <c r="D26" s="568">
        <v>651</v>
      </c>
      <c r="E26" s="568">
        <v>890</v>
      </c>
      <c r="F26" s="568">
        <v>1578</v>
      </c>
      <c r="G26" s="568">
        <v>1658</v>
      </c>
      <c r="H26" s="568">
        <v>2566</v>
      </c>
      <c r="I26" s="568">
        <v>889</v>
      </c>
      <c r="J26" s="568">
        <v>623</v>
      </c>
      <c r="K26" s="568">
        <v>994</v>
      </c>
    </row>
    <row r="27" spans="1:11" ht="15" x14ac:dyDescent="0.25">
      <c r="A27" s="507">
        <v>1963</v>
      </c>
      <c r="B27" s="568">
        <v>328</v>
      </c>
      <c r="C27" s="568">
        <v>443</v>
      </c>
      <c r="D27" s="568">
        <v>622</v>
      </c>
      <c r="E27" s="568">
        <v>1089</v>
      </c>
      <c r="F27" s="568">
        <v>1480</v>
      </c>
      <c r="G27" s="568">
        <v>1503</v>
      </c>
      <c r="H27" s="568">
        <v>2756</v>
      </c>
      <c r="I27" s="568">
        <v>990</v>
      </c>
      <c r="J27" s="568">
        <v>643</v>
      </c>
      <c r="K27" s="568">
        <v>1014</v>
      </c>
    </row>
    <row r="28" spans="1:11" ht="15" x14ac:dyDescent="0.25">
      <c r="A28" s="507">
        <v>1964</v>
      </c>
      <c r="B28" s="568">
        <v>270</v>
      </c>
      <c r="C28" s="568">
        <v>497</v>
      </c>
      <c r="D28" s="568">
        <v>711</v>
      </c>
      <c r="E28" s="568">
        <v>944</v>
      </c>
      <c r="F28" s="568">
        <v>1572</v>
      </c>
      <c r="G28" s="568">
        <v>1522</v>
      </c>
      <c r="H28" s="568">
        <v>2482</v>
      </c>
      <c r="I28" s="568">
        <v>891</v>
      </c>
      <c r="J28" s="568">
        <v>631</v>
      </c>
      <c r="K28" s="568">
        <v>1009</v>
      </c>
    </row>
    <row r="29" spans="1:11" ht="15" x14ac:dyDescent="0.25">
      <c r="A29" s="507">
        <v>1965</v>
      </c>
      <c r="B29" s="568">
        <v>310</v>
      </c>
      <c r="C29" s="568">
        <v>498</v>
      </c>
      <c r="D29" s="568">
        <v>618</v>
      </c>
      <c r="E29" s="568">
        <v>832</v>
      </c>
      <c r="F29" s="568">
        <v>1613</v>
      </c>
      <c r="G29" s="568">
        <v>1552</v>
      </c>
      <c r="H29" s="568">
        <v>2461</v>
      </c>
      <c r="I29" s="568">
        <v>780</v>
      </c>
      <c r="J29" s="568">
        <v>577</v>
      </c>
      <c r="K29" s="568">
        <v>979</v>
      </c>
    </row>
    <row r="30" spans="1:11" ht="15" x14ac:dyDescent="0.25">
      <c r="A30" s="507">
        <v>1966</v>
      </c>
      <c r="B30" s="568">
        <v>380</v>
      </c>
      <c r="C30" s="568">
        <v>598</v>
      </c>
      <c r="D30" s="568">
        <v>649</v>
      </c>
      <c r="E30" s="568">
        <v>845</v>
      </c>
      <c r="F30" s="568">
        <v>1503</v>
      </c>
      <c r="G30" s="568">
        <v>1367</v>
      </c>
      <c r="H30" s="568">
        <v>2196</v>
      </c>
      <c r="I30" s="568">
        <v>1006</v>
      </c>
      <c r="J30" s="568">
        <v>713</v>
      </c>
      <c r="K30" s="568">
        <v>982</v>
      </c>
    </row>
    <row r="31" spans="1:11" ht="15" x14ac:dyDescent="0.25">
      <c r="A31" s="507">
        <v>1967</v>
      </c>
      <c r="B31" s="568">
        <v>377</v>
      </c>
      <c r="C31" s="568">
        <v>493</v>
      </c>
      <c r="D31" s="568">
        <v>488</v>
      </c>
      <c r="E31" s="568">
        <v>640</v>
      </c>
      <c r="F31" s="568">
        <v>1386</v>
      </c>
      <c r="G31" s="568">
        <v>1166</v>
      </c>
      <c r="H31" s="568">
        <v>2247</v>
      </c>
      <c r="I31" s="568">
        <v>911</v>
      </c>
      <c r="J31" s="568">
        <v>856</v>
      </c>
      <c r="K31" s="568">
        <v>902</v>
      </c>
    </row>
    <row r="32" spans="1:11" ht="15" x14ac:dyDescent="0.25">
      <c r="A32" s="507">
        <v>1968</v>
      </c>
      <c r="B32" s="568">
        <v>361</v>
      </c>
      <c r="C32" s="568">
        <v>579</v>
      </c>
      <c r="D32" s="568">
        <v>660</v>
      </c>
      <c r="E32" s="568">
        <v>824</v>
      </c>
      <c r="F32" s="568">
        <v>1582</v>
      </c>
      <c r="G32" s="568">
        <v>1440</v>
      </c>
      <c r="H32" s="568">
        <v>2139</v>
      </c>
      <c r="I32" s="568">
        <v>839</v>
      </c>
      <c r="J32" s="568">
        <v>667</v>
      </c>
      <c r="K32" s="568">
        <v>977</v>
      </c>
    </row>
    <row r="33" spans="1:11" ht="15" x14ac:dyDescent="0.25">
      <c r="A33" s="507">
        <v>1969</v>
      </c>
      <c r="B33" s="568">
        <v>386</v>
      </c>
      <c r="C33" s="568">
        <v>556</v>
      </c>
      <c r="D33" s="568">
        <v>628</v>
      </c>
      <c r="E33" s="568">
        <v>865</v>
      </c>
      <c r="F33" s="568">
        <v>1616</v>
      </c>
      <c r="G33" s="568">
        <v>1490</v>
      </c>
      <c r="H33" s="568">
        <v>2392</v>
      </c>
      <c r="I33" s="568">
        <v>1021</v>
      </c>
      <c r="J33" s="568">
        <v>727</v>
      </c>
      <c r="K33" s="568">
        <v>1020</v>
      </c>
    </row>
    <row r="34" spans="1:11" ht="15" x14ac:dyDescent="0.25">
      <c r="A34" s="507">
        <v>1970</v>
      </c>
      <c r="B34" s="568">
        <v>423</v>
      </c>
      <c r="C34" s="568">
        <v>615</v>
      </c>
      <c r="D34" s="568">
        <v>747</v>
      </c>
      <c r="E34" s="568">
        <v>980</v>
      </c>
      <c r="F34" s="568">
        <v>1744</v>
      </c>
      <c r="G34" s="568">
        <v>1571</v>
      </c>
      <c r="H34" s="568">
        <v>2282</v>
      </c>
      <c r="I34" s="568">
        <v>971</v>
      </c>
      <c r="J34" s="568">
        <v>734</v>
      </c>
      <c r="K34" s="568">
        <v>1079</v>
      </c>
    </row>
    <row r="35" spans="1:11" ht="15" x14ac:dyDescent="0.25">
      <c r="A35" s="507">
        <v>1971</v>
      </c>
      <c r="B35" s="568">
        <v>418</v>
      </c>
      <c r="C35" s="568">
        <v>569</v>
      </c>
      <c r="D35" s="568">
        <v>696</v>
      </c>
      <c r="E35" s="568">
        <v>880</v>
      </c>
      <c r="F35" s="568">
        <v>1666</v>
      </c>
      <c r="G35" s="568">
        <v>1480</v>
      </c>
      <c r="H35" s="568">
        <v>2325</v>
      </c>
      <c r="I35" s="568">
        <v>904</v>
      </c>
      <c r="J35" s="568">
        <v>710</v>
      </c>
      <c r="K35" s="568">
        <v>1036</v>
      </c>
    </row>
    <row r="36" spans="1:11" ht="15" x14ac:dyDescent="0.25">
      <c r="A36" s="507">
        <v>1972</v>
      </c>
      <c r="B36" s="568">
        <v>326</v>
      </c>
      <c r="C36" s="568">
        <v>492</v>
      </c>
      <c r="D36" s="568">
        <v>577</v>
      </c>
      <c r="E36" s="568">
        <v>833</v>
      </c>
      <c r="F36" s="568">
        <v>1581</v>
      </c>
      <c r="G36" s="568">
        <v>1433</v>
      </c>
      <c r="H36" s="568">
        <v>2403</v>
      </c>
      <c r="I36" s="568">
        <v>965</v>
      </c>
      <c r="J36" s="568">
        <v>718</v>
      </c>
      <c r="K36" s="568">
        <v>989</v>
      </c>
    </row>
    <row r="37" spans="1:11" ht="15" x14ac:dyDescent="0.25">
      <c r="A37" s="507">
        <v>1973</v>
      </c>
      <c r="B37" s="568">
        <v>514</v>
      </c>
      <c r="C37" s="568">
        <v>698</v>
      </c>
      <c r="D37" s="568">
        <v>777</v>
      </c>
      <c r="E37" s="568">
        <v>931</v>
      </c>
      <c r="F37" s="568">
        <v>1778</v>
      </c>
      <c r="G37" s="568">
        <v>1576</v>
      </c>
      <c r="H37" s="568">
        <v>2253</v>
      </c>
      <c r="I37" s="568">
        <v>962</v>
      </c>
      <c r="J37" s="568">
        <v>672</v>
      </c>
      <c r="K37" s="568">
        <v>1106</v>
      </c>
    </row>
    <row r="38" spans="1:11" ht="15" x14ac:dyDescent="0.25">
      <c r="A38" s="507">
        <v>1974</v>
      </c>
      <c r="B38" s="568">
        <v>353</v>
      </c>
      <c r="C38" s="568">
        <v>493</v>
      </c>
      <c r="D38" s="568">
        <v>564</v>
      </c>
      <c r="E38" s="568">
        <v>818</v>
      </c>
      <c r="F38" s="568">
        <v>1616</v>
      </c>
      <c r="G38" s="568">
        <v>1291</v>
      </c>
      <c r="H38" s="568">
        <v>2235</v>
      </c>
      <c r="I38" s="568">
        <v>1035</v>
      </c>
      <c r="J38" s="568">
        <v>735</v>
      </c>
      <c r="K38" s="568">
        <v>981</v>
      </c>
    </row>
    <row r="39" spans="1:11" ht="15" x14ac:dyDescent="0.25">
      <c r="A39" s="507">
        <v>1975</v>
      </c>
      <c r="B39" s="568">
        <v>422</v>
      </c>
      <c r="C39" s="568">
        <v>584</v>
      </c>
      <c r="D39" s="568">
        <v>721</v>
      </c>
      <c r="E39" s="568">
        <v>937</v>
      </c>
      <c r="F39" s="568">
        <v>1791</v>
      </c>
      <c r="G39" s="568">
        <v>1440</v>
      </c>
      <c r="H39" s="568">
        <v>2162</v>
      </c>
      <c r="I39" s="568">
        <v>903</v>
      </c>
      <c r="J39" s="568">
        <v>597</v>
      </c>
      <c r="K39" s="568">
        <v>1049</v>
      </c>
    </row>
    <row r="40" spans="1:11" ht="15" x14ac:dyDescent="0.25">
      <c r="A40" s="507">
        <v>1976</v>
      </c>
      <c r="B40" s="568">
        <v>362</v>
      </c>
      <c r="C40" s="568">
        <v>488</v>
      </c>
      <c r="D40" s="568">
        <v>571</v>
      </c>
      <c r="E40" s="568">
        <v>877</v>
      </c>
      <c r="F40" s="568">
        <v>1496</v>
      </c>
      <c r="G40" s="568">
        <v>1166</v>
      </c>
      <c r="H40" s="568">
        <v>1957</v>
      </c>
      <c r="I40" s="568">
        <v>926</v>
      </c>
      <c r="J40" s="568">
        <v>640</v>
      </c>
      <c r="K40" s="568">
        <v>920</v>
      </c>
    </row>
    <row r="41" spans="1:11" ht="15" x14ac:dyDescent="0.25">
      <c r="A41" s="507">
        <v>1977</v>
      </c>
      <c r="B41" s="568">
        <v>364</v>
      </c>
      <c r="C41" s="568">
        <v>571</v>
      </c>
      <c r="D41" s="568">
        <v>769</v>
      </c>
      <c r="E41" s="568">
        <v>1057</v>
      </c>
      <c r="F41" s="568">
        <v>1842</v>
      </c>
      <c r="G41" s="568">
        <v>1726</v>
      </c>
      <c r="H41" s="568">
        <v>2622</v>
      </c>
      <c r="I41" s="568">
        <v>1098</v>
      </c>
      <c r="J41" s="568">
        <v>737</v>
      </c>
      <c r="K41" s="568">
        <v>1169</v>
      </c>
    </row>
    <row r="42" spans="1:11" ht="15" x14ac:dyDescent="0.25">
      <c r="A42" s="507">
        <v>1978</v>
      </c>
      <c r="B42" s="568">
        <v>332</v>
      </c>
      <c r="C42" s="568">
        <v>515</v>
      </c>
      <c r="D42" s="568">
        <v>692</v>
      </c>
      <c r="E42" s="568">
        <v>966</v>
      </c>
      <c r="F42" s="568">
        <v>1790</v>
      </c>
      <c r="G42" s="568">
        <v>1611</v>
      </c>
      <c r="H42" s="568">
        <v>2548</v>
      </c>
      <c r="I42" s="568">
        <v>1040</v>
      </c>
      <c r="J42" s="568">
        <v>721</v>
      </c>
      <c r="K42" s="568">
        <v>1112</v>
      </c>
    </row>
    <row r="43" spans="1:11" ht="15" x14ac:dyDescent="0.25">
      <c r="A43" s="507">
        <v>1979</v>
      </c>
      <c r="B43" s="568">
        <v>390</v>
      </c>
      <c r="C43" s="568">
        <v>497</v>
      </c>
      <c r="D43" s="568">
        <v>571</v>
      </c>
      <c r="E43" s="568">
        <v>813</v>
      </c>
      <c r="F43" s="568">
        <v>1641</v>
      </c>
      <c r="G43" s="568">
        <v>1333</v>
      </c>
      <c r="H43" s="568">
        <v>2151</v>
      </c>
      <c r="I43" s="568">
        <v>1023</v>
      </c>
      <c r="J43" s="568">
        <v>753</v>
      </c>
      <c r="K43" s="568">
        <v>1003</v>
      </c>
    </row>
    <row r="44" spans="1:11" ht="15" x14ac:dyDescent="0.25">
      <c r="A44" s="507">
        <v>1980</v>
      </c>
      <c r="B44" s="568">
        <v>438</v>
      </c>
      <c r="C44" s="568">
        <v>680</v>
      </c>
      <c r="D44" s="568">
        <v>769</v>
      </c>
      <c r="E44" s="568">
        <v>1158</v>
      </c>
      <c r="F44" s="568">
        <v>1911</v>
      </c>
      <c r="G44" s="568">
        <v>1754</v>
      </c>
      <c r="H44" s="568">
        <v>2651</v>
      </c>
      <c r="I44" s="568">
        <v>1071</v>
      </c>
      <c r="J44" s="568">
        <v>653</v>
      </c>
      <c r="K44" s="568">
        <v>1214</v>
      </c>
    </row>
    <row r="45" spans="1:11" ht="15" x14ac:dyDescent="0.25">
      <c r="A45" s="507">
        <v>1981</v>
      </c>
      <c r="B45" s="568">
        <v>391</v>
      </c>
      <c r="C45" s="568">
        <v>557</v>
      </c>
      <c r="D45" s="568">
        <v>617</v>
      </c>
      <c r="E45" s="568">
        <v>870</v>
      </c>
      <c r="F45" s="568">
        <v>1734</v>
      </c>
      <c r="G45" s="568">
        <v>1496</v>
      </c>
      <c r="H45" s="568">
        <v>2407</v>
      </c>
      <c r="I45" s="568">
        <v>1159</v>
      </c>
      <c r="J45" s="568">
        <v>850</v>
      </c>
      <c r="K45" s="568">
        <v>1107</v>
      </c>
    </row>
    <row r="46" spans="1:11" ht="15" x14ac:dyDescent="0.25">
      <c r="A46" s="507">
        <v>1982</v>
      </c>
      <c r="B46" s="568">
        <v>281</v>
      </c>
      <c r="C46" s="568">
        <v>440</v>
      </c>
      <c r="D46" s="568">
        <v>598</v>
      </c>
      <c r="E46" s="568">
        <v>806</v>
      </c>
      <c r="F46" s="568">
        <v>1791</v>
      </c>
      <c r="G46" s="568">
        <v>1452</v>
      </c>
      <c r="H46" s="568">
        <v>2416</v>
      </c>
      <c r="I46" s="568">
        <v>972</v>
      </c>
      <c r="J46" s="568">
        <v>636</v>
      </c>
      <c r="K46" s="568">
        <v>1046</v>
      </c>
    </row>
    <row r="47" spans="1:11" ht="15" x14ac:dyDescent="0.25">
      <c r="A47" s="507">
        <v>1983</v>
      </c>
      <c r="B47" s="568">
        <v>488</v>
      </c>
      <c r="C47" s="568">
        <v>681</v>
      </c>
      <c r="D47" s="568">
        <v>885</v>
      </c>
      <c r="E47" s="568">
        <v>1121</v>
      </c>
      <c r="F47" s="568">
        <v>1791</v>
      </c>
      <c r="G47" s="568">
        <v>1518</v>
      </c>
      <c r="H47" s="568">
        <v>2221</v>
      </c>
      <c r="I47" s="568">
        <v>1033</v>
      </c>
      <c r="J47" s="568">
        <v>768</v>
      </c>
      <c r="K47" s="568">
        <v>1178</v>
      </c>
    </row>
    <row r="48" spans="1:11" ht="15" x14ac:dyDescent="0.25">
      <c r="A48" s="507">
        <v>1984</v>
      </c>
      <c r="B48" s="568">
        <v>423</v>
      </c>
      <c r="C48" s="568">
        <v>566</v>
      </c>
      <c r="D48" s="568">
        <v>684</v>
      </c>
      <c r="E48" s="568">
        <v>903</v>
      </c>
      <c r="F48" s="568">
        <v>1727</v>
      </c>
      <c r="G48" s="568">
        <v>1438</v>
      </c>
      <c r="H48" s="568">
        <v>2396</v>
      </c>
      <c r="I48" s="568">
        <v>1065</v>
      </c>
      <c r="J48" s="568">
        <v>958</v>
      </c>
      <c r="K48" s="568">
        <v>1139</v>
      </c>
    </row>
    <row r="49" spans="1:11" ht="15" x14ac:dyDescent="0.25">
      <c r="A49" s="507">
        <v>1985</v>
      </c>
      <c r="B49" s="568">
        <v>324</v>
      </c>
      <c r="C49" s="568">
        <v>509</v>
      </c>
      <c r="D49" s="568">
        <v>602</v>
      </c>
      <c r="E49" s="568">
        <v>780</v>
      </c>
      <c r="F49" s="568">
        <v>1878</v>
      </c>
      <c r="G49" s="568">
        <v>1522</v>
      </c>
      <c r="H49" s="568">
        <v>2519</v>
      </c>
      <c r="I49" s="568">
        <v>1095</v>
      </c>
      <c r="J49" s="568">
        <v>761</v>
      </c>
      <c r="K49" s="568">
        <v>1121</v>
      </c>
    </row>
    <row r="50" spans="1:11" ht="15" x14ac:dyDescent="0.25">
      <c r="A50" s="507">
        <v>1986</v>
      </c>
      <c r="B50" s="568">
        <v>259</v>
      </c>
      <c r="C50" s="568">
        <v>515</v>
      </c>
      <c r="D50" s="568">
        <v>699</v>
      </c>
      <c r="E50" s="568">
        <v>965</v>
      </c>
      <c r="F50" s="568">
        <v>2030</v>
      </c>
      <c r="G50" s="568">
        <v>1725</v>
      </c>
      <c r="H50" s="568">
        <v>2541</v>
      </c>
      <c r="I50" s="568">
        <v>1090</v>
      </c>
      <c r="J50" s="568">
        <v>696</v>
      </c>
      <c r="K50" s="568">
        <v>1181</v>
      </c>
    </row>
    <row r="51" spans="1:11" ht="15" x14ac:dyDescent="0.25">
      <c r="A51" s="507">
        <v>1987</v>
      </c>
      <c r="B51" s="568">
        <v>361</v>
      </c>
      <c r="C51" s="568">
        <v>634</v>
      </c>
      <c r="D51" s="568">
        <v>879</v>
      </c>
      <c r="E51" s="568">
        <v>1060</v>
      </c>
      <c r="F51" s="568">
        <v>1967</v>
      </c>
      <c r="G51" s="568">
        <v>1673</v>
      </c>
      <c r="H51" s="568">
        <v>2310</v>
      </c>
      <c r="I51" s="568">
        <v>1119</v>
      </c>
      <c r="J51" s="568">
        <v>716</v>
      </c>
      <c r="K51" s="568">
        <v>1208</v>
      </c>
    </row>
    <row r="52" spans="1:11" ht="15" x14ac:dyDescent="0.25">
      <c r="A52" s="507">
        <v>1988</v>
      </c>
      <c r="B52" s="568">
        <v>489</v>
      </c>
      <c r="C52" s="568">
        <v>699</v>
      </c>
      <c r="D52" s="568">
        <v>932</v>
      </c>
      <c r="E52" s="568">
        <v>1171</v>
      </c>
      <c r="F52" s="568">
        <v>1833</v>
      </c>
      <c r="G52" s="568">
        <v>1531</v>
      </c>
      <c r="H52" s="568">
        <v>2371</v>
      </c>
      <c r="I52" s="568">
        <v>1235</v>
      </c>
      <c r="J52" s="568">
        <v>776</v>
      </c>
      <c r="K52" s="568">
        <v>1231</v>
      </c>
    </row>
    <row r="53" spans="1:11" ht="15" x14ac:dyDescent="0.25">
      <c r="A53" s="507">
        <v>1989</v>
      </c>
      <c r="B53" s="568">
        <v>379</v>
      </c>
      <c r="C53" s="568">
        <v>566</v>
      </c>
      <c r="D53" s="568">
        <v>617</v>
      </c>
      <c r="E53" s="568">
        <v>811</v>
      </c>
      <c r="F53" s="568">
        <v>1885</v>
      </c>
      <c r="G53" s="568">
        <v>1356</v>
      </c>
      <c r="H53" s="568">
        <v>2254</v>
      </c>
      <c r="I53" s="568">
        <v>1265</v>
      </c>
      <c r="J53" s="568">
        <v>706</v>
      </c>
      <c r="K53" s="568">
        <v>1102</v>
      </c>
    </row>
    <row r="54" spans="1:11" ht="15" x14ac:dyDescent="0.25">
      <c r="A54" s="507">
        <v>1990</v>
      </c>
      <c r="B54" s="568">
        <v>429</v>
      </c>
      <c r="C54" s="568">
        <v>562</v>
      </c>
      <c r="D54" s="568">
        <v>602</v>
      </c>
      <c r="E54" s="568">
        <v>913</v>
      </c>
      <c r="F54" s="568">
        <v>2054</v>
      </c>
      <c r="G54" s="568">
        <v>1563</v>
      </c>
      <c r="H54" s="568">
        <v>2526</v>
      </c>
      <c r="I54" s="568">
        <v>1212</v>
      </c>
      <c r="J54" s="568">
        <v>838</v>
      </c>
      <c r="K54" s="568">
        <v>1200</v>
      </c>
    </row>
    <row r="55" spans="1:11" ht="15" x14ac:dyDescent="0.25">
      <c r="A55" s="507">
        <v>1991</v>
      </c>
      <c r="B55" s="568">
        <v>465</v>
      </c>
      <c r="C55" s="568">
        <v>741</v>
      </c>
      <c r="D55" s="568">
        <v>909</v>
      </c>
      <c r="E55" s="568">
        <v>1055</v>
      </c>
      <c r="F55" s="568">
        <v>2114</v>
      </c>
      <c r="G55" s="568">
        <v>1699</v>
      </c>
      <c r="H55" s="568">
        <v>2455</v>
      </c>
      <c r="I55" s="568">
        <v>1110</v>
      </c>
      <c r="J55" s="568">
        <v>730</v>
      </c>
      <c r="K55" s="568">
        <v>1281</v>
      </c>
    </row>
    <row r="56" spans="1:11" ht="15" x14ac:dyDescent="0.25">
      <c r="A56" s="507">
        <v>1992</v>
      </c>
      <c r="B56" s="568">
        <v>244</v>
      </c>
      <c r="C56" s="568">
        <v>384</v>
      </c>
      <c r="D56" s="568">
        <v>410</v>
      </c>
      <c r="E56" s="568">
        <v>588</v>
      </c>
      <c r="F56" s="568">
        <v>1707</v>
      </c>
      <c r="G56" s="568">
        <v>1244</v>
      </c>
      <c r="H56" s="568">
        <v>2165</v>
      </c>
      <c r="I56" s="568">
        <v>1150</v>
      </c>
      <c r="J56" s="568">
        <v>906</v>
      </c>
      <c r="K56" s="568">
        <v>1001</v>
      </c>
    </row>
    <row r="57" spans="1:11" ht="15" x14ac:dyDescent="0.25">
      <c r="A57" s="507">
        <v>1993</v>
      </c>
      <c r="B57" s="568">
        <v>453</v>
      </c>
      <c r="C57" s="568">
        <v>660</v>
      </c>
      <c r="D57" s="568">
        <v>688</v>
      </c>
      <c r="E57" s="568">
        <v>767</v>
      </c>
      <c r="F57" s="568">
        <v>2011</v>
      </c>
      <c r="G57" s="568">
        <v>1571</v>
      </c>
      <c r="H57" s="568">
        <v>2325</v>
      </c>
      <c r="I57" s="568">
        <v>1078</v>
      </c>
      <c r="J57" s="568">
        <v>693</v>
      </c>
      <c r="K57" s="568">
        <v>1168</v>
      </c>
    </row>
    <row r="58" spans="1:11" ht="15" x14ac:dyDescent="0.25">
      <c r="A58" s="507">
        <v>1994</v>
      </c>
      <c r="B58" s="568">
        <v>505</v>
      </c>
      <c r="C58" s="568">
        <v>629</v>
      </c>
      <c r="D58" s="568">
        <v>621</v>
      </c>
      <c r="E58" s="568">
        <v>830</v>
      </c>
      <c r="F58" s="568">
        <v>1933</v>
      </c>
      <c r="G58" s="568">
        <v>1392</v>
      </c>
      <c r="H58" s="568">
        <v>2384</v>
      </c>
      <c r="I58" s="568">
        <v>1386</v>
      </c>
      <c r="J58" s="568">
        <v>837</v>
      </c>
      <c r="K58" s="568">
        <v>1185</v>
      </c>
    </row>
    <row r="59" spans="1:11" ht="15" x14ac:dyDescent="0.25">
      <c r="A59" s="507">
        <v>1995</v>
      </c>
      <c r="B59" s="568">
        <v>471</v>
      </c>
      <c r="C59" s="568">
        <v>704</v>
      </c>
      <c r="D59" s="568">
        <v>877</v>
      </c>
      <c r="E59" s="568">
        <v>928</v>
      </c>
      <c r="F59" s="568">
        <v>2028</v>
      </c>
      <c r="G59" s="568">
        <v>1613</v>
      </c>
      <c r="H59" s="568">
        <v>2398</v>
      </c>
      <c r="I59" s="568">
        <v>1213</v>
      </c>
      <c r="J59" s="568">
        <v>794</v>
      </c>
      <c r="K59" s="568">
        <v>1261</v>
      </c>
    </row>
    <row r="60" spans="1:11" ht="15" x14ac:dyDescent="0.25">
      <c r="A60" s="507">
        <v>1996</v>
      </c>
      <c r="B60" s="568">
        <v>368</v>
      </c>
      <c r="C60" s="568">
        <v>526</v>
      </c>
      <c r="D60" s="568">
        <v>596</v>
      </c>
      <c r="E60" s="568">
        <v>774</v>
      </c>
      <c r="F60" s="568">
        <v>1828</v>
      </c>
      <c r="G60" s="568">
        <v>1432</v>
      </c>
      <c r="H60" s="568">
        <v>2485</v>
      </c>
      <c r="I60" s="568">
        <v>1363</v>
      </c>
      <c r="J60" s="568">
        <v>886</v>
      </c>
      <c r="K60" s="568">
        <v>1162</v>
      </c>
    </row>
    <row r="61" spans="1:11" ht="15" x14ac:dyDescent="0.25">
      <c r="A61" s="507">
        <v>1997</v>
      </c>
      <c r="B61" s="568">
        <v>355</v>
      </c>
      <c r="C61" s="568">
        <v>489</v>
      </c>
      <c r="D61" s="568">
        <v>547</v>
      </c>
      <c r="E61" s="568">
        <v>825</v>
      </c>
      <c r="F61" s="568">
        <v>1841</v>
      </c>
      <c r="G61" s="568">
        <v>1354</v>
      </c>
      <c r="H61" s="568">
        <v>2332</v>
      </c>
      <c r="I61" s="568">
        <v>1314</v>
      </c>
      <c r="J61" s="568">
        <v>889</v>
      </c>
      <c r="K61" s="568">
        <v>1132</v>
      </c>
    </row>
    <row r="62" spans="1:11" ht="15" x14ac:dyDescent="0.25">
      <c r="A62" s="507">
        <v>1998</v>
      </c>
      <c r="B62" s="568">
        <v>456</v>
      </c>
      <c r="C62" s="568">
        <v>671</v>
      </c>
      <c r="D62" s="568">
        <v>851</v>
      </c>
      <c r="E62" s="568">
        <v>1084</v>
      </c>
      <c r="F62" s="568">
        <v>2257</v>
      </c>
      <c r="G62" s="568">
        <v>1881</v>
      </c>
      <c r="H62" s="568">
        <v>3008</v>
      </c>
      <c r="I62" s="568">
        <v>1228</v>
      </c>
      <c r="J62" s="568">
        <v>759</v>
      </c>
      <c r="K62" s="568">
        <v>1390</v>
      </c>
    </row>
    <row r="63" spans="1:11" ht="15" x14ac:dyDescent="0.25">
      <c r="A63" s="507">
        <v>1999</v>
      </c>
      <c r="B63" s="568">
        <v>576</v>
      </c>
      <c r="C63" s="568">
        <v>774</v>
      </c>
      <c r="D63" s="568">
        <v>816</v>
      </c>
      <c r="E63" s="568">
        <v>921</v>
      </c>
      <c r="F63" s="568">
        <v>2014</v>
      </c>
      <c r="G63" s="568">
        <v>1679</v>
      </c>
      <c r="H63" s="568">
        <v>2623</v>
      </c>
      <c r="I63" s="568">
        <v>1231</v>
      </c>
      <c r="J63" s="568">
        <v>665</v>
      </c>
      <c r="K63" s="568">
        <v>1282</v>
      </c>
    </row>
    <row r="64" spans="1:11" ht="15" x14ac:dyDescent="0.25">
      <c r="A64" s="507">
        <v>2000</v>
      </c>
      <c r="B64" s="568">
        <v>279</v>
      </c>
      <c r="C64" s="568">
        <v>458</v>
      </c>
      <c r="D64" s="568">
        <v>632</v>
      </c>
      <c r="E64" s="568">
        <v>983</v>
      </c>
      <c r="F64" s="568">
        <v>1925</v>
      </c>
      <c r="G64" s="568">
        <v>1674</v>
      </c>
      <c r="H64" s="568">
        <v>2775</v>
      </c>
      <c r="I64" s="568">
        <v>1480</v>
      </c>
      <c r="J64" s="568">
        <v>772</v>
      </c>
      <c r="K64" s="568">
        <v>1232</v>
      </c>
    </row>
    <row r="65" spans="1:11" ht="15" x14ac:dyDescent="0.25">
      <c r="A65" s="507">
        <v>2001</v>
      </c>
      <c r="B65" s="568">
        <v>464</v>
      </c>
      <c r="C65" s="568">
        <v>623</v>
      </c>
      <c r="D65" s="568">
        <v>722</v>
      </c>
      <c r="E65" s="568">
        <v>994</v>
      </c>
      <c r="F65" s="568">
        <v>1897</v>
      </c>
      <c r="G65" s="568">
        <v>1478</v>
      </c>
      <c r="H65" s="568">
        <v>2543</v>
      </c>
      <c r="I65" s="568">
        <v>1508</v>
      </c>
      <c r="J65" s="568">
        <v>861</v>
      </c>
      <c r="K65" s="568">
        <v>1255</v>
      </c>
    </row>
    <row r="66" spans="1:11" ht="15" x14ac:dyDescent="0.25">
      <c r="A66" s="507">
        <v>2002</v>
      </c>
      <c r="B66" s="568">
        <v>508</v>
      </c>
      <c r="C66" s="568">
        <v>772</v>
      </c>
      <c r="D66" s="568">
        <v>899</v>
      </c>
      <c r="E66" s="568">
        <v>1045</v>
      </c>
      <c r="F66" s="568">
        <v>2182</v>
      </c>
      <c r="G66" s="568">
        <v>1757</v>
      </c>
      <c r="H66" s="568">
        <v>2515</v>
      </c>
      <c r="I66" s="568">
        <v>1467</v>
      </c>
      <c r="J66" s="568">
        <v>783</v>
      </c>
      <c r="K66" s="568">
        <v>1363</v>
      </c>
    </row>
    <row r="67" spans="1:11" ht="15" x14ac:dyDescent="0.25">
      <c r="A67" s="507">
        <v>2003</v>
      </c>
      <c r="B67" s="568">
        <v>475</v>
      </c>
      <c r="C67" s="568">
        <v>615</v>
      </c>
      <c r="D67" s="568">
        <v>619</v>
      </c>
      <c r="E67" s="568">
        <v>907</v>
      </c>
      <c r="F67" s="568">
        <v>1980</v>
      </c>
      <c r="G67" s="568">
        <v>1452</v>
      </c>
      <c r="H67" s="568">
        <v>2496</v>
      </c>
      <c r="I67" s="568">
        <v>1553</v>
      </c>
      <c r="J67" s="568">
        <v>978</v>
      </c>
      <c r="K67" s="568">
        <v>1268</v>
      </c>
    </row>
    <row r="68" spans="1:11" ht="15" x14ac:dyDescent="0.25">
      <c r="A68" s="507">
        <v>2004</v>
      </c>
      <c r="B68" s="568">
        <v>368</v>
      </c>
      <c r="C68" s="568">
        <v>591</v>
      </c>
      <c r="D68" s="568">
        <v>585</v>
      </c>
      <c r="E68" s="568">
        <v>722</v>
      </c>
      <c r="F68" s="568">
        <v>2038</v>
      </c>
      <c r="G68" s="568">
        <v>1517</v>
      </c>
      <c r="H68" s="568">
        <v>2482</v>
      </c>
      <c r="I68" s="568">
        <v>1290</v>
      </c>
      <c r="J68" s="568">
        <v>828</v>
      </c>
      <c r="K68" s="568">
        <v>1217</v>
      </c>
    </row>
    <row r="69" spans="1:11" ht="15" x14ac:dyDescent="0.25">
      <c r="A69" s="507">
        <v>2005</v>
      </c>
      <c r="B69" s="568">
        <v>598</v>
      </c>
      <c r="C69" s="568">
        <v>892</v>
      </c>
      <c r="D69" s="568">
        <v>944</v>
      </c>
      <c r="E69" s="568">
        <v>1063</v>
      </c>
      <c r="F69" s="568">
        <v>2098</v>
      </c>
      <c r="G69" s="568">
        <v>1676</v>
      </c>
      <c r="H69" s="568">
        <v>2647</v>
      </c>
      <c r="I69" s="568">
        <v>1372</v>
      </c>
      <c r="J69" s="568">
        <v>777</v>
      </c>
      <c r="K69" s="568">
        <v>1388</v>
      </c>
    </row>
    <row r="70" spans="1:11" ht="15" x14ac:dyDescent="0.25">
      <c r="A70" s="507">
        <v>2006</v>
      </c>
      <c r="B70" s="568">
        <v>485</v>
      </c>
      <c r="C70" s="568">
        <v>693</v>
      </c>
      <c r="D70" s="568">
        <v>734</v>
      </c>
      <c r="E70" s="568">
        <v>1034</v>
      </c>
      <c r="F70" s="568">
        <v>2053</v>
      </c>
      <c r="G70" s="568">
        <v>1648</v>
      </c>
      <c r="H70" s="568">
        <v>2786</v>
      </c>
      <c r="I70" s="568">
        <v>1466</v>
      </c>
      <c r="J70" s="568">
        <v>922</v>
      </c>
      <c r="K70" s="568">
        <v>1360</v>
      </c>
    </row>
    <row r="71" spans="1:11" ht="15" x14ac:dyDescent="0.25">
      <c r="A71" s="507">
        <v>2007</v>
      </c>
      <c r="B71" s="568">
        <v>447</v>
      </c>
      <c r="C71" s="568">
        <v>694</v>
      </c>
      <c r="D71" s="568">
        <v>881</v>
      </c>
      <c r="E71" s="568">
        <v>1102</v>
      </c>
      <c r="F71" s="568">
        <v>2219</v>
      </c>
      <c r="G71" s="568">
        <v>1892</v>
      </c>
      <c r="H71" s="568">
        <v>2475</v>
      </c>
      <c r="I71" s="568">
        <v>1564</v>
      </c>
      <c r="J71" s="568">
        <v>828</v>
      </c>
      <c r="K71" s="568">
        <v>1392</v>
      </c>
    </row>
    <row r="72" spans="1:11" ht="15" x14ac:dyDescent="0.25">
      <c r="A72" s="507">
        <v>2008</v>
      </c>
      <c r="B72" s="568">
        <v>462</v>
      </c>
      <c r="C72" s="568">
        <v>667</v>
      </c>
      <c r="D72" s="568">
        <v>683</v>
      </c>
      <c r="E72" s="568">
        <v>818</v>
      </c>
      <c r="F72" s="568">
        <v>1993</v>
      </c>
      <c r="G72" s="568">
        <v>1537</v>
      </c>
      <c r="H72" s="568">
        <v>2501</v>
      </c>
      <c r="I72" s="568">
        <v>1385</v>
      </c>
      <c r="J72" s="568">
        <v>918</v>
      </c>
      <c r="K72" s="568">
        <v>1282</v>
      </c>
    </row>
    <row r="73" spans="1:11" ht="15" x14ac:dyDescent="0.25">
      <c r="A73" s="507">
        <v>2009</v>
      </c>
      <c r="B73" s="568">
        <v>350</v>
      </c>
      <c r="C73" s="568">
        <v>524</v>
      </c>
      <c r="D73" s="568">
        <v>534</v>
      </c>
      <c r="E73" s="568">
        <v>698</v>
      </c>
      <c r="F73" s="568">
        <v>2029</v>
      </c>
      <c r="G73" s="568">
        <v>1479</v>
      </c>
      <c r="H73" s="568">
        <v>2590</v>
      </c>
      <c r="I73" s="568">
        <v>1393</v>
      </c>
      <c r="J73" s="568">
        <v>894</v>
      </c>
      <c r="K73" s="568">
        <v>1241</v>
      </c>
    </row>
    <row r="74" spans="1:11" ht="15" x14ac:dyDescent="0.25">
      <c r="A74" s="507">
        <v>2010</v>
      </c>
      <c r="B74" s="568">
        <v>635</v>
      </c>
      <c r="C74" s="568">
        <v>908</v>
      </c>
      <c r="D74" s="568">
        <v>964</v>
      </c>
      <c r="E74" s="568">
        <v>1096</v>
      </c>
      <c r="F74" s="568">
        <v>2269</v>
      </c>
      <c r="G74" s="568">
        <v>1977</v>
      </c>
      <c r="H74" s="568">
        <v>2757</v>
      </c>
      <c r="I74" s="568">
        <v>1358</v>
      </c>
      <c r="J74" s="568">
        <v>674</v>
      </c>
      <c r="K74" s="568">
        <v>1456</v>
      </c>
    </row>
    <row r="75" spans="1:11" ht="15" x14ac:dyDescent="0.25">
      <c r="A75" s="507">
        <v>2011</v>
      </c>
      <c r="B75" s="568">
        <v>554</v>
      </c>
      <c r="C75" s="568">
        <v>836</v>
      </c>
      <c r="D75" s="568">
        <v>859</v>
      </c>
      <c r="E75" s="568">
        <v>1074</v>
      </c>
      <c r="F75" s="568">
        <v>2259</v>
      </c>
      <c r="G75" s="568">
        <v>1727</v>
      </c>
      <c r="H75" s="568">
        <v>3112</v>
      </c>
      <c r="I75" s="568">
        <v>1450</v>
      </c>
      <c r="J75" s="568">
        <v>736</v>
      </c>
      <c r="K75" s="568">
        <v>1470</v>
      </c>
    </row>
    <row r="76" spans="1:11" ht="15" x14ac:dyDescent="0.25">
      <c r="A76" s="507">
        <v>2012</v>
      </c>
      <c r="B76" s="568">
        <v>565</v>
      </c>
      <c r="C76" s="568">
        <v>815</v>
      </c>
      <c r="D76" s="568">
        <v>974</v>
      </c>
      <c r="E76" s="568">
        <v>1221</v>
      </c>
      <c r="F76" s="568">
        <v>2162</v>
      </c>
      <c r="G76" s="568">
        <v>1762</v>
      </c>
      <c r="H76" s="568">
        <v>2915</v>
      </c>
      <c r="I76" s="568">
        <v>1573</v>
      </c>
      <c r="J76" s="568">
        <v>917</v>
      </c>
      <c r="K76" s="568">
        <v>1495</v>
      </c>
    </row>
    <row r="77" spans="1:11" ht="15" x14ac:dyDescent="0.25">
      <c r="A77" s="507">
        <v>2013</v>
      </c>
      <c r="B77" s="568">
        <v>540</v>
      </c>
      <c r="C77" s="568">
        <v>683</v>
      </c>
      <c r="D77" s="568">
        <v>690</v>
      </c>
      <c r="E77" s="568">
        <v>892</v>
      </c>
      <c r="F77" s="568">
        <v>2000</v>
      </c>
      <c r="G77" s="568">
        <v>1441</v>
      </c>
      <c r="H77" s="568">
        <v>2536</v>
      </c>
      <c r="I77" s="568">
        <v>1462</v>
      </c>
      <c r="J77" s="568">
        <v>892</v>
      </c>
      <c r="K77" s="568">
        <v>1306</v>
      </c>
    </row>
    <row r="78" spans="1:11" ht="15" x14ac:dyDescent="0.25">
      <c r="A78" s="507">
        <v>2014</v>
      </c>
      <c r="B78" s="568">
        <v>420</v>
      </c>
      <c r="C78" s="568">
        <v>596</v>
      </c>
      <c r="D78" s="568">
        <v>610</v>
      </c>
      <c r="E78" s="568">
        <v>814</v>
      </c>
      <c r="F78" s="568">
        <v>2009</v>
      </c>
      <c r="G78" s="568">
        <v>1493</v>
      </c>
      <c r="H78" s="568">
        <v>2474</v>
      </c>
      <c r="I78" s="568">
        <v>1431</v>
      </c>
      <c r="J78" s="568">
        <v>1068</v>
      </c>
      <c r="K78" s="568">
        <v>1299</v>
      </c>
    </row>
    <row r="79" spans="1:11" s="530" customFormat="1" ht="15" x14ac:dyDescent="0.25">
      <c r="A79" s="507">
        <v>2015</v>
      </c>
      <c r="B79" s="568">
        <v>555</v>
      </c>
      <c r="C79" s="568">
        <v>804</v>
      </c>
      <c r="D79" s="568">
        <v>729</v>
      </c>
      <c r="E79" s="568">
        <v>942</v>
      </c>
      <c r="F79" s="568">
        <v>2405</v>
      </c>
      <c r="G79" s="568">
        <v>1718</v>
      </c>
      <c r="H79" s="568">
        <v>2741</v>
      </c>
      <c r="I79" s="568">
        <v>1478</v>
      </c>
      <c r="J79" s="568">
        <v>1068</v>
      </c>
      <c r="K79" s="568">
        <v>1488</v>
      </c>
    </row>
    <row r="80" spans="1:11" s="530" customFormat="1" ht="15" x14ac:dyDescent="0.25">
      <c r="A80" s="507">
        <v>2016</v>
      </c>
      <c r="B80" s="568">
        <v>626</v>
      </c>
      <c r="C80" s="568">
        <v>888</v>
      </c>
      <c r="D80" s="568">
        <v>958</v>
      </c>
      <c r="E80" s="568">
        <v>1073</v>
      </c>
      <c r="F80" s="568">
        <v>2412</v>
      </c>
      <c r="G80" s="568">
        <v>1957</v>
      </c>
      <c r="H80" s="568">
        <v>2882</v>
      </c>
      <c r="I80" s="568">
        <v>1497</v>
      </c>
      <c r="J80" s="568">
        <v>928</v>
      </c>
      <c r="K80" s="568">
        <v>1559</v>
      </c>
    </row>
    <row r="81" spans="1:11" s="530" customFormat="1" ht="15" x14ac:dyDescent="0.25">
      <c r="A81" s="507">
        <v>2017</v>
      </c>
      <c r="B81" s="568">
        <v>450</v>
      </c>
      <c r="C81" s="568">
        <v>661</v>
      </c>
      <c r="D81" s="568">
        <v>709</v>
      </c>
      <c r="E81" s="568">
        <v>911</v>
      </c>
      <c r="F81" s="568">
        <v>2254</v>
      </c>
      <c r="G81" s="568">
        <v>1585</v>
      </c>
      <c r="H81" s="568">
        <v>2718</v>
      </c>
      <c r="I81" s="568">
        <v>1548</v>
      </c>
      <c r="J81" s="568">
        <v>1053</v>
      </c>
      <c r="K81" s="568">
        <v>1428</v>
      </c>
    </row>
    <row r="82" spans="1:11" s="530" customFormat="1" ht="15" x14ac:dyDescent="0.25">
      <c r="A82" s="507">
        <v>2018</v>
      </c>
      <c r="B82" s="568">
        <v>666</v>
      </c>
      <c r="C82" s="568">
        <v>887</v>
      </c>
      <c r="D82" s="568">
        <v>975</v>
      </c>
      <c r="E82" s="568">
        <v>1134</v>
      </c>
      <c r="F82" s="568">
        <v>2413</v>
      </c>
      <c r="G82" s="568">
        <v>1928</v>
      </c>
      <c r="H82" s="568">
        <v>2862</v>
      </c>
      <c r="I82" s="568">
        <v>1576</v>
      </c>
      <c r="J82" s="568">
        <v>1006</v>
      </c>
      <c r="K82" s="568">
        <v>1586</v>
      </c>
    </row>
    <row r="83" spans="1:11" x14ac:dyDescent="0.2">
      <c r="A83" s="507"/>
      <c r="B83" s="502"/>
      <c r="C83" s="502"/>
      <c r="D83" s="502"/>
      <c r="E83" s="502"/>
      <c r="F83" s="502"/>
      <c r="G83" s="502"/>
      <c r="H83" s="502"/>
      <c r="I83" s="502"/>
      <c r="J83" s="502"/>
      <c r="K83" s="502"/>
    </row>
    <row r="84" spans="1:11" x14ac:dyDescent="0.2">
      <c r="A84" s="510" t="s">
        <v>1397</v>
      </c>
      <c r="B84" s="498"/>
      <c r="C84" s="498"/>
      <c r="D84" s="498"/>
      <c r="E84" s="498"/>
      <c r="F84" s="498"/>
      <c r="G84" s="498"/>
      <c r="H84" s="498"/>
      <c r="I84" s="498"/>
      <c r="J84" s="498"/>
      <c r="K84" s="498"/>
    </row>
    <row r="85" spans="1:11" x14ac:dyDescent="0.2">
      <c r="A85" s="509" t="s">
        <v>1398</v>
      </c>
      <c r="B85" s="499">
        <v>374.1</v>
      </c>
      <c r="C85" s="499">
        <v>555</v>
      </c>
      <c r="D85" s="499">
        <v>674.76666666666665</v>
      </c>
      <c r="E85" s="499">
        <v>912.26666666666665</v>
      </c>
      <c r="F85" s="499">
        <v>1714.0666666666666</v>
      </c>
      <c r="G85" s="499">
        <v>1487.9666666666667</v>
      </c>
      <c r="H85" s="499">
        <v>2362.6333333333332</v>
      </c>
      <c r="I85" s="499">
        <v>1013.3666666666667</v>
      </c>
      <c r="J85" s="499">
        <v>719.63333333333333</v>
      </c>
      <c r="K85" s="499">
        <v>1067.5999999999999</v>
      </c>
    </row>
    <row r="86" spans="1:11" x14ac:dyDescent="0.2">
      <c r="A86" s="509" t="s">
        <v>1399</v>
      </c>
      <c r="B86" s="499">
        <v>426.26666666666665</v>
      </c>
      <c r="C86" s="499">
        <v>624.79999999999995</v>
      </c>
      <c r="D86" s="499">
        <v>720.9</v>
      </c>
      <c r="E86" s="499">
        <v>921.13333333333333</v>
      </c>
      <c r="F86" s="499">
        <v>1970.2</v>
      </c>
      <c r="G86" s="499">
        <v>1574.2</v>
      </c>
      <c r="H86" s="499">
        <v>2490.1</v>
      </c>
      <c r="I86" s="499">
        <v>1271.8</v>
      </c>
      <c r="J86" s="499">
        <v>803.3</v>
      </c>
      <c r="K86" s="499">
        <v>1227.6333333333334</v>
      </c>
    </row>
    <row r="87" spans="1:11" x14ac:dyDescent="0.2">
      <c r="A87" s="498"/>
      <c r="B87" s="499"/>
      <c r="C87" s="498"/>
      <c r="D87" s="498"/>
      <c r="E87" s="498"/>
      <c r="F87" s="498"/>
      <c r="G87" s="498"/>
      <c r="H87" s="498"/>
      <c r="I87" s="498"/>
      <c r="J87" s="498"/>
      <c r="K87" s="498"/>
    </row>
  </sheetData>
  <sheetProtection formatCells="0" formatColumns="0" formatRows="0" insertColumns="0" insertRows="0" insertHyperlinks="0" deleteColumns="0" deleteRows="0" sort="0" autoFilter="0" pivotTables="0"/>
  <hyperlinks>
    <hyperlink ref="A4" r:id="rId1" display="http://www.eia.gov/totalenergy/data/monthly/dataunits.cfm" xr:uid="{7ED50CB1-ABDC-4667-9970-C541DAC521AA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88"/>
  <sheetViews>
    <sheetView topLeftCell="F19" workbookViewId="0">
      <selection activeCell="H9" sqref="H9"/>
    </sheetView>
  </sheetViews>
  <sheetFormatPr defaultRowHeight="12.75" x14ac:dyDescent="0.2"/>
  <cols>
    <col min="1" max="1" width="25.28515625" customWidth="1"/>
    <col min="2" max="2" width="16.85546875" customWidth="1"/>
    <col min="3" max="3" width="21.28515625" customWidth="1"/>
    <col min="4" max="4" width="14.140625" customWidth="1"/>
    <col min="5" max="5" width="19.140625" customWidth="1"/>
    <col min="6" max="6" width="16.140625" customWidth="1"/>
    <col min="7" max="7" width="16.28515625" customWidth="1"/>
    <col min="8" max="8" width="16.7109375" customWidth="1"/>
    <col min="9" max="9" width="15.140625" customWidth="1"/>
    <col min="10" max="10" width="15.42578125" customWidth="1"/>
    <col min="11" max="11" width="16.28515625" customWidth="1"/>
  </cols>
  <sheetData>
    <row r="1" spans="1:25" ht="18" x14ac:dyDescent="0.25">
      <c r="A1" s="495" t="s">
        <v>727</v>
      </c>
      <c r="B1" s="488"/>
      <c r="C1" s="488"/>
      <c r="D1" s="488"/>
      <c r="E1" s="488"/>
      <c r="F1" s="488"/>
      <c r="G1" s="488"/>
      <c r="H1" s="488"/>
      <c r="I1" s="488"/>
      <c r="J1" s="488"/>
      <c r="K1" s="488"/>
    </row>
    <row r="2" spans="1:25" ht="18.75" x14ac:dyDescent="0.3">
      <c r="A2" s="494" t="s">
        <v>1483</v>
      </c>
      <c r="B2" s="488"/>
      <c r="C2" s="488"/>
      <c r="D2" s="488"/>
      <c r="E2" s="488"/>
      <c r="F2" s="488"/>
      <c r="G2" s="488"/>
      <c r="H2" s="488"/>
      <c r="I2" s="488"/>
      <c r="J2" s="488"/>
      <c r="K2" s="488"/>
    </row>
    <row r="3" spans="1:25" x14ac:dyDescent="0.2">
      <c r="A3" s="488" t="s">
        <v>527</v>
      </c>
      <c r="B3" s="488"/>
      <c r="C3" s="488"/>
      <c r="D3" s="488"/>
      <c r="E3" s="488"/>
      <c r="F3" s="488"/>
      <c r="G3" s="488"/>
      <c r="H3" s="488"/>
      <c r="I3" s="488"/>
      <c r="J3" s="488"/>
      <c r="K3" s="488"/>
    </row>
    <row r="4" spans="1:25" x14ac:dyDescent="0.2">
      <c r="A4" s="493" t="s">
        <v>1384</v>
      </c>
      <c r="B4" s="488"/>
      <c r="C4" s="488"/>
      <c r="D4" s="488"/>
      <c r="E4" s="488"/>
      <c r="F4" s="488"/>
      <c r="G4" s="488"/>
      <c r="H4" s="488"/>
      <c r="I4" s="488"/>
      <c r="J4" s="488"/>
      <c r="K4" s="488"/>
    </row>
    <row r="5" spans="1:25" x14ac:dyDescent="0.2">
      <c r="A5" s="488" t="s">
        <v>527</v>
      </c>
      <c r="B5" s="488"/>
      <c r="C5" s="488"/>
      <c r="D5" s="488"/>
      <c r="E5" s="488"/>
      <c r="F5" s="488"/>
      <c r="G5" s="488"/>
      <c r="H5" s="488"/>
      <c r="I5" s="488"/>
      <c r="J5" s="488"/>
      <c r="K5" s="488"/>
    </row>
    <row r="6" spans="1:25" ht="15" x14ac:dyDescent="0.25">
      <c r="A6" s="566" t="s">
        <v>1484</v>
      </c>
      <c r="B6" s="488"/>
      <c r="C6" s="488"/>
      <c r="D6" s="488"/>
      <c r="E6" s="488"/>
      <c r="F6" s="488"/>
      <c r="G6" s="488"/>
      <c r="H6" s="488"/>
      <c r="I6" s="488"/>
      <c r="J6" s="488"/>
      <c r="K6" s="488"/>
    </row>
    <row r="7" spans="1:25" ht="15" x14ac:dyDescent="0.25">
      <c r="A7" s="566" t="s">
        <v>1485</v>
      </c>
      <c r="B7" s="488"/>
      <c r="C7" s="488"/>
      <c r="D7" s="488"/>
      <c r="E7" s="488"/>
      <c r="F7" s="488"/>
      <c r="G7" s="488"/>
      <c r="H7" s="488"/>
      <c r="I7" s="488"/>
      <c r="J7" s="488"/>
      <c r="K7" s="488"/>
    </row>
    <row r="8" spans="1:25" x14ac:dyDescent="0.2">
      <c r="A8" s="488" t="s">
        <v>527</v>
      </c>
      <c r="B8" s="488"/>
      <c r="C8" s="488"/>
      <c r="D8" s="488"/>
      <c r="E8" s="488"/>
      <c r="F8" s="488"/>
      <c r="G8" s="488"/>
      <c r="H8" s="488"/>
      <c r="I8" s="488"/>
      <c r="J8" s="488"/>
      <c r="K8" s="488"/>
    </row>
    <row r="9" spans="1:25" ht="15.75" x14ac:dyDescent="0.25">
      <c r="A9" s="491" t="s">
        <v>1385</v>
      </c>
      <c r="B9" s="488"/>
      <c r="C9" s="488"/>
      <c r="D9" s="488"/>
      <c r="E9" s="488"/>
      <c r="F9" s="488"/>
      <c r="G9" s="488"/>
      <c r="H9" s="488"/>
      <c r="I9" s="488"/>
      <c r="J9" s="488"/>
      <c r="K9" s="488"/>
    </row>
    <row r="10" spans="1:25" x14ac:dyDescent="0.2">
      <c r="A10" s="488" t="s">
        <v>527</v>
      </c>
      <c r="B10" s="488"/>
      <c r="C10" s="488"/>
      <c r="D10" s="488"/>
      <c r="E10" s="488"/>
      <c r="F10" s="488"/>
      <c r="G10" s="488"/>
      <c r="H10" s="488"/>
      <c r="I10" s="488"/>
      <c r="J10" s="488"/>
      <c r="K10" s="488"/>
    </row>
    <row r="11" spans="1:25" ht="51" x14ac:dyDescent="0.2">
      <c r="A11" s="489" t="s">
        <v>69</v>
      </c>
      <c r="B11" s="559" t="s">
        <v>1386</v>
      </c>
      <c r="C11" s="559" t="s">
        <v>1387</v>
      </c>
      <c r="D11" s="559" t="s">
        <v>1388</v>
      </c>
      <c r="E11" s="559" t="s">
        <v>1389</v>
      </c>
      <c r="F11" s="559" t="s">
        <v>1390</v>
      </c>
      <c r="G11" s="559" t="s">
        <v>1391</v>
      </c>
      <c r="H11" s="559" t="s">
        <v>1392</v>
      </c>
      <c r="I11" s="559" t="s">
        <v>1393</v>
      </c>
      <c r="J11" s="559" t="s">
        <v>1394</v>
      </c>
      <c r="K11" s="559" t="s">
        <v>1395</v>
      </c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</row>
    <row r="12" spans="1:25" x14ac:dyDescent="0.2">
      <c r="A12" s="488"/>
      <c r="B12" s="489" t="s">
        <v>1396</v>
      </c>
      <c r="C12" s="489" t="s">
        <v>1396</v>
      </c>
      <c r="D12" s="489" t="s">
        <v>1396</v>
      </c>
      <c r="E12" s="489" t="s">
        <v>1396</v>
      </c>
      <c r="F12" s="489" t="s">
        <v>1396</v>
      </c>
      <c r="G12" s="489" t="s">
        <v>1396</v>
      </c>
      <c r="H12" s="489" t="s">
        <v>1396</v>
      </c>
      <c r="I12" s="489" t="s">
        <v>1396</v>
      </c>
      <c r="J12" s="489" t="s">
        <v>1396</v>
      </c>
      <c r="K12" s="489" t="s">
        <v>1396</v>
      </c>
    </row>
    <row r="13" spans="1:25" ht="15" x14ac:dyDescent="0.25">
      <c r="A13" s="492">
        <v>1949</v>
      </c>
      <c r="B13" s="565">
        <v>6149</v>
      </c>
      <c r="C13" s="565">
        <v>5610</v>
      </c>
      <c r="D13" s="565">
        <v>6169</v>
      </c>
      <c r="E13" s="565">
        <v>6770</v>
      </c>
      <c r="F13" s="565">
        <v>3133</v>
      </c>
      <c r="G13" s="565">
        <v>3154</v>
      </c>
      <c r="H13" s="565">
        <v>2383</v>
      </c>
      <c r="I13" s="565">
        <v>6804</v>
      </c>
      <c r="J13" s="565">
        <v>4256</v>
      </c>
      <c r="K13" s="565">
        <v>4938</v>
      </c>
    </row>
    <row r="14" spans="1:25" ht="15" x14ac:dyDescent="0.25">
      <c r="A14" s="492">
        <v>1950</v>
      </c>
      <c r="B14" s="565">
        <v>6794</v>
      </c>
      <c r="C14" s="565">
        <v>6324</v>
      </c>
      <c r="D14" s="565">
        <v>7027</v>
      </c>
      <c r="E14" s="565">
        <v>7455</v>
      </c>
      <c r="F14" s="565">
        <v>3521</v>
      </c>
      <c r="G14" s="565">
        <v>3547</v>
      </c>
      <c r="H14" s="565">
        <v>2277</v>
      </c>
      <c r="I14" s="565">
        <v>6341</v>
      </c>
      <c r="J14" s="565">
        <v>3906</v>
      </c>
      <c r="K14" s="565">
        <v>5367</v>
      </c>
    </row>
    <row r="15" spans="1:25" ht="15" x14ac:dyDescent="0.25">
      <c r="A15" s="492">
        <v>1951</v>
      </c>
      <c r="B15" s="565">
        <v>6476</v>
      </c>
      <c r="C15" s="565">
        <v>6031</v>
      </c>
      <c r="D15" s="565">
        <v>6944</v>
      </c>
      <c r="E15" s="565">
        <v>7567</v>
      </c>
      <c r="F15" s="565">
        <v>3521</v>
      </c>
      <c r="G15" s="565">
        <v>3571</v>
      </c>
      <c r="H15" s="565">
        <v>2431</v>
      </c>
      <c r="I15" s="565">
        <v>6860</v>
      </c>
      <c r="J15" s="565">
        <v>4027</v>
      </c>
      <c r="K15" s="565">
        <v>5315</v>
      </c>
    </row>
    <row r="16" spans="1:25" ht="15" x14ac:dyDescent="0.25">
      <c r="A16" s="492">
        <v>1952</v>
      </c>
      <c r="B16" s="565">
        <v>6501</v>
      </c>
      <c r="C16" s="565">
        <v>5974</v>
      </c>
      <c r="D16" s="565">
        <v>6366</v>
      </c>
      <c r="E16" s="565">
        <v>6713</v>
      </c>
      <c r="F16" s="565">
        <v>3450</v>
      </c>
      <c r="G16" s="565">
        <v>3493</v>
      </c>
      <c r="H16" s="565">
        <v>2340</v>
      </c>
      <c r="I16" s="565">
        <v>6588</v>
      </c>
      <c r="J16" s="565">
        <v>4119</v>
      </c>
      <c r="K16" s="565">
        <v>5085</v>
      </c>
    </row>
    <row r="17" spans="1:11" ht="15" x14ac:dyDescent="0.25">
      <c r="A17" s="492">
        <v>1953</v>
      </c>
      <c r="B17" s="565">
        <v>5946</v>
      </c>
      <c r="C17" s="565">
        <v>5516</v>
      </c>
      <c r="D17" s="565">
        <v>6006</v>
      </c>
      <c r="E17" s="565">
        <v>6288</v>
      </c>
      <c r="F17" s="565">
        <v>3197</v>
      </c>
      <c r="G17" s="565">
        <v>3320</v>
      </c>
      <c r="H17" s="565">
        <v>2242</v>
      </c>
      <c r="I17" s="565">
        <v>6024</v>
      </c>
      <c r="J17" s="565">
        <v>3810</v>
      </c>
      <c r="K17" s="565">
        <v>4749</v>
      </c>
    </row>
    <row r="18" spans="1:11" ht="15" x14ac:dyDescent="0.25">
      <c r="A18" s="492">
        <v>1954</v>
      </c>
      <c r="B18" s="565">
        <v>6587</v>
      </c>
      <c r="C18" s="565">
        <v>5992</v>
      </c>
      <c r="D18" s="565">
        <v>6224</v>
      </c>
      <c r="E18" s="565">
        <v>6356</v>
      </c>
      <c r="F18" s="565">
        <v>3424</v>
      </c>
      <c r="G18" s="565">
        <v>3395</v>
      </c>
      <c r="H18" s="565">
        <v>2099</v>
      </c>
      <c r="I18" s="565">
        <v>5822</v>
      </c>
      <c r="J18" s="565">
        <v>3879</v>
      </c>
      <c r="K18" s="565">
        <v>4964</v>
      </c>
    </row>
    <row r="19" spans="1:11" ht="15" x14ac:dyDescent="0.25">
      <c r="A19" s="492">
        <v>1955</v>
      </c>
      <c r="B19" s="565">
        <v>6872</v>
      </c>
      <c r="C19" s="565">
        <v>6231</v>
      </c>
      <c r="D19" s="565">
        <v>6486</v>
      </c>
      <c r="E19" s="565">
        <v>6912</v>
      </c>
      <c r="F19" s="565">
        <v>3508</v>
      </c>
      <c r="G19" s="565">
        <v>3513</v>
      </c>
      <c r="H19" s="565">
        <v>2294</v>
      </c>
      <c r="I19" s="565">
        <v>6704</v>
      </c>
      <c r="J19" s="565">
        <v>4320</v>
      </c>
      <c r="K19" s="565">
        <v>5246</v>
      </c>
    </row>
    <row r="20" spans="1:11" ht="15" x14ac:dyDescent="0.25">
      <c r="A20" s="492">
        <v>1956</v>
      </c>
      <c r="B20" s="565">
        <v>7009</v>
      </c>
      <c r="C20" s="565">
        <v>6294</v>
      </c>
      <c r="D20" s="565">
        <v>6420</v>
      </c>
      <c r="E20" s="565">
        <v>6692</v>
      </c>
      <c r="F20" s="565">
        <v>3309</v>
      </c>
      <c r="G20" s="565">
        <v>3306</v>
      </c>
      <c r="H20" s="565">
        <v>2236</v>
      </c>
      <c r="I20" s="565">
        <v>6261</v>
      </c>
      <c r="J20" s="565">
        <v>3983</v>
      </c>
      <c r="K20" s="565">
        <v>5128</v>
      </c>
    </row>
    <row r="21" spans="1:11" ht="15" x14ac:dyDescent="0.25">
      <c r="A21" s="492">
        <v>1957</v>
      </c>
      <c r="B21" s="565">
        <v>6444</v>
      </c>
      <c r="C21" s="565">
        <v>5967</v>
      </c>
      <c r="D21" s="565">
        <v>6553</v>
      </c>
      <c r="E21" s="565">
        <v>6844</v>
      </c>
      <c r="F21" s="565">
        <v>3231</v>
      </c>
      <c r="G21" s="565">
        <v>3308</v>
      </c>
      <c r="H21" s="565">
        <v>2281</v>
      </c>
      <c r="I21" s="565">
        <v>6339</v>
      </c>
      <c r="J21" s="565">
        <v>3877</v>
      </c>
      <c r="K21" s="565">
        <v>5047</v>
      </c>
    </row>
    <row r="22" spans="1:11" ht="15" x14ac:dyDescent="0.25">
      <c r="A22" s="492">
        <v>1958</v>
      </c>
      <c r="B22" s="565">
        <v>7231</v>
      </c>
      <c r="C22" s="565">
        <v>6741</v>
      </c>
      <c r="D22" s="565">
        <v>6985</v>
      </c>
      <c r="E22" s="565">
        <v>6901</v>
      </c>
      <c r="F22" s="565">
        <v>3951</v>
      </c>
      <c r="G22" s="565">
        <v>4219</v>
      </c>
      <c r="H22" s="565">
        <v>2819</v>
      </c>
      <c r="I22" s="565">
        <v>5915</v>
      </c>
      <c r="J22" s="565">
        <v>3335</v>
      </c>
      <c r="K22" s="565">
        <v>5468</v>
      </c>
    </row>
    <row r="23" spans="1:11" ht="15" x14ac:dyDescent="0.25">
      <c r="A23" s="492">
        <v>1959</v>
      </c>
      <c r="B23" s="565">
        <v>6631</v>
      </c>
      <c r="C23" s="565">
        <v>6015</v>
      </c>
      <c r="D23" s="565">
        <v>6661</v>
      </c>
      <c r="E23" s="565">
        <v>6980</v>
      </c>
      <c r="F23" s="565">
        <v>3297</v>
      </c>
      <c r="G23" s="565">
        <v>3607</v>
      </c>
      <c r="H23" s="565">
        <v>2610</v>
      </c>
      <c r="I23" s="565">
        <v>6171</v>
      </c>
      <c r="J23" s="565">
        <v>3445</v>
      </c>
      <c r="K23" s="565">
        <v>5095</v>
      </c>
    </row>
    <row r="24" spans="1:11" ht="15" x14ac:dyDescent="0.25">
      <c r="A24" s="492">
        <v>1960</v>
      </c>
      <c r="B24" s="565">
        <v>6828</v>
      </c>
      <c r="C24" s="565">
        <v>6391</v>
      </c>
      <c r="D24" s="565">
        <v>6908</v>
      </c>
      <c r="E24" s="565">
        <v>7184</v>
      </c>
      <c r="F24" s="565">
        <v>3780</v>
      </c>
      <c r="G24" s="565">
        <v>4134</v>
      </c>
      <c r="H24" s="565">
        <v>2767</v>
      </c>
      <c r="I24" s="565">
        <v>6281</v>
      </c>
      <c r="J24" s="565">
        <v>3799</v>
      </c>
      <c r="K24" s="565">
        <v>5404</v>
      </c>
    </row>
    <row r="25" spans="1:11" ht="15" x14ac:dyDescent="0.25">
      <c r="A25" s="492">
        <v>1961</v>
      </c>
      <c r="B25" s="565">
        <v>6872</v>
      </c>
      <c r="C25" s="565">
        <v>6348</v>
      </c>
      <c r="D25" s="565">
        <v>6624</v>
      </c>
      <c r="E25" s="565">
        <v>6893</v>
      </c>
      <c r="F25" s="565">
        <v>3471</v>
      </c>
      <c r="G25" s="565">
        <v>3666</v>
      </c>
      <c r="H25" s="565">
        <v>2510</v>
      </c>
      <c r="I25" s="565">
        <v>6184</v>
      </c>
      <c r="J25" s="565">
        <v>3699</v>
      </c>
      <c r="K25" s="565">
        <v>5193</v>
      </c>
    </row>
    <row r="26" spans="1:11" ht="15" x14ac:dyDescent="0.25">
      <c r="A26" s="492">
        <v>1962</v>
      </c>
      <c r="B26" s="565">
        <v>7231</v>
      </c>
      <c r="C26" s="565">
        <v>6584</v>
      </c>
      <c r="D26" s="565">
        <v>6895</v>
      </c>
      <c r="E26" s="565">
        <v>6981</v>
      </c>
      <c r="F26" s="565">
        <v>3610</v>
      </c>
      <c r="G26" s="565">
        <v>3780</v>
      </c>
      <c r="H26" s="565">
        <v>2474</v>
      </c>
      <c r="I26" s="565">
        <v>5993</v>
      </c>
      <c r="J26" s="565">
        <v>3828</v>
      </c>
      <c r="K26" s="565">
        <v>5344</v>
      </c>
    </row>
    <row r="27" spans="1:11" ht="15" x14ac:dyDescent="0.25">
      <c r="A27" s="492">
        <v>1963</v>
      </c>
      <c r="B27" s="565">
        <v>7048</v>
      </c>
      <c r="C27" s="565">
        <v>6578</v>
      </c>
      <c r="D27" s="565">
        <v>7012</v>
      </c>
      <c r="E27" s="565">
        <v>6755</v>
      </c>
      <c r="F27" s="565">
        <v>3716</v>
      </c>
      <c r="G27" s="565">
        <v>4017</v>
      </c>
      <c r="H27" s="565">
        <v>2629</v>
      </c>
      <c r="I27" s="565">
        <v>5798</v>
      </c>
      <c r="J27" s="565">
        <v>3763</v>
      </c>
      <c r="K27" s="565">
        <v>5361</v>
      </c>
    </row>
    <row r="28" spans="1:11" ht="15" x14ac:dyDescent="0.25">
      <c r="A28" s="492">
        <v>1964</v>
      </c>
      <c r="B28" s="565">
        <v>6816</v>
      </c>
      <c r="C28" s="565">
        <v>6151</v>
      </c>
      <c r="D28" s="565">
        <v>6344</v>
      </c>
      <c r="E28" s="565">
        <v>6584</v>
      </c>
      <c r="F28" s="565">
        <v>3377</v>
      </c>
      <c r="G28" s="565">
        <v>3594</v>
      </c>
      <c r="H28" s="565">
        <v>2441</v>
      </c>
      <c r="I28" s="565">
        <v>6510</v>
      </c>
      <c r="J28" s="565">
        <v>4052</v>
      </c>
      <c r="K28" s="565">
        <v>5086</v>
      </c>
    </row>
    <row r="29" spans="1:11" ht="15" x14ac:dyDescent="0.25">
      <c r="A29" s="492">
        <v>1965</v>
      </c>
      <c r="B29" s="565">
        <v>7029</v>
      </c>
      <c r="C29" s="565">
        <v>6393</v>
      </c>
      <c r="D29" s="565">
        <v>6587</v>
      </c>
      <c r="E29" s="565">
        <v>6932</v>
      </c>
      <c r="F29" s="565">
        <v>3372</v>
      </c>
      <c r="G29" s="565">
        <v>3501</v>
      </c>
      <c r="H29" s="565">
        <v>2237</v>
      </c>
      <c r="I29" s="565">
        <v>6086</v>
      </c>
      <c r="J29" s="565">
        <v>3819</v>
      </c>
      <c r="K29" s="565">
        <v>5146</v>
      </c>
    </row>
    <row r="30" spans="1:11" ht="15" x14ac:dyDescent="0.25">
      <c r="A30" s="492">
        <v>1966</v>
      </c>
      <c r="B30" s="565">
        <v>6873</v>
      </c>
      <c r="C30" s="565">
        <v>6456</v>
      </c>
      <c r="D30" s="565">
        <v>6922</v>
      </c>
      <c r="E30" s="565">
        <v>7154</v>
      </c>
      <c r="F30" s="565">
        <v>3671</v>
      </c>
      <c r="G30" s="565">
        <v>3899</v>
      </c>
      <c r="H30" s="565">
        <v>2599</v>
      </c>
      <c r="I30" s="565">
        <v>6007</v>
      </c>
      <c r="J30" s="565">
        <v>3638</v>
      </c>
      <c r="K30" s="565">
        <v>5310</v>
      </c>
    </row>
    <row r="31" spans="1:11" ht="15" x14ac:dyDescent="0.25">
      <c r="A31" s="492">
        <v>1967</v>
      </c>
      <c r="B31" s="565">
        <v>7202</v>
      </c>
      <c r="C31" s="565">
        <v>6555</v>
      </c>
      <c r="D31" s="565">
        <v>6796</v>
      </c>
      <c r="E31" s="565">
        <v>6846</v>
      </c>
      <c r="F31" s="565">
        <v>3407</v>
      </c>
      <c r="G31" s="565">
        <v>3534</v>
      </c>
      <c r="H31" s="565">
        <v>2245</v>
      </c>
      <c r="I31" s="565">
        <v>5959</v>
      </c>
      <c r="J31" s="565">
        <v>3795</v>
      </c>
      <c r="K31" s="565">
        <v>5216</v>
      </c>
    </row>
    <row r="32" spans="1:11" ht="15" x14ac:dyDescent="0.25">
      <c r="A32" s="492">
        <v>1968</v>
      </c>
      <c r="B32" s="565">
        <v>7009</v>
      </c>
      <c r="C32" s="565">
        <v>6409</v>
      </c>
      <c r="D32" s="565">
        <v>6632</v>
      </c>
      <c r="E32" s="565">
        <v>6835</v>
      </c>
      <c r="F32" s="565">
        <v>3666</v>
      </c>
      <c r="G32" s="565">
        <v>4067</v>
      </c>
      <c r="H32" s="565">
        <v>2706</v>
      </c>
      <c r="I32" s="565">
        <v>6158</v>
      </c>
      <c r="J32" s="565">
        <v>3668</v>
      </c>
      <c r="K32" s="565">
        <v>5248</v>
      </c>
    </row>
    <row r="33" spans="1:11" ht="15" x14ac:dyDescent="0.25">
      <c r="A33" s="492">
        <v>1969</v>
      </c>
      <c r="B33" s="565">
        <v>6811</v>
      </c>
      <c r="C33" s="565">
        <v>6380</v>
      </c>
      <c r="D33" s="565">
        <v>6894</v>
      </c>
      <c r="E33" s="565">
        <v>7173</v>
      </c>
      <c r="F33" s="565">
        <v>3706</v>
      </c>
      <c r="G33" s="565">
        <v>4050</v>
      </c>
      <c r="H33" s="565">
        <v>2497</v>
      </c>
      <c r="I33" s="565">
        <v>6013</v>
      </c>
      <c r="J33" s="565">
        <v>3812</v>
      </c>
      <c r="K33" s="565">
        <v>5303</v>
      </c>
    </row>
    <row r="34" spans="1:11" ht="15" x14ac:dyDescent="0.25">
      <c r="A34" s="492">
        <v>1970</v>
      </c>
      <c r="B34" s="565">
        <v>7022</v>
      </c>
      <c r="C34" s="565">
        <v>6388</v>
      </c>
      <c r="D34" s="565">
        <v>6721</v>
      </c>
      <c r="E34" s="565">
        <v>7090</v>
      </c>
      <c r="F34" s="565">
        <v>3452</v>
      </c>
      <c r="G34" s="565">
        <v>3823</v>
      </c>
      <c r="H34" s="565">
        <v>2558</v>
      </c>
      <c r="I34" s="565">
        <v>6119</v>
      </c>
      <c r="J34" s="565">
        <v>3726</v>
      </c>
      <c r="K34" s="565">
        <v>5218</v>
      </c>
    </row>
    <row r="35" spans="1:11" ht="15" x14ac:dyDescent="0.25">
      <c r="A35" s="492">
        <v>1971</v>
      </c>
      <c r="B35" s="565">
        <v>6864</v>
      </c>
      <c r="C35" s="565">
        <v>6204</v>
      </c>
      <c r="D35" s="565">
        <v>6495</v>
      </c>
      <c r="E35" s="565">
        <v>6841</v>
      </c>
      <c r="F35" s="565">
        <v>3203</v>
      </c>
      <c r="G35" s="565">
        <v>3530</v>
      </c>
      <c r="H35" s="565">
        <v>2142</v>
      </c>
      <c r="I35" s="565">
        <v>6219</v>
      </c>
      <c r="J35" s="565">
        <v>4202</v>
      </c>
      <c r="K35" s="565">
        <v>5072</v>
      </c>
    </row>
    <row r="36" spans="1:11" ht="15" x14ac:dyDescent="0.25">
      <c r="A36" s="492">
        <v>1972</v>
      </c>
      <c r="B36" s="565">
        <v>7164</v>
      </c>
      <c r="C36" s="565">
        <v>6496</v>
      </c>
      <c r="D36" s="565">
        <v>7053</v>
      </c>
      <c r="E36" s="565">
        <v>7330</v>
      </c>
      <c r="F36" s="565">
        <v>3192</v>
      </c>
      <c r="G36" s="565">
        <v>3571</v>
      </c>
      <c r="H36" s="565">
        <v>2405</v>
      </c>
      <c r="I36" s="565">
        <v>5973</v>
      </c>
      <c r="J36" s="565">
        <v>3868</v>
      </c>
      <c r="K36" s="565">
        <v>5251</v>
      </c>
    </row>
    <row r="37" spans="1:11" ht="15" x14ac:dyDescent="0.25">
      <c r="A37" s="492">
        <v>1973</v>
      </c>
      <c r="B37" s="565">
        <v>6279</v>
      </c>
      <c r="C37" s="565">
        <v>5723</v>
      </c>
      <c r="D37" s="565">
        <v>6037</v>
      </c>
      <c r="E37" s="565">
        <v>6445</v>
      </c>
      <c r="F37" s="565">
        <v>3078</v>
      </c>
      <c r="G37" s="565">
        <v>3416</v>
      </c>
      <c r="H37" s="565">
        <v>2393</v>
      </c>
      <c r="I37" s="565">
        <v>6159</v>
      </c>
      <c r="J37" s="565">
        <v>3883</v>
      </c>
      <c r="K37" s="565">
        <v>4764</v>
      </c>
    </row>
    <row r="38" spans="1:11" ht="15" x14ac:dyDescent="0.25">
      <c r="A38" s="492">
        <v>1974</v>
      </c>
      <c r="B38" s="565">
        <v>6809</v>
      </c>
      <c r="C38" s="565">
        <v>6111</v>
      </c>
      <c r="D38" s="565">
        <v>6525</v>
      </c>
      <c r="E38" s="565">
        <v>6686</v>
      </c>
      <c r="F38" s="565">
        <v>2895</v>
      </c>
      <c r="G38" s="565">
        <v>3289</v>
      </c>
      <c r="H38" s="565">
        <v>2202</v>
      </c>
      <c r="I38" s="565">
        <v>5838</v>
      </c>
      <c r="J38" s="565">
        <v>3790</v>
      </c>
      <c r="K38" s="565">
        <v>4882</v>
      </c>
    </row>
    <row r="39" spans="1:11" ht="15" x14ac:dyDescent="0.25">
      <c r="A39" s="492">
        <v>1975</v>
      </c>
      <c r="B39" s="565">
        <v>6547</v>
      </c>
      <c r="C39" s="565">
        <v>5892</v>
      </c>
      <c r="D39" s="565">
        <v>6406</v>
      </c>
      <c r="E39" s="565">
        <v>6880</v>
      </c>
      <c r="F39" s="565">
        <v>2970</v>
      </c>
      <c r="G39" s="565">
        <v>3437</v>
      </c>
      <c r="H39" s="565">
        <v>2312</v>
      </c>
      <c r="I39" s="565">
        <v>6260</v>
      </c>
      <c r="J39" s="565">
        <v>4117</v>
      </c>
      <c r="K39" s="565">
        <v>4905</v>
      </c>
    </row>
    <row r="40" spans="1:11" ht="15" x14ac:dyDescent="0.25">
      <c r="A40" s="492">
        <v>1976</v>
      </c>
      <c r="B40" s="565">
        <v>7036</v>
      </c>
      <c r="C40" s="565">
        <v>6497</v>
      </c>
      <c r="D40" s="565">
        <v>7000</v>
      </c>
      <c r="E40" s="565">
        <v>6868</v>
      </c>
      <c r="F40" s="565">
        <v>3383</v>
      </c>
      <c r="G40" s="565">
        <v>4003</v>
      </c>
      <c r="H40" s="565">
        <v>2574</v>
      </c>
      <c r="I40" s="565">
        <v>5846</v>
      </c>
      <c r="J40" s="565">
        <v>3635</v>
      </c>
      <c r="K40" s="565">
        <v>5181</v>
      </c>
    </row>
    <row r="41" spans="1:11" ht="15" x14ac:dyDescent="0.25">
      <c r="A41" s="492">
        <v>1977</v>
      </c>
      <c r="B41" s="565">
        <v>6788</v>
      </c>
      <c r="C41" s="565">
        <v>6238</v>
      </c>
      <c r="D41" s="565">
        <v>6736</v>
      </c>
      <c r="E41" s="565">
        <v>6687</v>
      </c>
      <c r="F41" s="565">
        <v>3380</v>
      </c>
      <c r="G41" s="565">
        <v>3920</v>
      </c>
      <c r="H41" s="565">
        <v>2448</v>
      </c>
      <c r="I41" s="565">
        <v>5580</v>
      </c>
      <c r="J41" s="565">
        <v>3627</v>
      </c>
      <c r="K41" s="565">
        <v>5016</v>
      </c>
    </row>
    <row r="42" spans="1:11" ht="15" x14ac:dyDescent="0.25">
      <c r="A42" s="492">
        <v>1978</v>
      </c>
      <c r="B42" s="565">
        <v>7282</v>
      </c>
      <c r="C42" s="565">
        <v>6703</v>
      </c>
      <c r="D42" s="565">
        <v>7294</v>
      </c>
      <c r="E42" s="565">
        <v>7516</v>
      </c>
      <c r="F42" s="565">
        <v>3517</v>
      </c>
      <c r="G42" s="565">
        <v>4175</v>
      </c>
      <c r="H42" s="565">
        <v>2886</v>
      </c>
      <c r="I42" s="565">
        <v>5905</v>
      </c>
      <c r="J42" s="565">
        <v>3678</v>
      </c>
      <c r="K42" s="565">
        <v>5384</v>
      </c>
    </row>
    <row r="43" spans="1:11" ht="15" x14ac:dyDescent="0.25">
      <c r="A43" s="492">
        <v>1979</v>
      </c>
      <c r="B43" s="565">
        <v>6536</v>
      </c>
      <c r="C43" s="565">
        <v>6176</v>
      </c>
      <c r="D43" s="565">
        <v>7117</v>
      </c>
      <c r="E43" s="565">
        <v>7558</v>
      </c>
      <c r="F43" s="565">
        <v>3278</v>
      </c>
      <c r="G43" s="565">
        <v>4012</v>
      </c>
      <c r="H43" s="565">
        <v>2816</v>
      </c>
      <c r="I43" s="565">
        <v>6069</v>
      </c>
      <c r="J43" s="565">
        <v>3713</v>
      </c>
      <c r="K43" s="565">
        <v>5168</v>
      </c>
    </row>
    <row r="44" spans="1:11" ht="15" x14ac:dyDescent="0.25">
      <c r="A44" s="492">
        <v>1980</v>
      </c>
      <c r="B44" s="565">
        <v>7071</v>
      </c>
      <c r="C44" s="565">
        <v>6477</v>
      </c>
      <c r="D44" s="565">
        <v>6975</v>
      </c>
      <c r="E44" s="565">
        <v>6836</v>
      </c>
      <c r="F44" s="565">
        <v>3378</v>
      </c>
      <c r="G44" s="565">
        <v>3964</v>
      </c>
      <c r="H44" s="565">
        <v>2494</v>
      </c>
      <c r="I44" s="565">
        <v>5554</v>
      </c>
      <c r="J44" s="565">
        <v>3539</v>
      </c>
      <c r="K44" s="565">
        <v>5080</v>
      </c>
    </row>
    <row r="45" spans="1:11" ht="15" x14ac:dyDescent="0.25">
      <c r="A45" s="492">
        <v>1981</v>
      </c>
      <c r="B45" s="565">
        <v>6793</v>
      </c>
      <c r="C45" s="565">
        <v>6308</v>
      </c>
      <c r="D45" s="565">
        <v>6627</v>
      </c>
      <c r="E45" s="565">
        <v>6279</v>
      </c>
      <c r="F45" s="565">
        <v>3435</v>
      </c>
      <c r="G45" s="565">
        <v>3862</v>
      </c>
      <c r="H45" s="565">
        <v>2274</v>
      </c>
      <c r="I45" s="565">
        <v>5158</v>
      </c>
      <c r="J45" s="565">
        <v>3373</v>
      </c>
      <c r="K45" s="565">
        <v>4853</v>
      </c>
    </row>
    <row r="46" spans="1:11" ht="15" x14ac:dyDescent="0.25">
      <c r="A46" s="492">
        <v>1982</v>
      </c>
      <c r="B46" s="565">
        <v>6882</v>
      </c>
      <c r="C46" s="565">
        <v>6190</v>
      </c>
      <c r="D46" s="565">
        <v>6718</v>
      </c>
      <c r="E46" s="565">
        <v>7165</v>
      </c>
      <c r="F46" s="565">
        <v>2949</v>
      </c>
      <c r="G46" s="565">
        <v>3439</v>
      </c>
      <c r="H46" s="565">
        <v>2313</v>
      </c>
      <c r="I46" s="565">
        <v>6045</v>
      </c>
      <c r="J46" s="565">
        <v>3973</v>
      </c>
      <c r="K46" s="565">
        <v>4937</v>
      </c>
    </row>
    <row r="47" spans="1:11" ht="15" x14ac:dyDescent="0.25">
      <c r="A47" s="492">
        <v>1983</v>
      </c>
      <c r="B47" s="565">
        <v>6467</v>
      </c>
      <c r="C47" s="565">
        <v>6014</v>
      </c>
      <c r="D47" s="565">
        <v>6570</v>
      </c>
      <c r="E47" s="565">
        <v>7047</v>
      </c>
      <c r="F47" s="565">
        <v>3271</v>
      </c>
      <c r="G47" s="565">
        <v>3963</v>
      </c>
      <c r="H47" s="565">
        <v>2756</v>
      </c>
      <c r="I47" s="565">
        <v>5837</v>
      </c>
      <c r="J47" s="565">
        <v>3587</v>
      </c>
      <c r="K47" s="565">
        <v>4908</v>
      </c>
    </row>
    <row r="48" spans="1:11" ht="15" x14ac:dyDescent="0.25">
      <c r="A48" s="492">
        <v>1984</v>
      </c>
      <c r="B48" s="565">
        <v>6604</v>
      </c>
      <c r="C48" s="565">
        <v>6052</v>
      </c>
      <c r="D48" s="565">
        <v>6552</v>
      </c>
      <c r="E48" s="565">
        <v>6728</v>
      </c>
      <c r="F48" s="565">
        <v>2979</v>
      </c>
      <c r="G48" s="565">
        <v>3519</v>
      </c>
      <c r="H48" s="565">
        <v>2262</v>
      </c>
      <c r="I48" s="565">
        <v>6035</v>
      </c>
      <c r="J48" s="565">
        <v>3660</v>
      </c>
      <c r="K48" s="565">
        <v>4776</v>
      </c>
    </row>
    <row r="49" spans="1:11" ht="15" x14ac:dyDescent="0.25">
      <c r="A49" s="492">
        <v>1985</v>
      </c>
      <c r="B49" s="565">
        <v>6749</v>
      </c>
      <c r="C49" s="565">
        <v>5971</v>
      </c>
      <c r="D49" s="565">
        <v>6668</v>
      </c>
      <c r="E49" s="565">
        <v>7262</v>
      </c>
      <c r="F49" s="565">
        <v>2899</v>
      </c>
      <c r="G49" s="565">
        <v>3660</v>
      </c>
      <c r="H49" s="565">
        <v>2535</v>
      </c>
      <c r="I49" s="565">
        <v>6059</v>
      </c>
      <c r="J49" s="565">
        <v>3935</v>
      </c>
      <c r="K49" s="565">
        <v>4889</v>
      </c>
    </row>
    <row r="50" spans="1:11" ht="15" x14ac:dyDescent="0.25">
      <c r="A50" s="492">
        <v>1986</v>
      </c>
      <c r="B50" s="565">
        <v>6696</v>
      </c>
      <c r="C50" s="565">
        <v>5964</v>
      </c>
      <c r="D50" s="565">
        <v>6265</v>
      </c>
      <c r="E50" s="565">
        <v>6365</v>
      </c>
      <c r="F50" s="565">
        <v>2828</v>
      </c>
      <c r="G50" s="565">
        <v>3338</v>
      </c>
      <c r="H50" s="565">
        <v>2117</v>
      </c>
      <c r="I50" s="565">
        <v>5197</v>
      </c>
      <c r="J50" s="565">
        <v>3282</v>
      </c>
      <c r="K50" s="565">
        <v>4519</v>
      </c>
    </row>
    <row r="51" spans="1:11" ht="15" x14ac:dyDescent="0.25">
      <c r="A51" s="492">
        <v>1987</v>
      </c>
      <c r="B51" s="565">
        <v>6702</v>
      </c>
      <c r="C51" s="565">
        <v>5971</v>
      </c>
      <c r="D51" s="565">
        <v>5915</v>
      </c>
      <c r="E51" s="565">
        <v>5832</v>
      </c>
      <c r="F51" s="565">
        <v>3073</v>
      </c>
      <c r="G51" s="565">
        <v>3499</v>
      </c>
      <c r="H51" s="565">
        <v>2338</v>
      </c>
      <c r="I51" s="565">
        <v>5432</v>
      </c>
      <c r="J51" s="565">
        <v>3459</v>
      </c>
      <c r="K51" s="565">
        <v>4533</v>
      </c>
    </row>
    <row r="52" spans="1:11" ht="15" x14ac:dyDescent="0.25">
      <c r="A52" s="492">
        <v>1988</v>
      </c>
      <c r="B52" s="565">
        <v>6909</v>
      </c>
      <c r="C52" s="565">
        <v>6327</v>
      </c>
      <c r="D52" s="565">
        <v>6688</v>
      </c>
      <c r="E52" s="565">
        <v>6738</v>
      </c>
      <c r="F52" s="565">
        <v>3247</v>
      </c>
      <c r="G52" s="565">
        <v>3853</v>
      </c>
      <c r="H52" s="565">
        <v>2386</v>
      </c>
      <c r="I52" s="565">
        <v>5395</v>
      </c>
      <c r="J52" s="565">
        <v>3425</v>
      </c>
      <c r="K52" s="565">
        <v>4841</v>
      </c>
    </row>
    <row r="53" spans="1:11" ht="15" x14ac:dyDescent="0.25">
      <c r="A53" s="492">
        <v>1989</v>
      </c>
      <c r="B53" s="565">
        <v>7050</v>
      </c>
      <c r="C53" s="565">
        <v>6383</v>
      </c>
      <c r="D53" s="565">
        <v>6941</v>
      </c>
      <c r="E53" s="565">
        <v>7099</v>
      </c>
      <c r="F53" s="565">
        <v>3050</v>
      </c>
      <c r="G53" s="565">
        <v>3743</v>
      </c>
      <c r="H53" s="565">
        <v>2469</v>
      </c>
      <c r="I53" s="565">
        <v>5363</v>
      </c>
      <c r="J53" s="565">
        <v>3500</v>
      </c>
      <c r="K53" s="565">
        <v>4895</v>
      </c>
    </row>
    <row r="54" spans="1:11" ht="15" x14ac:dyDescent="0.25">
      <c r="A54" s="492">
        <v>1990</v>
      </c>
      <c r="B54" s="565">
        <v>5987</v>
      </c>
      <c r="C54" s="565">
        <v>5252</v>
      </c>
      <c r="D54" s="565">
        <v>5780</v>
      </c>
      <c r="E54" s="565">
        <v>6137</v>
      </c>
      <c r="F54" s="565">
        <v>2307</v>
      </c>
      <c r="G54" s="565">
        <v>2942</v>
      </c>
      <c r="H54" s="565">
        <v>1968</v>
      </c>
      <c r="I54" s="565">
        <v>5391</v>
      </c>
      <c r="J54" s="565">
        <v>3603</v>
      </c>
      <c r="K54" s="565">
        <v>4180</v>
      </c>
    </row>
    <row r="55" spans="1:11" ht="15" x14ac:dyDescent="0.25">
      <c r="A55" s="492">
        <v>1991</v>
      </c>
      <c r="B55" s="565">
        <v>6087</v>
      </c>
      <c r="C55" s="565">
        <v>5423</v>
      </c>
      <c r="D55" s="565">
        <v>6011</v>
      </c>
      <c r="E55" s="565">
        <v>6429</v>
      </c>
      <c r="F55" s="565">
        <v>2576</v>
      </c>
      <c r="G55" s="565">
        <v>3225</v>
      </c>
      <c r="H55" s="565">
        <v>2195</v>
      </c>
      <c r="I55" s="565">
        <v>5446</v>
      </c>
      <c r="J55" s="565">
        <v>3545</v>
      </c>
      <c r="K55" s="565">
        <v>4347</v>
      </c>
    </row>
    <row r="56" spans="1:11" ht="15" x14ac:dyDescent="0.25">
      <c r="A56" s="492">
        <v>1992</v>
      </c>
      <c r="B56" s="565">
        <v>6976</v>
      </c>
      <c r="C56" s="565">
        <v>6245</v>
      </c>
      <c r="D56" s="565">
        <v>6406</v>
      </c>
      <c r="E56" s="565">
        <v>6382</v>
      </c>
      <c r="F56" s="565">
        <v>2931</v>
      </c>
      <c r="G56" s="565">
        <v>3514</v>
      </c>
      <c r="H56" s="565">
        <v>2159</v>
      </c>
      <c r="I56" s="565">
        <v>5239</v>
      </c>
      <c r="J56" s="565">
        <v>3207</v>
      </c>
      <c r="K56" s="565">
        <v>4584</v>
      </c>
    </row>
    <row r="57" spans="1:11" ht="15" x14ac:dyDescent="0.25">
      <c r="A57" s="492">
        <v>1993</v>
      </c>
      <c r="B57" s="565">
        <v>6845</v>
      </c>
      <c r="C57" s="565">
        <v>6214</v>
      </c>
      <c r="D57" s="565">
        <v>6755</v>
      </c>
      <c r="E57" s="565">
        <v>7280</v>
      </c>
      <c r="F57" s="565">
        <v>3044</v>
      </c>
      <c r="G57" s="565">
        <v>3786</v>
      </c>
      <c r="H57" s="565">
        <v>2501</v>
      </c>
      <c r="I57" s="565">
        <v>5679</v>
      </c>
      <c r="J57" s="565">
        <v>3519</v>
      </c>
      <c r="K57" s="565">
        <v>4837</v>
      </c>
    </row>
    <row r="58" spans="1:11" ht="15" x14ac:dyDescent="0.25">
      <c r="A58" s="492">
        <v>1994</v>
      </c>
      <c r="B58" s="565">
        <v>6791</v>
      </c>
      <c r="C58" s="565">
        <v>6207</v>
      </c>
      <c r="D58" s="565">
        <v>6478</v>
      </c>
      <c r="E58" s="565">
        <v>6617</v>
      </c>
      <c r="F58" s="565">
        <v>2772</v>
      </c>
      <c r="G58" s="565">
        <v>3420</v>
      </c>
      <c r="H58" s="565">
        <v>2112</v>
      </c>
      <c r="I58" s="565">
        <v>5148</v>
      </c>
      <c r="J58" s="565">
        <v>3636</v>
      </c>
      <c r="K58" s="565">
        <v>4609</v>
      </c>
    </row>
    <row r="59" spans="1:11" ht="15" x14ac:dyDescent="0.25">
      <c r="A59" s="492">
        <v>1995</v>
      </c>
      <c r="B59" s="565">
        <v>6684</v>
      </c>
      <c r="C59" s="565">
        <v>6093</v>
      </c>
      <c r="D59" s="565">
        <v>6740</v>
      </c>
      <c r="E59" s="565">
        <v>6911</v>
      </c>
      <c r="F59" s="565">
        <v>2988</v>
      </c>
      <c r="G59" s="565">
        <v>3648</v>
      </c>
      <c r="H59" s="565">
        <v>2147</v>
      </c>
      <c r="I59" s="565">
        <v>5101</v>
      </c>
      <c r="J59" s="565">
        <v>3269</v>
      </c>
      <c r="K59" s="565">
        <v>4640</v>
      </c>
    </row>
    <row r="60" spans="1:11" ht="15" x14ac:dyDescent="0.25">
      <c r="A60" s="492">
        <v>1996</v>
      </c>
      <c r="B60" s="565">
        <v>6772</v>
      </c>
      <c r="C60" s="565">
        <v>6264</v>
      </c>
      <c r="D60" s="565">
        <v>6998</v>
      </c>
      <c r="E60" s="565">
        <v>7440</v>
      </c>
      <c r="F60" s="565">
        <v>3109</v>
      </c>
      <c r="G60" s="565">
        <v>3791</v>
      </c>
      <c r="H60" s="565">
        <v>2278</v>
      </c>
      <c r="I60" s="565">
        <v>5132</v>
      </c>
      <c r="J60" s="565">
        <v>3349</v>
      </c>
      <c r="K60" s="565">
        <v>4801</v>
      </c>
    </row>
    <row r="61" spans="1:11" ht="15" x14ac:dyDescent="0.25">
      <c r="A61" s="492">
        <v>1997</v>
      </c>
      <c r="B61" s="565">
        <v>6768</v>
      </c>
      <c r="C61" s="565">
        <v>6090</v>
      </c>
      <c r="D61" s="565">
        <v>6672</v>
      </c>
      <c r="E61" s="565">
        <v>6847</v>
      </c>
      <c r="F61" s="565">
        <v>2839</v>
      </c>
      <c r="G61" s="565">
        <v>3663</v>
      </c>
      <c r="H61" s="565">
        <v>2418</v>
      </c>
      <c r="I61" s="565">
        <v>5309</v>
      </c>
      <c r="J61" s="565">
        <v>3263</v>
      </c>
      <c r="K61" s="565">
        <v>4629</v>
      </c>
    </row>
    <row r="62" spans="1:11" ht="15" x14ac:dyDescent="0.25">
      <c r="A62" s="492">
        <v>1998</v>
      </c>
      <c r="B62" s="565">
        <v>5781</v>
      </c>
      <c r="C62" s="565">
        <v>5051</v>
      </c>
      <c r="D62" s="565">
        <v>5316</v>
      </c>
      <c r="E62" s="565">
        <v>5829</v>
      </c>
      <c r="F62" s="565">
        <v>2410</v>
      </c>
      <c r="G62" s="565">
        <v>3017</v>
      </c>
      <c r="H62" s="565">
        <v>1997</v>
      </c>
      <c r="I62" s="565">
        <v>5212</v>
      </c>
      <c r="J62" s="565">
        <v>3803</v>
      </c>
      <c r="K62" s="565">
        <v>4051</v>
      </c>
    </row>
    <row r="63" spans="1:11" ht="15" x14ac:dyDescent="0.25">
      <c r="A63" s="492">
        <v>1999</v>
      </c>
      <c r="B63" s="565">
        <v>6062</v>
      </c>
      <c r="C63" s="565">
        <v>5590</v>
      </c>
      <c r="D63" s="565">
        <v>5990</v>
      </c>
      <c r="E63" s="565">
        <v>5987</v>
      </c>
      <c r="F63" s="565">
        <v>2618</v>
      </c>
      <c r="G63" s="565">
        <v>3148</v>
      </c>
      <c r="H63" s="565">
        <v>1802</v>
      </c>
      <c r="I63" s="565">
        <v>4891</v>
      </c>
      <c r="J63" s="565">
        <v>3629</v>
      </c>
      <c r="K63" s="565">
        <v>4232</v>
      </c>
    </row>
    <row r="64" spans="1:11" ht="15" x14ac:dyDescent="0.25">
      <c r="A64" s="492">
        <v>2000</v>
      </c>
      <c r="B64" s="565">
        <v>6625</v>
      </c>
      <c r="C64" s="565">
        <v>5999</v>
      </c>
      <c r="D64" s="565">
        <v>6315</v>
      </c>
      <c r="E64" s="565">
        <v>6500</v>
      </c>
      <c r="F64" s="565">
        <v>2905</v>
      </c>
      <c r="G64" s="565">
        <v>3551</v>
      </c>
      <c r="H64" s="565">
        <v>2153</v>
      </c>
      <c r="I64" s="565">
        <v>4971</v>
      </c>
      <c r="J64" s="565">
        <v>3460</v>
      </c>
      <c r="K64" s="565">
        <v>4494</v>
      </c>
    </row>
    <row r="65" spans="1:11" ht="15" x14ac:dyDescent="0.25">
      <c r="A65" s="492">
        <v>2001</v>
      </c>
      <c r="B65" s="565">
        <v>6202</v>
      </c>
      <c r="C65" s="565">
        <v>5541</v>
      </c>
      <c r="D65" s="565">
        <v>5844</v>
      </c>
      <c r="E65" s="565">
        <v>6221</v>
      </c>
      <c r="F65" s="565">
        <v>2604</v>
      </c>
      <c r="G65" s="565">
        <v>3327</v>
      </c>
      <c r="H65" s="565">
        <v>2162</v>
      </c>
      <c r="I65" s="565">
        <v>5004</v>
      </c>
      <c r="J65" s="565">
        <v>3545</v>
      </c>
      <c r="K65" s="565">
        <v>4257</v>
      </c>
    </row>
    <row r="66" spans="1:11" ht="15" x14ac:dyDescent="0.25">
      <c r="A66" s="492">
        <v>2002</v>
      </c>
      <c r="B66" s="565">
        <v>6234</v>
      </c>
      <c r="C66" s="565">
        <v>5550</v>
      </c>
      <c r="D66" s="565">
        <v>6128</v>
      </c>
      <c r="E66" s="565">
        <v>6485</v>
      </c>
      <c r="F66" s="565">
        <v>2664</v>
      </c>
      <c r="G66" s="565">
        <v>3443</v>
      </c>
      <c r="H66" s="565">
        <v>2292</v>
      </c>
      <c r="I66" s="565">
        <v>5197</v>
      </c>
      <c r="J66" s="565">
        <v>3510</v>
      </c>
      <c r="K66" s="565">
        <v>4356</v>
      </c>
    </row>
    <row r="67" spans="1:11" ht="15" x14ac:dyDescent="0.25">
      <c r="A67" s="492">
        <v>2003</v>
      </c>
      <c r="B67" s="565">
        <v>6975</v>
      </c>
      <c r="C67" s="565">
        <v>6258</v>
      </c>
      <c r="D67" s="565">
        <v>6536</v>
      </c>
      <c r="E67" s="565">
        <v>6593</v>
      </c>
      <c r="F67" s="565">
        <v>2884</v>
      </c>
      <c r="G67" s="565">
        <v>3559</v>
      </c>
      <c r="H67" s="565">
        <v>2205</v>
      </c>
      <c r="I67" s="565">
        <v>4817</v>
      </c>
      <c r="J67" s="565">
        <v>3355</v>
      </c>
      <c r="K67" s="565">
        <v>4544</v>
      </c>
    </row>
    <row r="68" spans="1:11" ht="15" x14ac:dyDescent="0.25">
      <c r="A68" s="492">
        <v>2004</v>
      </c>
      <c r="B68" s="565">
        <v>6709</v>
      </c>
      <c r="C68" s="565">
        <v>5892</v>
      </c>
      <c r="D68" s="565">
        <v>6178</v>
      </c>
      <c r="E68" s="565">
        <v>6329</v>
      </c>
      <c r="F68" s="565">
        <v>2715</v>
      </c>
      <c r="G68" s="565">
        <v>3291</v>
      </c>
      <c r="H68" s="565">
        <v>2041</v>
      </c>
      <c r="I68" s="565">
        <v>5010</v>
      </c>
      <c r="J68" s="565">
        <v>3346</v>
      </c>
      <c r="K68" s="565">
        <v>4344</v>
      </c>
    </row>
    <row r="69" spans="1:11" ht="15" x14ac:dyDescent="0.25">
      <c r="A69" s="492">
        <v>2005</v>
      </c>
      <c r="B69" s="565">
        <v>6644</v>
      </c>
      <c r="C69" s="565">
        <v>5950</v>
      </c>
      <c r="D69" s="565">
        <v>6222</v>
      </c>
      <c r="E69" s="565">
        <v>6213</v>
      </c>
      <c r="F69" s="565">
        <v>2775</v>
      </c>
      <c r="G69" s="565">
        <v>3380</v>
      </c>
      <c r="H69" s="565">
        <v>1985</v>
      </c>
      <c r="I69" s="565">
        <v>4896</v>
      </c>
      <c r="J69" s="565">
        <v>3377</v>
      </c>
      <c r="K69" s="565">
        <v>4348</v>
      </c>
    </row>
    <row r="70" spans="1:11" ht="15" x14ac:dyDescent="0.25">
      <c r="A70" s="492">
        <v>2006</v>
      </c>
      <c r="B70" s="565">
        <v>5885</v>
      </c>
      <c r="C70" s="565">
        <v>5211</v>
      </c>
      <c r="D70" s="565">
        <v>5703</v>
      </c>
      <c r="E70" s="565">
        <v>5821</v>
      </c>
      <c r="F70" s="565">
        <v>2475</v>
      </c>
      <c r="G70" s="565">
        <v>3211</v>
      </c>
      <c r="H70" s="565">
        <v>1802</v>
      </c>
      <c r="I70" s="565">
        <v>4915</v>
      </c>
      <c r="J70" s="565">
        <v>3557</v>
      </c>
      <c r="K70" s="565">
        <v>4040</v>
      </c>
    </row>
    <row r="71" spans="1:11" ht="15" x14ac:dyDescent="0.25">
      <c r="A71" s="492">
        <v>2007</v>
      </c>
      <c r="B71" s="565">
        <v>6537</v>
      </c>
      <c r="C71" s="565">
        <v>5756</v>
      </c>
      <c r="D71" s="565">
        <v>6074</v>
      </c>
      <c r="E71" s="565">
        <v>6384</v>
      </c>
      <c r="F71" s="565">
        <v>2525</v>
      </c>
      <c r="G71" s="565">
        <v>3187</v>
      </c>
      <c r="H71" s="565">
        <v>2105</v>
      </c>
      <c r="I71" s="565">
        <v>4939</v>
      </c>
      <c r="J71" s="565">
        <v>3506</v>
      </c>
      <c r="K71" s="565">
        <v>4268</v>
      </c>
    </row>
    <row r="72" spans="1:11" ht="15" x14ac:dyDescent="0.25">
      <c r="A72" s="492">
        <v>2008</v>
      </c>
      <c r="B72" s="565">
        <v>6434</v>
      </c>
      <c r="C72" s="565">
        <v>5782</v>
      </c>
      <c r="D72" s="565">
        <v>6677</v>
      </c>
      <c r="E72" s="565">
        <v>7118</v>
      </c>
      <c r="F72" s="565">
        <v>2712</v>
      </c>
      <c r="G72" s="565">
        <v>3600</v>
      </c>
      <c r="H72" s="565">
        <v>2125</v>
      </c>
      <c r="I72" s="565">
        <v>5233</v>
      </c>
      <c r="J72" s="565">
        <v>3566</v>
      </c>
      <c r="K72" s="565">
        <v>4494</v>
      </c>
    </row>
    <row r="73" spans="1:11" ht="15" x14ac:dyDescent="0.25">
      <c r="A73" s="492">
        <v>2009</v>
      </c>
      <c r="B73" s="565">
        <v>6644</v>
      </c>
      <c r="C73" s="565">
        <v>5922</v>
      </c>
      <c r="D73" s="565">
        <v>6512</v>
      </c>
      <c r="E73" s="565">
        <v>6841</v>
      </c>
      <c r="F73" s="565">
        <v>2812</v>
      </c>
      <c r="G73" s="565">
        <v>3536</v>
      </c>
      <c r="H73" s="565">
        <v>2152</v>
      </c>
      <c r="I73" s="565">
        <v>5139</v>
      </c>
      <c r="J73" s="565">
        <v>3538</v>
      </c>
      <c r="K73" s="565">
        <v>4481</v>
      </c>
    </row>
    <row r="74" spans="1:11" ht="15" x14ac:dyDescent="0.25">
      <c r="A74" s="492">
        <v>2010</v>
      </c>
      <c r="B74" s="565">
        <v>5934</v>
      </c>
      <c r="C74" s="565">
        <v>5553</v>
      </c>
      <c r="D74" s="565">
        <v>6185</v>
      </c>
      <c r="E74" s="565">
        <v>6565</v>
      </c>
      <c r="F74" s="565">
        <v>3167</v>
      </c>
      <c r="G74" s="565">
        <v>3948</v>
      </c>
      <c r="H74" s="565">
        <v>2449</v>
      </c>
      <c r="I74" s="565">
        <v>5082</v>
      </c>
      <c r="J74" s="565">
        <v>3624</v>
      </c>
      <c r="K74" s="565">
        <v>4463</v>
      </c>
    </row>
    <row r="75" spans="1:11" ht="15" x14ac:dyDescent="0.25">
      <c r="A75" s="492">
        <v>2011</v>
      </c>
      <c r="B75" s="565">
        <v>6114</v>
      </c>
      <c r="C75" s="565">
        <v>5483</v>
      </c>
      <c r="D75" s="565">
        <v>6172</v>
      </c>
      <c r="E75" s="565">
        <v>6565</v>
      </c>
      <c r="F75" s="565">
        <v>2565</v>
      </c>
      <c r="G75" s="565">
        <v>3343</v>
      </c>
      <c r="H75" s="565">
        <v>2114</v>
      </c>
      <c r="I75" s="565">
        <v>5322</v>
      </c>
      <c r="J75" s="565">
        <v>3818</v>
      </c>
      <c r="K75" s="565">
        <v>4312</v>
      </c>
    </row>
    <row r="76" spans="1:11" ht="15" x14ac:dyDescent="0.25">
      <c r="A76" s="492">
        <v>2012</v>
      </c>
      <c r="B76" s="565">
        <v>5561</v>
      </c>
      <c r="C76" s="565">
        <v>4970</v>
      </c>
      <c r="D76" s="565">
        <v>5356</v>
      </c>
      <c r="E76" s="565">
        <v>5515</v>
      </c>
      <c r="F76" s="565">
        <v>2306</v>
      </c>
      <c r="G76" s="565">
        <v>2876</v>
      </c>
      <c r="H76" s="565">
        <v>1650</v>
      </c>
      <c r="I76" s="565">
        <v>4574</v>
      </c>
      <c r="J76" s="565">
        <v>3411</v>
      </c>
      <c r="K76" s="565">
        <v>3769</v>
      </c>
    </row>
    <row r="77" spans="1:11" ht="15" x14ac:dyDescent="0.25">
      <c r="A77" s="492">
        <v>2013</v>
      </c>
      <c r="B77" s="565">
        <v>6426</v>
      </c>
      <c r="C77" s="565">
        <v>5838</v>
      </c>
      <c r="D77" s="565">
        <v>6621</v>
      </c>
      <c r="E77" s="565">
        <v>7135</v>
      </c>
      <c r="F77" s="565">
        <v>2736</v>
      </c>
      <c r="G77" s="565">
        <v>3648</v>
      </c>
      <c r="H77" s="565">
        <v>2326</v>
      </c>
      <c r="I77" s="565">
        <v>5273</v>
      </c>
      <c r="J77" s="565">
        <v>3362</v>
      </c>
      <c r="K77" s="565">
        <v>4465</v>
      </c>
    </row>
    <row r="78" spans="1:11" ht="15" x14ac:dyDescent="0.25">
      <c r="A78" s="492">
        <v>2014</v>
      </c>
      <c r="B78" s="565">
        <v>6675</v>
      </c>
      <c r="C78" s="565">
        <v>6203</v>
      </c>
      <c r="D78" s="565">
        <v>7194</v>
      </c>
      <c r="E78" s="565">
        <v>7304</v>
      </c>
      <c r="F78" s="565">
        <v>2951</v>
      </c>
      <c r="G78" s="565">
        <v>3932</v>
      </c>
      <c r="H78" s="565">
        <v>2422</v>
      </c>
      <c r="I78" s="565">
        <v>4744</v>
      </c>
      <c r="J78" s="565">
        <v>2774</v>
      </c>
      <c r="K78" s="565">
        <v>4550</v>
      </c>
    </row>
    <row r="79" spans="1:11" s="530" customFormat="1" ht="15" x14ac:dyDescent="0.25">
      <c r="A79" s="492">
        <v>2015</v>
      </c>
      <c r="B79" s="565">
        <v>6521</v>
      </c>
      <c r="C79" s="565">
        <v>5777</v>
      </c>
      <c r="D79" s="565">
        <v>6165</v>
      </c>
      <c r="E79" s="565">
        <v>6088</v>
      </c>
      <c r="F79" s="565">
        <v>2487</v>
      </c>
      <c r="G79" s="565">
        <v>3222</v>
      </c>
      <c r="H79" s="565">
        <v>2087</v>
      </c>
      <c r="I79" s="565">
        <v>4602</v>
      </c>
      <c r="J79" s="565">
        <v>2898</v>
      </c>
      <c r="K79" s="565">
        <v>4087</v>
      </c>
    </row>
    <row r="80" spans="1:11" s="530" customFormat="1" ht="15" x14ac:dyDescent="0.25">
      <c r="A80" s="492">
        <v>2016</v>
      </c>
      <c r="B80" s="565">
        <v>5929</v>
      </c>
      <c r="C80" s="565">
        <v>5353</v>
      </c>
      <c r="D80" s="565">
        <v>5701</v>
      </c>
      <c r="E80" s="565">
        <v>5786</v>
      </c>
      <c r="F80" s="565">
        <v>2456</v>
      </c>
      <c r="G80" s="565">
        <v>3094</v>
      </c>
      <c r="H80" s="565">
        <v>1752</v>
      </c>
      <c r="I80" s="565">
        <v>4619</v>
      </c>
      <c r="J80" s="565">
        <v>3031</v>
      </c>
      <c r="K80" s="565">
        <v>3878</v>
      </c>
    </row>
    <row r="81" spans="1:11" s="530" customFormat="1" ht="15" x14ac:dyDescent="0.25">
      <c r="A81" s="492">
        <v>2017</v>
      </c>
      <c r="B81" s="565">
        <v>6038</v>
      </c>
      <c r="C81" s="565">
        <v>5332</v>
      </c>
      <c r="D81" s="565">
        <v>5684</v>
      </c>
      <c r="E81" s="565">
        <v>5997</v>
      </c>
      <c r="F81" s="565">
        <v>2231</v>
      </c>
      <c r="G81" s="565">
        <v>2835</v>
      </c>
      <c r="H81" s="565">
        <v>1582</v>
      </c>
      <c r="I81" s="565">
        <v>4568</v>
      </c>
      <c r="J81" s="565">
        <v>3187</v>
      </c>
      <c r="K81" s="565">
        <v>3828</v>
      </c>
    </row>
    <row r="82" spans="1:11" s="530" customFormat="1" ht="15" x14ac:dyDescent="0.25">
      <c r="A82" s="492">
        <v>2018</v>
      </c>
      <c r="B82" s="565">
        <v>6322</v>
      </c>
      <c r="C82" s="565">
        <v>5780</v>
      </c>
      <c r="D82" s="565">
        <v>6434</v>
      </c>
      <c r="E82" s="565">
        <v>6969</v>
      </c>
      <c r="F82" s="565">
        <v>2630</v>
      </c>
      <c r="G82" s="565">
        <v>3484</v>
      </c>
      <c r="H82" s="565">
        <v>2248</v>
      </c>
      <c r="I82" s="565">
        <v>4800</v>
      </c>
      <c r="J82" s="565">
        <v>3168</v>
      </c>
      <c r="K82" s="565">
        <v>4278</v>
      </c>
    </row>
    <row r="83" spans="1:11" x14ac:dyDescent="0.2">
      <c r="A83" s="492"/>
      <c r="B83" s="488"/>
      <c r="C83" s="488"/>
      <c r="D83" s="488"/>
      <c r="E83" s="488"/>
      <c r="F83" s="488"/>
      <c r="G83" s="488"/>
      <c r="H83" s="488"/>
      <c r="I83" s="488"/>
      <c r="J83" s="488"/>
      <c r="K83" s="488"/>
    </row>
    <row r="84" spans="1:11" x14ac:dyDescent="0.2">
      <c r="A84" s="497" t="s">
        <v>1397</v>
      </c>
      <c r="B84" s="488"/>
      <c r="C84" s="488"/>
      <c r="D84" s="488"/>
      <c r="E84" s="488"/>
      <c r="F84" s="488"/>
      <c r="G84" s="488"/>
      <c r="H84" s="488"/>
      <c r="I84" s="488"/>
      <c r="J84" s="488"/>
      <c r="K84" s="488"/>
    </row>
    <row r="85" spans="1:11" x14ac:dyDescent="0.2">
      <c r="A85" s="496" t="s">
        <v>1398</v>
      </c>
      <c r="B85" s="490">
        <f>AVERAGE(B25:B54)</f>
        <v>6837.6</v>
      </c>
      <c r="C85" s="490">
        <f t="shared" ref="C85:K85" si="0">AVERAGE(C25:C54)</f>
        <v>6239.7</v>
      </c>
      <c r="D85" s="490">
        <f t="shared" si="0"/>
        <v>6659.6333333333332</v>
      </c>
      <c r="E85" s="490">
        <f t="shared" si="0"/>
        <v>6851.4</v>
      </c>
      <c r="F85" s="490">
        <f t="shared" si="0"/>
        <v>3258.6666666666665</v>
      </c>
      <c r="G85" s="490">
        <f t="shared" si="0"/>
        <v>3702.2</v>
      </c>
      <c r="H85" s="490">
        <f t="shared" si="0"/>
        <v>2432.8666666666668</v>
      </c>
      <c r="I85" s="490">
        <f t="shared" si="0"/>
        <v>5871.4</v>
      </c>
      <c r="J85" s="490">
        <f t="shared" si="0"/>
        <v>3721.6333333333332</v>
      </c>
      <c r="K85" s="490">
        <f t="shared" si="0"/>
        <v>5015.3</v>
      </c>
    </row>
    <row r="86" spans="1:11" x14ac:dyDescent="0.2">
      <c r="A86" s="496" t="s">
        <v>1399</v>
      </c>
      <c r="B86" s="490">
        <f>AVERAGE(B45:B74)</f>
        <v>6547.6</v>
      </c>
      <c r="C86" s="490">
        <f t="shared" ref="C86:K86" si="1">AVERAGE(C45:C74)</f>
        <v>5900.7666666666664</v>
      </c>
      <c r="D86" s="490">
        <f>AVERAGE(D45:D74)</f>
        <v>6348.8</v>
      </c>
      <c r="E86" s="490">
        <f t="shared" si="1"/>
        <v>6581.4666666666662</v>
      </c>
      <c r="F86" s="490">
        <f t="shared" si="1"/>
        <v>2852.1</v>
      </c>
      <c r="G86" s="490">
        <f t="shared" si="1"/>
        <v>3502.1</v>
      </c>
      <c r="H86" s="490">
        <f t="shared" si="1"/>
        <v>2216.6</v>
      </c>
      <c r="I86" s="490">
        <f t="shared" si="1"/>
        <v>5275.7333333333336</v>
      </c>
      <c r="J86" s="490">
        <f t="shared" si="1"/>
        <v>3513.3666666666668</v>
      </c>
      <c r="K86" s="490">
        <f t="shared" si="1"/>
        <v>4538.333333333333</v>
      </c>
    </row>
    <row r="87" spans="1:11" x14ac:dyDescent="0.2">
      <c r="A87" s="488"/>
      <c r="B87" s="488"/>
      <c r="C87" s="490"/>
      <c r="D87" s="490"/>
      <c r="E87" s="490"/>
      <c r="F87" s="490"/>
      <c r="G87" s="490"/>
      <c r="H87" s="490"/>
      <c r="I87" s="490"/>
      <c r="J87" s="490"/>
      <c r="K87" s="490"/>
    </row>
    <row r="88" spans="1:11" x14ac:dyDescent="0.2">
      <c r="A88" s="531"/>
      <c r="B88" s="531"/>
    </row>
  </sheetData>
  <sheetProtection formatCells="0" formatColumns="0" formatRows="0" insertColumns="0" insertRows="0" insertHyperlinks="0" deleteColumns="0" deleteRows="0" sort="0" autoFilter="0" pivotTables="0"/>
  <hyperlinks>
    <hyperlink ref="A4" r:id="rId1" display="http://www.eia.gov/totalenergy/data/monthly/dataunits.cfm" xr:uid="{0ABDF744-C9F0-4B63-948E-6EBE0C02C142}"/>
  </hyperlinks>
  <pageMargins left="0.7" right="0.7" top="0.75" bottom="0.75" header="0.3" footer="0.3"/>
  <pageSetup orientation="portrait" verticalDpi="0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82"/>
  <sheetViews>
    <sheetView showGridLines="0" workbookViewId="0">
      <selection activeCell="A68" sqref="A68"/>
    </sheetView>
  </sheetViews>
  <sheetFormatPr defaultColWidth="9.140625" defaultRowHeight="15" x14ac:dyDescent="0.25"/>
  <cols>
    <col min="1" max="1" width="5.85546875" style="385" bestFit="1" customWidth="1"/>
    <col min="2" max="3" width="7" style="385" bestFit="1" customWidth="1"/>
    <col min="4" max="4" width="9" style="385" bestFit="1" customWidth="1"/>
    <col min="5" max="5" width="9.28515625" style="385" bestFit="1" customWidth="1"/>
    <col min="6" max="6" width="12.140625" style="385" customWidth="1"/>
    <col min="7" max="7" width="16.140625" style="385" customWidth="1"/>
    <col min="8" max="8" width="16.5703125" style="385" customWidth="1"/>
    <col min="9" max="9" width="14.42578125" style="385" customWidth="1"/>
    <col min="10" max="11" width="12.5703125" style="385" customWidth="1"/>
    <col min="12" max="16384" width="9.140625" style="385"/>
  </cols>
  <sheetData>
    <row r="1" spans="1:11" ht="15.75" customHeight="1" x14ac:dyDescent="0.25">
      <c r="A1" s="740" t="s">
        <v>1295</v>
      </c>
      <c r="B1" s="741"/>
      <c r="C1" s="741"/>
      <c r="D1" s="741"/>
      <c r="E1" s="741"/>
      <c r="F1" s="741"/>
      <c r="G1" s="741"/>
      <c r="H1" s="741"/>
      <c r="I1" s="741"/>
      <c r="J1" s="741"/>
      <c r="K1" s="742"/>
    </row>
    <row r="2" spans="1:11" x14ac:dyDescent="0.25">
      <c r="A2" s="743" t="s">
        <v>69</v>
      </c>
      <c r="B2" s="401" t="s">
        <v>121</v>
      </c>
      <c r="C2" s="401" t="s">
        <v>122</v>
      </c>
      <c r="D2" s="401" t="s">
        <v>408</v>
      </c>
      <c r="E2" s="401" t="s">
        <v>409</v>
      </c>
      <c r="F2" s="401" t="s">
        <v>50</v>
      </c>
      <c r="G2" s="401" t="s">
        <v>410</v>
      </c>
      <c r="H2" s="401" t="s">
        <v>411</v>
      </c>
      <c r="I2" s="743" t="s">
        <v>123</v>
      </c>
      <c r="J2" s="743" t="s">
        <v>1276</v>
      </c>
      <c r="K2" s="401" t="s">
        <v>124</v>
      </c>
    </row>
    <row r="3" spans="1:11" x14ac:dyDescent="0.25">
      <c r="A3" s="744"/>
      <c r="B3" s="402" t="s">
        <v>125</v>
      </c>
      <c r="C3" s="402" t="s">
        <v>126</v>
      </c>
      <c r="D3" s="402" t="s">
        <v>127</v>
      </c>
      <c r="E3" s="402" t="s">
        <v>127</v>
      </c>
      <c r="F3" s="402" t="s">
        <v>126</v>
      </c>
      <c r="G3" s="402" t="s">
        <v>127</v>
      </c>
      <c r="H3" s="402" t="s">
        <v>127</v>
      </c>
      <c r="I3" s="744"/>
      <c r="J3" s="744"/>
      <c r="K3" s="402" t="s">
        <v>1277</v>
      </c>
    </row>
    <row r="4" spans="1:11" x14ac:dyDescent="0.25">
      <c r="A4" s="386" t="s">
        <v>412</v>
      </c>
      <c r="B4" s="389">
        <v>5829</v>
      </c>
      <c r="C4" s="389">
        <v>5091</v>
      </c>
      <c r="D4" s="389">
        <v>5801</v>
      </c>
      <c r="E4" s="389">
        <v>6479</v>
      </c>
      <c r="F4" s="389">
        <v>2367</v>
      </c>
      <c r="G4" s="389">
        <v>2942</v>
      </c>
      <c r="H4" s="389">
        <v>2133</v>
      </c>
      <c r="I4" s="389">
        <v>5483</v>
      </c>
      <c r="J4" s="389">
        <v>3729</v>
      </c>
      <c r="K4" s="389">
        <v>4234</v>
      </c>
    </row>
    <row r="5" spans="1:11" x14ac:dyDescent="0.25">
      <c r="A5" s="386" t="s">
        <v>413</v>
      </c>
      <c r="B5" s="389">
        <v>6470</v>
      </c>
      <c r="C5" s="389">
        <v>5765</v>
      </c>
      <c r="D5" s="389">
        <v>6619</v>
      </c>
      <c r="E5" s="389">
        <v>7136</v>
      </c>
      <c r="F5" s="389">
        <v>2713</v>
      </c>
      <c r="G5" s="389">
        <v>3315</v>
      </c>
      <c r="H5" s="389">
        <v>1974</v>
      </c>
      <c r="I5" s="389">
        <v>4930</v>
      </c>
      <c r="J5" s="389">
        <v>3355</v>
      </c>
      <c r="K5" s="389">
        <v>4536</v>
      </c>
    </row>
    <row r="6" spans="1:11" x14ac:dyDescent="0.25">
      <c r="A6" s="390" t="s">
        <v>414</v>
      </c>
      <c r="B6" s="393">
        <v>6137</v>
      </c>
      <c r="C6" s="393">
        <v>5497</v>
      </c>
      <c r="D6" s="393">
        <v>6549</v>
      </c>
      <c r="E6" s="393">
        <v>7246</v>
      </c>
      <c r="F6" s="393">
        <v>2728</v>
      </c>
      <c r="G6" s="393">
        <v>3340</v>
      </c>
      <c r="H6" s="393">
        <v>2154</v>
      </c>
      <c r="I6" s="393">
        <v>5513</v>
      </c>
      <c r="J6" s="393">
        <v>3469</v>
      </c>
      <c r="K6" s="393">
        <v>4547</v>
      </c>
    </row>
    <row r="7" spans="1:11" x14ac:dyDescent="0.25">
      <c r="A7" s="386" t="s">
        <v>415</v>
      </c>
      <c r="B7" s="389">
        <v>6180</v>
      </c>
      <c r="C7" s="389">
        <v>5443</v>
      </c>
      <c r="D7" s="389">
        <v>5977</v>
      </c>
      <c r="E7" s="389">
        <v>6386</v>
      </c>
      <c r="F7" s="389">
        <v>2684</v>
      </c>
      <c r="G7" s="389">
        <v>3276</v>
      </c>
      <c r="H7" s="389">
        <v>2074</v>
      </c>
      <c r="I7" s="389">
        <v>5404</v>
      </c>
      <c r="J7" s="389">
        <v>3586</v>
      </c>
      <c r="K7" s="389">
        <v>4374</v>
      </c>
    </row>
    <row r="8" spans="1:11" x14ac:dyDescent="0.25">
      <c r="A8" s="386" t="s">
        <v>416</v>
      </c>
      <c r="B8" s="389">
        <v>5650</v>
      </c>
      <c r="C8" s="389">
        <v>5027</v>
      </c>
      <c r="D8" s="389">
        <v>5626</v>
      </c>
      <c r="E8" s="389">
        <v>5994</v>
      </c>
      <c r="F8" s="389">
        <v>2486</v>
      </c>
      <c r="G8" s="389">
        <v>3132</v>
      </c>
      <c r="H8" s="389">
        <v>2024</v>
      </c>
      <c r="I8" s="389">
        <v>4925</v>
      </c>
      <c r="J8" s="389">
        <v>3224</v>
      </c>
      <c r="K8" s="389">
        <v>4063</v>
      </c>
    </row>
    <row r="9" spans="1:11" x14ac:dyDescent="0.25">
      <c r="A9" s="390" t="s">
        <v>417</v>
      </c>
      <c r="B9" s="393">
        <v>6291</v>
      </c>
      <c r="C9" s="393">
        <v>5473</v>
      </c>
      <c r="D9" s="393">
        <v>5841</v>
      </c>
      <c r="E9" s="393">
        <v>6063</v>
      </c>
      <c r="F9" s="393">
        <v>2713</v>
      </c>
      <c r="G9" s="393">
        <v>3211</v>
      </c>
      <c r="H9" s="393">
        <v>1876</v>
      </c>
      <c r="I9" s="393">
        <v>4679</v>
      </c>
      <c r="J9" s="393">
        <v>3296</v>
      </c>
      <c r="K9" s="393">
        <v>4232</v>
      </c>
    </row>
    <row r="10" spans="1:11" x14ac:dyDescent="0.25">
      <c r="A10" s="386" t="s">
        <v>418</v>
      </c>
      <c r="B10" s="389">
        <v>6577</v>
      </c>
      <c r="C10" s="389">
        <v>5708</v>
      </c>
      <c r="D10" s="389">
        <v>6101</v>
      </c>
      <c r="E10" s="389">
        <v>6630</v>
      </c>
      <c r="F10" s="389">
        <v>2786</v>
      </c>
      <c r="G10" s="389">
        <v>3314</v>
      </c>
      <c r="H10" s="389">
        <v>2083</v>
      </c>
      <c r="I10" s="389">
        <v>5517</v>
      </c>
      <c r="J10" s="389">
        <v>3723</v>
      </c>
      <c r="K10" s="389">
        <v>4521</v>
      </c>
    </row>
    <row r="11" spans="1:11" x14ac:dyDescent="0.25">
      <c r="A11" s="386" t="s">
        <v>419</v>
      </c>
      <c r="B11" s="389">
        <v>6702</v>
      </c>
      <c r="C11" s="389">
        <v>5731</v>
      </c>
      <c r="D11" s="389">
        <v>6019</v>
      </c>
      <c r="E11" s="389">
        <v>6408</v>
      </c>
      <c r="F11" s="389">
        <v>2642</v>
      </c>
      <c r="G11" s="389">
        <v>3113</v>
      </c>
      <c r="H11" s="389">
        <v>2032</v>
      </c>
      <c r="I11" s="389">
        <v>5146</v>
      </c>
      <c r="J11" s="389">
        <v>3382</v>
      </c>
      <c r="K11" s="389">
        <v>4387</v>
      </c>
    </row>
    <row r="12" spans="1:11" x14ac:dyDescent="0.25">
      <c r="A12" s="390" t="s">
        <v>420</v>
      </c>
      <c r="B12" s="393">
        <v>6158</v>
      </c>
      <c r="C12" s="393">
        <v>5469</v>
      </c>
      <c r="D12" s="393">
        <v>6166</v>
      </c>
      <c r="E12" s="393">
        <v>6525</v>
      </c>
      <c r="F12" s="393">
        <v>2594</v>
      </c>
      <c r="G12" s="393">
        <v>3112</v>
      </c>
      <c r="H12" s="393">
        <v>2068</v>
      </c>
      <c r="I12" s="393">
        <v>5203</v>
      </c>
      <c r="J12" s="393">
        <v>3322</v>
      </c>
      <c r="K12" s="393">
        <v>4339</v>
      </c>
    </row>
    <row r="13" spans="1:11" x14ac:dyDescent="0.25">
      <c r="A13" s="386" t="s">
        <v>421</v>
      </c>
      <c r="B13" s="389">
        <v>6907</v>
      </c>
      <c r="C13" s="389">
        <v>6237</v>
      </c>
      <c r="D13" s="389">
        <v>6585</v>
      </c>
      <c r="E13" s="389">
        <v>6585</v>
      </c>
      <c r="F13" s="389">
        <v>3271</v>
      </c>
      <c r="G13" s="389">
        <v>4004</v>
      </c>
      <c r="H13" s="389">
        <v>2590</v>
      </c>
      <c r="I13" s="389">
        <v>4929</v>
      </c>
      <c r="J13" s="389">
        <v>2819</v>
      </c>
      <c r="K13" s="389">
        <v>4712</v>
      </c>
    </row>
    <row r="14" spans="1:11" x14ac:dyDescent="0.25">
      <c r="A14" s="386" t="s">
        <v>422</v>
      </c>
      <c r="B14" s="389">
        <v>6363</v>
      </c>
      <c r="C14" s="389">
        <v>5535</v>
      </c>
      <c r="D14" s="389">
        <v>6303</v>
      </c>
      <c r="E14" s="389">
        <v>6665</v>
      </c>
      <c r="F14" s="389">
        <v>2698</v>
      </c>
      <c r="G14" s="389">
        <v>3415</v>
      </c>
      <c r="H14" s="389">
        <v>2398</v>
      </c>
      <c r="I14" s="389">
        <v>5138</v>
      </c>
      <c r="J14" s="389">
        <v>2925</v>
      </c>
      <c r="K14" s="389">
        <v>4403</v>
      </c>
    </row>
    <row r="15" spans="1:11" x14ac:dyDescent="0.25">
      <c r="A15" s="390" t="s">
        <v>423</v>
      </c>
      <c r="B15" s="393">
        <v>6561</v>
      </c>
      <c r="C15" s="393">
        <v>5901</v>
      </c>
      <c r="D15" s="393">
        <v>6544</v>
      </c>
      <c r="E15" s="393">
        <v>6884</v>
      </c>
      <c r="F15" s="393">
        <v>3147</v>
      </c>
      <c r="G15" s="393">
        <v>3958</v>
      </c>
      <c r="H15" s="393">
        <v>2551</v>
      </c>
      <c r="I15" s="393">
        <v>5328</v>
      </c>
      <c r="J15" s="393">
        <v>3309</v>
      </c>
      <c r="K15" s="393">
        <v>4724</v>
      </c>
    </row>
    <row r="16" spans="1:11" x14ac:dyDescent="0.25">
      <c r="A16" s="386" t="s">
        <v>424</v>
      </c>
      <c r="B16" s="389">
        <v>6632</v>
      </c>
      <c r="C16" s="389">
        <v>5895</v>
      </c>
      <c r="D16" s="389">
        <v>6275</v>
      </c>
      <c r="E16" s="389">
        <v>6591</v>
      </c>
      <c r="F16" s="389">
        <v>2869</v>
      </c>
      <c r="G16" s="389">
        <v>3497</v>
      </c>
      <c r="H16" s="389">
        <v>2296</v>
      </c>
      <c r="I16" s="389">
        <v>5299</v>
      </c>
      <c r="J16" s="389">
        <v>3221</v>
      </c>
      <c r="K16" s="389">
        <v>4540</v>
      </c>
    </row>
    <row r="17" spans="1:11" x14ac:dyDescent="0.25">
      <c r="A17" s="386" t="s">
        <v>425</v>
      </c>
      <c r="B17" s="389">
        <v>6981</v>
      </c>
      <c r="C17" s="389">
        <v>6089</v>
      </c>
      <c r="D17" s="389">
        <v>6545</v>
      </c>
      <c r="E17" s="389">
        <v>6691</v>
      </c>
      <c r="F17" s="389">
        <v>3022</v>
      </c>
      <c r="G17" s="389">
        <v>3627</v>
      </c>
      <c r="H17" s="389">
        <v>2264</v>
      </c>
      <c r="I17" s="389">
        <v>5165</v>
      </c>
      <c r="J17" s="389">
        <v>3400</v>
      </c>
      <c r="K17" s="389">
        <v>4694</v>
      </c>
    </row>
    <row r="18" spans="1:11" x14ac:dyDescent="0.25">
      <c r="A18" s="390" t="s">
        <v>426</v>
      </c>
      <c r="B18" s="393">
        <v>6816</v>
      </c>
      <c r="C18" s="393">
        <v>6103</v>
      </c>
      <c r="D18" s="393">
        <v>6691</v>
      </c>
      <c r="E18" s="393">
        <v>6485</v>
      </c>
      <c r="F18" s="393">
        <v>3138</v>
      </c>
      <c r="G18" s="393">
        <v>3890</v>
      </c>
      <c r="H18" s="393">
        <v>2438</v>
      </c>
      <c r="I18" s="393">
        <v>5060</v>
      </c>
      <c r="J18" s="393">
        <v>3326</v>
      </c>
      <c r="K18" s="393">
        <v>4734</v>
      </c>
    </row>
    <row r="19" spans="1:11" x14ac:dyDescent="0.25">
      <c r="A19" s="386" t="s">
        <v>427</v>
      </c>
      <c r="B19" s="389">
        <v>6594</v>
      </c>
      <c r="C19" s="389">
        <v>5694</v>
      </c>
      <c r="D19" s="389">
        <v>6030</v>
      </c>
      <c r="E19" s="389">
        <v>6303</v>
      </c>
      <c r="F19" s="389">
        <v>2828</v>
      </c>
      <c r="G19" s="389">
        <v>3462</v>
      </c>
      <c r="H19" s="389">
        <v>2272</v>
      </c>
      <c r="I19" s="389">
        <v>5769</v>
      </c>
      <c r="J19" s="389">
        <v>3583</v>
      </c>
      <c r="K19" s="389">
        <v>4515</v>
      </c>
    </row>
    <row r="20" spans="1:11" x14ac:dyDescent="0.25">
      <c r="A20" s="386" t="s">
        <v>428</v>
      </c>
      <c r="B20" s="389">
        <v>6825</v>
      </c>
      <c r="C20" s="389">
        <v>5933</v>
      </c>
      <c r="D20" s="389">
        <v>6284</v>
      </c>
      <c r="E20" s="389">
        <v>6646</v>
      </c>
      <c r="F20" s="389">
        <v>2830</v>
      </c>
      <c r="G20" s="389">
        <v>3374</v>
      </c>
      <c r="H20" s="389">
        <v>2078</v>
      </c>
      <c r="I20" s="389">
        <v>5318</v>
      </c>
      <c r="J20" s="389">
        <v>3378</v>
      </c>
      <c r="K20" s="389">
        <v>4549</v>
      </c>
    </row>
    <row r="21" spans="1:11" x14ac:dyDescent="0.25">
      <c r="A21" s="390" t="s">
        <v>429</v>
      </c>
      <c r="B21" s="393">
        <v>6662</v>
      </c>
      <c r="C21" s="393">
        <v>6012</v>
      </c>
      <c r="D21" s="393">
        <v>6606</v>
      </c>
      <c r="E21" s="393">
        <v>6872</v>
      </c>
      <c r="F21" s="393">
        <v>3118</v>
      </c>
      <c r="G21" s="393">
        <v>3758</v>
      </c>
      <c r="H21" s="393">
        <v>2416</v>
      </c>
      <c r="I21" s="393">
        <v>5275</v>
      </c>
      <c r="J21" s="393">
        <v>3170</v>
      </c>
      <c r="K21" s="393">
        <v>4700</v>
      </c>
    </row>
    <row r="22" spans="1:11" x14ac:dyDescent="0.25">
      <c r="A22" s="386" t="s">
        <v>430</v>
      </c>
      <c r="B22" s="389">
        <v>6987</v>
      </c>
      <c r="C22" s="389">
        <v>6127</v>
      </c>
      <c r="D22" s="389">
        <v>6477</v>
      </c>
      <c r="E22" s="389">
        <v>6569</v>
      </c>
      <c r="F22" s="389">
        <v>2864</v>
      </c>
      <c r="G22" s="389">
        <v>3403</v>
      </c>
      <c r="H22" s="389">
        <v>2082</v>
      </c>
      <c r="I22" s="389">
        <v>5232</v>
      </c>
      <c r="J22" s="389">
        <v>3316</v>
      </c>
      <c r="K22" s="389">
        <v>4609</v>
      </c>
    </row>
    <row r="23" spans="1:11" x14ac:dyDescent="0.25">
      <c r="A23" s="386" t="s">
        <v>431</v>
      </c>
      <c r="B23" s="389">
        <v>6800</v>
      </c>
      <c r="C23" s="389">
        <v>5981</v>
      </c>
      <c r="D23" s="389">
        <v>6331</v>
      </c>
      <c r="E23" s="389">
        <v>6556</v>
      </c>
      <c r="F23" s="389">
        <v>3160</v>
      </c>
      <c r="G23" s="389">
        <v>3927</v>
      </c>
      <c r="H23" s="389">
        <v>2522</v>
      </c>
      <c r="I23" s="389">
        <v>5415</v>
      </c>
      <c r="J23" s="389">
        <v>3198</v>
      </c>
      <c r="K23" s="389">
        <v>4675</v>
      </c>
    </row>
    <row r="24" spans="1:11" x14ac:dyDescent="0.25">
      <c r="A24" s="390" t="s">
        <v>432</v>
      </c>
      <c r="B24" s="393">
        <v>6593</v>
      </c>
      <c r="C24" s="393">
        <v>5933</v>
      </c>
      <c r="D24" s="393">
        <v>6603</v>
      </c>
      <c r="E24" s="393">
        <v>6903</v>
      </c>
      <c r="F24" s="393">
        <v>3205</v>
      </c>
      <c r="G24" s="393">
        <v>3910</v>
      </c>
      <c r="H24" s="393">
        <v>2325</v>
      </c>
      <c r="I24" s="393">
        <v>5324</v>
      </c>
      <c r="J24" s="393">
        <v>3377</v>
      </c>
      <c r="K24" s="393">
        <v>4736</v>
      </c>
    </row>
    <row r="25" spans="1:11" x14ac:dyDescent="0.25">
      <c r="A25" s="386" t="s">
        <v>433</v>
      </c>
      <c r="B25" s="389">
        <v>6839</v>
      </c>
      <c r="C25" s="389">
        <v>5943</v>
      </c>
      <c r="D25" s="389">
        <v>6455</v>
      </c>
      <c r="E25" s="389">
        <v>6835</v>
      </c>
      <c r="F25" s="389">
        <v>2997</v>
      </c>
      <c r="G25" s="389">
        <v>3685</v>
      </c>
      <c r="H25" s="389">
        <v>2396</v>
      </c>
      <c r="I25" s="389">
        <v>5436</v>
      </c>
      <c r="J25" s="389">
        <v>3257</v>
      </c>
      <c r="K25" s="389">
        <v>4664</v>
      </c>
    </row>
    <row r="26" spans="1:11" x14ac:dyDescent="0.25">
      <c r="A26" s="386" t="s">
        <v>434</v>
      </c>
      <c r="B26" s="389">
        <v>6695</v>
      </c>
      <c r="C26" s="389">
        <v>5761</v>
      </c>
      <c r="D26" s="389">
        <v>6236</v>
      </c>
      <c r="E26" s="389">
        <v>6594</v>
      </c>
      <c r="F26" s="389">
        <v>2763</v>
      </c>
      <c r="G26" s="389">
        <v>3395</v>
      </c>
      <c r="H26" s="389">
        <v>1985</v>
      </c>
      <c r="I26" s="389">
        <v>5585</v>
      </c>
      <c r="J26" s="389">
        <v>3698</v>
      </c>
      <c r="K26" s="389">
        <v>4547</v>
      </c>
    </row>
    <row r="27" spans="1:11" x14ac:dyDescent="0.25">
      <c r="A27" s="390" t="s">
        <v>435</v>
      </c>
      <c r="B27" s="393">
        <v>7001</v>
      </c>
      <c r="C27" s="393">
        <v>6064</v>
      </c>
      <c r="D27" s="393">
        <v>6772</v>
      </c>
      <c r="E27" s="393">
        <v>7094</v>
      </c>
      <c r="F27" s="393">
        <v>2759</v>
      </c>
      <c r="G27" s="393">
        <v>3438</v>
      </c>
      <c r="H27" s="393">
        <v>2259</v>
      </c>
      <c r="I27" s="393">
        <v>5352</v>
      </c>
      <c r="J27" s="393">
        <v>3376</v>
      </c>
      <c r="K27" s="393">
        <v>4705</v>
      </c>
    </row>
    <row r="28" spans="1:11" x14ac:dyDescent="0.25">
      <c r="A28" s="386" t="s">
        <v>436</v>
      </c>
      <c r="B28" s="389">
        <v>6120</v>
      </c>
      <c r="C28" s="389">
        <v>5327</v>
      </c>
      <c r="D28" s="389">
        <v>5780</v>
      </c>
      <c r="E28" s="389">
        <v>6226</v>
      </c>
      <c r="F28" s="389">
        <v>2718</v>
      </c>
      <c r="G28" s="389">
        <v>3309</v>
      </c>
      <c r="H28" s="389">
        <v>2256</v>
      </c>
      <c r="I28" s="389">
        <v>5562</v>
      </c>
      <c r="J28" s="389">
        <v>3383</v>
      </c>
      <c r="K28" s="389">
        <v>4313</v>
      </c>
    </row>
    <row r="29" spans="1:11" x14ac:dyDescent="0.25">
      <c r="A29" s="386" t="s">
        <v>437</v>
      </c>
      <c r="B29" s="389">
        <v>6621</v>
      </c>
      <c r="C29" s="389">
        <v>5670</v>
      </c>
      <c r="D29" s="389">
        <v>6259</v>
      </c>
      <c r="E29" s="389">
        <v>6478</v>
      </c>
      <c r="F29" s="389">
        <v>2551</v>
      </c>
      <c r="G29" s="389">
        <v>3171</v>
      </c>
      <c r="H29" s="389">
        <v>2080</v>
      </c>
      <c r="I29" s="389">
        <v>5281</v>
      </c>
      <c r="J29" s="389">
        <v>3294</v>
      </c>
      <c r="K29" s="389">
        <v>4406</v>
      </c>
    </row>
    <row r="30" spans="1:11" x14ac:dyDescent="0.25">
      <c r="A30" s="390" t="s">
        <v>438</v>
      </c>
      <c r="B30" s="393">
        <v>6362</v>
      </c>
      <c r="C30" s="393">
        <v>5477</v>
      </c>
      <c r="D30" s="393">
        <v>6169</v>
      </c>
      <c r="E30" s="393">
        <v>6678</v>
      </c>
      <c r="F30" s="393">
        <v>2640</v>
      </c>
      <c r="G30" s="393">
        <v>3336</v>
      </c>
      <c r="H30" s="393">
        <v>2187</v>
      </c>
      <c r="I30" s="393">
        <v>5693</v>
      </c>
      <c r="J30" s="393">
        <v>3623</v>
      </c>
      <c r="K30" s="393">
        <v>4472</v>
      </c>
    </row>
    <row r="31" spans="1:11" x14ac:dyDescent="0.25">
      <c r="A31" s="386" t="s">
        <v>439</v>
      </c>
      <c r="B31" s="389">
        <v>6839</v>
      </c>
      <c r="C31" s="389">
        <v>6097</v>
      </c>
      <c r="D31" s="389">
        <v>6768</v>
      </c>
      <c r="E31" s="389">
        <v>6670</v>
      </c>
      <c r="F31" s="389">
        <v>3040</v>
      </c>
      <c r="G31" s="389">
        <v>3881</v>
      </c>
      <c r="H31" s="389">
        <v>2446</v>
      </c>
      <c r="I31" s="389">
        <v>5303</v>
      </c>
      <c r="J31" s="389">
        <v>3115</v>
      </c>
      <c r="K31" s="389">
        <v>4726</v>
      </c>
    </row>
    <row r="32" spans="1:11" x14ac:dyDescent="0.25">
      <c r="A32" s="386" t="s">
        <v>440</v>
      </c>
      <c r="B32" s="389">
        <v>6579</v>
      </c>
      <c r="C32" s="389">
        <v>5889</v>
      </c>
      <c r="D32" s="389">
        <v>6538</v>
      </c>
      <c r="E32" s="389">
        <v>6506</v>
      </c>
      <c r="F32" s="389">
        <v>3047</v>
      </c>
      <c r="G32" s="389">
        <v>3812</v>
      </c>
      <c r="H32" s="389">
        <v>2330</v>
      </c>
      <c r="I32" s="389">
        <v>5060</v>
      </c>
      <c r="J32" s="389">
        <v>3135</v>
      </c>
      <c r="K32" s="389">
        <v>4605</v>
      </c>
    </row>
    <row r="33" spans="1:11" x14ac:dyDescent="0.25">
      <c r="A33" s="390" t="s">
        <v>441</v>
      </c>
      <c r="B33" s="393">
        <v>7061</v>
      </c>
      <c r="C33" s="393">
        <v>6330</v>
      </c>
      <c r="D33" s="393">
        <v>7095</v>
      </c>
      <c r="E33" s="393">
        <v>7324</v>
      </c>
      <c r="F33" s="393">
        <v>3187</v>
      </c>
      <c r="G33" s="393">
        <v>4062</v>
      </c>
      <c r="H33" s="393">
        <v>2764</v>
      </c>
      <c r="I33" s="393">
        <v>5370</v>
      </c>
      <c r="J33" s="393">
        <v>3168</v>
      </c>
      <c r="K33" s="393">
        <v>4958</v>
      </c>
    </row>
    <row r="34" spans="1:11" x14ac:dyDescent="0.25">
      <c r="A34" s="386" t="s">
        <v>442</v>
      </c>
      <c r="B34" s="389">
        <v>6348</v>
      </c>
      <c r="C34" s="389">
        <v>5851</v>
      </c>
      <c r="D34" s="389">
        <v>6921</v>
      </c>
      <c r="E34" s="389">
        <v>7369</v>
      </c>
      <c r="F34" s="389">
        <v>2977</v>
      </c>
      <c r="G34" s="389">
        <v>3900</v>
      </c>
      <c r="H34" s="389">
        <v>2694</v>
      </c>
      <c r="I34" s="389">
        <v>5564</v>
      </c>
      <c r="J34" s="389">
        <v>3202</v>
      </c>
      <c r="K34" s="389">
        <v>4781</v>
      </c>
    </row>
    <row r="35" spans="1:11" x14ac:dyDescent="0.25">
      <c r="A35" s="386" t="s">
        <v>443</v>
      </c>
      <c r="B35" s="389">
        <v>6900</v>
      </c>
      <c r="C35" s="389">
        <v>6143</v>
      </c>
      <c r="D35" s="389">
        <v>6792</v>
      </c>
      <c r="E35" s="389">
        <v>6652</v>
      </c>
      <c r="F35" s="389">
        <v>3099</v>
      </c>
      <c r="G35" s="389">
        <v>3855</v>
      </c>
      <c r="H35" s="389">
        <v>2378</v>
      </c>
      <c r="I35" s="389">
        <v>5052</v>
      </c>
      <c r="J35" s="389">
        <v>2986</v>
      </c>
      <c r="K35" s="389">
        <v>4707</v>
      </c>
    </row>
    <row r="36" spans="1:11" x14ac:dyDescent="0.25">
      <c r="A36" s="390" t="s">
        <v>444</v>
      </c>
      <c r="B36" s="393">
        <v>6612</v>
      </c>
      <c r="C36" s="393">
        <v>5989</v>
      </c>
      <c r="D36" s="393">
        <v>6446</v>
      </c>
      <c r="E36" s="393">
        <v>6115</v>
      </c>
      <c r="F36" s="393">
        <v>3177</v>
      </c>
      <c r="G36" s="393">
        <v>3757</v>
      </c>
      <c r="H36" s="393">
        <v>2162</v>
      </c>
      <c r="I36" s="393">
        <v>4671</v>
      </c>
      <c r="J36" s="393">
        <v>2841</v>
      </c>
      <c r="K36" s="393">
        <v>4512</v>
      </c>
    </row>
    <row r="37" spans="1:11" x14ac:dyDescent="0.25">
      <c r="A37" s="386" t="s">
        <v>445</v>
      </c>
      <c r="B37" s="389">
        <v>6697</v>
      </c>
      <c r="C37" s="389">
        <v>5866</v>
      </c>
      <c r="D37" s="389">
        <v>6542</v>
      </c>
      <c r="E37" s="389">
        <v>7000</v>
      </c>
      <c r="F37" s="389">
        <v>2721</v>
      </c>
      <c r="G37" s="389">
        <v>3357</v>
      </c>
      <c r="H37" s="389">
        <v>2227</v>
      </c>
      <c r="I37" s="389">
        <v>5544</v>
      </c>
      <c r="J37" s="389">
        <v>3449</v>
      </c>
      <c r="K37" s="389">
        <v>4619</v>
      </c>
    </row>
    <row r="38" spans="1:11" x14ac:dyDescent="0.25">
      <c r="A38" s="386" t="s">
        <v>446</v>
      </c>
      <c r="B38" s="389">
        <v>6305</v>
      </c>
      <c r="C38" s="389">
        <v>5733</v>
      </c>
      <c r="D38" s="389">
        <v>6423</v>
      </c>
      <c r="E38" s="389">
        <v>6901</v>
      </c>
      <c r="F38" s="389">
        <v>3057</v>
      </c>
      <c r="G38" s="389">
        <v>3892</v>
      </c>
      <c r="H38" s="389">
        <v>2672</v>
      </c>
      <c r="I38" s="389">
        <v>5359</v>
      </c>
      <c r="J38" s="389">
        <v>3073</v>
      </c>
      <c r="K38" s="389">
        <v>4627</v>
      </c>
    </row>
    <row r="39" spans="1:11" x14ac:dyDescent="0.25">
      <c r="A39" s="390" t="s">
        <v>447</v>
      </c>
      <c r="B39" s="393">
        <v>6442</v>
      </c>
      <c r="C39" s="393">
        <v>5777</v>
      </c>
      <c r="D39" s="393">
        <v>6418</v>
      </c>
      <c r="E39" s="393">
        <v>6582</v>
      </c>
      <c r="F39" s="393">
        <v>2791</v>
      </c>
      <c r="G39" s="393">
        <v>3451</v>
      </c>
      <c r="H39" s="393">
        <v>2194</v>
      </c>
      <c r="I39" s="393">
        <v>5592</v>
      </c>
      <c r="J39" s="393">
        <v>3149</v>
      </c>
      <c r="K39" s="393">
        <v>4514</v>
      </c>
    </row>
    <row r="40" spans="1:11" x14ac:dyDescent="0.25">
      <c r="A40" s="386" t="s">
        <v>448</v>
      </c>
      <c r="B40" s="389">
        <v>6571</v>
      </c>
      <c r="C40" s="389">
        <v>5660</v>
      </c>
      <c r="D40" s="389">
        <v>6546</v>
      </c>
      <c r="E40" s="389">
        <v>7119</v>
      </c>
      <c r="F40" s="389">
        <v>2736</v>
      </c>
      <c r="G40" s="389">
        <v>3602</v>
      </c>
      <c r="H40" s="389">
        <v>2466</v>
      </c>
      <c r="I40" s="389">
        <v>5676</v>
      </c>
      <c r="J40" s="389">
        <v>3441</v>
      </c>
      <c r="K40" s="389">
        <v>4642</v>
      </c>
    </row>
    <row r="41" spans="1:11" x14ac:dyDescent="0.25">
      <c r="A41" s="386" t="s">
        <v>449</v>
      </c>
      <c r="B41" s="389">
        <v>6517</v>
      </c>
      <c r="C41" s="389">
        <v>5665</v>
      </c>
      <c r="D41" s="389">
        <v>6150</v>
      </c>
      <c r="E41" s="389">
        <v>6231</v>
      </c>
      <c r="F41" s="389">
        <v>2686</v>
      </c>
      <c r="G41" s="389">
        <v>3294</v>
      </c>
      <c r="H41" s="389">
        <v>2058</v>
      </c>
      <c r="I41" s="389">
        <v>4870</v>
      </c>
      <c r="J41" s="389">
        <v>2807</v>
      </c>
      <c r="K41" s="389">
        <v>4295</v>
      </c>
    </row>
    <row r="42" spans="1:11" x14ac:dyDescent="0.25">
      <c r="A42" s="390" t="s">
        <v>450</v>
      </c>
      <c r="B42" s="393">
        <v>6546</v>
      </c>
      <c r="C42" s="393">
        <v>5699</v>
      </c>
      <c r="D42" s="393">
        <v>5810</v>
      </c>
      <c r="E42" s="393">
        <v>5712</v>
      </c>
      <c r="F42" s="393">
        <v>2937</v>
      </c>
      <c r="G42" s="393">
        <v>3466</v>
      </c>
      <c r="H42" s="393">
        <v>2292</v>
      </c>
      <c r="I42" s="393">
        <v>5153</v>
      </c>
      <c r="J42" s="393">
        <v>3013</v>
      </c>
      <c r="K42" s="393">
        <v>4334</v>
      </c>
    </row>
    <row r="43" spans="1:11" x14ac:dyDescent="0.25">
      <c r="A43" s="386" t="s">
        <v>451</v>
      </c>
      <c r="B43" s="389">
        <v>6715</v>
      </c>
      <c r="C43" s="389">
        <v>6088</v>
      </c>
      <c r="D43" s="389">
        <v>6590</v>
      </c>
      <c r="E43" s="389">
        <v>6634</v>
      </c>
      <c r="F43" s="389">
        <v>3122</v>
      </c>
      <c r="G43" s="389">
        <v>3800</v>
      </c>
      <c r="H43" s="389">
        <v>2346</v>
      </c>
      <c r="I43" s="389">
        <v>5148</v>
      </c>
      <c r="J43" s="389">
        <v>2975</v>
      </c>
      <c r="K43" s="389">
        <v>4653</v>
      </c>
    </row>
    <row r="44" spans="1:11" x14ac:dyDescent="0.25">
      <c r="A44" s="386" t="s">
        <v>452</v>
      </c>
      <c r="B44" s="389">
        <v>6887</v>
      </c>
      <c r="C44" s="389">
        <v>6134</v>
      </c>
      <c r="D44" s="389">
        <v>6834</v>
      </c>
      <c r="E44" s="389">
        <v>6996</v>
      </c>
      <c r="F44" s="389">
        <v>2944</v>
      </c>
      <c r="G44" s="389">
        <v>3713</v>
      </c>
      <c r="H44" s="389">
        <v>2439</v>
      </c>
      <c r="I44" s="389">
        <v>5173</v>
      </c>
      <c r="J44" s="389">
        <v>3061</v>
      </c>
      <c r="K44" s="389">
        <v>4726</v>
      </c>
    </row>
    <row r="45" spans="1:11" x14ac:dyDescent="0.25">
      <c r="A45" s="390" t="s">
        <v>453</v>
      </c>
      <c r="B45" s="393">
        <v>5848</v>
      </c>
      <c r="C45" s="393">
        <v>4998</v>
      </c>
      <c r="D45" s="393">
        <v>5681</v>
      </c>
      <c r="E45" s="393">
        <v>6011</v>
      </c>
      <c r="F45" s="393">
        <v>2230</v>
      </c>
      <c r="G45" s="393">
        <v>2929</v>
      </c>
      <c r="H45" s="393">
        <v>1944</v>
      </c>
      <c r="I45" s="393">
        <v>5146</v>
      </c>
      <c r="J45" s="393">
        <v>3148</v>
      </c>
      <c r="K45" s="393">
        <v>4016</v>
      </c>
    </row>
    <row r="46" spans="1:11" x14ac:dyDescent="0.25">
      <c r="A46" s="386" t="s">
        <v>454</v>
      </c>
      <c r="B46" s="389">
        <v>5960</v>
      </c>
      <c r="C46" s="389">
        <v>5177</v>
      </c>
      <c r="D46" s="389">
        <v>5906</v>
      </c>
      <c r="E46" s="389">
        <v>6319</v>
      </c>
      <c r="F46" s="389">
        <v>2503</v>
      </c>
      <c r="G46" s="389">
        <v>3211</v>
      </c>
      <c r="H46" s="389">
        <v>2178</v>
      </c>
      <c r="I46" s="389">
        <v>5259</v>
      </c>
      <c r="J46" s="389">
        <v>3109</v>
      </c>
      <c r="K46" s="389">
        <v>4200</v>
      </c>
    </row>
    <row r="47" spans="1:11" x14ac:dyDescent="0.25">
      <c r="A47" s="386" t="s">
        <v>455</v>
      </c>
      <c r="B47" s="389">
        <v>6844</v>
      </c>
      <c r="C47" s="389">
        <v>5964</v>
      </c>
      <c r="D47" s="389">
        <v>6297</v>
      </c>
      <c r="E47" s="389">
        <v>6262</v>
      </c>
      <c r="F47" s="389">
        <v>2852</v>
      </c>
      <c r="G47" s="389">
        <v>3498</v>
      </c>
      <c r="H47" s="389">
        <v>2145</v>
      </c>
      <c r="I47" s="389">
        <v>5054</v>
      </c>
      <c r="J47" s="389">
        <v>2763</v>
      </c>
      <c r="K47" s="389">
        <v>4441</v>
      </c>
    </row>
    <row r="48" spans="1:11" x14ac:dyDescent="0.25">
      <c r="A48" s="390" t="s">
        <v>456</v>
      </c>
      <c r="B48" s="393">
        <v>6728</v>
      </c>
      <c r="C48" s="393">
        <v>5948</v>
      </c>
      <c r="D48" s="393">
        <v>6646</v>
      </c>
      <c r="E48" s="393">
        <v>7168</v>
      </c>
      <c r="F48" s="393">
        <v>2981</v>
      </c>
      <c r="G48" s="393">
        <v>3768</v>
      </c>
      <c r="H48" s="393">
        <v>2489</v>
      </c>
      <c r="I48" s="393">
        <v>5514</v>
      </c>
      <c r="J48" s="393">
        <v>3052</v>
      </c>
      <c r="K48" s="393">
        <v>4700</v>
      </c>
    </row>
    <row r="49" spans="1:11" x14ac:dyDescent="0.25">
      <c r="A49" s="386" t="s">
        <v>457</v>
      </c>
      <c r="B49" s="389">
        <v>6672</v>
      </c>
      <c r="C49" s="389">
        <v>5934</v>
      </c>
      <c r="D49" s="389">
        <v>6378</v>
      </c>
      <c r="E49" s="389">
        <v>6509</v>
      </c>
      <c r="F49" s="389">
        <v>2724</v>
      </c>
      <c r="G49" s="389">
        <v>3394</v>
      </c>
      <c r="H49" s="389">
        <v>2108</v>
      </c>
      <c r="I49" s="389">
        <v>5002</v>
      </c>
      <c r="J49" s="389">
        <v>3155</v>
      </c>
      <c r="K49" s="389">
        <v>4483</v>
      </c>
    </row>
    <row r="50" spans="1:11" x14ac:dyDescent="0.25">
      <c r="A50" s="386" t="s">
        <v>458</v>
      </c>
      <c r="B50" s="389">
        <v>6559</v>
      </c>
      <c r="C50" s="389">
        <v>5831</v>
      </c>
      <c r="D50" s="389">
        <v>6664</v>
      </c>
      <c r="E50" s="389">
        <v>6804</v>
      </c>
      <c r="F50" s="389">
        <v>2967</v>
      </c>
      <c r="G50" s="389">
        <v>3626</v>
      </c>
      <c r="H50" s="389">
        <v>2145</v>
      </c>
      <c r="I50" s="389">
        <v>4953</v>
      </c>
      <c r="J50" s="389">
        <v>2784</v>
      </c>
      <c r="K50" s="389">
        <v>4531</v>
      </c>
    </row>
    <row r="51" spans="1:11" x14ac:dyDescent="0.25">
      <c r="A51" s="390" t="s">
        <v>459</v>
      </c>
      <c r="B51" s="393">
        <v>6679</v>
      </c>
      <c r="C51" s="393">
        <v>5986</v>
      </c>
      <c r="D51" s="393">
        <v>6947</v>
      </c>
      <c r="E51" s="393">
        <v>7345</v>
      </c>
      <c r="F51" s="393">
        <v>3106</v>
      </c>
      <c r="G51" s="393">
        <v>3782</v>
      </c>
      <c r="H51" s="393">
        <v>2285</v>
      </c>
      <c r="I51" s="393">
        <v>5011</v>
      </c>
      <c r="J51" s="393">
        <v>2860</v>
      </c>
      <c r="K51" s="393">
        <v>4713</v>
      </c>
    </row>
    <row r="52" spans="1:11" x14ac:dyDescent="0.25">
      <c r="A52" s="386" t="s">
        <v>460</v>
      </c>
      <c r="B52" s="389">
        <v>6661</v>
      </c>
      <c r="C52" s="389">
        <v>5809</v>
      </c>
      <c r="D52" s="389">
        <v>6617</v>
      </c>
      <c r="E52" s="389">
        <v>6761</v>
      </c>
      <c r="F52" s="389">
        <v>2845</v>
      </c>
      <c r="G52" s="389">
        <v>3664</v>
      </c>
      <c r="H52" s="389">
        <v>2418</v>
      </c>
      <c r="I52" s="389">
        <v>5188</v>
      </c>
      <c r="J52" s="389">
        <v>2754</v>
      </c>
      <c r="K52" s="389">
        <v>4542</v>
      </c>
    </row>
    <row r="53" spans="1:11" x14ac:dyDescent="0.25">
      <c r="A53" s="386" t="s">
        <v>461</v>
      </c>
      <c r="B53" s="389">
        <v>5680</v>
      </c>
      <c r="C53" s="389">
        <v>4812</v>
      </c>
      <c r="D53" s="389">
        <v>5278</v>
      </c>
      <c r="E53" s="389">
        <v>5774</v>
      </c>
      <c r="F53" s="389">
        <v>2429</v>
      </c>
      <c r="G53" s="389">
        <v>3025</v>
      </c>
      <c r="H53" s="389">
        <v>2021</v>
      </c>
      <c r="I53" s="389">
        <v>5059</v>
      </c>
      <c r="J53" s="389">
        <v>3255</v>
      </c>
      <c r="K53" s="389">
        <v>3951</v>
      </c>
    </row>
    <row r="54" spans="1:11" x14ac:dyDescent="0.25">
      <c r="A54" s="390" t="s">
        <v>462</v>
      </c>
      <c r="B54" s="393">
        <v>5952</v>
      </c>
      <c r="C54" s="393">
        <v>5351</v>
      </c>
      <c r="D54" s="393">
        <v>5946</v>
      </c>
      <c r="E54" s="393">
        <v>5921</v>
      </c>
      <c r="F54" s="393">
        <v>2652</v>
      </c>
      <c r="G54" s="393">
        <v>3142</v>
      </c>
      <c r="H54" s="393">
        <v>1835</v>
      </c>
      <c r="I54" s="393">
        <v>4768</v>
      </c>
      <c r="J54" s="393">
        <v>3158</v>
      </c>
      <c r="K54" s="393">
        <v>4169</v>
      </c>
    </row>
    <row r="55" spans="1:11" x14ac:dyDescent="0.25">
      <c r="A55" s="386" t="s">
        <v>463</v>
      </c>
      <c r="B55" s="389">
        <v>6489</v>
      </c>
      <c r="C55" s="389">
        <v>5774</v>
      </c>
      <c r="D55" s="389">
        <v>6284</v>
      </c>
      <c r="E55" s="389">
        <v>6456</v>
      </c>
      <c r="F55" s="389">
        <v>2959</v>
      </c>
      <c r="G55" s="389">
        <v>3548</v>
      </c>
      <c r="H55" s="389">
        <v>2194</v>
      </c>
      <c r="I55" s="389">
        <v>4881</v>
      </c>
      <c r="J55" s="389">
        <v>3012</v>
      </c>
      <c r="K55" s="389">
        <v>4460</v>
      </c>
    </row>
    <row r="56" spans="1:11" x14ac:dyDescent="0.25">
      <c r="A56" s="386" t="s">
        <v>464</v>
      </c>
      <c r="B56" s="389">
        <v>6055</v>
      </c>
      <c r="C56" s="389">
        <v>5323</v>
      </c>
      <c r="D56" s="389">
        <v>5824</v>
      </c>
      <c r="E56" s="389">
        <v>6184</v>
      </c>
      <c r="F56" s="389">
        <v>2641</v>
      </c>
      <c r="G56" s="389">
        <v>3312</v>
      </c>
      <c r="H56" s="389">
        <v>2187</v>
      </c>
      <c r="I56" s="389">
        <v>4895</v>
      </c>
      <c r="J56" s="389">
        <v>3136</v>
      </c>
      <c r="K56" s="389">
        <v>4203</v>
      </c>
    </row>
    <row r="57" spans="1:11" x14ac:dyDescent="0.25">
      <c r="A57" s="390" t="s">
        <v>465</v>
      </c>
      <c r="B57" s="393">
        <v>6099</v>
      </c>
      <c r="C57" s="393">
        <v>5372</v>
      </c>
      <c r="D57" s="393">
        <v>6122</v>
      </c>
      <c r="E57" s="393">
        <v>6465</v>
      </c>
      <c r="F57" s="393">
        <v>2671</v>
      </c>
      <c r="G57" s="393">
        <v>3420</v>
      </c>
      <c r="H57" s="393">
        <v>2307</v>
      </c>
      <c r="I57" s="393">
        <v>5018</v>
      </c>
      <c r="J57" s="393">
        <v>3132</v>
      </c>
      <c r="K57" s="393">
        <v>4273</v>
      </c>
    </row>
    <row r="58" spans="1:11" x14ac:dyDescent="0.25">
      <c r="A58" s="386" t="s">
        <v>466</v>
      </c>
      <c r="B58" s="389">
        <v>6851</v>
      </c>
      <c r="C58" s="389">
        <v>6090</v>
      </c>
      <c r="D58" s="389">
        <v>6528</v>
      </c>
      <c r="E58" s="389">
        <v>6539</v>
      </c>
      <c r="F58" s="389">
        <v>2891</v>
      </c>
      <c r="G58" s="389">
        <v>3503</v>
      </c>
      <c r="H58" s="389">
        <v>2230</v>
      </c>
      <c r="I58" s="389">
        <v>4605</v>
      </c>
      <c r="J58" s="389">
        <v>2918</v>
      </c>
      <c r="K58" s="389">
        <v>4459</v>
      </c>
    </row>
    <row r="59" spans="1:11" x14ac:dyDescent="0.25">
      <c r="A59" s="386" t="s">
        <v>467</v>
      </c>
      <c r="B59" s="389">
        <v>6612</v>
      </c>
      <c r="C59" s="389">
        <v>5749</v>
      </c>
      <c r="D59" s="389">
        <v>6199</v>
      </c>
      <c r="E59" s="389">
        <v>6290</v>
      </c>
      <c r="F59" s="389">
        <v>2748</v>
      </c>
      <c r="G59" s="389">
        <v>3289</v>
      </c>
      <c r="H59" s="389">
        <v>2088</v>
      </c>
      <c r="I59" s="389">
        <v>4844</v>
      </c>
      <c r="J59" s="389">
        <v>2925</v>
      </c>
      <c r="K59" s="389">
        <v>4290</v>
      </c>
    </row>
    <row r="60" spans="1:11" x14ac:dyDescent="0.25">
      <c r="A60" s="390" t="s">
        <v>468</v>
      </c>
      <c r="B60" s="393">
        <v>6551</v>
      </c>
      <c r="C60" s="393">
        <v>5804</v>
      </c>
      <c r="D60" s="393">
        <v>6241</v>
      </c>
      <c r="E60" s="393">
        <v>6202</v>
      </c>
      <c r="F60" s="393">
        <v>2844</v>
      </c>
      <c r="G60" s="393">
        <v>3402</v>
      </c>
      <c r="H60" s="393">
        <v>2051</v>
      </c>
      <c r="I60" s="393">
        <v>4759</v>
      </c>
      <c r="J60" s="393">
        <v>2959</v>
      </c>
      <c r="K60" s="393">
        <v>4315</v>
      </c>
    </row>
    <row r="61" spans="1:11" x14ac:dyDescent="0.25">
      <c r="A61" s="386" t="s">
        <v>481</v>
      </c>
      <c r="B61" s="389">
        <v>5809</v>
      </c>
      <c r="C61" s="389">
        <v>5050</v>
      </c>
      <c r="D61" s="389">
        <v>5712</v>
      </c>
      <c r="E61" s="389">
        <v>5799</v>
      </c>
      <c r="F61" s="389">
        <v>2535</v>
      </c>
      <c r="G61" s="389">
        <v>3239</v>
      </c>
      <c r="H61" s="389">
        <v>1863</v>
      </c>
      <c r="I61" s="389">
        <v>4778</v>
      </c>
      <c r="J61" s="389">
        <v>3116</v>
      </c>
      <c r="K61" s="389">
        <v>3996</v>
      </c>
    </row>
    <row r="62" spans="1:11" x14ac:dyDescent="0.25">
      <c r="A62" s="386" t="s">
        <v>492</v>
      </c>
      <c r="B62" s="389">
        <v>6501</v>
      </c>
      <c r="C62" s="389">
        <v>5623</v>
      </c>
      <c r="D62" s="389">
        <v>6096</v>
      </c>
      <c r="E62" s="389">
        <v>6374</v>
      </c>
      <c r="F62" s="389">
        <v>2584</v>
      </c>
      <c r="G62" s="389">
        <v>3213</v>
      </c>
      <c r="H62" s="389">
        <v>2156</v>
      </c>
      <c r="I62" s="389">
        <v>4830</v>
      </c>
      <c r="J62" s="389">
        <v>3113</v>
      </c>
      <c r="K62" s="389">
        <v>4255</v>
      </c>
    </row>
    <row r="63" spans="1:11" x14ac:dyDescent="0.25">
      <c r="A63" s="390" t="s">
        <v>523</v>
      </c>
      <c r="B63" s="393">
        <v>6395</v>
      </c>
      <c r="C63" s="393">
        <v>5643</v>
      </c>
      <c r="D63" s="393">
        <v>6696</v>
      </c>
      <c r="E63" s="393">
        <v>7112</v>
      </c>
      <c r="F63" s="393">
        <v>2782</v>
      </c>
      <c r="G63" s="393">
        <v>3641</v>
      </c>
      <c r="H63" s="393">
        <v>2178</v>
      </c>
      <c r="I63" s="393">
        <v>5114</v>
      </c>
      <c r="J63" s="393">
        <v>3186</v>
      </c>
      <c r="K63" s="393">
        <v>4494</v>
      </c>
    </row>
    <row r="64" spans="1:11" x14ac:dyDescent="0.25">
      <c r="A64" s="386" t="s">
        <v>532</v>
      </c>
      <c r="B64" s="389">
        <v>6646</v>
      </c>
      <c r="C64" s="389">
        <v>5799</v>
      </c>
      <c r="D64" s="389">
        <v>6540</v>
      </c>
      <c r="E64" s="389">
        <v>6837</v>
      </c>
      <c r="F64" s="389">
        <v>2879</v>
      </c>
      <c r="G64" s="389">
        <v>3588</v>
      </c>
      <c r="H64" s="389">
        <v>2212</v>
      </c>
      <c r="I64" s="389">
        <v>5016</v>
      </c>
      <c r="J64" s="389">
        <v>3150</v>
      </c>
      <c r="K64" s="389">
        <v>4493</v>
      </c>
    </row>
    <row r="65" spans="1:11" x14ac:dyDescent="0.25">
      <c r="A65" s="386" t="s">
        <v>1278</v>
      </c>
      <c r="B65" s="389">
        <v>5942</v>
      </c>
      <c r="C65" s="389">
        <v>5455</v>
      </c>
      <c r="D65" s="389">
        <v>6207</v>
      </c>
      <c r="E65" s="389">
        <v>6584</v>
      </c>
      <c r="F65" s="389">
        <v>3219</v>
      </c>
      <c r="G65" s="389">
        <v>3994</v>
      </c>
      <c r="H65" s="389">
        <v>2521</v>
      </c>
      <c r="I65" s="389">
        <v>4954</v>
      </c>
      <c r="J65" s="389">
        <v>3171</v>
      </c>
      <c r="K65" s="389">
        <v>4461</v>
      </c>
    </row>
    <row r="66" spans="1:11" x14ac:dyDescent="0.25">
      <c r="A66" s="390" t="s">
        <v>1279</v>
      </c>
      <c r="B66" s="393">
        <v>6135</v>
      </c>
      <c r="C66" s="393">
        <v>5414</v>
      </c>
      <c r="D66" s="393">
        <v>6186</v>
      </c>
      <c r="E66" s="393">
        <v>6641</v>
      </c>
      <c r="F66" s="393">
        <v>2598</v>
      </c>
      <c r="G66" s="393">
        <v>3387</v>
      </c>
      <c r="H66" s="393">
        <v>2222</v>
      </c>
      <c r="I66" s="393">
        <v>5120</v>
      </c>
      <c r="J66" s="393">
        <v>3379</v>
      </c>
      <c r="K66" s="393">
        <v>4320</v>
      </c>
    </row>
    <row r="67" spans="1:11" x14ac:dyDescent="0.25">
      <c r="A67" s="394"/>
      <c r="B67" s="736">
        <v>6612</v>
      </c>
      <c r="C67" s="736">
        <v>5910</v>
      </c>
      <c r="D67" s="736">
        <v>6498</v>
      </c>
      <c r="E67" s="736">
        <v>6750</v>
      </c>
      <c r="F67" s="736">
        <v>2853</v>
      </c>
      <c r="G67" s="736">
        <v>3603</v>
      </c>
      <c r="H67" s="736">
        <v>2286</v>
      </c>
      <c r="I67" s="736">
        <v>5209</v>
      </c>
      <c r="J67" s="736">
        <v>3226</v>
      </c>
      <c r="K67" s="736">
        <v>4524</v>
      </c>
    </row>
    <row r="68" spans="1:11" x14ac:dyDescent="0.25">
      <c r="A68" s="395" t="s">
        <v>1280</v>
      </c>
      <c r="B68" s="737"/>
      <c r="C68" s="737"/>
      <c r="D68" s="737"/>
      <c r="E68" s="737"/>
      <c r="F68" s="737"/>
      <c r="G68" s="737"/>
      <c r="H68" s="737"/>
      <c r="I68" s="737"/>
      <c r="J68" s="737"/>
      <c r="K68" s="737"/>
    </row>
    <row r="69" spans="1:11" x14ac:dyDescent="0.25">
      <c r="A69" s="728" t="s">
        <v>1281</v>
      </c>
      <c r="B69" s="729"/>
      <c r="C69" s="729"/>
      <c r="D69" s="729"/>
      <c r="E69" s="729"/>
      <c r="F69" s="730" t="s">
        <v>1296</v>
      </c>
      <c r="G69" s="730"/>
      <c r="H69" s="730"/>
      <c r="I69" s="730"/>
      <c r="J69" s="730"/>
      <c r="K69" s="731"/>
    </row>
    <row r="70" spans="1:11" x14ac:dyDescent="0.25">
      <c r="A70" s="716"/>
      <c r="B70" s="717"/>
      <c r="C70" s="717"/>
      <c r="D70" s="717"/>
      <c r="E70" s="717"/>
      <c r="F70" s="721" t="s">
        <v>1297</v>
      </c>
      <c r="G70" s="721"/>
      <c r="H70" s="721"/>
      <c r="I70" s="721"/>
      <c r="J70" s="721"/>
      <c r="K70" s="724"/>
    </row>
    <row r="71" spans="1:11" x14ac:dyDescent="0.25">
      <c r="A71" s="716"/>
      <c r="B71" s="717"/>
      <c r="C71" s="717"/>
      <c r="D71" s="717"/>
      <c r="E71" s="717"/>
      <c r="F71" s="721" t="s">
        <v>1298</v>
      </c>
      <c r="G71" s="721"/>
      <c r="H71" s="721"/>
      <c r="I71" s="721"/>
      <c r="J71" s="721"/>
      <c r="K71" s="724"/>
    </row>
    <row r="72" spans="1:11" x14ac:dyDescent="0.25">
      <c r="A72" s="716"/>
      <c r="B72" s="717"/>
      <c r="C72" s="717"/>
      <c r="D72" s="717"/>
      <c r="E72" s="717"/>
      <c r="F72" s="721" t="s">
        <v>1285</v>
      </c>
      <c r="G72" s="721"/>
      <c r="H72" s="721"/>
      <c r="I72" s="721"/>
      <c r="J72" s="721"/>
      <c r="K72" s="724"/>
    </row>
    <row r="73" spans="1:11" x14ac:dyDescent="0.25">
      <c r="A73" s="716"/>
      <c r="B73" s="717"/>
      <c r="C73" s="717"/>
      <c r="D73" s="717"/>
      <c r="E73" s="717"/>
      <c r="F73" s="721" t="s">
        <v>470</v>
      </c>
      <c r="G73" s="721"/>
      <c r="H73" s="721"/>
      <c r="I73" s="721"/>
      <c r="J73" s="721"/>
      <c r="K73" s="724"/>
    </row>
    <row r="74" spans="1:11" x14ac:dyDescent="0.25">
      <c r="A74" s="716"/>
      <c r="B74" s="717"/>
      <c r="C74" s="717"/>
      <c r="D74" s="717"/>
      <c r="E74" s="717"/>
      <c r="F74" s="721" t="s">
        <v>1299</v>
      </c>
      <c r="G74" s="721"/>
      <c r="H74" s="721"/>
      <c r="I74" s="721"/>
      <c r="J74" s="721"/>
      <c r="K74" s="724"/>
    </row>
    <row r="75" spans="1:11" x14ac:dyDescent="0.25">
      <c r="A75" s="716"/>
      <c r="B75" s="717"/>
      <c r="C75" s="717"/>
      <c r="D75" s="717"/>
      <c r="E75" s="717"/>
      <c r="F75" s="721" t="s">
        <v>493</v>
      </c>
      <c r="G75" s="721"/>
      <c r="H75" s="721"/>
      <c r="I75" s="721"/>
      <c r="J75" s="721"/>
      <c r="K75" s="724"/>
    </row>
    <row r="76" spans="1:11" ht="15" customHeight="1" x14ac:dyDescent="0.25">
      <c r="A76" s="716" t="s">
        <v>1287</v>
      </c>
      <c r="B76" s="717"/>
      <c r="C76" s="717"/>
      <c r="D76" s="717"/>
      <c r="E76" s="717"/>
      <c r="F76" s="718" t="s">
        <v>541</v>
      </c>
      <c r="G76" s="718"/>
      <c r="H76" s="718"/>
      <c r="I76" s="718"/>
      <c r="J76" s="718"/>
      <c r="K76" s="719"/>
    </row>
    <row r="77" spans="1:11" x14ac:dyDescent="0.25">
      <c r="A77" s="720" t="s">
        <v>482</v>
      </c>
      <c r="B77" s="721"/>
      <c r="C77" s="721"/>
      <c r="D77" s="721"/>
      <c r="E77" s="721"/>
      <c r="F77" s="721" t="s">
        <v>1289</v>
      </c>
      <c r="G77" s="721"/>
      <c r="H77" s="721"/>
      <c r="I77" s="721"/>
      <c r="J77" s="721"/>
      <c r="K77" s="724"/>
    </row>
    <row r="78" spans="1:11" x14ac:dyDescent="0.25">
      <c r="A78" s="720"/>
      <c r="B78" s="721"/>
      <c r="C78" s="721"/>
      <c r="D78" s="721"/>
      <c r="E78" s="721"/>
      <c r="F78" s="721" t="s">
        <v>1290</v>
      </c>
      <c r="G78" s="721"/>
      <c r="H78" s="721"/>
      <c r="I78" s="721"/>
      <c r="J78" s="721"/>
      <c r="K78" s="724"/>
    </row>
    <row r="79" spans="1:11" x14ac:dyDescent="0.25">
      <c r="A79" s="720"/>
      <c r="B79" s="721"/>
      <c r="C79" s="721"/>
      <c r="D79" s="721"/>
      <c r="E79" s="721"/>
      <c r="F79" s="721" t="s">
        <v>1300</v>
      </c>
      <c r="G79" s="721"/>
      <c r="H79" s="721"/>
      <c r="I79" s="721"/>
      <c r="J79" s="721"/>
      <c r="K79" s="724"/>
    </row>
    <row r="80" spans="1:11" x14ac:dyDescent="0.25">
      <c r="A80" s="720"/>
      <c r="B80" s="721"/>
      <c r="C80" s="721"/>
      <c r="D80" s="721"/>
      <c r="E80" s="721"/>
      <c r="F80" s="721" t="s">
        <v>1292</v>
      </c>
      <c r="G80" s="721"/>
      <c r="H80" s="721"/>
      <c r="I80" s="721"/>
      <c r="J80" s="721"/>
      <c r="K80" s="724"/>
    </row>
    <row r="81" spans="1:11" x14ac:dyDescent="0.25">
      <c r="A81" s="720"/>
      <c r="B81" s="721"/>
      <c r="C81" s="721"/>
      <c r="D81" s="721"/>
      <c r="E81" s="721"/>
      <c r="F81" s="725" t="s">
        <v>1293</v>
      </c>
      <c r="G81" s="725"/>
      <c r="H81" s="725"/>
      <c r="I81" s="725"/>
      <c r="J81" s="725"/>
      <c r="K81" s="726"/>
    </row>
    <row r="82" spans="1:11" x14ac:dyDescent="0.25">
      <c r="A82" s="722"/>
      <c r="B82" s="723"/>
      <c r="C82" s="723"/>
      <c r="D82" s="723"/>
      <c r="E82" s="723"/>
      <c r="F82" s="723" t="s">
        <v>1294</v>
      </c>
      <c r="G82" s="723"/>
      <c r="H82" s="723"/>
      <c r="I82" s="723"/>
      <c r="J82" s="723"/>
      <c r="K82" s="727"/>
    </row>
  </sheetData>
  <mergeCells count="31">
    <mergeCell ref="F73:K73"/>
    <mergeCell ref="A1:K1"/>
    <mergeCell ref="A2:A3"/>
    <mergeCell ref="I2:I3"/>
    <mergeCell ref="J2:J3"/>
    <mergeCell ref="B67:B68"/>
    <mergeCell ref="C67:C68"/>
    <mergeCell ref="D67:D68"/>
    <mergeCell ref="E67:E68"/>
    <mergeCell ref="F67:F68"/>
    <mergeCell ref="G67:G68"/>
    <mergeCell ref="H67:H68"/>
    <mergeCell ref="I67:I68"/>
    <mergeCell ref="J67:J68"/>
    <mergeCell ref="K67:K68"/>
    <mergeCell ref="F82:K82"/>
    <mergeCell ref="F74:K74"/>
    <mergeCell ref="F75:K75"/>
    <mergeCell ref="A76:E76"/>
    <mergeCell ref="F76:K76"/>
    <mergeCell ref="A77:E82"/>
    <mergeCell ref="F77:K77"/>
    <mergeCell ref="F78:K78"/>
    <mergeCell ref="F79:K79"/>
    <mergeCell ref="F80:K80"/>
    <mergeCell ref="F81:K81"/>
    <mergeCell ref="A69:E75"/>
    <mergeCell ref="F69:K69"/>
    <mergeCell ref="F70:K70"/>
    <mergeCell ref="F71:K71"/>
    <mergeCell ref="F72:K72"/>
  </mergeCells>
  <hyperlinks>
    <hyperlink ref="F76" r:id="rId1" location="summary" display="http://www.eia.gov/totalenergy/data/monthly/ - summary" xr:uid="{00000000-0004-0000-1900-000000000000}"/>
  </hyperlink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R89"/>
  <sheetViews>
    <sheetView topLeftCell="D1" zoomScaleNormal="100" workbookViewId="0">
      <selection activeCell="K7" sqref="K7"/>
    </sheetView>
  </sheetViews>
  <sheetFormatPr defaultRowHeight="12.75" x14ac:dyDescent="0.2"/>
  <cols>
    <col min="2" max="2" width="9.5703125" bestFit="1" customWidth="1"/>
    <col min="3" max="3" width="10.42578125" bestFit="1" customWidth="1"/>
    <col min="4" max="4" width="9.5703125" bestFit="1" customWidth="1"/>
    <col min="5" max="5" width="12" customWidth="1"/>
    <col min="6" max="6" width="11.28515625" bestFit="1" customWidth="1"/>
    <col min="7" max="7" width="8.5703125" customWidth="1"/>
    <col min="8" max="8" width="13.85546875" style="530" customWidth="1"/>
  </cols>
  <sheetData>
    <row r="1" spans="1:24" x14ac:dyDescent="0.2">
      <c r="J1" s="531" t="s">
        <v>1504</v>
      </c>
    </row>
    <row r="2" spans="1:24" ht="15.75" customHeight="1" x14ac:dyDescent="0.2">
      <c r="A2" t="s">
        <v>200</v>
      </c>
      <c r="F2" s="64" t="s">
        <v>334</v>
      </c>
      <c r="G2" s="64"/>
      <c r="H2" s="64"/>
      <c r="J2" s="248" t="s">
        <v>1505</v>
      </c>
    </row>
    <row r="3" spans="1:24" x14ac:dyDescent="0.2">
      <c r="A3" s="64" t="s">
        <v>317</v>
      </c>
      <c r="B3" s="64"/>
      <c r="C3" s="64"/>
      <c r="E3" s="64"/>
    </row>
    <row r="4" spans="1:24" x14ac:dyDescent="0.2">
      <c r="A4" s="64" t="s">
        <v>318</v>
      </c>
      <c r="B4" s="64"/>
      <c r="C4" s="64"/>
      <c r="E4" s="64"/>
      <c r="F4" s="64" t="s">
        <v>488</v>
      </c>
      <c r="G4" s="64"/>
      <c r="H4" s="64"/>
    </row>
    <row r="5" spans="1:24" x14ac:dyDescent="0.2">
      <c r="A5" s="64" t="s">
        <v>319</v>
      </c>
      <c r="B5" s="64" t="s">
        <v>320</v>
      </c>
      <c r="C5" s="64"/>
      <c r="E5" s="64" t="s">
        <v>319</v>
      </c>
      <c r="F5" s="64" t="s">
        <v>361</v>
      </c>
      <c r="G5" s="64"/>
      <c r="H5" s="64"/>
    </row>
    <row r="6" spans="1:24" x14ac:dyDescent="0.2">
      <c r="A6" s="64"/>
      <c r="B6" s="64"/>
      <c r="C6" s="64"/>
      <c r="T6" s="63" t="s">
        <v>363</v>
      </c>
    </row>
    <row r="7" spans="1:24" ht="26.25" thickBot="1" x14ac:dyDescent="0.25">
      <c r="A7" s="74"/>
      <c r="B7" s="400" t="s">
        <v>595</v>
      </c>
      <c r="C7" s="279" t="s">
        <v>1301</v>
      </c>
      <c r="T7" t="s">
        <v>364</v>
      </c>
      <c r="U7" t="s">
        <v>365</v>
      </c>
    </row>
    <row r="8" spans="1:24" x14ac:dyDescent="0.2">
      <c r="A8">
        <v>1960</v>
      </c>
      <c r="B8" s="78">
        <f t="shared" ref="B8:B66" si="0">F8*0.001</f>
        <v>34.69239659623949</v>
      </c>
      <c r="F8" s="75">
        <v>34692.396596239487</v>
      </c>
      <c r="G8" s="544"/>
      <c r="H8" s="543"/>
      <c r="T8">
        <v>1949</v>
      </c>
      <c r="U8" s="75">
        <v>27235.148729606164</v>
      </c>
    </row>
    <row r="9" spans="1:24" x14ac:dyDescent="0.2">
      <c r="A9">
        <v>1961</v>
      </c>
      <c r="B9" s="78">
        <f t="shared" si="0"/>
        <v>35.344195837661651</v>
      </c>
      <c r="F9" s="75">
        <v>35344.195837661653</v>
      </c>
      <c r="G9" s="542"/>
      <c r="H9" s="543"/>
      <c r="T9">
        <f>T8+1</f>
        <v>1950</v>
      </c>
      <c r="U9" s="75">
        <v>27788.637079656914</v>
      </c>
    </row>
    <row r="10" spans="1:24" x14ac:dyDescent="0.2">
      <c r="A10">
        <v>1962</v>
      </c>
      <c r="B10" s="78">
        <f t="shared" si="0"/>
        <v>36.019174273443198</v>
      </c>
      <c r="F10" s="75">
        <v>36019.174273443197</v>
      </c>
      <c r="G10" s="542"/>
      <c r="H10" s="543"/>
      <c r="T10">
        <f t="shared" ref="T10:T18" si="1">T9+1</f>
        <v>1951</v>
      </c>
      <c r="U10" s="75">
        <v>28246.642791733044</v>
      </c>
    </row>
    <row r="11" spans="1:24" x14ac:dyDescent="0.2">
      <c r="A11">
        <v>1963</v>
      </c>
      <c r="B11" s="78">
        <f t="shared" si="0"/>
        <v>36.743103932126672</v>
      </c>
      <c r="F11" s="75">
        <v>36743.103932126673</v>
      </c>
      <c r="G11" s="542"/>
      <c r="H11" s="543"/>
      <c r="T11">
        <f t="shared" si="1"/>
        <v>1952</v>
      </c>
      <c r="U11" s="75">
        <v>28701.498970601177</v>
      </c>
    </row>
    <row r="12" spans="1:24" x14ac:dyDescent="0.2">
      <c r="A12">
        <v>1964</v>
      </c>
      <c r="B12" s="78">
        <f t="shared" si="0"/>
        <v>37.509906313800414</v>
      </c>
      <c r="F12" s="75">
        <v>37509.906313800413</v>
      </c>
      <c r="G12" s="542"/>
      <c r="H12" s="543"/>
      <c r="T12">
        <f t="shared" si="1"/>
        <v>1953</v>
      </c>
      <c r="U12" s="75">
        <v>29253.228242721685</v>
      </c>
    </row>
    <row r="13" spans="1:24" x14ac:dyDescent="0.2">
      <c r="A13">
        <v>1965</v>
      </c>
      <c r="B13" s="78">
        <f t="shared" si="0"/>
        <v>38.329005933125394</v>
      </c>
      <c r="F13" s="75">
        <v>38329.005933125394</v>
      </c>
      <c r="G13" s="542"/>
      <c r="H13" s="543"/>
      <c r="T13">
        <f t="shared" si="1"/>
        <v>1954</v>
      </c>
      <c r="U13" s="75">
        <v>29913.833099802614</v>
      </c>
    </row>
    <row r="14" spans="1:24" x14ac:dyDescent="0.2">
      <c r="A14">
        <v>1966</v>
      </c>
      <c r="B14" s="78">
        <f t="shared" si="0"/>
        <v>39.236168078555281</v>
      </c>
      <c r="F14" s="75">
        <v>39236.168078555282</v>
      </c>
      <c r="G14" s="542"/>
      <c r="H14" s="543"/>
      <c r="T14">
        <f t="shared" si="1"/>
        <v>1955</v>
      </c>
      <c r="U14" s="75">
        <v>30679.715723217607</v>
      </c>
    </row>
    <row r="15" spans="1:24" x14ac:dyDescent="0.2">
      <c r="A15">
        <v>1967</v>
      </c>
      <c r="B15" s="78">
        <f t="shared" si="0"/>
        <v>40.166885890644082</v>
      </c>
      <c r="F15" s="75">
        <v>40166.88589064408</v>
      </c>
      <c r="G15" s="542"/>
      <c r="H15" s="543"/>
      <c r="T15">
        <f t="shared" si="1"/>
        <v>1956</v>
      </c>
      <c r="U15" s="75">
        <v>31512.619132312589</v>
      </c>
    </row>
    <row r="16" spans="1:24" x14ac:dyDescent="0.2">
      <c r="A16">
        <v>1968</v>
      </c>
      <c r="B16" s="78">
        <f t="shared" si="0"/>
        <v>41.119338763690571</v>
      </c>
      <c r="F16" s="75">
        <v>41119.338763690568</v>
      </c>
      <c r="G16" s="542"/>
      <c r="H16" s="543"/>
      <c r="T16">
        <f t="shared" si="1"/>
        <v>1957</v>
      </c>
      <c r="U16" s="75">
        <v>32345.382764320952</v>
      </c>
      <c r="X16">
        <v>2</v>
      </c>
    </row>
    <row r="17" spans="1:42" x14ac:dyDescent="0.2">
      <c r="A17">
        <v>1969</v>
      </c>
      <c r="B17" s="78">
        <f t="shared" si="0"/>
        <v>42.169102376586245</v>
      </c>
      <c r="F17" s="75">
        <v>42169.102376586241</v>
      </c>
      <c r="G17" s="542"/>
      <c r="H17" s="543"/>
      <c r="T17">
        <f t="shared" si="1"/>
        <v>1958</v>
      </c>
      <c r="U17" s="75">
        <v>33206.848339272772</v>
      </c>
      <c r="W17" t="s">
        <v>592</v>
      </c>
      <c r="X17" s="248" t="s">
        <v>593</v>
      </c>
      <c r="AA17" s="248" t="s">
        <v>595</v>
      </c>
      <c r="AB17" s="248" t="s">
        <v>594</v>
      </c>
      <c r="AC17" s="248" t="s">
        <v>648</v>
      </c>
    </row>
    <row r="18" spans="1:42" x14ac:dyDescent="0.2">
      <c r="A18">
        <v>1970</v>
      </c>
      <c r="B18" s="78">
        <f t="shared" si="0"/>
        <v>43.217587378911084</v>
      </c>
      <c r="F18" s="75">
        <v>43217.587378911085</v>
      </c>
      <c r="G18" s="542"/>
      <c r="H18" s="543"/>
      <c r="T18">
        <f t="shared" si="1"/>
        <v>1959</v>
      </c>
      <c r="U18" s="75">
        <v>34088.664024781632</v>
      </c>
      <c r="W18">
        <v>41108.811731199399</v>
      </c>
      <c r="X18">
        <v>36278.290910876014</v>
      </c>
      <c r="Z18">
        <f>1970</f>
        <v>1970</v>
      </c>
      <c r="AA18" s="272">
        <f>B18</f>
        <v>43.217587378911084</v>
      </c>
      <c r="AB18" s="272">
        <f>CHOOSE($X$16,W18,X18)*0.001</f>
        <v>36.278290910876017</v>
      </c>
      <c r="AO18">
        <f>AA18/AA$18</f>
        <v>1</v>
      </c>
      <c r="AP18">
        <f>AB18/AB$18</f>
        <v>1</v>
      </c>
    </row>
    <row r="19" spans="1:42" x14ac:dyDescent="0.2">
      <c r="A19">
        <v>1971</v>
      </c>
      <c r="B19" s="78">
        <f t="shared" si="0"/>
        <v>44.196531411053328</v>
      </c>
      <c r="F19" s="75">
        <v>44196.531411053329</v>
      </c>
      <c r="G19" s="542"/>
      <c r="H19" s="543"/>
      <c r="W19">
        <v>41823.923037390014</v>
      </c>
      <c r="X19">
        <v>36963.85229162516</v>
      </c>
      <c r="Z19">
        <f>Z18+1</f>
        <v>1971</v>
      </c>
      <c r="AA19" s="272">
        <f t="shared" ref="AA19:AA57" si="2">B19</f>
        <v>44.196531411053328</v>
      </c>
      <c r="AB19" s="272">
        <f t="shared" ref="AB19:AB57" si="3">CHOOSE($X$16,W19,X19)*0.001</f>
        <v>36.963852291625159</v>
      </c>
      <c r="AO19">
        <f t="shared" ref="AO19:AO57" si="4">AA19/AA$18</f>
        <v>1.0226515197056081</v>
      </c>
      <c r="AP19">
        <f t="shared" ref="AP19:AP57" si="5">AB19/AB$18</f>
        <v>1.0188972899090905</v>
      </c>
    </row>
    <row r="20" spans="1:42" x14ac:dyDescent="0.2">
      <c r="A20">
        <v>1972</v>
      </c>
      <c r="B20" s="78">
        <f t="shared" si="0"/>
        <v>45.23715809396959</v>
      </c>
      <c r="F20" s="75">
        <v>45237.158093969592</v>
      </c>
      <c r="G20" s="542"/>
      <c r="H20" s="543"/>
      <c r="W20">
        <v>42589.016506664746</v>
      </c>
      <c r="X20">
        <v>37710.359900264615</v>
      </c>
      <c r="Z20">
        <f t="shared" ref="Z20:Z58" si="6">Z19+1</f>
        <v>1972</v>
      </c>
      <c r="AA20" s="272">
        <f t="shared" si="2"/>
        <v>45.23715809396959</v>
      </c>
      <c r="AB20" s="272">
        <f t="shared" si="3"/>
        <v>37.710359900264613</v>
      </c>
      <c r="AO20">
        <f t="shared" si="4"/>
        <v>1.04673029749097</v>
      </c>
      <c r="AP20">
        <f t="shared" si="5"/>
        <v>1.039474543960925</v>
      </c>
    </row>
    <row r="21" spans="1:42" x14ac:dyDescent="0.2">
      <c r="A21">
        <v>1973</v>
      </c>
      <c r="B21" s="78">
        <f t="shared" si="0"/>
        <v>46.382587898653007</v>
      </c>
      <c r="F21" s="75">
        <v>46382.587898653008</v>
      </c>
      <c r="G21" s="542"/>
      <c r="H21" s="543"/>
      <c r="W21">
        <v>43446.287052270061</v>
      </c>
      <c r="X21">
        <v>38541.919812356427</v>
      </c>
      <c r="Z21">
        <f t="shared" si="6"/>
        <v>1973</v>
      </c>
      <c r="AA21" s="272">
        <f t="shared" si="2"/>
        <v>46.382587898653007</v>
      </c>
      <c r="AB21" s="272">
        <f t="shared" si="3"/>
        <v>38.541919812356426</v>
      </c>
      <c r="AO21">
        <f t="shared" si="4"/>
        <v>1.0732340862064491</v>
      </c>
      <c r="AP21">
        <f t="shared" si="5"/>
        <v>1.0623962387600179</v>
      </c>
    </row>
    <row r="22" spans="1:42" x14ac:dyDescent="0.2">
      <c r="A22">
        <v>1974</v>
      </c>
      <c r="B22" s="78">
        <f t="shared" si="0"/>
        <v>47.542368755172326</v>
      </c>
      <c r="F22" s="75">
        <v>47542.368755172327</v>
      </c>
      <c r="G22" s="542"/>
      <c r="H22" s="543"/>
      <c r="W22">
        <v>44417.843585451556</v>
      </c>
      <c r="X22">
        <v>39468.540671942508</v>
      </c>
      <c r="Z22">
        <f t="shared" si="6"/>
        <v>1974</v>
      </c>
      <c r="AA22" s="272">
        <f t="shared" si="2"/>
        <v>47.542368755172326</v>
      </c>
      <c r="AB22" s="272">
        <f t="shared" si="3"/>
        <v>39.468540671942506</v>
      </c>
      <c r="AO22">
        <f t="shared" si="4"/>
        <v>1.1000699400071465</v>
      </c>
      <c r="AP22">
        <f t="shared" si="5"/>
        <v>1.0879382595201053</v>
      </c>
    </row>
    <row r="23" spans="1:42" x14ac:dyDescent="0.2">
      <c r="A23">
        <v>1975</v>
      </c>
      <c r="B23" s="78">
        <f t="shared" si="0"/>
        <v>48.478406456760915</v>
      </c>
      <c r="F23" s="75">
        <v>48478.406456760917</v>
      </c>
      <c r="G23" s="542"/>
      <c r="H23" s="543"/>
      <c r="W23">
        <v>45281.024914419511</v>
      </c>
      <c r="X23">
        <v>40290.819292668515</v>
      </c>
      <c r="Z23">
        <f t="shared" si="6"/>
        <v>1975</v>
      </c>
      <c r="AA23" s="272">
        <f t="shared" si="2"/>
        <v>48.478406456760915</v>
      </c>
      <c r="AB23" s="272">
        <f t="shared" si="3"/>
        <v>40.290819292668516</v>
      </c>
      <c r="AO23">
        <f t="shared" si="4"/>
        <v>1.1217286617997781</v>
      </c>
      <c r="AP23">
        <f t="shared" si="5"/>
        <v>1.1106041183596542</v>
      </c>
    </row>
    <row r="24" spans="1:42" x14ac:dyDescent="0.2">
      <c r="A24">
        <v>1976</v>
      </c>
      <c r="B24" s="78">
        <f t="shared" si="0"/>
        <v>49.218818000569165</v>
      </c>
      <c r="F24" s="75">
        <v>49218.818000569161</v>
      </c>
      <c r="G24" s="542"/>
      <c r="H24" s="543"/>
      <c r="W24">
        <v>45919.447195990848</v>
      </c>
      <c r="X24">
        <v>40919.016309245897</v>
      </c>
      <c r="Z24">
        <f t="shared" si="6"/>
        <v>1976</v>
      </c>
      <c r="AA24" s="272">
        <f t="shared" si="2"/>
        <v>49.218818000569165</v>
      </c>
      <c r="AB24" s="272">
        <f t="shared" si="3"/>
        <v>40.919016309245897</v>
      </c>
      <c r="AO24">
        <f t="shared" si="4"/>
        <v>1.1388608431341196</v>
      </c>
      <c r="AP24">
        <f t="shared" si="5"/>
        <v>1.1279201771045564</v>
      </c>
    </row>
    <row r="25" spans="1:42" x14ac:dyDescent="0.2">
      <c r="A25">
        <v>1977</v>
      </c>
      <c r="B25" s="78">
        <f t="shared" si="0"/>
        <v>50.022048157018361</v>
      </c>
      <c r="F25" s="75">
        <v>50022.048157018362</v>
      </c>
      <c r="G25" s="542"/>
      <c r="H25" s="543"/>
      <c r="W25">
        <v>46485.147456663071</v>
      </c>
      <c r="X25">
        <v>41471.765336829114</v>
      </c>
      <c r="Z25">
        <f t="shared" si="6"/>
        <v>1977</v>
      </c>
      <c r="AA25" s="272">
        <f t="shared" si="2"/>
        <v>50.022048157018361</v>
      </c>
      <c r="AB25" s="272">
        <f t="shared" si="3"/>
        <v>41.471765336829115</v>
      </c>
      <c r="AO25">
        <f t="shared" si="4"/>
        <v>1.1574465672608938</v>
      </c>
      <c r="AP25">
        <f t="shared" si="5"/>
        <v>1.1431565350945494</v>
      </c>
    </row>
    <row r="26" spans="1:42" x14ac:dyDescent="0.2">
      <c r="A26">
        <v>1978</v>
      </c>
      <c r="B26" s="78">
        <f t="shared" si="0"/>
        <v>51.004508012970277</v>
      </c>
      <c r="F26" s="75">
        <v>51004.508012970276</v>
      </c>
      <c r="G26" s="542"/>
      <c r="H26" s="543"/>
      <c r="W26">
        <v>47112.748518395951</v>
      </c>
      <c r="X26">
        <v>42084.068223715709</v>
      </c>
      <c r="Z26">
        <f t="shared" si="6"/>
        <v>1978</v>
      </c>
      <c r="AA26" s="272">
        <f t="shared" si="2"/>
        <v>51.004508012970277</v>
      </c>
      <c r="AB26" s="272">
        <f t="shared" si="3"/>
        <v>42.084068223715711</v>
      </c>
      <c r="AO26">
        <f t="shared" si="4"/>
        <v>1.1801794386573967</v>
      </c>
      <c r="AP26">
        <f t="shared" si="5"/>
        <v>1.1600344770127844</v>
      </c>
    </row>
    <row r="27" spans="1:42" x14ac:dyDescent="0.2">
      <c r="A27">
        <v>1979</v>
      </c>
      <c r="B27" s="78">
        <f t="shared" si="0"/>
        <v>52.144920365325937</v>
      </c>
      <c r="C27">
        <v>51.088000000000001</v>
      </c>
      <c r="F27" s="75">
        <v>52144.920365325939</v>
      </c>
      <c r="G27" s="542"/>
      <c r="H27" s="543"/>
      <c r="W27">
        <v>47917.128162070367</v>
      </c>
      <c r="X27">
        <v>42858.550303509699</v>
      </c>
      <c r="Z27">
        <f t="shared" si="6"/>
        <v>1979</v>
      </c>
      <c r="AA27" s="272">
        <f t="shared" si="2"/>
        <v>52.144920365325937</v>
      </c>
      <c r="AB27" s="272">
        <f t="shared" si="3"/>
        <v>42.858550303509702</v>
      </c>
      <c r="AC27">
        <f t="shared" ref="AC27:AC51" si="7">C27</f>
        <v>51.088000000000001</v>
      </c>
      <c r="AO27">
        <f t="shared" si="4"/>
        <v>1.2065671299081153</v>
      </c>
      <c r="AP27">
        <f t="shared" si="5"/>
        <v>1.1813828388112122</v>
      </c>
    </row>
    <row r="28" spans="1:42" x14ac:dyDescent="0.2">
      <c r="A28">
        <v>1980</v>
      </c>
      <c r="B28" s="78">
        <f t="shared" si="0"/>
        <v>53.249557142872121</v>
      </c>
      <c r="F28" s="75">
        <v>53249.557142872116</v>
      </c>
      <c r="G28" s="542"/>
      <c r="H28" s="543"/>
      <c r="W28">
        <v>48821.246823256304</v>
      </c>
      <c r="X28">
        <v>43709.483876751168</v>
      </c>
      <c r="Z28">
        <f t="shared" si="6"/>
        <v>1980</v>
      </c>
      <c r="AA28" s="272">
        <f t="shared" si="2"/>
        <v>53.249557142872121</v>
      </c>
      <c r="AB28" s="272">
        <f t="shared" si="3"/>
        <v>43.709483876751172</v>
      </c>
      <c r="AO28">
        <f t="shared" si="4"/>
        <v>1.2321270198635925</v>
      </c>
      <c r="AP28">
        <f t="shared" si="5"/>
        <v>1.2048385626580695</v>
      </c>
    </row>
    <row r="29" spans="1:42" x14ac:dyDescent="0.2">
      <c r="A29">
        <v>1981</v>
      </c>
      <c r="B29" s="78">
        <f t="shared" si="0"/>
        <v>54.225356492580367</v>
      </c>
      <c r="F29" s="75">
        <v>54225.356492580366</v>
      </c>
      <c r="G29" s="542"/>
      <c r="H29" s="543"/>
      <c r="W29">
        <v>49653.339633327305</v>
      </c>
      <c r="X29">
        <v>44505.029672435463</v>
      </c>
      <c r="Z29">
        <f t="shared" si="6"/>
        <v>1981</v>
      </c>
      <c r="AA29" s="272">
        <f t="shared" si="2"/>
        <v>54.225356492580367</v>
      </c>
      <c r="AB29" s="272">
        <f t="shared" si="3"/>
        <v>44.505029672435462</v>
      </c>
      <c r="AO29">
        <f t="shared" si="4"/>
        <v>1.2547057756176541</v>
      </c>
      <c r="AP29">
        <f t="shared" si="5"/>
        <v>1.2267675393465991</v>
      </c>
    </row>
    <row r="30" spans="1:42" x14ac:dyDescent="0.2">
      <c r="A30">
        <v>1982</v>
      </c>
      <c r="B30" s="78">
        <f t="shared" si="0"/>
        <v>55.124436870888367</v>
      </c>
      <c r="F30" s="75">
        <v>55124.436870888363</v>
      </c>
      <c r="G30" s="542"/>
      <c r="H30" s="543"/>
      <c r="W30">
        <v>50388.203802167387</v>
      </c>
      <c r="X30">
        <v>45214.289125881049</v>
      </c>
      <c r="Z30">
        <f t="shared" si="6"/>
        <v>1982</v>
      </c>
      <c r="AA30" s="272">
        <f t="shared" si="2"/>
        <v>55.124436870888367</v>
      </c>
      <c r="AB30" s="272">
        <f t="shared" si="3"/>
        <v>45.214289125881052</v>
      </c>
      <c r="AO30">
        <f t="shared" si="4"/>
        <v>1.2755093519585843</v>
      </c>
      <c r="AP30">
        <f t="shared" si="5"/>
        <v>1.2463180593859253</v>
      </c>
    </row>
    <row r="31" spans="1:42" x14ac:dyDescent="0.2">
      <c r="A31">
        <v>1983</v>
      </c>
      <c r="B31" s="78">
        <f t="shared" si="0"/>
        <v>55.948968379792689</v>
      </c>
      <c r="C31">
        <v>56.116</v>
      </c>
      <c r="F31" s="75">
        <v>55948.968379792685</v>
      </c>
      <c r="G31" s="542"/>
      <c r="H31" s="543"/>
      <c r="W31">
        <v>51057.069463209111</v>
      </c>
      <c r="X31">
        <v>45877.610109797599</v>
      </c>
      <c r="Z31">
        <f t="shared" si="6"/>
        <v>1983</v>
      </c>
      <c r="AA31" s="272">
        <f t="shared" si="2"/>
        <v>55.948968379792689</v>
      </c>
      <c r="AB31" s="272">
        <f t="shared" si="3"/>
        <v>45.877610109797601</v>
      </c>
      <c r="AC31">
        <f t="shared" si="7"/>
        <v>56.116</v>
      </c>
      <c r="AO31">
        <f t="shared" si="4"/>
        <v>1.2945879622862553</v>
      </c>
      <c r="AP31">
        <f t="shared" si="5"/>
        <v>1.2646022995544084</v>
      </c>
    </row>
    <row r="32" spans="1:42" x14ac:dyDescent="0.2">
      <c r="A32">
        <v>1984</v>
      </c>
      <c r="B32" s="78">
        <f t="shared" si="0"/>
        <v>56.945768657713671</v>
      </c>
      <c r="F32" s="75">
        <v>56945.76865771367</v>
      </c>
      <c r="G32" s="542"/>
      <c r="H32" s="543"/>
      <c r="W32">
        <v>51752.997539950433</v>
      </c>
      <c r="X32">
        <v>46570.882795042475</v>
      </c>
      <c r="Z32">
        <f t="shared" si="6"/>
        <v>1984</v>
      </c>
      <c r="AA32" s="272">
        <f t="shared" si="2"/>
        <v>56.945768657713671</v>
      </c>
      <c r="AB32" s="272">
        <f t="shared" si="3"/>
        <v>46.570882795042479</v>
      </c>
      <c r="AO32">
        <f t="shared" si="4"/>
        <v>1.317652652806379</v>
      </c>
      <c r="AP32">
        <f t="shared" si="5"/>
        <v>1.2837121492148573</v>
      </c>
    </row>
    <row r="33" spans="1:44" x14ac:dyDescent="0.2">
      <c r="A33">
        <v>1985</v>
      </c>
      <c r="B33" s="78">
        <f t="shared" si="0"/>
        <v>58.171601888383009</v>
      </c>
      <c r="F33" s="75">
        <v>58171.601888383011</v>
      </c>
      <c r="G33" s="542"/>
      <c r="H33" s="543"/>
      <c r="W33">
        <v>52616.919003658993</v>
      </c>
      <c r="X33">
        <v>47421.722848566678</v>
      </c>
      <c r="Z33">
        <f t="shared" si="6"/>
        <v>1985</v>
      </c>
      <c r="AA33" s="272">
        <f t="shared" si="2"/>
        <v>58.171601888383009</v>
      </c>
      <c r="AB33" s="272">
        <f t="shared" si="3"/>
        <v>47.421722848566681</v>
      </c>
      <c r="AO33">
        <f t="shared" si="4"/>
        <v>1.3460168745275458</v>
      </c>
      <c r="AP33">
        <f t="shared" si="5"/>
        <v>1.307165295219294</v>
      </c>
      <c r="AQ33">
        <f>AA33/AA$33</f>
        <v>1</v>
      </c>
      <c r="AR33">
        <f>AB33/AB$33</f>
        <v>1</v>
      </c>
    </row>
    <row r="34" spans="1:44" x14ac:dyDescent="0.2">
      <c r="A34">
        <v>1986</v>
      </c>
      <c r="B34" s="78">
        <f t="shared" si="0"/>
        <v>59.492416736089979</v>
      </c>
      <c r="C34">
        <v>58.198999999999998</v>
      </c>
      <c r="F34" s="75">
        <v>59492.416736089981</v>
      </c>
      <c r="G34" s="542"/>
      <c r="H34" s="543"/>
      <c r="W34">
        <v>53675.398892358215</v>
      </c>
      <c r="X34">
        <v>48457.657439504757</v>
      </c>
      <c r="Z34">
        <f t="shared" si="6"/>
        <v>1986</v>
      </c>
      <c r="AA34" s="272">
        <f t="shared" si="2"/>
        <v>59.492416736089979</v>
      </c>
      <c r="AB34" s="272">
        <f t="shared" si="3"/>
        <v>48.457657439504757</v>
      </c>
      <c r="AC34">
        <f t="shared" si="7"/>
        <v>58.198999999999998</v>
      </c>
      <c r="AO34">
        <f t="shared" si="4"/>
        <v>1.3765788500521556</v>
      </c>
      <c r="AP34">
        <f t="shared" si="5"/>
        <v>1.3357205155708545</v>
      </c>
      <c r="AQ34">
        <f t="shared" ref="AQ34:AQ57" si="8">AA34/AA$33</f>
        <v>1.0227054921100727</v>
      </c>
      <c r="AR34">
        <f t="shared" ref="AR34:AR57" si="9">AB34/AB$33</f>
        <v>1.0218451487780433</v>
      </c>
    </row>
    <row r="35" spans="1:44" x14ac:dyDescent="0.2">
      <c r="A35">
        <v>1987</v>
      </c>
      <c r="B35" s="78">
        <f t="shared" si="0"/>
        <v>60.763476770077759</v>
      </c>
      <c r="F35" s="75">
        <v>60763.476770077759</v>
      </c>
      <c r="G35" s="542"/>
      <c r="H35" s="543"/>
      <c r="W35">
        <v>54708.941157371235</v>
      </c>
      <c r="X35">
        <v>49477.613718801098</v>
      </c>
      <c r="Z35">
        <f t="shared" si="6"/>
        <v>1987</v>
      </c>
      <c r="AA35" s="272">
        <f t="shared" si="2"/>
        <v>60.763476770077759</v>
      </c>
      <c r="AB35" s="272">
        <f t="shared" si="3"/>
        <v>49.477613718801102</v>
      </c>
      <c r="AO35">
        <f t="shared" si="4"/>
        <v>1.4059895624744789</v>
      </c>
      <c r="AP35">
        <f t="shared" si="5"/>
        <v>1.3638352986460012</v>
      </c>
      <c r="AQ35">
        <f t="shared" si="8"/>
        <v>1.0445556731731047</v>
      </c>
      <c r="AR35">
        <f t="shared" si="9"/>
        <v>1.0433533567896629</v>
      </c>
    </row>
    <row r="36" spans="1:44" x14ac:dyDescent="0.2">
      <c r="A36">
        <v>1988</v>
      </c>
      <c r="B36" s="78">
        <f t="shared" si="0"/>
        <v>62.000598696130474</v>
      </c>
      <c r="F36" s="75">
        <v>62000.598696130473</v>
      </c>
      <c r="G36" s="542"/>
      <c r="H36" s="543"/>
      <c r="W36">
        <v>55704.116316776854</v>
      </c>
      <c r="X36">
        <v>50452.49504368192</v>
      </c>
      <c r="Z36">
        <f t="shared" si="6"/>
        <v>1988</v>
      </c>
      <c r="AA36" s="272">
        <f t="shared" si="2"/>
        <v>62.000598696130474</v>
      </c>
      <c r="AB36" s="272">
        <f t="shared" si="3"/>
        <v>50.452495043681921</v>
      </c>
      <c r="AO36">
        <f t="shared" si="4"/>
        <v>1.4346149902478116</v>
      </c>
      <c r="AP36">
        <f t="shared" si="5"/>
        <v>1.3907076043804634</v>
      </c>
      <c r="AQ36">
        <f t="shared" si="8"/>
        <v>1.065822440562912</v>
      </c>
      <c r="AR36">
        <f t="shared" si="9"/>
        <v>1.0639110520044475</v>
      </c>
    </row>
    <row r="37" spans="1:44" x14ac:dyDescent="0.2">
      <c r="A37">
        <v>1989</v>
      </c>
      <c r="B37" s="78">
        <f t="shared" si="0"/>
        <v>63.183000000000014</v>
      </c>
      <c r="C37">
        <v>63.183999999999997</v>
      </c>
      <c r="F37" s="75">
        <v>63183.000000000015</v>
      </c>
      <c r="G37" s="542"/>
      <c r="H37" s="543"/>
      <c r="W37">
        <v>56726.781643109542</v>
      </c>
      <c r="X37">
        <v>51450.759709099271</v>
      </c>
      <c r="Z37">
        <f t="shared" si="6"/>
        <v>1989</v>
      </c>
      <c r="AA37" s="272">
        <f t="shared" si="2"/>
        <v>63.183000000000014</v>
      </c>
      <c r="AB37" s="272">
        <f t="shared" si="3"/>
        <v>51.450759709099273</v>
      </c>
      <c r="AC37">
        <f t="shared" si="7"/>
        <v>63.183999999999997</v>
      </c>
      <c r="AO37">
        <f t="shared" si="4"/>
        <v>1.4619742524274149</v>
      </c>
      <c r="AP37">
        <f t="shared" si="5"/>
        <v>1.4182244647493756</v>
      </c>
      <c r="AQ37">
        <f t="shared" si="8"/>
        <v>1.0861485320832773</v>
      </c>
      <c r="AR37">
        <f t="shared" si="9"/>
        <v>1.0849618406610542</v>
      </c>
    </row>
    <row r="38" spans="1:44" x14ac:dyDescent="0.2">
      <c r="A38">
        <v>1990</v>
      </c>
      <c r="B38" s="78">
        <f t="shared" si="0"/>
        <v>64.179533191506238</v>
      </c>
      <c r="F38" s="75">
        <v>64179.533191506242</v>
      </c>
      <c r="G38" s="542"/>
      <c r="H38" s="543"/>
      <c r="W38">
        <v>57709.489319661006</v>
      </c>
      <c r="X38">
        <v>52414.143469460112</v>
      </c>
      <c r="Z38">
        <f t="shared" si="6"/>
        <v>1990</v>
      </c>
      <c r="AA38" s="272">
        <f t="shared" si="2"/>
        <v>64.179533191506238</v>
      </c>
      <c r="AB38" s="272">
        <f t="shared" si="3"/>
        <v>52.414143469460114</v>
      </c>
      <c r="AO38">
        <f t="shared" si="4"/>
        <v>1.4850327629076299</v>
      </c>
      <c r="AP38">
        <f t="shared" si="5"/>
        <v>1.444779843632233</v>
      </c>
      <c r="AQ38">
        <f t="shared" si="8"/>
        <v>1.1032794543745068</v>
      </c>
      <c r="AR38">
        <f t="shared" si="9"/>
        <v>1.1052770823370524</v>
      </c>
    </row>
    <row r="39" spans="1:44" x14ac:dyDescent="0.2">
      <c r="A39">
        <v>1991</v>
      </c>
      <c r="B39" s="78">
        <f t="shared" si="0"/>
        <v>64.956802596915423</v>
      </c>
      <c r="F39" s="75">
        <v>64956.802596915419</v>
      </c>
      <c r="G39" s="542"/>
      <c r="H39" s="543"/>
      <c r="W39">
        <v>58551.571291351029</v>
      </c>
      <c r="X39">
        <v>53245.302147138864</v>
      </c>
      <c r="Z39">
        <f t="shared" si="6"/>
        <v>1991</v>
      </c>
      <c r="AA39" s="272">
        <f t="shared" si="2"/>
        <v>64.956802596915423</v>
      </c>
      <c r="AB39" s="272">
        <f t="shared" si="3"/>
        <v>53.245302147138865</v>
      </c>
      <c r="AO39">
        <f t="shared" si="4"/>
        <v>1.5030177882769189</v>
      </c>
      <c r="AP39">
        <f t="shared" si="5"/>
        <v>1.467690478527373</v>
      </c>
      <c r="AQ39">
        <f t="shared" si="8"/>
        <v>1.1166411184885634</v>
      </c>
      <c r="AR39">
        <f t="shared" si="9"/>
        <v>1.1228040431421864</v>
      </c>
    </row>
    <row r="40" spans="1:44" x14ac:dyDescent="0.2">
      <c r="A40">
        <v>1992</v>
      </c>
      <c r="B40" s="78">
        <f t="shared" si="0"/>
        <v>65.56853183679668</v>
      </c>
      <c r="C40">
        <v>67.876000000000005</v>
      </c>
      <c r="F40" s="75">
        <v>65568.531836796683</v>
      </c>
      <c r="G40" s="542"/>
      <c r="H40" s="543"/>
      <c r="W40">
        <v>59205.699928608388</v>
      </c>
      <c r="X40">
        <v>53902.399497781596</v>
      </c>
      <c r="Z40">
        <f t="shared" si="6"/>
        <v>1992</v>
      </c>
      <c r="AA40" s="272">
        <f t="shared" si="2"/>
        <v>65.56853183679668</v>
      </c>
      <c r="AB40" s="272">
        <f t="shared" si="3"/>
        <v>53.902399497781595</v>
      </c>
      <c r="AC40">
        <f t="shared" si="7"/>
        <v>67.876000000000005</v>
      </c>
      <c r="AO40">
        <f t="shared" si="4"/>
        <v>1.5171724247798293</v>
      </c>
      <c r="AP40">
        <f t="shared" si="5"/>
        <v>1.4858031661470021</v>
      </c>
      <c r="AQ40">
        <f t="shared" si="8"/>
        <v>1.1271570613201707</v>
      </c>
      <c r="AR40">
        <f t="shared" si="9"/>
        <v>1.1366605061969146</v>
      </c>
    </row>
    <row r="41" spans="1:44" x14ac:dyDescent="0.2">
      <c r="A41">
        <v>1993</v>
      </c>
      <c r="B41" s="78">
        <f t="shared" si="0"/>
        <v>66.152652187145023</v>
      </c>
      <c r="F41" s="75">
        <v>66152.652187145024</v>
      </c>
      <c r="G41" s="542"/>
      <c r="H41" s="543"/>
      <c r="W41">
        <v>59779.771106203007</v>
      </c>
      <c r="X41">
        <v>54479.513854313773</v>
      </c>
      <c r="Z41">
        <f t="shared" si="6"/>
        <v>1993</v>
      </c>
      <c r="AA41" s="272">
        <f t="shared" si="2"/>
        <v>66.152652187145023</v>
      </c>
      <c r="AB41" s="272">
        <f t="shared" si="3"/>
        <v>54.479513854313772</v>
      </c>
      <c r="AO41">
        <f t="shared" si="4"/>
        <v>1.5306882266969299</v>
      </c>
      <c r="AP41">
        <f t="shared" si="5"/>
        <v>1.5017111469818756</v>
      </c>
      <c r="AQ41">
        <f t="shared" si="8"/>
        <v>1.137198393024756</v>
      </c>
      <c r="AR41">
        <f t="shared" si="9"/>
        <v>1.1488303372757029</v>
      </c>
    </row>
    <row r="42" spans="1:44" x14ac:dyDescent="0.2">
      <c r="A42">
        <v>1994</v>
      </c>
      <c r="B42" s="78">
        <f t="shared" si="0"/>
        <v>66.811294146901758</v>
      </c>
      <c r="F42" s="75">
        <v>66811.294146901753</v>
      </c>
      <c r="G42" s="542"/>
      <c r="H42" s="543"/>
      <c r="W42">
        <v>60374.591936755074</v>
      </c>
      <c r="X42">
        <v>55076.63600512829</v>
      </c>
      <c r="Z42">
        <f t="shared" si="6"/>
        <v>1994</v>
      </c>
      <c r="AA42" s="272">
        <f t="shared" si="2"/>
        <v>66.811294146901758</v>
      </c>
      <c r="AB42" s="272">
        <f t="shared" si="3"/>
        <v>55.076636005128293</v>
      </c>
      <c r="AO42">
        <f t="shared" si="4"/>
        <v>1.5459283638656727</v>
      </c>
      <c r="AP42">
        <f t="shared" si="5"/>
        <v>1.5181706365504843</v>
      </c>
      <c r="AQ42">
        <f t="shared" si="8"/>
        <v>1.1485207898365286</v>
      </c>
      <c r="AR42">
        <f t="shared" si="9"/>
        <v>1.1614220803619113</v>
      </c>
    </row>
    <row r="43" spans="1:44" x14ac:dyDescent="0.2">
      <c r="A43">
        <v>1995</v>
      </c>
      <c r="B43" s="78">
        <f t="shared" si="0"/>
        <v>67.618803117271199</v>
      </c>
      <c r="C43" s="197">
        <v>62.07</v>
      </c>
      <c r="F43" s="75">
        <v>67618.803117271193</v>
      </c>
      <c r="G43" s="542"/>
      <c r="H43" s="543"/>
      <c r="W43">
        <v>61089.872154027442</v>
      </c>
      <c r="X43">
        <v>55779.111858721626</v>
      </c>
      <c r="Z43">
        <f t="shared" si="6"/>
        <v>1995</v>
      </c>
      <c r="AA43" s="272">
        <f t="shared" si="2"/>
        <v>67.618803117271199</v>
      </c>
      <c r="AB43" s="272">
        <f t="shared" si="3"/>
        <v>55.779111858721627</v>
      </c>
      <c r="AC43">
        <f t="shared" si="7"/>
        <v>62.07</v>
      </c>
      <c r="AO43">
        <f t="shared" si="4"/>
        <v>1.5646130943039915</v>
      </c>
      <c r="AP43">
        <f t="shared" si="5"/>
        <v>1.5375341687333837</v>
      </c>
      <c r="AQ43">
        <f t="shared" si="8"/>
        <v>1.1624022877522788</v>
      </c>
      <c r="AR43">
        <f t="shared" si="9"/>
        <v>1.1762354572574865</v>
      </c>
    </row>
    <row r="44" spans="1:44" x14ac:dyDescent="0.2">
      <c r="A44">
        <v>1996</v>
      </c>
      <c r="B44" s="78">
        <f t="shared" si="0"/>
        <v>68.514157016594837</v>
      </c>
      <c r="F44" s="75">
        <v>68514.157016594836</v>
      </c>
      <c r="G44" s="542"/>
      <c r="H44" s="543"/>
      <c r="W44">
        <v>61932.922276636527</v>
      </c>
      <c r="X44">
        <v>56598.967259816978</v>
      </c>
      <c r="Z44">
        <f t="shared" si="6"/>
        <v>1996</v>
      </c>
      <c r="AA44" s="272">
        <f t="shared" si="2"/>
        <v>68.514157016594837</v>
      </c>
      <c r="AB44" s="272">
        <f t="shared" si="3"/>
        <v>56.59896725981698</v>
      </c>
      <c r="AO44">
        <f t="shared" si="4"/>
        <v>1.585330444661234</v>
      </c>
      <c r="AP44">
        <f t="shared" si="5"/>
        <v>1.5601332322645041</v>
      </c>
      <c r="AQ44">
        <f t="shared" si="8"/>
        <v>1.1777938855467078</v>
      </c>
      <c r="AR44">
        <f t="shared" si="9"/>
        <v>1.1935240615478331</v>
      </c>
    </row>
    <row r="45" spans="1:44" x14ac:dyDescent="0.2">
      <c r="A45">
        <v>1997</v>
      </c>
      <c r="B45" s="78">
        <f t="shared" si="0"/>
        <v>69.518180139864583</v>
      </c>
      <c r="F45" s="75">
        <v>69518.180139864577</v>
      </c>
      <c r="G45" s="542"/>
      <c r="H45" s="543"/>
      <c r="W45">
        <v>62830.976318716574</v>
      </c>
      <c r="X45">
        <v>57470.362873504018</v>
      </c>
      <c r="Z45">
        <f t="shared" si="6"/>
        <v>1997</v>
      </c>
      <c r="AA45" s="272">
        <f t="shared" si="2"/>
        <v>69.518180139864583</v>
      </c>
      <c r="AB45" s="272">
        <f t="shared" si="3"/>
        <v>57.470362873504023</v>
      </c>
      <c r="AO45">
        <f t="shared" si="4"/>
        <v>1.6085622626354061</v>
      </c>
      <c r="AP45">
        <f t="shared" si="5"/>
        <v>1.5841529860017398</v>
      </c>
      <c r="AQ45">
        <f t="shared" si="8"/>
        <v>1.1950535636486832</v>
      </c>
      <c r="AR45">
        <f t="shared" si="9"/>
        <v>1.2118995140059754</v>
      </c>
    </row>
    <row r="46" spans="1:44" x14ac:dyDescent="0.2">
      <c r="A46">
        <v>1998</v>
      </c>
      <c r="B46" s="78">
        <f t="shared" si="0"/>
        <v>70.79668972332658</v>
      </c>
      <c r="F46" s="75">
        <v>70796.689723326577</v>
      </c>
      <c r="G46" s="542"/>
      <c r="H46" s="543"/>
      <c r="W46">
        <v>63904.649385288089</v>
      </c>
      <c r="X46">
        <v>58510.753344358156</v>
      </c>
      <c r="Z46">
        <f t="shared" si="6"/>
        <v>1998</v>
      </c>
      <c r="AA46" s="272">
        <f t="shared" si="2"/>
        <v>70.79668972332658</v>
      </c>
      <c r="AB46" s="272">
        <f t="shared" si="3"/>
        <v>58.510753344358157</v>
      </c>
      <c r="AO46">
        <f t="shared" si="4"/>
        <v>1.6381453481568777</v>
      </c>
      <c r="AP46">
        <f t="shared" si="5"/>
        <v>1.6128310313211855</v>
      </c>
      <c r="AQ46">
        <f t="shared" si="8"/>
        <v>1.2170318063299685</v>
      </c>
      <c r="AR46">
        <f t="shared" si="9"/>
        <v>1.2338386256273826</v>
      </c>
    </row>
    <row r="47" spans="1:44" x14ac:dyDescent="0.2">
      <c r="A47">
        <v>1999</v>
      </c>
      <c r="B47" s="78">
        <f t="shared" si="0"/>
        <v>72.299726123506517</v>
      </c>
      <c r="C47" s="222">
        <f>F87*0.001</f>
        <v>71.117242963170412</v>
      </c>
      <c r="F47" s="75">
        <v>72299.726123506509</v>
      </c>
      <c r="G47" s="542"/>
      <c r="H47" s="543"/>
      <c r="W47">
        <v>65214.391447819908</v>
      </c>
      <c r="X47">
        <v>59796.687708967329</v>
      </c>
      <c r="Z47">
        <f t="shared" si="6"/>
        <v>1999</v>
      </c>
      <c r="AA47" s="272">
        <f t="shared" si="2"/>
        <v>72.299726123506517</v>
      </c>
      <c r="AB47" s="272">
        <f t="shared" si="3"/>
        <v>59.796687708967333</v>
      </c>
      <c r="AC47">
        <f t="shared" si="7"/>
        <v>71.117242963170412</v>
      </c>
      <c r="AO47">
        <f t="shared" si="4"/>
        <v>1.672923698623368</v>
      </c>
      <c r="AP47">
        <f t="shared" si="5"/>
        <v>1.6482774190181224</v>
      </c>
      <c r="AQ47">
        <f t="shared" si="8"/>
        <v>1.242869781413823</v>
      </c>
      <c r="AR47">
        <f t="shared" si="9"/>
        <v>1.2609556152128429</v>
      </c>
    </row>
    <row r="48" spans="1:44" x14ac:dyDescent="0.2">
      <c r="A48">
        <v>2000</v>
      </c>
      <c r="B48" s="78">
        <f t="shared" si="0"/>
        <v>73.870248903781942</v>
      </c>
      <c r="F48" s="75">
        <v>73870.248903781947</v>
      </c>
      <c r="G48" s="542"/>
      <c r="H48" s="543"/>
      <c r="W48">
        <v>66644.501480159845</v>
      </c>
      <c r="X48">
        <v>61214.618678291874</v>
      </c>
      <c r="Z48">
        <f t="shared" si="6"/>
        <v>2000</v>
      </c>
      <c r="AA48" s="272">
        <f t="shared" si="2"/>
        <v>73.870248903781942</v>
      </c>
      <c r="AB48" s="272">
        <f t="shared" si="3"/>
        <v>61.214618678291878</v>
      </c>
      <c r="AO48">
        <f t="shared" si="4"/>
        <v>1.7092635980838777</v>
      </c>
      <c r="AP48">
        <f t="shared" si="5"/>
        <v>1.6873622527774619</v>
      </c>
      <c r="AQ48">
        <f t="shared" si="8"/>
        <v>1.2698678823650202</v>
      </c>
      <c r="AR48">
        <f t="shared" si="9"/>
        <v>1.2908560676669318</v>
      </c>
    </row>
    <row r="49" spans="1:44" x14ac:dyDescent="0.2">
      <c r="A49">
        <v>2001</v>
      </c>
      <c r="B49" s="78">
        <f t="shared" si="0"/>
        <v>75.387733723424319</v>
      </c>
      <c r="F49" s="75">
        <v>75387.733723424317</v>
      </c>
      <c r="G49" s="542"/>
      <c r="H49" s="543"/>
      <c r="W49">
        <v>68087.278305419939</v>
      </c>
      <c r="X49">
        <v>62650.059234366105</v>
      </c>
      <c r="Z49">
        <f t="shared" si="6"/>
        <v>2001</v>
      </c>
      <c r="AA49" s="272">
        <f t="shared" si="2"/>
        <v>75.387733723424319</v>
      </c>
      <c r="AB49" s="272">
        <f t="shared" si="3"/>
        <v>62.650059234366104</v>
      </c>
      <c r="AO49">
        <f t="shared" si="4"/>
        <v>1.7443762665986144</v>
      </c>
      <c r="AP49">
        <f t="shared" si="5"/>
        <v>1.7269297329435105</v>
      </c>
      <c r="AQ49">
        <f t="shared" si="8"/>
        <v>1.2959542332713276</v>
      </c>
      <c r="AR49">
        <f t="shared" si="9"/>
        <v>1.3211257514710835</v>
      </c>
    </row>
    <row r="50" spans="1:44" x14ac:dyDescent="0.2">
      <c r="A50">
        <v>2002</v>
      </c>
      <c r="B50" s="78">
        <f t="shared" si="0"/>
        <v>76.666137428142079</v>
      </c>
      <c r="F50" s="75">
        <v>76666.137428142072</v>
      </c>
      <c r="G50" s="542"/>
      <c r="H50" s="543"/>
      <c r="W50">
        <v>69499.499865962993</v>
      </c>
      <c r="X50">
        <v>64062.875913334217</v>
      </c>
      <c r="Z50">
        <f t="shared" si="6"/>
        <v>2002</v>
      </c>
      <c r="AA50" s="272">
        <f t="shared" si="2"/>
        <v>76.666137428142079</v>
      </c>
      <c r="AB50" s="272">
        <f t="shared" si="3"/>
        <v>64.062875913334224</v>
      </c>
      <c r="AO50">
        <f t="shared" si="4"/>
        <v>1.7739569022206203</v>
      </c>
      <c r="AP50">
        <f t="shared" si="5"/>
        <v>1.7658735928524283</v>
      </c>
      <c r="AQ50">
        <f t="shared" si="8"/>
        <v>1.3179306558420987</v>
      </c>
      <c r="AR50">
        <f t="shared" si="9"/>
        <v>1.3509183569291288</v>
      </c>
    </row>
    <row r="51" spans="1:44" x14ac:dyDescent="0.2">
      <c r="A51">
        <v>2003</v>
      </c>
      <c r="B51" s="78">
        <f t="shared" si="0"/>
        <v>77.765478809122598</v>
      </c>
      <c r="C51" s="222">
        <f>F88*0.001</f>
        <v>75.679696401064277</v>
      </c>
      <c r="F51" s="75">
        <v>77765.478809122593</v>
      </c>
      <c r="G51" s="542"/>
      <c r="H51" s="543"/>
      <c r="W51">
        <v>70698.971286849468</v>
      </c>
      <c r="X51">
        <v>65273.193311878174</v>
      </c>
      <c r="Z51">
        <f t="shared" si="6"/>
        <v>2003</v>
      </c>
      <c r="AA51" s="272">
        <f t="shared" si="2"/>
        <v>77.765478809122598</v>
      </c>
      <c r="AB51" s="272">
        <f t="shared" si="3"/>
        <v>65.273193311878174</v>
      </c>
      <c r="AC51">
        <f t="shared" si="7"/>
        <v>75.679696401064277</v>
      </c>
      <c r="AO51">
        <f t="shared" si="4"/>
        <v>1.7993942634352114</v>
      </c>
      <c r="AP51">
        <f t="shared" si="5"/>
        <v>1.7992356219931425</v>
      </c>
      <c r="AQ51">
        <f t="shared" si="8"/>
        <v>1.3368289042191999</v>
      </c>
      <c r="AR51">
        <f t="shared" si="9"/>
        <v>1.3764407826412628</v>
      </c>
    </row>
    <row r="52" spans="1:44" x14ac:dyDescent="0.2">
      <c r="A52">
        <v>2004</v>
      </c>
      <c r="B52" s="78">
        <f t="shared" si="0"/>
        <v>78.845410774692752</v>
      </c>
      <c r="F52" s="75">
        <v>78845.410774692748</v>
      </c>
      <c r="G52" s="542"/>
      <c r="H52" s="543"/>
      <c r="W52">
        <v>71799.73863126761</v>
      </c>
      <c r="X52">
        <v>66384.945101237012</v>
      </c>
      <c r="Z52">
        <f t="shared" si="6"/>
        <v>2004</v>
      </c>
      <c r="AA52" s="272">
        <f t="shared" si="2"/>
        <v>78.845410774692752</v>
      </c>
      <c r="AB52" s="272">
        <f t="shared" si="3"/>
        <v>66.384945101237008</v>
      </c>
      <c r="AO52">
        <f t="shared" si="4"/>
        <v>1.8243825154656135</v>
      </c>
      <c r="AP52">
        <f t="shared" si="5"/>
        <v>1.8298807202446021</v>
      </c>
      <c r="AQ52">
        <f t="shared" si="8"/>
        <v>1.3553934946810937</v>
      </c>
      <c r="AR52">
        <f t="shared" si="9"/>
        <v>1.3998847176688667</v>
      </c>
    </row>
    <row r="53" spans="1:44" x14ac:dyDescent="0.2">
      <c r="A53">
        <v>2005</v>
      </c>
      <c r="B53" s="78">
        <f t="shared" si="0"/>
        <v>79.981502570981235</v>
      </c>
      <c r="F53" s="75">
        <v>79981.502570981233</v>
      </c>
      <c r="G53" s="542"/>
      <c r="H53" s="543"/>
      <c r="W53">
        <v>72870.41908593048</v>
      </c>
      <c r="X53">
        <v>67469.082644601745</v>
      </c>
      <c r="Z53">
        <f t="shared" si="6"/>
        <v>2005</v>
      </c>
      <c r="AA53" s="272">
        <f t="shared" si="2"/>
        <v>79.981502570981235</v>
      </c>
      <c r="AB53" s="272">
        <f t="shared" si="3"/>
        <v>67.469082644601741</v>
      </c>
      <c r="AO53">
        <f t="shared" si="4"/>
        <v>1.8506702345446027</v>
      </c>
      <c r="AP53">
        <f t="shared" si="5"/>
        <v>1.8597646402459083</v>
      </c>
      <c r="AQ53">
        <f t="shared" si="8"/>
        <v>1.3749235017534167</v>
      </c>
      <c r="AR53">
        <f t="shared" si="9"/>
        <v>1.4227463405337031</v>
      </c>
    </row>
    <row r="54" spans="1:44" x14ac:dyDescent="0.2">
      <c r="A54">
        <v>2006</v>
      </c>
      <c r="B54" s="78">
        <f t="shared" si="0"/>
        <v>81.211409424915445</v>
      </c>
      <c r="F54" s="75">
        <v>81211.409424915444</v>
      </c>
      <c r="G54" s="542"/>
      <c r="H54" s="543"/>
      <c r="W54">
        <v>73987.028115605892</v>
      </c>
      <c r="X54">
        <v>68591.64578747905</v>
      </c>
      <c r="Z54">
        <f t="shared" si="6"/>
        <v>2006</v>
      </c>
      <c r="AA54" s="272">
        <f t="shared" si="2"/>
        <v>81.211409424915445</v>
      </c>
      <c r="AB54" s="272">
        <f t="shared" si="3"/>
        <v>68.591645787479052</v>
      </c>
      <c r="AO54">
        <f t="shared" si="4"/>
        <v>1.8791287147265474</v>
      </c>
      <c r="AP54">
        <f t="shared" si="5"/>
        <v>1.8907077501524661</v>
      </c>
      <c r="AQ54">
        <f t="shared" si="8"/>
        <v>1.3960662383122981</v>
      </c>
      <c r="AR54">
        <f t="shared" si="9"/>
        <v>1.4464182587063521</v>
      </c>
    </row>
    <row r="55" spans="1:44" x14ac:dyDescent="0.2">
      <c r="A55">
        <v>2007</v>
      </c>
      <c r="B55" s="78">
        <f t="shared" si="0"/>
        <v>82.517823695937253</v>
      </c>
      <c r="F55" s="75">
        <v>82517.823695937244</v>
      </c>
      <c r="G55" s="542"/>
      <c r="H55" s="543"/>
      <c r="W55">
        <v>75190.921423752792</v>
      </c>
      <c r="X55">
        <v>69794.253992858896</v>
      </c>
      <c r="Z55">
        <f t="shared" si="6"/>
        <v>2007</v>
      </c>
      <c r="AA55" s="272">
        <f t="shared" si="2"/>
        <v>82.517823695937253</v>
      </c>
      <c r="AB55" s="272">
        <f t="shared" si="3"/>
        <v>69.794253992858899</v>
      </c>
      <c r="AO55">
        <f t="shared" si="4"/>
        <v>1.9093574792239221</v>
      </c>
      <c r="AP55">
        <f t="shared" si="5"/>
        <v>1.9238572777400325</v>
      </c>
      <c r="AQ55">
        <f t="shared" si="8"/>
        <v>1.4185241770420669</v>
      </c>
      <c r="AR55">
        <f t="shared" si="9"/>
        <v>1.4717781177148528</v>
      </c>
    </row>
    <row r="56" spans="1:44" x14ac:dyDescent="0.2">
      <c r="A56">
        <v>2008</v>
      </c>
      <c r="B56" s="78">
        <f t="shared" si="0"/>
        <v>83.695975468329934</v>
      </c>
      <c r="F56" s="75">
        <v>83695.975468329925</v>
      </c>
      <c r="G56" s="542"/>
      <c r="H56" s="543"/>
      <c r="W56">
        <v>76446.757383034332</v>
      </c>
      <c r="X56">
        <v>71045.377731139117</v>
      </c>
      <c r="Z56">
        <f t="shared" si="6"/>
        <v>2008</v>
      </c>
      <c r="AA56" s="272">
        <f t="shared" si="2"/>
        <v>83.695975468329934</v>
      </c>
      <c r="AB56" s="272">
        <f t="shared" si="3"/>
        <v>71.045377731139112</v>
      </c>
      <c r="AO56">
        <f t="shared" si="4"/>
        <v>1.9366184126504737</v>
      </c>
      <c r="AP56">
        <f t="shared" si="5"/>
        <v>1.9583441211625581</v>
      </c>
      <c r="AQ56">
        <f t="shared" si="8"/>
        <v>1.438777216912849</v>
      </c>
      <c r="AR56">
        <f t="shared" si="9"/>
        <v>1.4981610423141016</v>
      </c>
    </row>
    <row r="57" spans="1:44" x14ac:dyDescent="0.2">
      <c r="A57">
        <v>2009</v>
      </c>
      <c r="B57" s="78">
        <f t="shared" si="0"/>
        <v>84.571181076683075</v>
      </c>
      <c r="F57" s="75">
        <v>84571.181076683075</v>
      </c>
      <c r="G57" s="542"/>
      <c r="H57" s="543"/>
      <c r="W57">
        <v>77686.559675296507</v>
      </c>
      <c r="X57">
        <v>72281.874283892452</v>
      </c>
      <c r="Z57">
        <f t="shared" si="6"/>
        <v>2009</v>
      </c>
      <c r="AA57" s="272">
        <f t="shared" si="2"/>
        <v>84.571181076683075</v>
      </c>
      <c r="AB57" s="272">
        <f t="shared" si="3"/>
        <v>72.281874283892449</v>
      </c>
      <c r="AO57">
        <f t="shared" si="4"/>
        <v>1.9568695571829013</v>
      </c>
      <c r="AP57">
        <f t="shared" si="5"/>
        <v>1.9924277706870357</v>
      </c>
      <c r="AQ57">
        <f t="shared" si="8"/>
        <v>1.4538224551380647</v>
      </c>
      <c r="AR57">
        <f t="shared" si="9"/>
        <v>1.5242355178598739</v>
      </c>
    </row>
    <row r="58" spans="1:44" x14ac:dyDescent="0.2">
      <c r="A58">
        <v>2010</v>
      </c>
      <c r="B58" s="78">
        <f t="shared" si="0"/>
        <v>85.045216257885741</v>
      </c>
      <c r="F58" s="75">
        <v>85045.216257885739</v>
      </c>
      <c r="G58" s="433"/>
      <c r="H58" s="543"/>
      <c r="Z58">
        <f t="shared" si="6"/>
        <v>2010</v>
      </c>
      <c r="AA58" s="272">
        <f t="shared" ref="AA58" si="10">B58</f>
        <v>85.045216257885741</v>
      </c>
      <c r="AB58" s="272"/>
    </row>
    <row r="59" spans="1:44" x14ac:dyDescent="0.2">
      <c r="A59">
        <v>2011</v>
      </c>
      <c r="B59" s="78">
        <f t="shared" si="0"/>
        <v>85.442950396469868</v>
      </c>
      <c r="D59" s="531" t="s">
        <v>1482</v>
      </c>
      <c r="F59" s="75">
        <v>85442.950396469867</v>
      </c>
      <c r="G59" s="433"/>
      <c r="H59" s="542"/>
      <c r="AA59" s="272"/>
      <c r="AB59" s="272"/>
    </row>
    <row r="60" spans="1:44" x14ac:dyDescent="0.2">
      <c r="A60" s="530">
        <v>2012</v>
      </c>
      <c r="B60" s="78">
        <f t="shared" si="0"/>
        <v>85.847015945900836</v>
      </c>
      <c r="C60" s="197">
        <f>$F$89*0.001</f>
        <v>91.44765000000001</v>
      </c>
      <c r="D60" s="564">
        <f>C60-C51</f>
        <v>15.767953598935733</v>
      </c>
      <c r="F60" s="75">
        <v>85847.015945900828</v>
      </c>
      <c r="G60" s="433"/>
      <c r="H60" s="542"/>
      <c r="AA60" s="272"/>
      <c r="AB60" s="272"/>
    </row>
    <row r="61" spans="1:44" x14ac:dyDescent="0.2">
      <c r="A61" s="530">
        <v>2013</v>
      </c>
      <c r="B61" s="78">
        <f t="shared" si="0"/>
        <v>86.341418441060483</v>
      </c>
      <c r="F61" s="75">
        <v>86341.418441060479</v>
      </c>
      <c r="G61" s="433"/>
      <c r="H61" s="542"/>
    </row>
    <row r="62" spans="1:44" s="530" customFormat="1" x14ac:dyDescent="0.2">
      <c r="A62" s="530">
        <v>2014</v>
      </c>
      <c r="B62" s="78">
        <f t="shared" si="0"/>
        <v>86.954645671941364</v>
      </c>
      <c r="F62" s="75">
        <v>86954.645671941369</v>
      </c>
      <c r="G62" s="433"/>
      <c r="H62" s="542"/>
    </row>
    <row r="63" spans="1:44" s="530" customFormat="1" x14ac:dyDescent="0.2">
      <c r="A63" s="530">
        <v>2015</v>
      </c>
      <c r="B63" s="78">
        <f t="shared" si="0"/>
        <v>87.660198809335796</v>
      </c>
      <c r="F63" s="75">
        <v>87660.198809335794</v>
      </c>
      <c r="G63" s="75"/>
    </row>
    <row r="64" spans="1:44" s="530" customFormat="1" x14ac:dyDescent="0.2">
      <c r="A64" s="530">
        <v>2016</v>
      </c>
      <c r="B64" s="78">
        <f t="shared" si="0"/>
        <v>88.396571177269067</v>
      </c>
      <c r="F64" s="75">
        <v>88396.57117726907</v>
      </c>
      <c r="G64" s="75"/>
    </row>
    <row r="65" spans="1:9" x14ac:dyDescent="0.2">
      <c r="A65" s="530">
        <v>2017</v>
      </c>
      <c r="B65" s="78">
        <f t="shared" si="0"/>
        <v>89.213866754116822</v>
      </c>
      <c r="F65" s="75">
        <v>89213.866754116825</v>
      </c>
      <c r="G65" s="75"/>
    </row>
    <row r="66" spans="1:9" x14ac:dyDescent="0.2">
      <c r="A66" s="530">
        <v>2018</v>
      </c>
      <c r="B66" s="78">
        <f t="shared" si="0"/>
        <v>90.047396924502976</v>
      </c>
      <c r="F66" s="75">
        <v>90047.396924502973</v>
      </c>
    </row>
    <row r="67" spans="1:9" x14ac:dyDescent="0.2">
      <c r="A67" s="530"/>
      <c r="B67" s="530"/>
      <c r="C67" s="530"/>
      <c r="D67" s="530"/>
      <c r="E67" s="530"/>
      <c r="F67" s="530"/>
      <c r="G67" s="542"/>
      <c r="H67" s="542"/>
      <c r="I67" s="530"/>
    </row>
    <row r="68" spans="1:9" x14ac:dyDescent="0.2">
      <c r="A68" s="63" t="s">
        <v>321</v>
      </c>
    </row>
    <row r="69" spans="1:9" x14ac:dyDescent="0.2">
      <c r="A69" s="198" t="s">
        <v>322</v>
      </c>
      <c r="B69" s="198"/>
      <c r="C69" s="198"/>
      <c r="D69" s="198"/>
      <c r="E69" s="198"/>
      <c r="F69" s="198"/>
    </row>
    <row r="70" spans="1:9" x14ac:dyDescent="0.2">
      <c r="A70" s="198" t="s">
        <v>323</v>
      </c>
      <c r="B70" s="198"/>
      <c r="C70" s="198"/>
      <c r="D70" s="198"/>
      <c r="E70" s="198"/>
      <c r="F70" s="198"/>
    </row>
    <row r="71" spans="1:9" x14ac:dyDescent="0.2">
      <c r="A71" s="247" t="s">
        <v>528</v>
      </c>
      <c r="B71" s="198"/>
      <c r="C71" s="198"/>
      <c r="D71" s="198"/>
      <c r="E71" s="198"/>
      <c r="F71" s="198"/>
    </row>
    <row r="72" spans="1:9" x14ac:dyDescent="0.2">
      <c r="A72" s="198" t="s">
        <v>324</v>
      </c>
      <c r="B72" s="198" t="s">
        <v>325</v>
      </c>
      <c r="C72" s="198"/>
      <c r="D72" s="198"/>
      <c r="E72" s="198"/>
      <c r="F72" s="198"/>
    </row>
    <row r="73" spans="1:9" x14ac:dyDescent="0.2">
      <c r="A73" s="198"/>
      <c r="B73" s="198" t="s">
        <v>326</v>
      </c>
      <c r="C73" s="198"/>
      <c r="D73" s="198"/>
      <c r="E73" s="198"/>
      <c r="F73" s="198"/>
    </row>
    <row r="74" spans="1:9" x14ac:dyDescent="0.2">
      <c r="A74" s="198"/>
      <c r="B74" s="198" t="s">
        <v>327</v>
      </c>
      <c r="C74" s="198"/>
      <c r="D74" s="198"/>
      <c r="E74" s="198"/>
      <c r="F74" s="198"/>
    </row>
    <row r="75" spans="1:9" x14ac:dyDescent="0.2">
      <c r="A75" s="199" t="s">
        <v>328</v>
      </c>
      <c r="B75" t="s">
        <v>329</v>
      </c>
    </row>
    <row r="76" spans="1:9" x14ac:dyDescent="0.2">
      <c r="A76" s="198" t="s">
        <v>330</v>
      </c>
      <c r="B76" t="s">
        <v>331</v>
      </c>
    </row>
    <row r="77" spans="1:9" x14ac:dyDescent="0.2">
      <c r="B77" t="s">
        <v>332</v>
      </c>
    </row>
    <row r="78" spans="1:9" x14ac:dyDescent="0.2">
      <c r="B78" t="s">
        <v>333</v>
      </c>
    </row>
    <row r="79" spans="1:9" x14ac:dyDescent="0.2">
      <c r="B79" t="s">
        <v>356</v>
      </c>
    </row>
    <row r="80" spans="1:9" x14ac:dyDescent="0.2">
      <c r="B80" t="s">
        <v>477</v>
      </c>
    </row>
    <row r="81" spans="2:7" x14ac:dyDescent="0.2">
      <c r="B81" t="s">
        <v>478</v>
      </c>
    </row>
    <row r="84" spans="2:7" x14ac:dyDescent="0.2">
      <c r="D84" s="67" t="s">
        <v>359</v>
      </c>
      <c r="E84" s="67" t="s">
        <v>357</v>
      </c>
      <c r="F84" t="s">
        <v>362</v>
      </c>
    </row>
    <row r="85" spans="2:7" ht="13.5" thickBot="1" x14ac:dyDescent="0.25">
      <c r="B85" s="74"/>
      <c r="C85" s="74"/>
      <c r="D85" s="74" t="s">
        <v>360</v>
      </c>
      <c r="E85" s="74" t="s">
        <v>358</v>
      </c>
      <c r="F85" s="74" t="s">
        <v>358</v>
      </c>
    </row>
    <row r="86" spans="2:7" x14ac:dyDescent="0.2">
      <c r="B86">
        <v>1992</v>
      </c>
      <c r="D86" s="76">
        <f>67876/64269</f>
        <v>1.0561234809939473</v>
      </c>
      <c r="E86" s="218">
        <v>64269</v>
      </c>
      <c r="F86" s="219">
        <f>D86*E86</f>
        <v>67876</v>
      </c>
      <c r="G86" s="219"/>
    </row>
    <row r="87" spans="2:7" x14ac:dyDescent="0.2">
      <c r="B87">
        <v>1999</v>
      </c>
      <c r="D87" s="76">
        <f>67876/64269</f>
        <v>1.0561234809939473</v>
      </c>
      <c r="E87" s="218">
        <v>67338</v>
      </c>
      <c r="F87" s="219">
        <f>D87*E87</f>
        <v>71117.242963170414</v>
      </c>
      <c r="G87" s="219"/>
    </row>
    <row r="88" spans="2:7" x14ac:dyDescent="0.2">
      <c r="B88">
        <v>2003</v>
      </c>
      <c r="D88" s="76">
        <f>67876/64269</f>
        <v>1.0561234809939473</v>
      </c>
      <c r="E88" s="218">
        <v>71658</v>
      </c>
      <c r="F88" s="219">
        <f>D88*E88</f>
        <v>75679.69640106427</v>
      </c>
      <c r="G88" s="219"/>
    </row>
    <row r="89" spans="2:7" x14ac:dyDescent="0.2">
      <c r="B89">
        <v>2012</v>
      </c>
      <c r="D89">
        <v>1.05</v>
      </c>
      <c r="E89" s="218">
        <v>87093</v>
      </c>
      <c r="F89" s="219">
        <f>D89*E89</f>
        <v>91447.650000000009</v>
      </c>
      <c r="G89" s="219"/>
    </row>
  </sheetData>
  <phoneticPr fontId="0" type="noConversion"/>
  <pageMargins left="0.75" right="0.75" top="1" bottom="1" header="0.5" footer="0.5"/>
  <headerFooter alignWithMargins="0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D5:N56"/>
  <sheetViews>
    <sheetView topLeftCell="A7" workbookViewId="0">
      <selection activeCell="K8" sqref="K8"/>
    </sheetView>
  </sheetViews>
  <sheetFormatPr defaultRowHeight="12.75" x14ac:dyDescent="0.2"/>
  <sheetData>
    <row r="5" spans="4:14" x14ac:dyDescent="0.2">
      <c r="E5" s="65"/>
      <c r="K5" s="248" t="s">
        <v>602</v>
      </c>
    </row>
    <row r="7" spans="4:14" x14ac:dyDescent="0.2">
      <c r="E7" s="289" t="s">
        <v>48</v>
      </c>
      <c r="F7" s="289" t="s">
        <v>49</v>
      </c>
      <c r="G7" s="289" t="s">
        <v>601</v>
      </c>
      <c r="H7" s="289" t="s">
        <v>51</v>
      </c>
      <c r="K7" s="289" t="s">
        <v>48</v>
      </c>
      <c r="L7" s="289" t="s">
        <v>49</v>
      </c>
      <c r="M7" s="289" t="s">
        <v>601</v>
      </c>
      <c r="N7" s="289" t="s">
        <v>51</v>
      </c>
    </row>
    <row r="8" spans="4:14" x14ac:dyDescent="0.2">
      <c r="D8">
        <v>1970</v>
      </c>
      <c r="E8" s="80">
        <f>'Regional Shares'!BO11</f>
        <v>0.24707336361570698</v>
      </c>
      <c r="F8" s="80">
        <f>'Regional Shares'!BP11</f>
        <v>0.33350004832211705</v>
      </c>
      <c r="G8" s="80">
        <f>'Regional Shares'!BQ11</f>
        <v>0.27113424854366031</v>
      </c>
      <c r="H8" s="80">
        <f>'Regional Shares'!BR11</f>
        <v>0.14829233951851564</v>
      </c>
      <c r="J8">
        <f>D8</f>
        <v>1970</v>
      </c>
      <c r="K8" s="272">
        <f>Commercial_Total!$F36*E8</f>
        <v>10.677914681063287</v>
      </c>
      <c r="L8" s="272">
        <f>Commercial_Total!$F36*F8</f>
        <v>14.413067479232163</v>
      </c>
      <c r="M8" s="272">
        <f>Commercial_Total!$F36*G8</f>
        <v>11.717768077851035</v>
      </c>
      <c r="N8" s="272">
        <f>Commercial_Total!$F36*H8</f>
        <v>6.4088371407645992</v>
      </c>
    </row>
    <row r="9" spans="4:14" x14ac:dyDescent="0.2">
      <c r="D9">
        <f>D8+1</f>
        <v>1971</v>
      </c>
      <c r="E9" s="80">
        <f>'Regional Shares'!BO12</f>
        <v>0.2433092535896382</v>
      </c>
      <c r="F9" s="80">
        <f>'Regional Shares'!BP12</f>
        <v>0.32891513793988658</v>
      </c>
      <c r="G9" s="80">
        <f>'Regional Shares'!BQ12</f>
        <v>0.27704498611163436</v>
      </c>
      <c r="H9" s="80">
        <f>'Regional Shares'!BR12</f>
        <v>0.15073062235884091</v>
      </c>
      <c r="J9">
        <f t="shared" ref="J9:J49" si="0">D9</f>
        <v>1971</v>
      </c>
      <c r="K9" s="272">
        <f>Commercial_Total!$F37*E9</f>
        <v>10.753425068874385</v>
      </c>
      <c r="L9" s="272">
        <f>Commercial_Total!$F37*F9</f>
        <v>14.536908225531135</v>
      </c>
      <c r="M9" s="272">
        <f>Commercial_Total!$F37*G9</f>
        <v>12.244427430957682</v>
      </c>
      <c r="N9" s="272">
        <f>Commercial_Total!$F37*H9</f>
        <v>6.6617706856901293</v>
      </c>
    </row>
    <row r="10" spans="4:14" x14ac:dyDescent="0.2">
      <c r="D10">
        <f t="shared" ref="D10:D47" si="1">D9+1</f>
        <v>1972</v>
      </c>
      <c r="E10" s="80">
        <f>'Regional Shares'!BO13</f>
        <v>0.23914476352087136</v>
      </c>
      <c r="F10" s="80">
        <f>'Regional Shares'!BP13</f>
        <v>0.32386848060535611</v>
      </c>
      <c r="G10" s="80">
        <f>'Regional Shares'!BQ13</f>
        <v>0.28357958003101091</v>
      </c>
      <c r="H10" s="80">
        <f>'Regional Shares'!BR13</f>
        <v>0.1534071758427617</v>
      </c>
      <c r="J10">
        <f t="shared" si="0"/>
        <v>1972</v>
      </c>
      <c r="K10" s="272">
        <f>Commercial_Total!$F38*E10</f>
        <v>10.818229474738629</v>
      </c>
      <c r="L10" s="272">
        <f>Commercial_Total!$F38*F10</f>
        <v>14.650889658798219</v>
      </c>
      <c r="M10" s="272">
        <f>Commercial_Total!$F38*G10</f>
        <v>12.828334294084343</v>
      </c>
      <c r="N10" s="272">
        <f>Commercial_Total!$F38*H10</f>
        <v>6.9397046663484039</v>
      </c>
    </row>
    <row r="11" spans="4:14" x14ac:dyDescent="0.2">
      <c r="D11">
        <f t="shared" si="1"/>
        <v>1973</v>
      </c>
      <c r="E11" s="80">
        <f>'Regional Shares'!BO14</f>
        <v>0.23463784788257253</v>
      </c>
      <c r="F11" s="80">
        <f>'Regional Shares'!BP14</f>
        <v>0.32159610909505576</v>
      </c>
      <c r="G11" s="80">
        <f>'Regional Shares'!BQ14</f>
        <v>0.29082152526251159</v>
      </c>
      <c r="H11" s="80">
        <f>'Regional Shares'!BR14</f>
        <v>0.15294451775986015</v>
      </c>
      <c r="J11">
        <f t="shared" si="0"/>
        <v>1973</v>
      </c>
      <c r="K11" s="272">
        <f>Commercial_Total!$F39*E11</f>
        <v>10.883110603764193</v>
      </c>
      <c r="L11" s="272">
        <f>Commercial_Total!$F39*F11</f>
        <v>14.916459797966226</v>
      </c>
      <c r="M11" s="272">
        <f>Commercial_Total!$F39*G11</f>
        <v>13.489054958308779</v>
      </c>
      <c r="N11" s="272">
        <f>Commercial_Total!$F39*H11</f>
        <v>7.093962538613809</v>
      </c>
    </row>
    <row r="12" spans="4:14" x14ac:dyDescent="0.2">
      <c r="D12">
        <f t="shared" si="1"/>
        <v>1974</v>
      </c>
      <c r="E12" s="80">
        <f>'Regional Shares'!BO15</f>
        <v>0.23137913803901061</v>
      </c>
      <c r="F12" s="80">
        <f>'Regional Shares'!BP15</f>
        <v>0.31678190871675571</v>
      </c>
      <c r="G12" s="80">
        <f>'Regional Shares'!BQ15</f>
        <v>0.29667045455452518</v>
      </c>
      <c r="H12" s="80">
        <f>'Regional Shares'!BR15</f>
        <v>0.15516849868970856</v>
      </c>
      <c r="J12">
        <f t="shared" si="0"/>
        <v>1974</v>
      </c>
      <c r="K12" s="272">
        <f>Commercial_Total!$F40*E12</f>
        <v>11.000312302904563</v>
      </c>
      <c r="L12" s="272">
        <f>Commercial_Total!$F40*F12</f>
        <v>15.060562319179338</v>
      </c>
      <c r="M12" s="272">
        <f>Commercial_Total!$F40*G12</f>
        <v>14.10441614919583</v>
      </c>
      <c r="N12" s="272">
        <f>Commercial_Total!$F40*H12</f>
        <v>7.3770779838925984</v>
      </c>
    </row>
    <row r="13" spans="4:14" x14ac:dyDescent="0.2">
      <c r="D13">
        <f t="shared" si="1"/>
        <v>1975</v>
      </c>
      <c r="E13" s="80">
        <f>'Regional Shares'!BO16</f>
        <v>0.22867467167244906</v>
      </c>
      <c r="F13" s="80">
        <f>'Regional Shares'!BP16</f>
        <v>0.31513292552995231</v>
      </c>
      <c r="G13" s="80">
        <f>'Regional Shares'!BQ16</f>
        <v>0.29913659741029719</v>
      </c>
      <c r="H13" s="80">
        <f>'Regional Shares'!BR16</f>
        <v>0.15705580538730141</v>
      </c>
      <c r="J13">
        <f t="shared" si="0"/>
        <v>1975</v>
      </c>
      <c r="K13" s="272">
        <f>Commercial_Total!$F41*E13</f>
        <v>11.085783679703336</v>
      </c>
      <c r="L13" s="272">
        <f>Commercial_Total!$F41*F13</f>
        <v>15.277142051749196</v>
      </c>
      <c r="M13" s="272">
        <f>Commercial_Total!$F41*G13</f>
        <v>14.501665555348842</v>
      </c>
      <c r="N13" s="272">
        <f>Commercial_Total!$F41*H13</f>
        <v>7.6138151699595378</v>
      </c>
    </row>
    <row r="14" spans="4:14" x14ac:dyDescent="0.2">
      <c r="D14">
        <f t="shared" si="1"/>
        <v>1976</v>
      </c>
      <c r="E14" s="80">
        <f>'Regional Shares'!BO17</f>
        <v>0.22401474366453142</v>
      </c>
      <c r="F14" s="80">
        <f>'Regional Shares'!BP17</f>
        <v>0.31274505533786923</v>
      </c>
      <c r="G14" s="80">
        <f>'Regional Shares'!BQ17</f>
        <v>0.30351023358280027</v>
      </c>
      <c r="H14" s="80">
        <f>'Regional Shares'!BR17</f>
        <v>0.15972996741479903</v>
      </c>
      <c r="J14">
        <f t="shared" si="0"/>
        <v>1976</v>
      </c>
      <c r="K14" s="272">
        <f>Commercial_Total!$F42*E14</f>
        <v>11.025740897868726</v>
      </c>
      <c r="L14" s="272">
        <f>Commercial_Total!$F42*F14</f>
        <v>15.392941959252518</v>
      </c>
      <c r="M14" s="272">
        <f>Commercial_Total!$F42*G14</f>
        <v>14.938414948022082</v>
      </c>
      <c r="N14" s="272">
        <f>Commercial_Total!$F42*H14</f>
        <v>7.8617201954258364</v>
      </c>
    </row>
    <row r="15" spans="4:14" x14ac:dyDescent="0.2">
      <c r="D15">
        <f t="shared" si="1"/>
        <v>1977</v>
      </c>
      <c r="E15" s="80">
        <f>'Regional Shares'!BO18</f>
        <v>0.22125547492586065</v>
      </c>
      <c r="F15" s="80">
        <f>'Regional Shares'!BP18</f>
        <v>0.3070201466389878</v>
      </c>
      <c r="G15" s="80">
        <f>'Regional Shares'!BQ18</f>
        <v>0.30960947124122629</v>
      </c>
      <c r="H15" s="80">
        <f>'Regional Shares'!BR18</f>
        <v>0.1621149071939253</v>
      </c>
      <c r="J15">
        <f t="shared" si="0"/>
        <v>1977</v>
      </c>
      <c r="K15" s="272">
        <f>Commercial_Total!$F43*E15</f>
        <v>11.067652021745369</v>
      </c>
      <c r="L15" s="272">
        <f>Commercial_Total!$F43*F15</f>
        <v>15.357776560350286</v>
      </c>
      <c r="M15" s="272">
        <f>Commercial_Total!$F43*G15</f>
        <v>15.487299880297613</v>
      </c>
      <c r="N15" s="272">
        <f>Commercial_Total!$F43*H15</f>
        <v>8.1093196946250927</v>
      </c>
    </row>
    <row r="16" spans="4:14" x14ac:dyDescent="0.2">
      <c r="D16">
        <f t="shared" si="1"/>
        <v>1978</v>
      </c>
      <c r="E16" s="80">
        <f>'Regional Shares'!BO19</f>
        <v>0.21997313734129231</v>
      </c>
      <c r="F16" s="80">
        <f>'Regional Shares'!BP19</f>
        <v>0.30243638548066942</v>
      </c>
      <c r="G16" s="80">
        <f>'Regional Shares'!BQ19</f>
        <v>0.31274974997039534</v>
      </c>
      <c r="H16" s="80">
        <f>'Regional Shares'!BR19</f>
        <v>0.16484072720764303</v>
      </c>
      <c r="J16">
        <f t="shared" si="0"/>
        <v>1978</v>
      </c>
      <c r="K16" s="272">
        <f>Commercial_Total!$F44*E16</f>
        <v>11.219621646162155</v>
      </c>
      <c r="L16" s="272">
        <f>Commercial_Total!$F44*F16</f>
        <v>15.425619046662572</v>
      </c>
      <c r="M16" s="272">
        <f>Commercial_Total!$F44*G16</f>
        <v>15.951647128419479</v>
      </c>
      <c r="N16" s="272">
        <f>Commercial_Total!$F44*H16</f>
        <v>8.4076201917260764</v>
      </c>
    </row>
    <row r="17" spans="4:14" x14ac:dyDescent="0.2">
      <c r="D17">
        <f t="shared" si="1"/>
        <v>1979</v>
      </c>
      <c r="E17" s="80">
        <f>'Regional Shares'!BO20</f>
        <v>0.21796940556636085</v>
      </c>
      <c r="F17" s="80">
        <f>'Regional Shares'!BP20</f>
        <v>0.30288912481458036</v>
      </c>
      <c r="G17" s="80">
        <f>'Regional Shares'!BQ20</f>
        <v>0.31348689740441021</v>
      </c>
      <c r="H17" s="80">
        <f>'Regional Shares'!BR20</f>
        <v>0.16565457221464852</v>
      </c>
      <c r="J17">
        <f t="shared" si="0"/>
        <v>1979</v>
      </c>
      <c r="K17" s="272">
        <f>Commercial_Total!$F45*E17</f>
        <v>11.365997295335319</v>
      </c>
      <c r="L17" s="272">
        <f>Commercial_Total!$F45*F17</f>
        <v>15.79412929297956</v>
      </c>
      <c r="M17" s="272">
        <f>Commercial_Total!$F45*G17</f>
        <v>16.346749300726074</v>
      </c>
      <c r="N17" s="272">
        <f>Commercial_Total!$F45*H17</f>
        <v>8.638044476284982</v>
      </c>
    </row>
    <row r="18" spans="4:14" x14ac:dyDescent="0.2">
      <c r="D18">
        <f t="shared" si="1"/>
        <v>1980</v>
      </c>
      <c r="E18" s="80">
        <f>'Regional Shares'!BO21</f>
        <v>0.21533184096246152</v>
      </c>
      <c r="F18" s="80">
        <f>'Regional Shares'!BP21</f>
        <v>0.29957695734736028</v>
      </c>
      <c r="G18" s="80">
        <f>'Regional Shares'!BQ21</f>
        <v>0.31865867321710745</v>
      </c>
      <c r="H18" s="80">
        <f>'Regional Shares'!BR21</f>
        <v>0.16643252847307072</v>
      </c>
      <c r="J18">
        <f t="shared" si="0"/>
        <v>1980</v>
      </c>
      <c r="K18" s="272">
        <f>Commercial_Total!$F46*E18</f>
        <v>11.466325170010446</v>
      </c>
      <c r="L18" s="272">
        <f>Commercial_Total!$F46*F18</f>
        <v>15.952340308956025</v>
      </c>
      <c r="M18" s="272">
        <f>Commercial_Total!$F46*G18</f>
        <v>16.968433228546175</v>
      </c>
      <c r="N18" s="272">
        <f>Commercial_Total!$F46*H18</f>
        <v>8.8624584353594713</v>
      </c>
    </row>
    <row r="19" spans="4:14" x14ac:dyDescent="0.2">
      <c r="D19">
        <f t="shared" si="1"/>
        <v>1981</v>
      </c>
      <c r="E19" s="80">
        <f>'Regional Shares'!BO22</f>
        <v>0.21415363593076917</v>
      </c>
      <c r="F19" s="80">
        <f>'Regional Shares'!BP22</f>
        <v>0.29736990363542531</v>
      </c>
      <c r="G19" s="80">
        <f>'Regional Shares'!BQ22</f>
        <v>0.32198201351512684</v>
      </c>
      <c r="H19" s="80">
        <f>'Regional Shares'!BR22</f>
        <v>0.16649444691867873</v>
      </c>
      <c r="J19">
        <f t="shared" si="0"/>
        <v>1981</v>
      </c>
      <c r="K19" s="272">
        <f>Commercial_Total!$F47*E19</f>
        <v>11.612557252528227</v>
      </c>
      <c r="L19" s="272">
        <f>Commercial_Total!$F47*F19</f>
        <v>16.12498903479521</v>
      </c>
      <c r="M19" s="272">
        <f>Commercial_Total!$F47*G19</f>
        <v>17.459589467056581</v>
      </c>
      <c r="N19" s="272">
        <f>Commercial_Total!$F47*H19</f>
        <v>9.0282207382003534</v>
      </c>
    </row>
    <row r="20" spans="4:14" x14ac:dyDescent="0.2">
      <c r="D20">
        <f t="shared" si="1"/>
        <v>1982</v>
      </c>
      <c r="E20" s="80">
        <f>'Regional Shares'!BO23</f>
        <v>0.21494981135473265</v>
      </c>
      <c r="F20" s="80">
        <f>'Regional Shares'!BP23</f>
        <v>0.29447644251852267</v>
      </c>
      <c r="G20" s="80">
        <f>'Regional Shares'!BQ23</f>
        <v>0.32301066514814419</v>
      </c>
      <c r="H20" s="80">
        <f>'Regional Shares'!BR23</f>
        <v>0.16756308097860048</v>
      </c>
      <c r="J20">
        <f t="shared" si="0"/>
        <v>1982</v>
      </c>
      <c r="K20" s="272">
        <f>Commercial_Total!$F48*E20</f>
        <v>11.848987306433324</v>
      </c>
      <c r="L20" s="272">
        <f>Commercial_Total!$F48*F20</f>
        <v>16.232848065576089</v>
      </c>
      <c r="M20" s="272">
        <f>Commercial_Total!$F48*G20</f>
        <v>17.805781019582536</v>
      </c>
      <c r="N20" s="272">
        <f>Commercial_Total!$F48*H20</f>
        <v>9.2368204792964175</v>
      </c>
    </row>
    <row r="21" spans="4:14" x14ac:dyDescent="0.2">
      <c r="D21">
        <f t="shared" si="1"/>
        <v>1983</v>
      </c>
      <c r="E21" s="80">
        <f>'Regional Shares'!BO24</f>
        <v>0.21510012900926542</v>
      </c>
      <c r="F21" s="80">
        <f>'Regional Shares'!BP24</f>
        <v>0.29047222642777576</v>
      </c>
      <c r="G21" s="80">
        <f>'Regional Shares'!BQ24</f>
        <v>0.32461918535306394</v>
      </c>
      <c r="H21" s="80">
        <f>'Regional Shares'!BR24</f>
        <v>0.1698084592098949</v>
      </c>
      <c r="J21">
        <f t="shared" si="0"/>
        <v>1983</v>
      </c>
      <c r="K21" s="272">
        <f>Commercial_Total!$F49*E21</f>
        <v>12.03463031642872</v>
      </c>
      <c r="L21" s="272">
        <f>Commercial_Total!$F49*F21</f>
        <v>16.251621411615609</v>
      </c>
      <c r="M21" s="272">
        <f>Commercial_Total!$F49*G21</f>
        <v>18.162108536792637</v>
      </c>
      <c r="N21" s="272">
        <f>Commercial_Total!$F49*H21</f>
        <v>9.5006081149557264</v>
      </c>
    </row>
    <row r="22" spans="4:14" x14ac:dyDescent="0.2">
      <c r="D22">
        <f t="shared" si="1"/>
        <v>1984</v>
      </c>
      <c r="E22" s="80">
        <f>'Regional Shares'!BO25</f>
        <v>0.21337890871967549</v>
      </c>
      <c r="F22" s="80">
        <f>'Regional Shares'!BP25</f>
        <v>0.28425577194611584</v>
      </c>
      <c r="G22" s="80">
        <f>'Regional Shares'!BQ25</f>
        <v>0.32985917880144788</v>
      </c>
      <c r="H22" s="80">
        <f>'Regional Shares'!BR25</f>
        <v>0.17250614053276084</v>
      </c>
      <c r="J22">
        <f t="shared" si="0"/>
        <v>1984</v>
      </c>
      <c r="K22" s="272">
        <f>Commercial_Total!$F50*E22</f>
        <v>12.151025972386043</v>
      </c>
      <c r="L22" s="272">
        <f>Commercial_Total!$F50*F22</f>
        <v>16.187163428863329</v>
      </c>
      <c r="M22" s="272">
        <f>Commercial_Total!$F50*G22</f>
        <v>18.784084485650659</v>
      </c>
      <c r="N22" s="272">
        <f>Commercial_Total!$F50*H22</f>
        <v>9.8234947708136424</v>
      </c>
    </row>
    <row r="23" spans="4:14" x14ac:dyDescent="0.2">
      <c r="D23">
        <f t="shared" si="1"/>
        <v>1985</v>
      </c>
      <c r="E23" s="80">
        <f>'Regional Shares'!BO26</f>
        <v>0.21160083669325624</v>
      </c>
      <c r="F23" s="80">
        <f>'Regional Shares'!BP26</f>
        <v>0.27991485381266656</v>
      </c>
      <c r="G23" s="80">
        <f>'Regional Shares'!BQ26</f>
        <v>0.33281339462681103</v>
      </c>
      <c r="H23" s="80">
        <f>'Regional Shares'!BR26</f>
        <v>0.1756709148672661</v>
      </c>
      <c r="J23">
        <f t="shared" si="0"/>
        <v>1985</v>
      </c>
      <c r="K23" s="272">
        <f>Commercial_Total!$F51*E23</f>
        <v>12.30915963136885</v>
      </c>
      <c r="L23" s="272">
        <f>Commercial_Total!$F51*F23</f>
        <v>16.283095438635367</v>
      </c>
      <c r="M23" s="272">
        <f>Commercial_Total!$F51*G23</f>
        <v>19.360288295352159</v>
      </c>
      <c r="N23" s="272">
        <f>Commercial_Total!$F51*H23</f>
        <v>10.219058523026627</v>
      </c>
    </row>
    <row r="24" spans="4:14" x14ac:dyDescent="0.2">
      <c r="D24">
        <f t="shared" si="1"/>
        <v>1986</v>
      </c>
      <c r="E24" s="80">
        <f>'Regional Shares'!BO27</f>
        <v>0.21065739292694624</v>
      </c>
      <c r="F24" s="80">
        <f>'Regional Shares'!BP27</f>
        <v>0.27189650294981793</v>
      </c>
      <c r="G24" s="80">
        <f>'Regional Shares'!BQ27</f>
        <v>0.33847108040931639</v>
      </c>
      <c r="H24" s="80">
        <f>'Regional Shares'!BR27</f>
        <v>0.17897502371391938</v>
      </c>
      <c r="J24">
        <f t="shared" si="0"/>
        <v>1986</v>
      </c>
      <c r="K24" s="272">
        <f>Commercial_Total!$F52*E24</f>
        <v>12.53251740854814</v>
      </c>
      <c r="L24" s="272">
        <f>Commercial_Total!$F52*F24</f>
        <v>16.175780062576088</v>
      </c>
      <c r="M24" s="272">
        <f>Commercial_Total!$F52*G24</f>
        <v>20.136462568825671</v>
      </c>
      <c r="N24" s="272">
        <f>Commercial_Total!$F52*H24</f>
        <v>10.647656696140078</v>
      </c>
    </row>
    <row r="25" spans="4:14" x14ac:dyDescent="0.2">
      <c r="D25">
        <f t="shared" si="1"/>
        <v>1987</v>
      </c>
      <c r="E25" s="80">
        <f>'Regional Shares'!BO28</f>
        <v>0.20965883660083134</v>
      </c>
      <c r="F25" s="80">
        <f>'Regional Shares'!BP28</f>
        <v>0.26394164078918708</v>
      </c>
      <c r="G25" s="80">
        <f>'Regional Shares'!BQ28</f>
        <v>0.34415437633925289</v>
      </c>
      <c r="H25" s="80">
        <f>'Regional Shares'!BR28</f>
        <v>0.18224514627072863</v>
      </c>
      <c r="J25">
        <f t="shared" si="0"/>
        <v>1987</v>
      </c>
      <c r="K25" s="272">
        <f>Commercial_Total!$F53*E25</f>
        <v>12.739599847436144</v>
      </c>
      <c r="L25" s="272">
        <f>Commercial_Total!$F53*F25</f>
        <v>16.038011758749978</v>
      </c>
      <c r="M25" s="272">
        <f>Commercial_Total!$F53*G25</f>
        <v>20.912016452010793</v>
      </c>
      <c r="N25" s="272">
        <f>Commercial_Total!$F53*H25</f>
        <v>11.073848711880842</v>
      </c>
    </row>
    <row r="26" spans="4:14" x14ac:dyDescent="0.2">
      <c r="D26">
        <f t="shared" si="1"/>
        <v>1988</v>
      </c>
      <c r="E26" s="80">
        <f>'Regional Shares'!BO29</f>
        <v>0.2081950346499043</v>
      </c>
      <c r="F26" s="80">
        <f>'Regional Shares'!BP29</f>
        <v>0.26350742038178576</v>
      </c>
      <c r="G26" s="80">
        <f>'Regional Shares'!BQ29</f>
        <v>0.34678639243132375</v>
      </c>
      <c r="H26" s="80">
        <f>'Regional Shares'!BR29</f>
        <v>0.18151115253698619</v>
      </c>
      <c r="J26">
        <f t="shared" si="0"/>
        <v>1988</v>
      </c>
      <c r="K26" s="272">
        <f>Commercial_Total!$F54*E26</f>
        <v>12.908216793855695</v>
      </c>
      <c r="L26" s="272">
        <f>Commercial_Total!$F54*F26</f>
        <v>16.337617824543653</v>
      </c>
      <c r="M26" s="272">
        <f>Commercial_Total!$F54*G26</f>
        <v>21.500963950413322</v>
      </c>
      <c r="N26" s="272">
        <f>Commercial_Total!$F54*H26</f>
        <v>11.253800127317806</v>
      </c>
    </row>
    <row r="27" spans="4:14" x14ac:dyDescent="0.2">
      <c r="D27">
        <f t="shared" si="1"/>
        <v>1989</v>
      </c>
      <c r="E27" s="80">
        <f>'Regional Shares'!BO30</f>
        <v>0.20671376427360844</v>
      </c>
      <c r="F27" s="80">
        <f>'Regional Shares'!BP30</f>
        <v>0.26309384411291886</v>
      </c>
      <c r="G27" s="80">
        <f>'Regional Shares'!BQ30</f>
        <v>0.34942602720819316</v>
      </c>
      <c r="H27" s="80">
        <f>'Regional Shares'!BR30</f>
        <v>0.18076636440527949</v>
      </c>
      <c r="J27">
        <f t="shared" si="0"/>
        <v>1989</v>
      </c>
      <c r="K27" s="272">
        <f>Commercial_Total!$F55*E27</f>
        <v>13.060795768099405</v>
      </c>
      <c r="L27" s="272">
        <f>Commercial_Total!$F55*F27</f>
        <v>16.623058352586558</v>
      </c>
      <c r="M27" s="272">
        <f>Commercial_Total!$F55*G27</f>
        <v>22.077784677095273</v>
      </c>
      <c r="N27" s="272">
        <f>Commercial_Total!$F55*H27</f>
        <v>11.421361202218776</v>
      </c>
    </row>
    <row r="28" spans="4:14" x14ac:dyDescent="0.2">
      <c r="D28">
        <f t="shared" si="1"/>
        <v>1990</v>
      </c>
      <c r="E28" s="80">
        <f>'Regional Shares'!BO31</f>
        <v>0.20569365821121749</v>
      </c>
      <c r="F28" s="80">
        <f>'Regional Shares'!BP31</f>
        <v>0.26142775303660165</v>
      </c>
      <c r="G28" s="80">
        <f>'Regional Shares'!BQ31</f>
        <v>0.3468571241552455</v>
      </c>
      <c r="H28" s="80">
        <f>'Regional Shares'!BR31</f>
        <v>0.18602146459693528</v>
      </c>
      <c r="J28">
        <f t="shared" si="0"/>
        <v>1990</v>
      </c>
      <c r="K28" s="272">
        <f>Commercial_Total!$F56*E28</f>
        <v>13.201322964449172</v>
      </c>
      <c r="L28" s="272">
        <f>Commercial_Total!$F56*F28</f>
        <v>16.778311153193471</v>
      </c>
      <c r="M28" s="272">
        <f>Commercial_Total!$F56*G28</f>
        <v>22.261128312431978</v>
      </c>
      <c r="N28" s="272">
        <f>Commercial_Total!$F56*H28</f>
        <v>11.938770761431611</v>
      </c>
    </row>
    <row r="29" spans="4:14" x14ac:dyDescent="0.2">
      <c r="D29">
        <f t="shared" si="1"/>
        <v>1991</v>
      </c>
      <c r="E29" s="80">
        <f>'Regional Shares'!BO32</f>
        <v>0.20467809575065582</v>
      </c>
      <c r="F29" s="80">
        <f>'Regional Shares'!BP32</f>
        <v>0.25972955778475482</v>
      </c>
      <c r="G29" s="80">
        <f>'Regional Shares'!BQ32</f>
        <v>0.34423985287940806</v>
      </c>
      <c r="H29" s="80">
        <f>'Regional Shares'!BR32</f>
        <v>0.19135249358518128</v>
      </c>
      <c r="J29">
        <f t="shared" si="0"/>
        <v>1991</v>
      </c>
      <c r="K29" s="272">
        <f>Commercial_Total!$F57*E29</f>
        <v>13.295234661587903</v>
      </c>
      <c r="L29" s="272">
        <f>Commercial_Total!$F57*F29</f>
        <v>16.871201613608456</v>
      </c>
      <c r="M29" s="272">
        <f>Commercial_Total!$F57*G29</f>
        <v>22.360720169478917</v>
      </c>
      <c r="N29" s="272">
        <f>Commercial_Total!$F57*H29</f>
        <v>12.429646152240146</v>
      </c>
    </row>
    <row r="30" spans="4:14" x14ac:dyDescent="0.2">
      <c r="D30">
        <f t="shared" si="1"/>
        <v>1992</v>
      </c>
      <c r="E30" s="80">
        <f>'Regional Shares'!BO33</f>
        <v>0.20155189048185765</v>
      </c>
      <c r="F30" s="80">
        <f>'Regional Shares'!BP33</f>
        <v>0.25887985441059674</v>
      </c>
      <c r="G30" s="80">
        <f>'Regional Shares'!BQ33</f>
        <v>0.34938381920739198</v>
      </c>
      <c r="H30" s="80">
        <f>'Regional Shares'!BR33</f>
        <v>0.19018443590015363</v>
      </c>
      <c r="J30">
        <f t="shared" si="0"/>
        <v>1992</v>
      </c>
      <c r="K30" s="272">
        <f>Commercial_Total!$F58*E30</f>
        <v>13.215461547826241</v>
      </c>
      <c r="L30" s="272">
        <f>Commercial_Total!$F58*F30</f>
        <v>16.974371975826504</v>
      </c>
      <c r="M30" s="272">
        <f>Commercial_Total!$F58*G30</f>
        <v>22.908584072961496</v>
      </c>
      <c r="N30" s="272">
        <f>Commercial_Total!$F58*H30</f>
        <v>12.470114240182442</v>
      </c>
    </row>
    <row r="31" spans="4:14" x14ac:dyDescent="0.2">
      <c r="D31">
        <f t="shared" si="1"/>
        <v>1993</v>
      </c>
      <c r="E31" s="80">
        <f>'Regional Shares'!BO34</f>
        <v>0.19835910946303315</v>
      </c>
      <c r="F31" s="80">
        <f>'Regional Shares'!BP34</f>
        <v>0.25802535196872106</v>
      </c>
      <c r="G31" s="80">
        <f>'Regional Shares'!BQ34</f>
        <v>0.35460965658056381</v>
      </c>
      <c r="H31" s="80">
        <f>'Regional Shares'!BR34</f>
        <v>0.18900588198768198</v>
      </c>
      <c r="J31">
        <f t="shared" si="0"/>
        <v>1993</v>
      </c>
      <c r="K31" s="272">
        <f>Commercial_Total!$F59*E31</f>
        <v>13.121981176459858</v>
      </c>
      <c r="L31" s="272">
        <f>Commercial_Total!$F59*F31</f>
        <v>17.06906136425248</v>
      </c>
      <c r="M31" s="272">
        <f>Commercial_Total!$F59*G31</f>
        <v>23.458369273976981</v>
      </c>
      <c r="N31" s="272">
        <f>Commercial_Total!$F59*H31</f>
        <v>12.503240372455704</v>
      </c>
    </row>
    <row r="32" spans="4:14" x14ac:dyDescent="0.2">
      <c r="D32">
        <f t="shared" si="1"/>
        <v>1994</v>
      </c>
      <c r="E32" s="80">
        <f>'Regional Shares'!BO35</f>
        <v>0.19685613944994393</v>
      </c>
      <c r="F32" s="80">
        <f>'Regional Shares'!BP35</f>
        <v>0.26003555048242799</v>
      </c>
      <c r="G32" s="80">
        <f>'Regional Shares'!BQ35</f>
        <v>0.35321149452440154</v>
      </c>
      <c r="H32" s="80">
        <f>'Regional Shares'!BR35</f>
        <v>0.18989681554322663</v>
      </c>
      <c r="J32">
        <f t="shared" si="0"/>
        <v>1994</v>
      </c>
      <c r="K32" s="272">
        <f>Commercial_Total!$F60*E32</f>
        <v>13.152213437413716</v>
      </c>
      <c r="L32" s="272">
        <f>Commercial_Total!$F60*F32</f>
        <v>17.373311651933019</v>
      </c>
      <c r="M32" s="272">
        <f>Commercial_Total!$F60*G32</f>
        <v>23.598517056736572</v>
      </c>
      <c r="N32" s="272">
        <f>Commercial_Total!$F60*H32</f>
        <v>12.687252000818461</v>
      </c>
    </row>
    <row r="33" spans="4:14" x14ac:dyDescent="0.2">
      <c r="D33">
        <f t="shared" si="1"/>
        <v>1995</v>
      </c>
      <c r="E33" s="80">
        <f>'Regional Shares'!BO36</f>
        <v>0.1953493137376934</v>
      </c>
      <c r="F33" s="80">
        <f>'Regional Shares'!BP36</f>
        <v>0.26203933812583191</v>
      </c>
      <c r="G33" s="80">
        <f>'Regional Shares'!BQ36</f>
        <v>0.35184925832314756</v>
      </c>
      <c r="H33" s="80">
        <f>'Regional Shares'!BR36</f>
        <v>0.19076208981332704</v>
      </c>
      <c r="J33">
        <f t="shared" si="0"/>
        <v>1995</v>
      </c>
      <c r="K33" s="272">
        <f>Commercial_Total!$F61*E33</f>
        <v>13.209286784723131</v>
      </c>
      <c r="L33" s="272">
        <f>Commercial_Total!$F61*F33</f>
        <v>17.718786413710685</v>
      </c>
      <c r="M33" s="272">
        <f>Commercial_Total!$F61*G33</f>
        <v>23.791625725510809</v>
      </c>
      <c r="N33" s="272">
        <f>Commercial_Total!$F61*H33</f>
        <v>12.899104193326567</v>
      </c>
    </row>
    <row r="34" spans="4:14" x14ac:dyDescent="0.2">
      <c r="D34">
        <f t="shared" si="1"/>
        <v>1996</v>
      </c>
      <c r="E34" s="80">
        <f>'Regional Shares'!BO37</f>
        <v>0.19558108675100055</v>
      </c>
      <c r="F34" s="80">
        <f>'Regional Shares'!BP37</f>
        <v>0.25844326853009969</v>
      </c>
      <c r="G34" s="80">
        <f>'Regional Shares'!BQ37</f>
        <v>0.35285762107559493</v>
      </c>
      <c r="H34" s="80">
        <f>'Regional Shares'!BR37</f>
        <v>0.19311802364330471</v>
      </c>
      <c r="J34">
        <f t="shared" si="0"/>
        <v>1996</v>
      </c>
      <c r="K34" s="272">
        <f>Commercial_Total!$F62*E34</f>
        <v>13.400073287134308</v>
      </c>
      <c r="L34" s="272">
        <f>Commercial_Total!$F62*F34</f>
        <v>17.707022679953234</v>
      </c>
      <c r="M34" s="272">
        <f>Commercial_Total!$F62*G34</f>
        <v>24.175742454875433</v>
      </c>
      <c r="N34" s="272">
        <f>Commercial_Total!$F62*H34</f>
        <v>13.231318594631853</v>
      </c>
    </row>
    <row r="35" spans="4:14" x14ac:dyDescent="0.2">
      <c r="D35">
        <f t="shared" si="1"/>
        <v>1997</v>
      </c>
      <c r="E35" s="80">
        <f>'Regional Shares'!BO38</f>
        <v>0.19581579236170507</v>
      </c>
      <c r="F35" s="80">
        <f>'Regional Shares'!BP38</f>
        <v>0.2548576090356115</v>
      </c>
      <c r="G35" s="80">
        <f>'Regional Shares'!BQ38</f>
        <v>0.35385318760696899</v>
      </c>
      <c r="H35" s="80">
        <f>'Regional Shares'!BR38</f>
        <v>0.1954734109957143</v>
      </c>
      <c r="J35">
        <f t="shared" si="0"/>
        <v>1997</v>
      </c>
      <c r="K35" s="272">
        <f>Commercial_Total!$F63*E35</f>
        <v>13.612757527631333</v>
      </c>
      <c r="L35" s="272">
        <f>Commercial_Total!$F63*F35</f>
        <v>17.717237174952821</v>
      </c>
      <c r="M35" s="272">
        <f>Commercial_Total!$F63*G35</f>
        <v>24.59922963912657</v>
      </c>
      <c r="N35" s="272">
        <f>Commercial_Total!$F63*H35</f>
        <v>13.588955798153853</v>
      </c>
    </row>
    <row r="36" spans="4:14" x14ac:dyDescent="0.2">
      <c r="D36">
        <f t="shared" si="1"/>
        <v>1998</v>
      </c>
      <c r="E36" s="80">
        <f>'Regional Shares'!BO39</f>
        <v>0.19519676553445622</v>
      </c>
      <c r="F36" s="80">
        <f>'Regional Shares'!BP39</f>
        <v>0.25060477349841542</v>
      </c>
      <c r="G36" s="80">
        <f>'Regional Shares'!BQ39</f>
        <v>0.35704947127475362</v>
      </c>
      <c r="H36" s="80">
        <f>'Regional Shares'!BR39</f>
        <v>0.19714898969237488</v>
      </c>
      <c r="J36">
        <f t="shared" si="0"/>
        <v>1998</v>
      </c>
      <c r="K36" s="272">
        <f>Commercial_Total!$F64*E36</f>
        <v>13.819284844539824</v>
      </c>
      <c r="L36" s="272">
        <f>Commercial_Total!$F64*F36</f>
        <v>17.741988392551853</v>
      </c>
      <c r="M36" s="272">
        <f>Commercial_Total!$F64*G36</f>
        <v>25.277920633716537</v>
      </c>
      <c r="N36" s="272">
        <f>Commercial_Total!$F64*H36</f>
        <v>13.957495852518374</v>
      </c>
    </row>
    <row r="37" spans="4:14" x14ac:dyDescent="0.2">
      <c r="D37">
        <f t="shared" si="1"/>
        <v>1999</v>
      </c>
      <c r="E37" s="80">
        <f>'Regional Shares'!BO40</f>
        <v>0.19460750601584789</v>
      </c>
      <c r="F37" s="80">
        <f>'Regional Shares'!BP40</f>
        <v>0.24641042509654593</v>
      </c>
      <c r="G37" s="80">
        <f>'Regional Shares'!BQ40</f>
        <v>0.36011438373661903</v>
      </c>
      <c r="H37" s="80">
        <f>'Regional Shares'!BR40</f>
        <v>0.19886768515098718</v>
      </c>
      <c r="J37">
        <f t="shared" si="0"/>
        <v>1999</v>
      </c>
      <c r="K37" s="272">
        <f>Commercial_Total!$F65*E37</f>
        <v>14.07006938652445</v>
      </c>
      <c r="L37" s="272">
        <f>Commercial_Total!$F65*F37</f>
        <v>17.815406248457087</v>
      </c>
      <c r="M37" s="272">
        <f>Commercial_Total!$F65*G37</f>
        <v>26.036171317292887</v>
      </c>
      <c r="N37" s="272">
        <f>Commercial_Total!$F65*H37</f>
        <v>14.378079171232097</v>
      </c>
    </row>
    <row r="38" spans="4:14" x14ac:dyDescent="0.2">
      <c r="D38">
        <f t="shared" si="1"/>
        <v>2000</v>
      </c>
      <c r="E38" s="80">
        <f>'Regional Shares'!BO41</f>
        <v>0.19328673937726223</v>
      </c>
      <c r="F38" s="80">
        <f>'Regional Shares'!BP41</f>
        <v>0.24252249046846272</v>
      </c>
      <c r="G38" s="80">
        <f>'Regional Shares'!BQ41</f>
        <v>0.36419110942726701</v>
      </c>
      <c r="H38" s="80">
        <f>'Regional Shares'!BR41</f>
        <v>0.19999966072700806</v>
      </c>
      <c r="J38">
        <f t="shared" si="0"/>
        <v>2000</v>
      </c>
      <c r="K38" s="272">
        <f>Commercial_Total!$F66*E38</f>
        <v>14.278139547598791</v>
      </c>
      <c r="L38" s="272">
        <f>Commercial_Total!$F66*F38</f>
        <v>17.915196735670424</v>
      </c>
      <c r="M38" s="272">
        <f>Commercial_Total!$F66*G38</f>
        <v>26.902887901936701</v>
      </c>
      <c r="N38" s="272">
        <f>Commercial_Total!$F66*H38</f>
        <v>14.774024718576028</v>
      </c>
    </row>
    <row r="39" spans="4:14" x14ac:dyDescent="0.2">
      <c r="D39">
        <f t="shared" si="1"/>
        <v>2001</v>
      </c>
      <c r="E39" s="80">
        <f>'Regional Shares'!BO42</f>
        <v>0.19203205706464668</v>
      </c>
      <c r="F39" s="80">
        <f>'Regional Shares'!BP42</f>
        <v>0.23871147486897354</v>
      </c>
      <c r="G39" s="80">
        <f>'Regional Shares'!BQ42</f>
        <v>0.36812272545451141</v>
      </c>
      <c r="H39" s="80">
        <f>'Regional Shares'!BR42</f>
        <v>0.20113374261186853</v>
      </c>
      <c r="J39">
        <f t="shared" si="0"/>
        <v>2001</v>
      </c>
      <c r="K39" s="272">
        <f>Commercial_Total!$F67*E39</f>
        <v>14.476861584351008</v>
      </c>
      <c r="L39" s="272">
        <f>Commercial_Total!$F67*F39</f>
        <v>17.995917104148074</v>
      </c>
      <c r="M39" s="272">
        <f>Commercial_Total!$F67*G39</f>
        <v>27.751938004105941</v>
      </c>
      <c r="N39" s="272">
        <f>Commercial_Total!$F67*H39</f>
        <v>15.163017030819308</v>
      </c>
    </row>
    <row r="40" spans="4:14" x14ac:dyDescent="0.2">
      <c r="D40">
        <f t="shared" si="1"/>
        <v>2002</v>
      </c>
      <c r="E40" s="80">
        <f>'Regional Shares'!BO43</f>
        <v>0.19085279473584171</v>
      </c>
      <c r="F40" s="80">
        <f>'Regional Shares'!BP43</f>
        <v>0.23733749480484764</v>
      </c>
      <c r="G40" s="80">
        <f>'Regional Shares'!BQ43</f>
        <v>0.36984078213356891</v>
      </c>
      <c r="H40" s="80">
        <f>'Regional Shares'!BR43</f>
        <v>0.20196892832574176</v>
      </c>
      <c r="J40">
        <f t="shared" si="0"/>
        <v>2002</v>
      </c>
      <c r="K40" s="272">
        <f>Commercial_Total!$F68*E40</f>
        <v>14.631946589763032</v>
      </c>
      <c r="L40" s="272">
        <f>Commercial_Total!$F68*F40</f>
        <v>18.195748993559405</v>
      </c>
      <c r="M40" s="272">
        <f>Commercial_Total!$F68*G40</f>
        <v>28.354264229583748</v>
      </c>
      <c r="N40" s="272">
        <f>Commercial_Total!$F68*H40</f>
        <v>15.484177615235895</v>
      </c>
    </row>
    <row r="41" spans="4:14" x14ac:dyDescent="0.2">
      <c r="D41">
        <f t="shared" si="1"/>
        <v>2003</v>
      </c>
      <c r="E41" s="80">
        <f>'Regional Shares'!BO44</f>
        <v>0.18970250103352915</v>
      </c>
      <c r="F41" s="80">
        <f>'Regional Shares'!BP44</f>
        <v>0.23599272512456704</v>
      </c>
      <c r="G41" s="80">
        <f>'Regional Shares'!BQ44</f>
        <v>0.37151139682718587</v>
      </c>
      <c r="H41" s="80">
        <f>'Regional Shares'!BR44</f>
        <v>0.20279337701471789</v>
      </c>
      <c r="J41">
        <f t="shared" si="0"/>
        <v>2003</v>
      </c>
      <c r="K41" s="272">
        <f>Commercial_Total!$F69*E41</f>
        <v>14.752305824160469</v>
      </c>
      <c r="L41" s="272">
        <f>Commercial_Total!$F69*F41</f>
        <v>18.352087264781613</v>
      </c>
      <c r="M41" s="272">
        <f>Commercial_Total!$F69*G41</f>
        <v>28.890761657312058</v>
      </c>
      <c r="N41" s="272">
        <f>Commercial_Total!$F69*H41</f>
        <v>15.770324062868454</v>
      </c>
    </row>
    <row r="42" spans="4:14" x14ac:dyDescent="0.2">
      <c r="D42">
        <f t="shared" si="1"/>
        <v>2004</v>
      </c>
      <c r="E42" s="80">
        <f>'Regional Shares'!BO45</f>
        <v>0.18806729558998223</v>
      </c>
      <c r="F42" s="80">
        <f>'Regional Shares'!BP45</f>
        <v>0.23363298355385625</v>
      </c>
      <c r="G42" s="80">
        <f>'Regional Shares'!BQ45</f>
        <v>0.37603381286394777</v>
      </c>
      <c r="H42" s="80">
        <f>'Regional Shares'!BR45</f>
        <v>0.20226590799221372</v>
      </c>
      <c r="J42">
        <f t="shared" si="0"/>
        <v>2004</v>
      </c>
      <c r="K42" s="272">
        <f>Commercial_Total!$F70*E42</f>
        <v>14.828243174077711</v>
      </c>
      <c r="L42" s="272">
        <f>Commercial_Total!$F70*F42</f>
        <v>18.420888558820831</v>
      </c>
      <c r="M42" s="272">
        <f>Commercial_Total!$F70*G42</f>
        <v>29.648540440431905</v>
      </c>
      <c r="N42" s="272">
        <f>Commercial_Total!$F70*H42</f>
        <v>15.947738601362301</v>
      </c>
    </row>
    <row r="43" spans="4:14" x14ac:dyDescent="0.2">
      <c r="D43">
        <f t="shared" si="1"/>
        <v>2005</v>
      </c>
      <c r="E43" s="80">
        <f>'Regional Shares'!BO46</f>
        <v>0.18643279659189749</v>
      </c>
      <c r="F43" s="80">
        <f>'Regional Shares'!BP46</f>
        <v>0.2313248837097896</v>
      </c>
      <c r="G43" s="80">
        <f>'Regional Shares'!BQ46</f>
        <v>0.38053259105356052</v>
      </c>
      <c r="H43" s="80">
        <f>'Regional Shares'!BR46</f>
        <v>0.2017097286447524</v>
      </c>
      <c r="J43">
        <f t="shared" si="0"/>
        <v>2005</v>
      </c>
      <c r="K43" s="272">
        <f>Commercial_Total!$F71*E43</f>
        <v>14.911175199930071</v>
      </c>
      <c r="L43" s="272">
        <f>Commercial_Total!$F71*F43</f>
        <v>18.50171178116647</v>
      </c>
      <c r="M43" s="272">
        <f>Commercial_Total!$F71*G43</f>
        <v>30.4355684096925</v>
      </c>
      <c r="N43" s="272">
        <f>Commercial_Total!$F71*H43</f>
        <v>16.13304718019219</v>
      </c>
    </row>
    <row r="44" spans="4:14" x14ac:dyDescent="0.2">
      <c r="D44">
        <f t="shared" si="1"/>
        <v>2006</v>
      </c>
      <c r="E44" s="80">
        <f>'Regional Shares'!BO47</f>
        <v>0.18423532529281897</v>
      </c>
      <c r="F44" s="80">
        <f>'Regional Shares'!BP47</f>
        <v>0.22898806123840132</v>
      </c>
      <c r="G44" s="80">
        <f>'Regional Shares'!BQ47</f>
        <v>0.38401836230688374</v>
      </c>
      <c r="H44" s="80">
        <f>'Regional Shares'!BR47</f>
        <v>0.202758251161896</v>
      </c>
      <c r="J44">
        <f t="shared" si="0"/>
        <v>2006</v>
      </c>
      <c r="K44" s="272">
        <f>Commercial_Total!$F72*E44</f>
        <v>14.962010432887601</v>
      </c>
      <c r="L44" s="272">
        <f>Commercial_Total!$F72*F44</f>
        <v>18.596443194649421</v>
      </c>
      <c r="M44" s="272">
        <f>Commercial_Total!$F72*G44</f>
        <v>31.186672447989853</v>
      </c>
      <c r="N44" s="272">
        <f>Commercial_Total!$F72*H44</f>
        <v>16.466283349388572</v>
      </c>
    </row>
    <row r="45" spans="4:14" x14ac:dyDescent="0.2">
      <c r="D45">
        <f t="shared" si="1"/>
        <v>2007</v>
      </c>
      <c r="E45" s="80">
        <f>'Regional Shares'!BO48</f>
        <v>0.18209145922831207</v>
      </c>
      <c r="F45" s="80">
        <f>'Regional Shares'!BP48</f>
        <v>0.22660667199986792</v>
      </c>
      <c r="G45" s="80">
        <f>'Regional Shares'!BQ48</f>
        <v>0.38747937247896264</v>
      </c>
      <c r="H45" s="80">
        <f>'Regional Shares'!BR48</f>
        <v>0.2038224962928574</v>
      </c>
      <c r="J45">
        <f t="shared" si="0"/>
        <v>2007</v>
      </c>
      <c r="K45" s="272">
        <f>Commercial_Total!$F73*E45</f>
        <v>15.025790929137802</v>
      </c>
      <c r="L45" s="272">
        <f>Commercial_Total!$F73*F45</f>
        <v>18.699089408408181</v>
      </c>
      <c r="M45" s="272">
        <f>Commercial_Total!$F73*G45</f>
        <v>31.973954544031439</v>
      </c>
      <c r="N45" s="272">
        <f>Commercial_Total!$F73*H45</f>
        <v>16.81898881435983</v>
      </c>
    </row>
    <row r="46" spans="4:14" x14ac:dyDescent="0.2">
      <c r="D46">
        <f t="shared" si="1"/>
        <v>2008</v>
      </c>
      <c r="E46" s="80">
        <f>'Regional Shares'!BO49</f>
        <v>0.18158262895993924</v>
      </c>
      <c r="F46" s="80">
        <f>'Regional Shares'!BP49</f>
        <v>0.22534028973215542</v>
      </c>
      <c r="G46" s="80">
        <f>'Regional Shares'!BQ49</f>
        <v>0.39003069844634791</v>
      </c>
      <c r="H46" s="80">
        <f>'Regional Shares'!BR49</f>
        <v>0.20304638286155757</v>
      </c>
      <c r="J46">
        <f t="shared" si="0"/>
        <v>2008</v>
      </c>
      <c r="K46" s="272">
        <f>Commercial_Total!$F74*E46</f>
        <v>15.197735258905931</v>
      </c>
      <c r="L46" s="272">
        <f>Commercial_Total!$F74*F46</f>
        <v>18.860075361448839</v>
      </c>
      <c r="M46" s="272">
        <f>Commercial_Total!$F74*G46</f>
        <v>32.643999769061125</v>
      </c>
      <c r="N46" s="272">
        <f>Commercial_Total!$F74*H46</f>
        <v>16.994165078914051</v>
      </c>
    </row>
    <row r="47" spans="4:14" x14ac:dyDescent="0.2">
      <c r="D47">
        <f t="shared" si="1"/>
        <v>2009</v>
      </c>
      <c r="E47" s="80">
        <f>'Regional Shares'!BO50</f>
        <v>0.18113111724832132</v>
      </c>
      <c r="F47" s="80">
        <f>'Regional Shares'!BP50</f>
        <v>0.22403876001399797</v>
      </c>
      <c r="G47" s="80">
        <f>'Regional Shares'!BQ50</f>
        <v>0.39255798113120771</v>
      </c>
      <c r="H47" s="80">
        <f>'Regional Shares'!BR50</f>
        <v>0.20227214160647305</v>
      </c>
      <c r="J47">
        <f t="shared" si="0"/>
        <v>2009</v>
      </c>
      <c r="K47" s="272">
        <f>Commercial_Total!$F75*E47</f>
        <v>15.318472515429695</v>
      </c>
      <c r="L47" s="272">
        <f>Commercial_Total!$F75*F47</f>
        <v>18.947222541339364</v>
      </c>
      <c r="M47" s="272">
        <f>Commercial_Total!$F75*G47</f>
        <v>33.199092105344505</v>
      </c>
      <c r="N47" s="272">
        <f>Commercial_Total!$F75*H47</f>
        <v>17.106393914569512</v>
      </c>
    </row>
    <row r="48" spans="4:14" x14ac:dyDescent="0.2">
      <c r="D48">
        <v>2010</v>
      </c>
      <c r="E48" s="80">
        <f>'Regional Shares'!BO51</f>
        <v>0.18010131087755626</v>
      </c>
      <c r="F48" s="80">
        <f>'Regional Shares'!BP51</f>
        <v>0.22178352360461748</v>
      </c>
      <c r="G48" s="80">
        <f>'Regional Shares'!BQ51</f>
        <v>0.39351609321082942</v>
      </c>
      <c r="H48" s="80">
        <f>'Regional Shares'!BR51</f>
        <v>0.20459907230699678</v>
      </c>
      <c r="J48">
        <f t="shared" si="0"/>
        <v>2010</v>
      </c>
      <c r="K48" s="272">
        <f>Commercial_Total!$F76*E48</f>
        <v>15.316754931910483</v>
      </c>
      <c r="L48" s="272">
        <f>Commercial_Total!$F76*F48</f>
        <v>18.861627727390601</v>
      </c>
      <c r="M48" s="272">
        <f>Commercial_Total!$F76*G48</f>
        <v>33.466661248073308</v>
      </c>
      <c r="N48" s="272">
        <f>Commercial_Total!$F76*H48</f>
        <v>17.400172350511344</v>
      </c>
    </row>
    <row r="49" spans="4:14" x14ac:dyDescent="0.2">
      <c r="D49">
        <v>2011</v>
      </c>
      <c r="E49" s="80">
        <f>'Regional Shares'!BO52</f>
        <v>0.17904715339901786</v>
      </c>
      <c r="F49" s="80">
        <f>'Regional Shares'!BP52</f>
        <v>0.21953979779200325</v>
      </c>
      <c r="G49" s="80">
        <f>'Regional Shares'!BQ52</f>
        <v>0.39449707668789946</v>
      </c>
      <c r="H49" s="80">
        <f>'Regional Shares'!BR52</f>
        <v>0.20691597212107951</v>
      </c>
      <c r="J49">
        <f t="shared" si="0"/>
        <v>2011</v>
      </c>
      <c r="K49" s="272">
        <f>Commercial_Total!$F77*E49</f>
        <v>15.298317046501415</v>
      </c>
      <c r="L49" s="272">
        <f>Commercial_Total!$F77*F49</f>
        <v>18.758128052793158</v>
      </c>
      <c r="M49" s="272">
        <f>Commercial_Total!$F77*G49</f>
        <v>33.706994154996565</v>
      </c>
      <c r="N49" s="272">
        <f>Commercial_Total!$F77*H49</f>
        <v>17.67951114217874</v>
      </c>
    </row>
    <row r="50" spans="4:14" x14ac:dyDescent="0.2">
      <c r="D50" s="530">
        <v>2012</v>
      </c>
      <c r="E50" s="80">
        <f>'Regional Shares'!BO53</f>
        <v>0.17925471155820602</v>
      </c>
      <c r="F50" s="80">
        <f>'Regional Shares'!BP53</f>
        <v>0.21998182526468568</v>
      </c>
      <c r="G50" s="80">
        <f>'Regional Shares'!BQ53</f>
        <v>0.39352306395224962</v>
      </c>
      <c r="H50" s="80">
        <f>'Regional Shares'!BR53</f>
        <v>0.20724039922485857</v>
      </c>
      <c r="J50" s="530">
        <f t="shared" ref="J50:J56" si="2">D50</f>
        <v>2012</v>
      </c>
      <c r="K50" s="272">
        <f>Commercial_Total!$F78*E50</f>
        <v>15.388482081515168</v>
      </c>
      <c r="L50" s="272">
        <f>Commercial_Total!$F78*F50</f>
        <v>18.884783261305842</v>
      </c>
      <c r="M50" s="272">
        <f>Commercial_Total!$F78*G50</f>
        <v>33.782780746188529</v>
      </c>
      <c r="N50" s="272">
        <f>Commercial_Total!$F78*H50</f>
        <v>17.790969856891287</v>
      </c>
    </row>
    <row r="51" spans="4:14" x14ac:dyDescent="0.2">
      <c r="D51" s="530">
        <v>2013</v>
      </c>
      <c r="E51" s="80">
        <f>'Regional Shares'!BO54</f>
        <v>0.17946268645508823</v>
      </c>
      <c r="F51" s="80">
        <f>'Regional Shares'!BP54</f>
        <v>0.22042548928263997</v>
      </c>
      <c r="G51" s="80">
        <f>'Regional Shares'!BQ54</f>
        <v>0.39254540744341276</v>
      </c>
      <c r="H51" s="80">
        <f>'Regional Shares'!BR54</f>
        <v>0.20756641681885893</v>
      </c>
      <c r="J51" s="530">
        <f t="shared" si="2"/>
        <v>2013</v>
      </c>
      <c r="K51" s="272">
        <f>Commercial_Total!$F79*E51</f>
        <v>15.49506290577561</v>
      </c>
      <c r="L51" s="272">
        <f>Commercial_Total!$F79*F51</f>
        <v>19.031849405227909</v>
      </c>
      <c r="M51" s="272">
        <f>Commercial_Total!$F79*G51</f>
        <v>33.892927281188278</v>
      </c>
      <c r="N51" s="272">
        <f>Commercial_Total!$F79*H51</f>
        <v>17.921578848868673</v>
      </c>
    </row>
    <row r="52" spans="4:14" x14ac:dyDescent="0.2">
      <c r="D52" s="530">
        <v>2014</v>
      </c>
      <c r="E52" s="80">
        <f>'Regional Shares'!BO55</f>
        <v>0.17930394823237952</v>
      </c>
      <c r="F52" s="80">
        <f>'Regional Shares'!BP55</f>
        <v>0.2198698444471899</v>
      </c>
      <c r="G52" s="80">
        <f>'Regional Shares'!BQ55</f>
        <v>0.39290531085599806</v>
      </c>
      <c r="H52" s="80">
        <f>'Regional Shares'!BR55</f>
        <v>0.20792089646443249</v>
      </c>
      <c r="J52" s="530">
        <f t="shared" si="2"/>
        <v>2014</v>
      </c>
      <c r="K52" s="272">
        <f>Commercial_Total!$F80*E52</f>
        <v>15.591311286126679</v>
      </c>
      <c r="L52" s="272">
        <f>Commercial_Total!$F80*F52</f>
        <v>19.118704417850264</v>
      </c>
      <c r="M52" s="272">
        <f>Commercial_Total!$F80*G52</f>
        <v>34.164942088107288</v>
      </c>
      <c r="N52" s="272">
        <f>Commercial_Total!$F80*H52</f>
        <v>18.079687879857133</v>
      </c>
    </row>
    <row r="53" spans="4:14" x14ac:dyDescent="0.2">
      <c r="D53">
        <v>2015</v>
      </c>
      <c r="E53" s="80">
        <f>'Regional Shares'!BO56</f>
        <v>0.17916583495199032</v>
      </c>
      <c r="F53" s="80">
        <f>'Regional Shares'!BP56</f>
        <v>0.2193381976790548</v>
      </c>
      <c r="G53" s="80">
        <f>'Regional Shares'!BQ56</f>
        <v>0.39322847620574042</v>
      </c>
      <c r="H53" s="80">
        <f>'Regional Shares'!BR56</f>
        <v>0.20826749116321444</v>
      </c>
      <c r="J53">
        <f t="shared" si="2"/>
        <v>2015</v>
      </c>
      <c r="K53" s="272">
        <f>Commercial_Total!$F81*E53</f>
        <v>15.705712711732115</v>
      </c>
      <c r="L53" s="272">
        <f>Commercial_Total!$F81*F53</f>
        <v>19.227230015027338</v>
      </c>
      <c r="M53" s="272">
        <f>Commercial_Total!$F81*G53</f>
        <v>34.470486401687374</v>
      </c>
      <c r="N53" s="272">
        <f>Commercial_Total!$F81*H53</f>
        <v>18.256769680888965</v>
      </c>
    </row>
    <row r="54" spans="4:14" x14ac:dyDescent="0.2">
      <c r="D54">
        <v>2016</v>
      </c>
      <c r="E54" s="80">
        <f>'Regional Shares'!BO57</f>
        <v>0.17778734499352658</v>
      </c>
      <c r="F54" s="80">
        <f>'Regional Shares'!BP57</f>
        <v>0.21844159869297783</v>
      </c>
      <c r="G54" s="80">
        <f>'Regional Shares'!BQ57</f>
        <v>0.39577295815101493</v>
      </c>
      <c r="H54" s="80">
        <f>'Regional Shares'!BR57</f>
        <v>0.2079980981624806</v>
      </c>
      <c r="J54">
        <f t="shared" si="2"/>
        <v>2016</v>
      </c>
      <c r="K54" s="272">
        <f>Commercial_Total!$F82*E54</f>
        <v>15.715791696137964</v>
      </c>
      <c r="L54" s="272">
        <f>Commercial_Total!$F82*F54</f>
        <v>19.309488326940262</v>
      </c>
      <c r="M54" s="272">
        <f>Commercial_Total!$F82*G54</f>
        <v>34.98497246523452</v>
      </c>
      <c r="N54" s="272">
        <f>Commercial_Total!$F82*H54</f>
        <v>18.386318688956315</v>
      </c>
    </row>
    <row r="55" spans="4:14" x14ac:dyDescent="0.2">
      <c r="D55">
        <v>2017</v>
      </c>
      <c r="E55" s="80">
        <f>'Regional Shares'!BO58</f>
        <v>0.17640649629512556</v>
      </c>
      <c r="F55" s="80">
        <f>'Regional Shares'!BP58</f>
        <v>0.2175645446090872</v>
      </c>
      <c r="G55" s="80">
        <f>'Regional Shares'!BQ58</f>
        <v>0.39831411999994393</v>
      </c>
      <c r="H55" s="80">
        <f>'Regional Shares'!BR58</f>
        <v>0.20771483909584318</v>
      </c>
      <c r="J55">
        <f t="shared" si="2"/>
        <v>2017</v>
      </c>
      <c r="K55" s="272">
        <f>Commercial_Total!$F83*E55</f>
        <v>15.737905655033934</v>
      </c>
      <c r="L55" s="272">
        <f>Commercial_Total!$F83*F55</f>
        <v>19.409774293175211</v>
      </c>
      <c r="M55" s="272">
        <f>Commercial_Total!$F83*G55</f>
        <v>35.535142827958296</v>
      </c>
      <c r="N55" s="272">
        <f>Commercial_Total!$F83*H55</f>
        <v>18.53104397794937</v>
      </c>
    </row>
    <row r="56" spans="4:14" x14ac:dyDescent="0.2">
      <c r="D56">
        <v>2018</v>
      </c>
      <c r="E56" s="80">
        <f>'Regional Shares'!BO59</f>
        <v>0.17643804108771502</v>
      </c>
      <c r="F56" s="80">
        <f>'Regional Shares'!BP59</f>
        <v>0.21766777864434991</v>
      </c>
      <c r="G56" s="80">
        <f>'Regional Shares'!BQ59</f>
        <v>0.3981777958736194</v>
      </c>
      <c r="H56" s="80">
        <f>'Regional Shares'!BR59</f>
        <v>0.2077163843943157</v>
      </c>
      <c r="J56">
        <f t="shared" si="2"/>
        <v>2018</v>
      </c>
      <c r="K56" s="570">
        <f>K55</f>
        <v>15.737905655033934</v>
      </c>
      <c r="L56" s="570">
        <f t="shared" ref="L56:N56" si="3">L55</f>
        <v>19.409774293175211</v>
      </c>
      <c r="M56" s="570">
        <f t="shared" si="3"/>
        <v>35.535142827958296</v>
      </c>
      <c r="N56" s="570">
        <f t="shared" si="3"/>
        <v>18.53104397794937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S62"/>
  <sheetViews>
    <sheetView topLeftCell="BK1" workbookViewId="0">
      <selection activeCell="BV11" sqref="BV11"/>
    </sheetView>
  </sheetViews>
  <sheetFormatPr defaultColWidth="9.140625" defaultRowHeight="12.75" x14ac:dyDescent="0.2"/>
  <cols>
    <col min="1" max="2" width="9.140625" style="542"/>
    <col min="3" max="3" width="15.42578125" style="542" customWidth="1"/>
    <col min="4" max="28" width="9.140625" style="542"/>
    <col min="29" max="29" width="11.85546875" style="542" customWidth="1"/>
    <col min="30" max="16384" width="9.140625" style="542"/>
  </cols>
  <sheetData>
    <row r="1" spans="1:70" x14ac:dyDescent="0.2">
      <c r="A1" s="542" t="s">
        <v>1454</v>
      </c>
      <c r="AB1" s="489" t="s">
        <v>48</v>
      </c>
      <c r="AK1" s="489" t="s">
        <v>49</v>
      </c>
      <c r="AS1" s="489" t="s">
        <v>50</v>
      </c>
      <c r="BB1" s="489" t="s">
        <v>51</v>
      </c>
    </row>
    <row r="2" spans="1:70" x14ac:dyDescent="0.2">
      <c r="K2" s="545" t="s">
        <v>1455</v>
      </c>
    </row>
    <row r="3" spans="1:70" x14ac:dyDescent="0.2">
      <c r="L3" s="542">
        <v>-0.01</v>
      </c>
      <c r="M3" s="542">
        <v>-0.01</v>
      </c>
      <c r="O3" s="542">
        <v>0.02</v>
      </c>
      <c r="AB3" s="542">
        <f t="array" ref="AB3:AC7">LINEST(AC11:AC18,AD11:AD18,1,1)</f>
        <v>1.0038098858130782</v>
      </c>
      <c r="AC3" s="542">
        <v>5.9088863140717152E-3</v>
      </c>
      <c r="AK3" s="542">
        <f t="array" ref="AK3:AL7">LINEST(AL11:AL18,AM11:AM18,1,1)</f>
        <v>1.8515548321505462</v>
      </c>
      <c r="AL3" s="542">
        <v>1.2708525859150206</v>
      </c>
      <c r="AS3" s="542">
        <f t="array" ref="AS3:AT7">LINEST(AT11:AT18,AU11:AU18,1,1)</f>
        <v>1.9490094189336851</v>
      </c>
      <c r="AT3" s="542">
        <v>1.0066753727616358</v>
      </c>
      <c r="BB3" s="542">
        <f t="array" ref="BB3:BC7">LINEST(BC11:BC18,BD11:BD18,1,1)</f>
        <v>1.5162032770029497</v>
      </c>
      <c r="BC3" s="542">
        <v>0.71315157679425822</v>
      </c>
    </row>
    <row r="4" spans="1:70" x14ac:dyDescent="0.2">
      <c r="AB4" s="542">
        <v>0.29664711182684023</v>
      </c>
      <c r="AC4" s="542">
        <v>0.47236349826028357</v>
      </c>
      <c r="AK4" s="542">
        <v>0.41103735880721465</v>
      </c>
      <c r="AL4" s="542">
        <v>0.57641798594329052</v>
      </c>
      <c r="AS4" s="542">
        <v>0.28697756899487031</v>
      </c>
      <c r="AT4" s="542">
        <v>0.30549356693503982</v>
      </c>
      <c r="BB4" s="542">
        <v>0.56007354889149619</v>
      </c>
      <c r="BC4" s="542">
        <v>0.88943831859818323</v>
      </c>
    </row>
    <row r="5" spans="1:70" x14ac:dyDescent="0.2">
      <c r="D5" s="489" t="s">
        <v>1456</v>
      </c>
      <c r="AB5" s="542">
        <v>0.6561693944529009</v>
      </c>
      <c r="AC5" s="542">
        <v>3.7500070398283243E-2</v>
      </c>
      <c r="AK5" s="542">
        <v>0.77178790590169899</v>
      </c>
      <c r="AL5" s="542">
        <v>4.7957385118549072E-2</v>
      </c>
      <c r="AS5" s="542">
        <v>0.88489105249248945</v>
      </c>
      <c r="AT5" s="542">
        <v>2.2586542790161777E-2</v>
      </c>
      <c r="BB5" s="542">
        <v>0.5498423128260761</v>
      </c>
      <c r="BC5" s="542">
        <v>7.4888766342929389E-2</v>
      </c>
    </row>
    <row r="6" spans="1:70" x14ac:dyDescent="0.2">
      <c r="AB6" s="542">
        <v>11.450453517518817</v>
      </c>
      <c r="AC6" s="542">
        <v>6</v>
      </c>
      <c r="AK6" s="542">
        <v>20.291332296418684</v>
      </c>
      <c r="AL6" s="542">
        <v>6</v>
      </c>
      <c r="AS6" s="542">
        <v>46.124531845002906</v>
      </c>
      <c r="AT6" s="542">
        <v>6</v>
      </c>
      <c r="BB6" s="542">
        <v>7.3286627574168843</v>
      </c>
      <c r="BC6" s="542">
        <v>6</v>
      </c>
    </row>
    <row r="7" spans="1:70" x14ac:dyDescent="0.2">
      <c r="D7" s="542" t="s">
        <v>48</v>
      </c>
      <c r="E7" s="542" t="s">
        <v>191</v>
      </c>
      <c r="F7" s="542" t="s">
        <v>1457</v>
      </c>
      <c r="G7" s="542" t="s">
        <v>1458</v>
      </c>
      <c r="H7" s="542" t="s">
        <v>1459</v>
      </c>
      <c r="I7" s="542" t="s">
        <v>1460</v>
      </c>
      <c r="L7" s="542" t="s">
        <v>48</v>
      </c>
      <c r="M7" s="542" t="s">
        <v>191</v>
      </c>
      <c r="N7" s="542" t="s">
        <v>1457</v>
      </c>
      <c r="O7" s="542" t="s">
        <v>1458</v>
      </c>
      <c r="R7" s="545" t="s">
        <v>1461</v>
      </c>
      <c r="AB7" s="542">
        <v>1.6102260715987832E-2</v>
      </c>
      <c r="AC7" s="542">
        <v>8.4375316792571955E-3</v>
      </c>
      <c r="AK7" s="542">
        <v>4.6668254039430562E-2</v>
      </c>
      <c r="AL7" s="542">
        <v>1.3799464724452993E-2</v>
      </c>
      <c r="AS7" s="542">
        <v>2.3530518258976302E-2</v>
      </c>
      <c r="AT7" s="542">
        <v>3.0609114912708534E-3</v>
      </c>
      <c r="BB7" s="542">
        <v>4.1101539593483657E-2</v>
      </c>
      <c r="BC7" s="542">
        <v>3.3649963946195238E-2</v>
      </c>
    </row>
    <row r="8" spans="1:70" x14ac:dyDescent="0.2">
      <c r="BN8" s="545" t="s">
        <v>1462</v>
      </c>
    </row>
    <row r="9" spans="1:70" x14ac:dyDescent="0.2">
      <c r="A9" s="542" t="s">
        <v>1463</v>
      </c>
      <c r="C9" s="542">
        <v>1979</v>
      </c>
      <c r="D9" s="542">
        <f>D10-826</f>
        <v>10789</v>
      </c>
      <c r="E9" s="542">
        <f>E10-972</f>
        <v>15087</v>
      </c>
      <c r="F9" s="542">
        <f>F10-2665</f>
        <v>14384</v>
      </c>
      <c r="G9" s="542">
        <f>G10-D20</f>
        <v>6390</v>
      </c>
      <c r="H9" s="542">
        <f>SUM(D9:G9)</f>
        <v>46650</v>
      </c>
      <c r="I9" s="542">
        <f t="shared" ref="I9:I17" si="0">SUM(D9:G9)</f>
        <v>46650</v>
      </c>
      <c r="K9" s="542">
        <v>1979</v>
      </c>
      <c r="L9" s="542">
        <f>D9/$I9+L3</f>
        <v>0.2212754555198285</v>
      </c>
      <c r="M9" s="542">
        <f>E9/$I9+M3</f>
        <v>0.31340836012861734</v>
      </c>
      <c r="N9" s="542">
        <f>F9/$I9</f>
        <v>0.30833869239013934</v>
      </c>
      <c r="O9" s="542">
        <f>G9/$I9+O3</f>
        <v>0.15697749196141478</v>
      </c>
      <c r="R9" s="542" t="s">
        <v>1464</v>
      </c>
      <c r="X9" s="542" t="s">
        <v>1495</v>
      </c>
    </row>
    <row r="10" spans="1:70" x14ac:dyDescent="0.2">
      <c r="C10" s="542">
        <v>1983</v>
      </c>
      <c r="D10" s="542">
        <v>11615</v>
      </c>
      <c r="E10" s="542">
        <v>16059</v>
      </c>
      <c r="F10" s="542">
        <v>17049</v>
      </c>
      <c r="G10" s="542">
        <v>7602</v>
      </c>
      <c r="H10" s="542">
        <v>52325</v>
      </c>
      <c r="I10" s="542">
        <f t="shared" si="0"/>
        <v>52325</v>
      </c>
      <c r="K10" s="542">
        <v>1983</v>
      </c>
      <c r="L10" s="542">
        <f>D10/$I10+L3</f>
        <v>0.21197802197802196</v>
      </c>
      <c r="M10" s="542">
        <f>E10/$I10+M3</f>
        <v>0.29690874343048257</v>
      </c>
      <c r="N10" s="542">
        <f>F10/$I10</f>
        <v>0.32582895365504061</v>
      </c>
      <c r="O10" s="542">
        <f>G10/$I10+O3</f>
        <v>0.16528428093645484</v>
      </c>
      <c r="R10" s="542" t="s">
        <v>1465</v>
      </c>
      <c r="S10" s="542" t="s">
        <v>1466</v>
      </c>
      <c r="T10" s="542" t="s">
        <v>1467</v>
      </c>
      <c r="U10" s="542" t="s">
        <v>1468</v>
      </c>
      <c r="X10" s="542" t="str">
        <f>R10</f>
        <v>NE</v>
      </c>
      <c r="Y10" s="542" t="str">
        <f t="shared" ref="Y10:AA10" si="1">S10</f>
        <v>MW</v>
      </c>
      <c r="Z10" s="542" t="str">
        <f t="shared" si="1"/>
        <v>S</v>
      </c>
      <c r="AA10" s="542" t="str">
        <f t="shared" si="1"/>
        <v>W</v>
      </c>
      <c r="AC10" s="542" t="s">
        <v>1469</v>
      </c>
      <c r="AD10" s="542" t="s">
        <v>1470</v>
      </c>
      <c r="AG10" s="546" t="s">
        <v>1471</v>
      </c>
      <c r="AH10" s="546" t="s">
        <v>633</v>
      </c>
      <c r="AL10" s="542" t="s">
        <v>1469</v>
      </c>
      <c r="AM10" s="542" t="s">
        <v>1470</v>
      </c>
      <c r="AP10" s="546" t="s">
        <v>1471</v>
      </c>
      <c r="AQ10" s="546" t="s">
        <v>633</v>
      </c>
      <c r="AT10" s="542" t="s">
        <v>1469</v>
      </c>
      <c r="AU10" s="542" t="s">
        <v>1470</v>
      </c>
      <c r="AX10" s="546" t="s">
        <v>1471</v>
      </c>
      <c r="AY10" s="546" t="s">
        <v>633</v>
      </c>
      <c r="BC10" s="542" t="s">
        <v>1469</v>
      </c>
      <c r="BD10" s="542" t="s">
        <v>1470</v>
      </c>
      <c r="BG10" s="546" t="s">
        <v>1471</v>
      </c>
      <c r="BH10" s="546" t="s">
        <v>633</v>
      </c>
      <c r="BI10" s="547"/>
      <c r="BL10" s="545" t="s">
        <v>1472</v>
      </c>
      <c r="BO10" s="545" t="s">
        <v>1465</v>
      </c>
      <c r="BP10" s="545" t="s">
        <v>1466</v>
      </c>
      <c r="BQ10" s="545" t="s">
        <v>1467</v>
      </c>
      <c r="BR10" s="545" t="s">
        <v>1468</v>
      </c>
    </row>
    <row r="11" spans="1:70" x14ac:dyDescent="0.2">
      <c r="C11" s="542">
        <v>1986</v>
      </c>
      <c r="D11" s="542">
        <v>11830</v>
      </c>
      <c r="E11" s="542">
        <v>16034</v>
      </c>
      <c r="F11" s="542">
        <v>19427</v>
      </c>
      <c r="G11" s="542">
        <v>10937</v>
      </c>
      <c r="H11" s="542">
        <v>58229</v>
      </c>
      <c r="I11" s="542">
        <f t="shared" si="0"/>
        <v>58228</v>
      </c>
      <c r="K11" s="542">
        <v>1986</v>
      </c>
      <c r="L11" s="542">
        <f t="shared" ref="L11:O17" si="2">D11/$I11</f>
        <v>0.20316686130384007</v>
      </c>
      <c r="M11" s="542">
        <f t="shared" si="2"/>
        <v>0.27536580339355637</v>
      </c>
      <c r="N11" s="542">
        <f t="shared" si="2"/>
        <v>0.33363673833894347</v>
      </c>
      <c r="O11" s="542">
        <f t="shared" si="2"/>
        <v>0.18783059696366008</v>
      </c>
      <c r="Q11" s="542">
        <f>1970</f>
        <v>1970</v>
      </c>
      <c r="R11" s="433">
        <f>'[12]Final Floorspace Estimates'!G65</f>
        <v>15481</v>
      </c>
      <c r="S11" s="433">
        <f>'[12]Final Floorspace Estimates'!G121</f>
        <v>17536</v>
      </c>
      <c r="T11" s="433">
        <f>'[12]Final Floorspace Estimates'!G178</f>
        <v>19257</v>
      </c>
      <c r="U11" s="433">
        <f>'[12]Final Floorspace Estimates'!G236</f>
        <v>11169</v>
      </c>
      <c r="V11" s="433">
        <f>SUM(R11:U11)</f>
        <v>63443</v>
      </c>
      <c r="X11" s="542">
        <f>R11/$V11</f>
        <v>0.24401431205964408</v>
      </c>
      <c r="Y11" s="542">
        <f t="shared" ref="Y11:AA26" si="3">S11/$V11</f>
        <v>0.27640559242154372</v>
      </c>
      <c r="Z11" s="542">
        <f t="shared" si="3"/>
        <v>0.30353230458837066</v>
      </c>
      <c r="AA11" s="542">
        <f t="shared" si="3"/>
        <v>0.17604779093044151</v>
      </c>
      <c r="AB11" s="542">
        <f>K9</f>
        <v>1979</v>
      </c>
      <c r="AC11" s="542">
        <f>LN(L9)</f>
        <v>-1.5083469485152448</v>
      </c>
      <c r="AD11" s="542">
        <f>LN(X20)</f>
        <v>-1.5264430851956101</v>
      </c>
      <c r="AF11" s="542">
        <f>Q11</f>
        <v>1970</v>
      </c>
      <c r="AG11" s="542">
        <f>EXP(AC$3+AB$3*LN(X11))</f>
        <v>0.24414487857376654</v>
      </c>
      <c r="AK11" s="542">
        <f>AB11</f>
        <v>1979</v>
      </c>
      <c r="AL11" s="542">
        <f>LN(M9)</f>
        <v>-1.1602482738301156</v>
      </c>
      <c r="AM11" s="542">
        <f>LN(Y20)</f>
        <v>-1.3330365449927963</v>
      </c>
      <c r="AO11" s="542">
        <f>AF11</f>
        <v>1970</v>
      </c>
      <c r="AP11" s="542">
        <f>EXP(AL$3+AK$3*LN(Y11))</f>
        <v>0.329547174209322</v>
      </c>
      <c r="AS11" s="542">
        <f>AK11</f>
        <v>1979</v>
      </c>
      <c r="AT11" s="542">
        <f>LN(N9)</f>
        <v>-1.1765564495640883</v>
      </c>
      <c r="AU11" s="542">
        <f>LN(Z20)</f>
        <v>-1.1131923074801087</v>
      </c>
      <c r="AW11" s="542">
        <f>AF11</f>
        <v>1970</v>
      </c>
      <c r="AX11" s="542">
        <f>EXP(AT$3+AS$3*LN(Z11))</f>
        <v>0.26792057718873086</v>
      </c>
      <c r="BB11" s="542">
        <f>AK11</f>
        <v>1979</v>
      </c>
      <c r="BC11" s="542">
        <f>LN(O9)</f>
        <v>-1.8516528472144202</v>
      </c>
      <c r="BD11" s="542">
        <f>LN(AA20)</f>
        <v>-1.6580569169975941</v>
      </c>
      <c r="BF11" s="542">
        <f>AF11</f>
        <v>1970</v>
      </c>
      <c r="BG11" s="542">
        <f>EXP(BC$3+BB$3*LN(AA11))</f>
        <v>0.14653467575517376</v>
      </c>
      <c r="BK11" s="542">
        <f>AF11</f>
        <v>1970</v>
      </c>
      <c r="BL11" s="548">
        <f>AG11+AP11+AX11+BG11</f>
        <v>0.98814730572699316</v>
      </c>
      <c r="BN11" s="542">
        <f>AF11</f>
        <v>1970</v>
      </c>
      <c r="BO11" s="548">
        <f>AG11/$BL11</f>
        <v>0.24707336361570698</v>
      </c>
      <c r="BP11" s="548">
        <f>AP11/$BL11</f>
        <v>0.33350004832211705</v>
      </c>
      <c r="BQ11" s="548">
        <f>AX11/$BL11</f>
        <v>0.27113424854366031</v>
      </c>
      <c r="BR11" s="548">
        <f>BG11/$BL11</f>
        <v>0.14829233951851564</v>
      </c>
    </row>
    <row r="12" spans="1:70" x14ac:dyDescent="0.2">
      <c r="C12" s="542">
        <v>1989</v>
      </c>
      <c r="D12" s="542">
        <v>13569</v>
      </c>
      <c r="E12" s="542">
        <v>15955</v>
      </c>
      <c r="F12" s="542">
        <v>22040</v>
      </c>
      <c r="G12" s="542">
        <v>11620</v>
      </c>
      <c r="H12" s="542">
        <v>63184</v>
      </c>
      <c r="I12" s="542">
        <f t="shared" si="0"/>
        <v>63184</v>
      </c>
      <c r="K12" s="542">
        <v>1989</v>
      </c>
      <c r="L12" s="542">
        <f t="shared" si="2"/>
        <v>0.2147537351228159</v>
      </c>
      <c r="M12" s="542">
        <f t="shared" si="2"/>
        <v>0.25251645986325655</v>
      </c>
      <c r="N12" s="542">
        <f t="shared" si="2"/>
        <v>0.34882248670549504</v>
      </c>
      <c r="O12" s="542">
        <f t="shared" si="2"/>
        <v>0.18390731830843252</v>
      </c>
      <c r="Q12" s="542">
        <f>Q11+1</f>
        <v>1971</v>
      </c>
      <c r="R12" s="433">
        <f>'[12]Final Floorspace Estimates'!G66</f>
        <v>15682.3</v>
      </c>
      <c r="S12" s="433">
        <f>'[12]Final Floorspace Estimates'!G122</f>
        <v>17897.5</v>
      </c>
      <c r="T12" s="433">
        <f>'[12]Final Floorspace Estimates'!G179</f>
        <v>20021.399999999998</v>
      </c>
      <c r="U12" s="433">
        <f>'[12]Final Floorspace Estimates'!G237</f>
        <v>11610</v>
      </c>
      <c r="V12" s="433">
        <f t="shared" ref="V12:V59" si="4">SUM(R12:U12)</f>
        <v>65211.199999999997</v>
      </c>
      <c r="X12" s="542">
        <f t="shared" ref="X12:AA51" si="5">R12/$V12</f>
        <v>0.24048476335353436</v>
      </c>
      <c r="Y12" s="542">
        <f t="shared" si="3"/>
        <v>0.27445438820325346</v>
      </c>
      <c r="Z12" s="542">
        <f t="shared" si="3"/>
        <v>0.30702394680668349</v>
      </c>
      <c r="AA12" s="542">
        <f t="shared" si="3"/>
        <v>0.17803690163652872</v>
      </c>
      <c r="AB12" s="542">
        <f t="shared" ref="AB12:AB19" si="6">K10</f>
        <v>1983</v>
      </c>
      <c r="AC12" s="542">
        <f t="shared" ref="AC12:AC19" si="7">LN(L10)</f>
        <v>-1.5512726795992124</v>
      </c>
      <c r="AD12" s="542">
        <f>LN(X23)</f>
        <v>-1.539649397019329</v>
      </c>
      <c r="AF12" s="542">
        <f>AF11+1</f>
        <v>1971</v>
      </c>
      <c r="AG12" s="542">
        <f t="shared" ref="AG12:AG59" si="8">EXP(AC$3+AB$3*LN(X12))</f>
        <v>0.24060008506229877</v>
      </c>
      <c r="AK12" s="542">
        <f t="shared" ref="AK12:AK19" si="9">AB12</f>
        <v>1983</v>
      </c>
      <c r="AL12" s="542">
        <f t="shared" ref="AL12:AL19" si="10">LN(M10)</f>
        <v>-1.214330448570651</v>
      </c>
      <c r="AM12" s="542">
        <f>LN(Y23)</f>
        <v>-1.347875039158507</v>
      </c>
      <c r="AO12" s="542">
        <f>AO11+1</f>
        <v>1971</v>
      </c>
      <c r="AP12" s="542">
        <f>EXP(AL$3+AK$3*LN(Y12))</f>
        <v>0.32525277604149722</v>
      </c>
      <c r="AS12" s="542">
        <f t="shared" ref="AS12:AS19" si="11">AK12</f>
        <v>1983</v>
      </c>
      <c r="AT12" s="542">
        <f t="shared" ref="AT12:AT19" si="12">LN(N10)</f>
        <v>-1.1213827173489692</v>
      </c>
      <c r="AU12" s="542">
        <f>LN(Z23)</f>
        <v>-1.0974810971605711</v>
      </c>
      <c r="AW12" s="542">
        <f>AW11+1</f>
        <v>1971</v>
      </c>
      <c r="AX12" s="542">
        <f>EXP(AT$3+AS$3*LN(Z12))</f>
        <v>0.27396018129653793</v>
      </c>
      <c r="BB12" s="542">
        <f t="shared" ref="BB12:BB19" si="13">AK12</f>
        <v>1983</v>
      </c>
      <c r="BC12" s="542">
        <f t="shared" ref="BC12:BC19" si="14">LN(O10)</f>
        <v>-1.8000883728302226</v>
      </c>
      <c r="BD12" s="542">
        <f>LN(AA23)</f>
        <v>-1.6500443548256787</v>
      </c>
      <c r="BF12" s="542">
        <f>AF12</f>
        <v>1971</v>
      </c>
      <c r="BG12" s="542">
        <f>EXP(BC$3+BB$3*LN(AA12))</f>
        <v>0.14905228644610335</v>
      </c>
      <c r="BK12" s="542">
        <f t="shared" ref="BK12:BK54" si="15">AF12</f>
        <v>1971</v>
      </c>
      <c r="BL12" s="548">
        <f t="shared" ref="BL12:BL59" si="16">AG12+AP12+AX12+BG12</f>
        <v>0.98886532884643719</v>
      </c>
      <c r="BN12" s="542">
        <f t="shared" ref="BN12:BN54" si="17">AF12</f>
        <v>1971</v>
      </c>
      <c r="BO12" s="548">
        <f t="shared" ref="BO12:BO54" si="18">AG12/$BL12</f>
        <v>0.2433092535896382</v>
      </c>
      <c r="BP12" s="548">
        <f t="shared" ref="BP12:BP54" si="19">AP12/$BL12</f>
        <v>0.32891513793988658</v>
      </c>
      <c r="BQ12" s="548">
        <f t="shared" ref="BQ12:BQ54" si="20">AX12/$BL12</f>
        <v>0.27704498611163436</v>
      </c>
      <c r="BR12" s="548">
        <f t="shared" ref="BR12:BR54" si="21">BG12/$BL12</f>
        <v>0.15073062235884091</v>
      </c>
    </row>
    <row r="13" spans="1:70" x14ac:dyDescent="0.2">
      <c r="C13" s="542">
        <v>1992</v>
      </c>
      <c r="D13" s="542">
        <v>12765</v>
      </c>
      <c r="E13" s="542">
        <v>16208</v>
      </c>
      <c r="F13" s="542">
        <v>23319</v>
      </c>
      <c r="G13" s="542">
        <v>11977</v>
      </c>
      <c r="H13" s="542">
        <v>64269</v>
      </c>
      <c r="I13" s="542">
        <f t="shared" si="0"/>
        <v>64269</v>
      </c>
      <c r="K13" s="542">
        <v>1992</v>
      </c>
      <c r="L13" s="542">
        <f t="shared" si="2"/>
        <v>0.19861830742659758</v>
      </c>
      <c r="M13" s="542">
        <f t="shared" si="2"/>
        <v>0.25219001384804496</v>
      </c>
      <c r="N13" s="542">
        <f t="shared" si="2"/>
        <v>0.3628343369276012</v>
      </c>
      <c r="O13" s="542">
        <f t="shared" si="2"/>
        <v>0.18635734179775632</v>
      </c>
      <c r="Q13" s="542">
        <f t="shared" ref="Q13:Q55" si="22">Q12+1</f>
        <v>1972</v>
      </c>
      <c r="R13" s="433">
        <f>'[12]Final Floorspace Estimates'!G67</f>
        <v>15917.15</v>
      </c>
      <c r="S13" s="433">
        <f>'[12]Final Floorspace Estimates'!G123</f>
        <v>18319.25</v>
      </c>
      <c r="T13" s="433">
        <f>'[12]Final Floorspace Estimates'!G180</f>
        <v>20913.199999999997</v>
      </c>
      <c r="U13" s="433">
        <f>'[12]Final Floorspace Estimates'!G238</f>
        <v>12124.5</v>
      </c>
      <c r="V13" s="433">
        <f t="shared" si="4"/>
        <v>67274.100000000006</v>
      </c>
      <c r="X13" s="542">
        <f t="shared" si="5"/>
        <v>0.23660145583515793</v>
      </c>
      <c r="Y13" s="542">
        <f t="shared" si="3"/>
        <v>0.27230761912831236</v>
      </c>
      <c r="Z13" s="542">
        <f t="shared" si="3"/>
        <v>0.310865548554347</v>
      </c>
      <c r="AA13" s="542">
        <f t="shared" si="3"/>
        <v>0.18022537648218256</v>
      </c>
      <c r="AB13" s="542">
        <f t="shared" si="6"/>
        <v>1986</v>
      </c>
      <c r="AC13" s="542">
        <f t="shared" si="7"/>
        <v>-1.5937276607121191</v>
      </c>
      <c r="AD13" s="542">
        <f>LN(X27)</f>
        <v>-1.5619001446190284</v>
      </c>
      <c r="AF13" s="542">
        <f t="shared" ref="AF13:AF55" si="23">AF12+1</f>
        <v>1972</v>
      </c>
      <c r="AG13" s="542">
        <f t="shared" si="8"/>
        <v>0.23670023390974376</v>
      </c>
      <c r="AK13" s="542">
        <f t="shared" si="9"/>
        <v>1986</v>
      </c>
      <c r="AL13" s="542">
        <f t="shared" si="10"/>
        <v>-1.2896548710816544</v>
      </c>
      <c r="AM13" s="542">
        <f>LN(Y27)</f>
        <v>-1.3921305781675926</v>
      </c>
      <c r="AO13" s="542">
        <f t="shared" ref="AO13:AO55" si="24">AO12+1</f>
        <v>1972</v>
      </c>
      <c r="AP13" s="542">
        <f t="shared" ref="AP13:AP59" si="25">EXP(AL$3+AK$3*LN(Y13))</f>
        <v>0.32055790804965972</v>
      </c>
      <c r="AS13" s="542">
        <f t="shared" si="11"/>
        <v>1986</v>
      </c>
      <c r="AT13" s="542">
        <f t="shared" si="12"/>
        <v>-1.0977024876457708</v>
      </c>
      <c r="AU13" s="542">
        <f>LN(Z27)</f>
        <v>-1.0746031811598071</v>
      </c>
      <c r="AW13" s="542">
        <f t="shared" ref="AW13:AW55" si="26">AW12+1</f>
        <v>1972</v>
      </c>
      <c r="AX13" s="542">
        <f t="shared" ref="AX13:AX59" si="27">EXP(AT$3+AS$3*LN(Z13))</f>
        <v>0.28068083924199744</v>
      </c>
      <c r="BB13" s="542">
        <f t="shared" si="13"/>
        <v>1986</v>
      </c>
      <c r="BC13" s="542">
        <f t="shared" si="14"/>
        <v>-1.6722148023493257</v>
      </c>
      <c r="BD13" s="542">
        <f>LN(AA27)</f>
        <v>-1.6080167831675007</v>
      </c>
      <c r="BF13" s="542">
        <f t="shared" ref="BF13:BF54" si="28">AF13</f>
        <v>1972</v>
      </c>
      <c r="BG13" s="542">
        <f t="shared" ref="BG13:BG59" si="29">EXP(BC$3+BB$3*LN(AA13))</f>
        <v>0.15183905292680933</v>
      </c>
      <c r="BK13" s="542">
        <f t="shared" si="15"/>
        <v>1972</v>
      </c>
      <c r="BL13" s="548">
        <f t="shared" si="16"/>
        <v>0.98977803412821019</v>
      </c>
      <c r="BN13" s="542">
        <f t="shared" si="17"/>
        <v>1972</v>
      </c>
      <c r="BO13" s="548">
        <f t="shared" si="18"/>
        <v>0.23914476352087136</v>
      </c>
      <c r="BP13" s="548">
        <f t="shared" si="19"/>
        <v>0.32386848060535611</v>
      </c>
      <c r="BQ13" s="548">
        <f t="shared" si="20"/>
        <v>0.28357958003101091</v>
      </c>
      <c r="BR13" s="548">
        <f t="shared" si="21"/>
        <v>0.1534071758427617</v>
      </c>
    </row>
    <row r="14" spans="1:70" x14ac:dyDescent="0.2">
      <c r="C14" s="542">
        <v>1995</v>
      </c>
      <c r="D14" s="542">
        <v>11883</v>
      </c>
      <c r="E14" s="542">
        <v>14322</v>
      </c>
      <c r="F14" s="542">
        <v>20830</v>
      </c>
      <c r="G14" s="542">
        <v>11736</v>
      </c>
      <c r="H14" s="542">
        <v>58772</v>
      </c>
      <c r="I14" s="542">
        <f t="shared" si="0"/>
        <v>58771</v>
      </c>
      <c r="K14" s="542">
        <v>1995</v>
      </c>
      <c r="L14" s="542">
        <f t="shared" si="2"/>
        <v>0.202191557060455</v>
      </c>
      <c r="M14" s="542">
        <f t="shared" si="2"/>
        <v>0.24369161661363598</v>
      </c>
      <c r="N14" s="542">
        <f t="shared" si="2"/>
        <v>0.35442650286706029</v>
      </c>
      <c r="O14" s="542">
        <f t="shared" si="2"/>
        <v>0.19969032345884874</v>
      </c>
      <c r="Q14" s="542">
        <f t="shared" si="22"/>
        <v>1973</v>
      </c>
      <c r="R14" s="433">
        <f>'[12]Final Floorspace Estimates'!G68</f>
        <v>16123.67744611452</v>
      </c>
      <c r="S14" s="433">
        <f>'[12]Final Floorspace Estimates'!G124</f>
        <v>18816.947647051555</v>
      </c>
      <c r="T14" s="433">
        <f>'[12]Final Floorspace Estimates'!G181</f>
        <v>21842.420123450116</v>
      </c>
      <c r="U14" s="433">
        <f>'[12]Final Floorspace Estimates'!G239</f>
        <v>12480.511662591996</v>
      </c>
      <c r="V14" s="433">
        <f t="shared" si="4"/>
        <v>69263.55687920819</v>
      </c>
      <c r="X14" s="542">
        <f t="shared" si="5"/>
        <v>0.23278731518557905</v>
      </c>
      <c r="Y14" s="542">
        <f t="shared" si="3"/>
        <v>0.27167169136097458</v>
      </c>
      <c r="Z14" s="542">
        <f t="shared" si="3"/>
        <v>0.31535227336854915</v>
      </c>
      <c r="AA14" s="542">
        <f t="shared" si="3"/>
        <v>0.18018872008489714</v>
      </c>
      <c r="AB14" s="542">
        <f t="shared" si="6"/>
        <v>1989</v>
      </c>
      <c r="AC14" s="542">
        <f t="shared" si="7"/>
        <v>-1.5382633253804778</v>
      </c>
      <c r="AD14" s="542">
        <f>LN(X30)</f>
        <v>-1.5786607881177945</v>
      </c>
      <c r="AF14" s="542">
        <f t="shared" si="23"/>
        <v>1973</v>
      </c>
      <c r="AG14" s="542">
        <f t="shared" si="8"/>
        <v>0.23287008165563411</v>
      </c>
      <c r="AK14" s="542">
        <f t="shared" si="9"/>
        <v>1989</v>
      </c>
      <c r="AL14" s="542">
        <f t="shared" si="10"/>
        <v>-1.3762788448140866</v>
      </c>
      <c r="AM14" s="542">
        <f>LN(Y30)</f>
        <v>-1.4087853217014388</v>
      </c>
      <c r="AO14" s="542">
        <f t="shared" si="24"/>
        <v>1973</v>
      </c>
      <c r="AP14" s="542">
        <f t="shared" si="25"/>
        <v>0.31917319759333773</v>
      </c>
      <c r="AS14" s="542">
        <f t="shared" si="11"/>
        <v>1989</v>
      </c>
      <c r="AT14" s="542">
        <f t="shared" si="12"/>
        <v>-1.05319212025958</v>
      </c>
      <c r="AU14" s="542">
        <f>LN(Z30)</f>
        <v>-1.0571959996018971</v>
      </c>
      <c r="AW14" s="542">
        <f t="shared" si="26"/>
        <v>1973</v>
      </c>
      <c r="AX14" s="542">
        <f t="shared" si="27"/>
        <v>0.28863047008933645</v>
      </c>
      <c r="BB14" s="542">
        <f t="shared" si="13"/>
        <v>1989</v>
      </c>
      <c r="BC14" s="542">
        <f t="shared" si="14"/>
        <v>-1.6933233531205285</v>
      </c>
      <c r="BD14" s="542">
        <f>LN(AA30)</f>
        <v>-1.6000807376689354</v>
      </c>
      <c r="BF14" s="542">
        <f t="shared" si="28"/>
        <v>1973</v>
      </c>
      <c r="BG14" s="542">
        <f t="shared" si="29"/>
        <v>0.15179223071183637</v>
      </c>
      <c r="BK14" s="542">
        <f t="shared" si="15"/>
        <v>1973</v>
      </c>
      <c r="BL14" s="548">
        <f t="shared" si="16"/>
        <v>0.99246598005014464</v>
      </c>
      <c r="BN14" s="542">
        <f t="shared" si="17"/>
        <v>1973</v>
      </c>
      <c r="BO14" s="548">
        <f t="shared" si="18"/>
        <v>0.23463784788257253</v>
      </c>
      <c r="BP14" s="548">
        <f t="shared" si="19"/>
        <v>0.32159610909505576</v>
      </c>
      <c r="BQ14" s="548">
        <f t="shared" si="20"/>
        <v>0.29082152526251159</v>
      </c>
      <c r="BR14" s="548">
        <f t="shared" si="21"/>
        <v>0.15294451775986015</v>
      </c>
    </row>
    <row r="15" spans="1:70" x14ac:dyDescent="0.2">
      <c r="C15" s="542">
        <v>1999</v>
      </c>
      <c r="D15" s="542">
        <v>12360</v>
      </c>
      <c r="E15" s="542">
        <v>16761</v>
      </c>
      <c r="F15" s="542">
        <v>23485</v>
      </c>
      <c r="G15" s="542">
        <v>14731</v>
      </c>
      <c r="H15" s="542">
        <v>67338</v>
      </c>
      <c r="I15" s="542">
        <f t="shared" si="0"/>
        <v>67337</v>
      </c>
      <c r="K15" s="542">
        <v>1999</v>
      </c>
      <c r="L15" s="542">
        <f t="shared" si="2"/>
        <v>0.18355436090113905</v>
      </c>
      <c r="M15" s="542">
        <f t="shared" si="2"/>
        <v>0.24891218795016112</v>
      </c>
      <c r="N15" s="542">
        <f t="shared" si="2"/>
        <v>0.34876813638861248</v>
      </c>
      <c r="O15" s="542">
        <f t="shared" si="2"/>
        <v>0.21876531476008731</v>
      </c>
      <c r="Q15" s="542">
        <f t="shared" si="22"/>
        <v>1974</v>
      </c>
      <c r="R15" s="433">
        <f>'[12]Final Floorspace Estimates'!G69</f>
        <v>16266.882710413935</v>
      </c>
      <c r="S15" s="433">
        <f>'[12]Final Floorspace Estimates'!G125</f>
        <v>19088.117522095756</v>
      </c>
      <c r="T15" s="433">
        <f>'[12]Final Floorspace Estimates'!G182</f>
        <v>22567.383989277983</v>
      </c>
      <c r="U15" s="433">
        <f>'[12]Final Floorspace Estimates'!G240</f>
        <v>12887.114604342501</v>
      </c>
      <c r="V15" s="433">
        <f t="shared" si="4"/>
        <v>70809.498826130162</v>
      </c>
      <c r="X15" s="542">
        <f t="shared" si="5"/>
        <v>0.22972740917650897</v>
      </c>
      <c r="Y15" s="542">
        <f t="shared" si="3"/>
        <v>0.2695700130425418</v>
      </c>
      <c r="Z15" s="542">
        <f t="shared" si="3"/>
        <v>0.31870560254481217</v>
      </c>
      <c r="AA15" s="542">
        <f t="shared" si="3"/>
        <v>0.18199697523613725</v>
      </c>
      <c r="AB15" s="542">
        <f t="shared" si="6"/>
        <v>1992</v>
      </c>
      <c r="AC15" s="542">
        <f t="shared" si="7"/>
        <v>-1.6163703492097452</v>
      </c>
      <c r="AD15" s="542">
        <f>LN(X33)</f>
        <v>-1.6032405497653215</v>
      </c>
      <c r="AF15" s="542">
        <f t="shared" si="23"/>
        <v>1974</v>
      </c>
      <c r="AG15" s="542">
        <f t="shared" si="8"/>
        <v>0.22979750295022716</v>
      </c>
      <c r="AK15" s="542">
        <f t="shared" si="9"/>
        <v>1992</v>
      </c>
      <c r="AL15" s="542">
        <f t="shared" si="10"/>
        <v>-1.3775724523968647</v>
      </c>
      <c r="AM15" s="542">
        <f>LN(Y33)</f>
        <v>-1.4171739151206169</v>
      </c>
      <c r="AO15" s="542">
        <f t="shared" si="24"/>
        <v>1974</v>
      </c>
      <c r="AP15" s="542">
        <f t="shared" si="25"/>
        <v>0.31461648712099483</v>
      </c>
      <c r="AS15" s="542">
        <f t="shared" si="11"/>
        <v>1992</v>
      </c>
      <c r="AT15" s="542">
        <f t="shared" si="12"/>
        <v>-1.013808920987</v>
      </c>
      <c r="AU15" s="542">
        <f>LN(Z33)</f>
        <v>-1.0569425485888457</v>
      </c>
      <c r="AW15" s="542">
        <f t="shared" si="26"/>
        <v>1974</v>
      </c>
      <c r="AX15" s="542">
        <f t="shared" si="27"/>
        <v>0.29464250854043961</v>
      </c>
      <c r="BB15" s="542">
        <f t="shared" si="13"/>
        <v>1992</v>
      </c>
      <c r="BC15" s="542">
        <f t="shared" si="14"/>
        <v>-1.6800892559378224</v>
      </c>
      <c r="BD15" s="542">
        <f>LN(AA33)</f>
        <v>-1.5661778287509893</v>
      </c>
      <c r="BF15" s="542">
        <f t="shared" si="28"/>
        <v>1974</v>
      </c>
      <c r="BG15" s="542">
        <f t="shared" si="29"/>
        <v>0.15410781558629016</v>
      </c>
      <c r="BK15" s="542">
        <f t="shared" si="15"/>
        <v>1974</v>
      </c>
      <c r="BL15" s="548">
        <f t="shared" si="16"/>
        <v>0.9931643141979517</v>
      </c>
      <c r="BN15" s="542">
        <f t="shared" si="17"/>
        <v>1974</v>
      </c>
      <c r="BO15" s="548">
        <f t="shared" si="18"/>
        <v>0.23137913803901061</v>
      </c>
      <c r="BP15" s="548">
        <f t="shared" si="19"/>
        <v>0.31678190871675571</v>
      </c>
      <c r="BQ15" s="548">
        <f t="shared" si="20"/>
        <v>0.29667045455452518</v>
      </c>
      <c r="BR15" s="548">
        <f t="shared" si="21"/>
        <v>0.15516849868970856</v>
      </c>
    </row>
    <row r="16" spans="1:70" x14ac:dyDescent="0.2">
      <c r="C16" s="542">
        <v>2003</v>
      </c>
      <c r="D16" s="542">
        <v>13995</v>
      </c>
      <c r="E16" s="542">
        <v>18103</v>
      </c>
      <c r="F16" s="542">
        <v>26739</v>
      </c>
      <c r="G16" s="542">
        <v>12820</v>
      </c>
      <c r="H16" s="542">
        <v>71658</v>
      </c>
      <c r="I16" s="542">
        <f t="shared" si="0"/>
        <v>71657</v>
      </c>
      <c r="K16" s="542">
        <v>2003</v>
      </c>
      <c r="L16" s="542">
        <f t="shared" si="2"/>
        <v>0.195305413288304</v>
      </c>
      <c r="M16" s="542">
        <f t="shared" si="2"/>
        <v>0.25263407622423489</v>
      </c>
      <c r="N16" s="542">
        <f t="shared" si="2"/>
        <v>0.37315265780035445</v>
      </c>
      <c r="O16" s="542">
        <f t="shared" si="2"/>
        <v>0.17890785268710663</v>
      </c>
      <c r="Q16" s="542">
        <f t="shared" si="22"/>
        <v>1975</v>
      </c>
      <c r="R16" s="433">
        <f>'[12]Final Floorspace Estimates'!G70</f>
        <v>16481.487836957142</v>
      </c>
      <c r="S16" s="433">
        <f>'[12]Final Floorspace Estimates'!G126</f>
        <v>19504.31544870861</v>
      </c>
      <c r="T16" s="433">
        <f>'[12]Final Floorspace Estimates'!G183</f>
        <v>23222.371379067725</v>
      </c>
      <c r="U16" s="433">
        <f>'[12]Final Floorspace Estimates'!G241</f>
        <v>13312.491201445775</v>
      </c>
      <c r="V16" s="433">
        <f t="shared" si="4"/>
        <v>72520.665866179261</v>
      </c>
      <c r="X16" s="542">
        <f t="shared" si="5"/>
        <v>0.22726608533035339</v>
      </c>
      <c r="Y16" s="542">
        <f t="shared" si="3"/>
        <v>0.26894837789685333</v>
      </c>
      <c r="Z16" s="542">
        <f t="shared" si="3"/>
        <v>0.32021729394927839</v>
      </c>
      <c r="AA16" s="542">
        <f t="shared" si="3"/>
        <v>0.18356824282351478</v>
      </c>
      <c r="AB16" s="542">
        <f t="shared" si="6"/>
        <v>1995</v>
      </c>
      <c r="AC16" s="542">
        <f t="shared" si="7"/>
        <v>-1.5985397286559986</v>
      </c>
      <c r="AD16" s="542">
        <f>LN(X36)</f>
        <v>-1.6298902722220352</v>
      </c>
      <c r="AF16" s="542">
        <f t="shared" si="23"/>
        <v>1975</v>
      </c>
      <c r="AG16" s="542">
        <f t="shared" si="8"/>
        <v>0.22732609851017438</v>
      </c>
      <c r="AK16" s="542">
        <f t="shared" si="9"/>
        <v>1995</v>
      </c>
      <c r="AL16" s="542">
        <f t="shared" si="10"/>
        <v>-1.4118517193791398</v>
      </c>
      <c r="AM16" s="542">
        <f>LN(Y36)</f>
        <v>-1.4081885628616173</v>
      </c>
      <c r="AO16" s="542">
        <f t="shared" si="24"/>
        <v>1975</v>
      </c>
      <c r="AP16" s="542">
        <f t="shared" si="25"/>
        <v>0.31327447831841532</v>
      </c>
      <c r="AS16" s="542">
        <f t="shared" si="11"/>
        <v>1995</v>
      </c>
      <c r="AT16" s="542">
        <f t="shared" si="12"/>
        <v>-1.0372542806910072</v>
      </c>
      <c r="AU16" s="542">
        <f>LN(Z36)</f>
        <v>-1.0510225874876327</v>
      </c>
      <c r="AW16" s="542">
        <f t="shared" si="26"/>
        <v>1975</v>
      </c>
      <c r="AX16" s="542">
        <f t="shared" si="27"/>
        <v>0.29737248604557409</v>
      </c>
      <c r="BB16" s="542">
        <f t="shared" si="13"/>
        <v>1995</v>
      </c>
      <c r="BC16" s="542">
        <f t="shared" si="14"/>
        <v>-1.6109874951232073</v>
      </c>
      <c r="BD16" s="542">
        <f>LN(AA36)</f>
        <v>-1.5612055153619633</v>
      </c>
      <c r="BF16" s="542">
        <f t="shared" si="28"/>
        <v>1975</v>
      </c>
      <c r="BG16" s="542">
        <f t="shared" si="29"/>
        <v>0.15612959330366438</v>
      </c>
      <c r="BK16" s="542">
        <f t="shared" si="15"/>
        <v>1975</v>
      </c>
      <c r="BL16" s="548">
        <f t="shared" si="16"/>
        <v>0.99410265617782823</v>
      </c>
      <c r="BN16" s="542">
        <f t="shared" si="17"/>
        <v>1975</v>
      </c>
      <c r="BO16" s="548">
        <f t="shared" si="18"/>
        <v>0.22867467167244906</v>
      </c>
      <c r="BP16" s="548">
        <f t="shared" si="19"/>
        <v>0.31513292552995231</v>
      </c>
      <c r="BQ16" s="548">
        <f t="shared" si="20"/>
        <v>0.29913659741029719</v>
      </c>
      <c r="BR16" s="548">
        <f t="shared" si="21"/>
        <v>0.15705580538730141</v>
      </c>
    </row>
    <row r="17" spans="3:70" x14ac:dyDescent="0.2">
      <c r="C17" s="542">
        <v>2012</v>
      </c>
      <c r="D17" s="542">
        <v>15534</v>
      </c>
      <c r="E17" s="542">
        <v>18919</v>
      </c>
      <c r="F17" s="542">
        <v>34279</v>
      </c>
      <c r="G17" s="542">
        <v>18360</v>
      </c>
      <c r="H17" s="542">
        <v>87093</v>
      </c>
      <c r="I17" s="542">
        <f t="shared" si="0"/>
        <v>87092</v>
      </c>
      <c r="K17" s="542">
        <v>2012</v>
      </c>
      <c r="L17" s="542">
        <f t="shared" si="2"/>
        <v>0.1783631102741928</v>
      </c>
      <c r="M17" s="542">
        <f t="shared" si="2"/>
        <v>0.21723005557341662</v>
      </c>
      <c r="N17" s="542">
        <f t="shared" si="2"/>
        <v>0.39359527855600973</v>
      </c>
      <c r="O17" s="542">
        <f t="shared" si="2"/>
        <v>0.21081155559638085</v>
      </c>
      <c r="Q17" s="542">
        <f t="shared" si="22"/>
        <v>1976</v>
      </c>
      <c r="R17" s="433">
        <f>'[12]Final Floorspace Estimates'!G71</f>
        <v>16518.705638086714</v>
      </c>
      <c r="S17" s="433">
        <f>'[12]Final Floorspace Estimates'!G127</f>
        <v>19854.110891754204</v>
      </c>
      <c r="T17" s="433">
        <f>'[12]Final Floorspace Estimates'!G184</f>
        <v>23912.338061634782</v>
      </c>
      <c r="U17" s="433">
        <f>'[12]Final Floorspace Estimates'!G242</f>
        <v>13762.570885348063</v>
      </c>
      <c r="V17" s="433">
        <f t="shared" si="4"/>
        <v>74047.725476823762</v>
      </c>
      <c r="X17" s="542">
        <f t="shared" si="5"/>
        <v>0.22308187769058366</v>
      </c>
      <c r="Y17" s="542">
        <f t="shared" si="3"/>
        <v>0.26812587103662427</v>
      </c>
      <c r="Z17" s="542">
        <f t="shared" si="3"/>
        <v>0.32293143250050427</v>
      </c>
      <c r="AA17" s="542">
        <f t="shared" si="3"/>
        <v>0.18586081877228786</v>
      </c>
      <c r="AB17" s="542">
        <f t="shared" si="6"/>
        <v>1999</v>
      </c>
      <c r="AC17" s="542">
        <f t="shared" si="7"/>
        <v>-1.695244410666451</v>
      </c>
      <c r="AD17" s="542">
        <f>LN(X40)</f>
        <v>-1.6356837148886303</v>
      </c>
      <c r="AF17" s="542">
        <f t="shared" si="23"/>
        <v>1976</v>
      </c>
      <c r="AG17" s="542">
        <f t="shared" si="8"/>
        <v>0.22312498865748584</v>
      </c>
      <c r="AK17" s="542">
        <f t="shared" si="9"/>
        <v>1999</v>
      </c>
      <c r="AL17" s="542">
        <f t="shared" si="10"/>
        <v>-1.3906551035508743</v>
      </c>
      <c r="AM17" s="542">
        <f>LN(Y40)</f>
        <v>-1.4424878682507734</v>
      </c>
      <c r="AO17" s="542">
        <f t="shared" si="24"/>
        <v>1976</v>
      </c>
      <c r="AP17" s="542">
        <f t="shared" si="25"/>
        <v>0.31150287603143784</v>
      </c>
      <c r="AS17" s="542">
        <f t="shared" si="11"/>
        <v>1999</v>
      </c>
      <c r="AT17" s="542">
        <f t="shared" si="12"/>
        <v>-1.0533479432170374</v>
      </c>
      <c r="AU17" s="542">
        <f>LN(Z40)</f>
        <v>-1.04014120032208</v>
      </c>
      <c r="AW17" s="542">
        <f t="shared" si="26"/>
        <v>1976</v>
      </c>
      <c r="AX17" s="542">
        <f t="shared" si="27"/>
        <v>0.30230473368756</v>
      </c>
      <c r="BB17" s="542">
        <f t="shared" si="13"/>
        <v>1999</v>
      </c>
      <c r="BC17" s="542">
        <f t="shared" si="14"/>
        <v>-1.5197557458631945</v>
      </c>
      <c r="BD17" s="542">
        <f>LN(AA40)</f>
        <v>-1.5350865180987479</v>
      </c>
      <c r="BF17" s="542">
        <f t="shared" si="28"/>
        <v>1976</v>
      </c>
      <c r="BG17" s="542">
        <f t="shared" si="29"/>
        <v>0.15909554248384281</v>
      </c>
      <c r="BK17" s="542">
        <f t="shared" si="15"/>
        <v>1976</v>
      </c>
      <c r="BL17" s="548">
        <f t="shared" si="16"/>
        <v>0.99602814086032654</v>
      </c>
      <c r="BN17" s="542">
        <f t="shared" si="17"/>
        <v>1976</v>
      </c>
      <c r="BO17" s="548">
        <f t="shared" si="18"/>
        <v>0.22401474366453142</v>
      </c>
      <c r="BP17" s="548">
        <f t="shared" si="19"/>
        <v>0.31274505533786923</v>
      </c>
      <c r="BQ17" s="548">
        <f t="shared" si="20"/>
        <v>0.30351023358280027</v>
      </c>
      <c r="BR17" s="548">
        <f t="shared" si="21"/>
        <v>0.15972996741479903</v>
      </c>
    </row>
    <row r="18" spans="3:70" x14ac:dyDescent="0.2">
      <c r="Q18" s="542">
        <f t="shared" si="22"/>
        <v>1977</v>
      </c>
      <c r="R18" s="433">
        <f>'[12]Final Floorspace Estimates'!G72</f>
        <v>16613.054075114767</v>
      </c>
      <c r="S18" s="433">
        <f>'[12]Final Floorspace Estimates'!G128</f>
        <v>20011.231005333393</v>
      </c>
      <c r="T18" s="433">
        <f>'[12]Final Floorspace Estimates'!G185</f>
        <v>24592.781217513806</v>
      </c>
      <c r="U18" s="433">
        <f>'[12]Final Floorspace Estimates'!G243</f>
        <v>14148.883695578334</v>
      </c>
      <c r="V18" s="433">
        <f t="shared" si="4"/>
        <v>75365.9499935403</v>
      </c>
      <c r="X18" s="542">
        <f t="shared" si="5"/>
        <v>0.22043182732439107</v>
      </c>
      <c r="Y18" s="542">
        <f t="shared" si="3"/>
        <v>0.26552084869955966</v>
      </c>
      <c r="Z18" s="542">
        <f t="shared" si="3"/>
        <v>0.32631156669055034</v>
      </c>
      <c r="AA18" s="542">
        <f t="shared" si="3"/>
        <v>0.18773575728549896</v>
      </c>
      <c r="AB18" s="542">
        <f t="shared" si="6"/>
        <v>2003</v>
      </c>
      <c r="AC18" s="542">
        <f t="shared" si="7"/>
        <v>-1.6331907236735788</v>
      </c>
      <c r="AD18" s="542">
        <f>LN(X44)</f>
        <v>-1.6582449728780053</v>
      </c>
      <c r="AF18" s="542">
        <f t="shared" si="23"/>
        <v>1977</v>
      </c>
      <c r="AG18" s="542">
        <f t="shared" si="8"/>
        <v>0.22046438827184928</v>
      </c>
      <c r="AK18" s="542">
        <f t="shared" si="9"/>
        <v>2003</v>
      </c>
      <c r="AL18" s="542">
        <f t="shared" si="10"/>
        <v>-1.375813176247189</v>
      </c>
      <c r="AM18" s="542">
        <f>LN(Y44)</f>
        <v>-1.4642625924964601</v>
      </c>
      <c r="AO18" s="542">
        <f t="shared" si="24"/>
        <v>1977</v>
      </c>
      <c r="AP18" s="542">
        <f t="shared" si="25"/>
        <v>0.30592241316775909</v>
      </c>
      <c r="AS18" s="542">
        <f t="shared" si="11"/>
        <v>2003</v>
      </c>
      <c r="AT18" s="542">
        <f t="shared" si="12"/>
        <v>-0.98576767282430577</v>
      </c>
      <c r="AU18" s="542">
        <f>LN(Z44)</f>
        <v>-1.0226767933554555</v>
      </c>
      <c r="AW18" s="542">
        <f t="shared" si="26"/>
        <v>1977</v>
      </c>
      <c r="AX18" s="542">
        <f t="shared" si="27"/>
        <v>0.30850247978378764</v>
      </c>
      <c r="BB18" s="542">
        <f t="shared" si="13"/>
        <v>2003</v>
      </c>
      <c r="BC18" s="542">
        <f t="shared" si="14"/>
        <v>-1.7208843951484718</v>
      </c>
      <c r="BD18" s="542">
        <f>LN(AA44)</f>
        <v>-1.5202940594162742</v>
      </c>
      <c r="BF18" s="542">
        <f t="shared" si="28"/>
        <v>1977</v>
      </c>
      <c r="BG18" s="542">
        <f t="shared" si="29"/>
        <v>0.16153527435301873</v>
      </c>
      <c r="BK18" s="542">
        <f t="shared" si="15"/>
        <v>1977</v>
      </c>
      <c r="BL18" s="548">
        <f t="shared" si="16"/>
        <v>0.99642455557641474</v>
      </c>
      <c r="BN18" s="542">
        <f t="shared" si="17"/>
        <v>1977</v>
      </c>
      <c r="BO18" s="548">
        <f t="shared" si="18"/>
        <v>0.22125547492586065</v>
      </c>
      <c r="BP18" s="548">
        <f t="shared" si="19"/>
        <v>0.3070201466389878</v>
      </c>
      <c r="BQ18" s="548">
        <f t="shared" si="20"/>
        <v>0.30960947124122629</v>
      </c>
      <c r="BR18" s="548">
        <f t="shared" si="21"/>
        <v>0.1621149071939253</v>
      </c>
    </row>
    <row r="19" spans="3:70" x14ac:dyDescent="0.2">
      <c r="Q19" s="542">
        <f t="shared" si="22"/>
        <v>1978</v>
      </c>
      <c r="R19" s="433">
        <f>'[12]Final Floorspace Estimates'!G73</f>
        <v>16927.371698496336</v>
      </c>
      <c r="S19" s="433">
        <f>'[12]Final Floorspace Estimates'!G129</f>
        <v>20347.264235723665</v>
      </c>
      <c r="T19" s="433">
        <f>'[12]Final Floorspace Estimates'!G186</f>
        <v>25340.963149193281</v>
      </c>
      <c r="U19" s="433">
        <f>'[12]Final Floorspace Estimates'!G244</f>
        <v>14663.280413942713</v>
      </c>
      <c r="V19" s="433">
        <f t="shared" si="4"/>
        <v>77278.879497356</v>
      </c>
      <c r="X19" s="542">
        <f t="shared" si="5"/>
        <v>0.21904266480824797</v>
      </c>
      <c r="Y19" s="542">
        <f t="shared" si="3"/>
        <v>0.26329657427835534</v>
      </c>
      <c r="Z19" s="542">
        <f t="shared" si="3"/>
        <v>0.32791576837058423</v>
      </c>
      <c r="AA19" s="542">
        <f t="shared" si="3"/>
        <v>0.18974499254281241</v>
      </c>
      <c r="AB19" s="542">
        <f t="shared" si="6"/>
        <v>2012</v>
      </c>
      <c r="AC19" s="542">
        <f t="shared" si="7"/>
        <v>-1.7239338611926169</v>
      </c>
      <c r="AD19" s="542">
        <f>LN(X45)</f>
        <v>-1.6652825896351684</v>
      </c>
      <c r="AF19" s="542">
        <f t="shared" si="23"/>
        <v>1978</v>
      </c>
      <c r="AG19" s="542">
        <f t="shared" si="8"/>
        <v>0.21906974400209675</v>
      </c>
      <c r="AK19" s="542">
        <f t="shared" si="9"/>
        <v>2012</v>
      </c>
      <c r="AL19" s="542">
        <f t="shared" si="10"/>
        <v>-1.5267983230857902</v>
      </c>
      <c r="AM19" s="542">
        <f>LN(Y45)</f>
        <v>-1.468829977305306</v>
      </c>
      <c r="AO19" s="542">
        <f t="shared" si="24"/>
        <v>1978</v>
      </c>
      <c r="AP19" s="542">
        <f t="shared" si="25"/>
        <v>0.30119432920290806</v>
      </c>
      <c r="AS19" s="542">
        <f t="shared" si="11"/>
        <v>2012</v>
      </c>
      <c r="AT19" s="542">
        <f t="shared" si="12"/>
        <v>-0.93243210941457888</v>
      </c>
      <c r="AU19" s="542">
        <f>LN(Z45)</f>
        <v>-1.0156515305850016</v>
      </c>
      <c r="AW19" s="542">
        <f t="shared" si="26"/>
        <v>1978</v>
      </c>
      <c r="AX19" s="542">
        <f t="shared" si="27"/>
        <v>0.31146533840826912</v>
      </c>
      <c r="BB19" s="542">
        <f t="shared" si="13"/>
        <v>2012</v>
      </c>
      <c r="BC19" s="542">
        <f t="shared" si="14"/>
        <v>-1.5567906459977281</v>
      </c>
      <c r="BD19" s="542">
        <f>LN(AA45)</f>
        <v>-1.5209612706385498</v>
      </c>
      <c r="BF19" s="542">
        <f t="shared" si="28"/>
        <v>1978</v>
      </c>
      <c r="BG19" s="542">
        <f t="shared" si="29"/>
        <v>0.16416375356991886</v>
      </c>
      <c r="BK19" s="542">
        <f t="shared" si="15"/>
        <v>1978</v>
      </c>
      <c r="BL19" s="548">
        <f t="shared" si="16"/>
        <v>0.99589316518319271</v>
      </c>
      <c r="BN19" s="542">
        <f t="shared" si="17"/>
        <v>1978</v>
      </c>
      <c r="BO19" s="548">
        <f t="shared" si="18"/>
        <v>0.21997313734129231</v>
      </c>
      <c r="BP19" s="548">
        <f t="shared" si="19"/>
        <v>0.30243638548066942</v>
      </c>
      <c r="BQ19" s="548">
        <f t="shared" si="20"/>
        <v>0.31274974997039534</v>
      </c>
      <c r="BR19" s="548">
        <f t="shared" si="21"/>
        <v>0.16484072720764303</v>
      </c>
    </row>
    <row r="20" spans="3:70" x14ac:dyDescent="0.2">
      <c r="D20" s="542">
        <f>5675-826-972-2665</f>
        <v>1212</v>
      </c>
      <c r="Q20" s="542">
        <f t="shared" si="22"/>
        <v>1979</v>
      </c>
      <c r="R20" s="433">
        <f>'[12]Final Floorspace Estimates'!G74</f>
        <v>17099.558719509667</v>
      </c>
      <c r="S20" s="433">
        <f>'[12]Final Floorspace Estimates'!G130</f>
        <v>20748.193808236039</v>
      </c>
      <c r="T20" s="433">
        <f>'[12]Final Floorspace Estimates'!G187</f>
        <v>25849.81476111658</v>
      </c>
      <c r="U20" s="433">
        <f>'[12]Final Floorspace Estimates'!G245</f>
        <v>14990.832168701994</v>
      </c>
      <c r="V20" s="433">
        <f t="shared" si="4"/>
        <v>78688.399457564272</v>
      </c>
      <c r="X20" s="549">
        <f t="shared" si="5"/>
        <v>0.21730723762822571</v>
      </c>
      <c r="Y20" s="549">
        <f t="shared" si="3"/>
        <v>0.26367538228332243</v>
      </c>
      <c r="Z20" s="549">
        <f t="shared" si="3"/>
        <v>0.32850858499234159</v>
      </c>
      <c r="AA20" s="549">
        <f t="shared" si="3"/>
        <v>0.19050879509611038</v>
      </c>
      <c r="AF20" s="542">
        <f t="shared" si="23"/>
        <v>1979</v>
      </c>
      <c r="AG20" s="542">
        <f t="shared" si="8"/>
        <v>0.21732751604709533</v>
      </c>
      <c r="AH20" s="542">
        <f>L9</f>
        <v>0.2212754555198285</v>
      </c>
      <c r="AO20" s="542">
        <f t="shared" si="24"/>
        <v>1979</v>
      </c>
      <c r="AP20" s="542">
        <f t="shared" si="25"/>
        <v>0.30199715855806464</v>
      </c>
      <c r="AQ20" s="542">
        <f>M9</f>
        <v>0.31340836012861734</v>
      </c>
      <c r="AW20" s="542">
        <f t="shared" si="26"/>
        <v>1979</v>
      </c>
      <c r="AX20" s="542">
        <f t="shared" si="27"/>
        <v>0.31256372218471318</v>
      </c>
      <c r="AY20" s="542">
        <f>N9</f>
        <v>0.30833869239013934</v>
      </c>
      <c r="BF20" s="542">
        <f t="shared" si="28"/>
        <v>1979</v>
      </c>
      <c r="BG20" s="542">
        <f t="shared" si="29"/>
        <v>0.16516674258806993</v>
      </c>
      <c r="BH20" s="542">
        <f>O9</f>
        <v>0.15697749196141478</v>
      </c>
      <c r="BK20" s="542">
        <f t="shared" si="15"/>
        <v>1979</v>
      </c>
      <c r="BL20" s="548">
        <f t="shared" si="16"/>
        <v>0.9970551393779431</v>
      </c>
      <c r="BN20" s="542">
        <f t="shared" si="17"/>
        <v>1979</v>
      </c>
      <c r="BO20" s="548">
        <f t="shared" si="18"/>
        <v>0.21796940556636085</v>
      </c>
      <c r="BP20" s="548">
        <f t="shared" si="19"/>
        <v>0.30288912481458036</v>
      </c>
      <c r="BQ20" s="548">
        <f t="shared" si="20"/>
        <v>0.31348689740441021</v>
      </c>
      <c r="BR20" s="548">
        <f t="shared" si="21"/>
        <v>0.16565457221464852</v>
      </c>
    </row>
    <row r="21" spans="3:70" x14ac:dyDescent="0.2">
      <c r="Q21" s="542">
        <f t="shared" si="22"/>
        <v>1980</v>
      </c>
      <c r="R21" s="433">
        <f>'[12]Final Floorspace Estimates'!G75</f>
        <v>17245.216654062271</v>
      </c>
      <c r="S21" s="433">
        <f>'[12]Final Floorspace Estimates'!G131</f>
        <v>21042.749466398225</v>
      </c>
      <c r="T21" s="433">
        <f>'[12]Final Floorspace Estimates'!G188</f>
        <v>26594.39009099024</v>
      </c>
      <c r="U21" s="433">
        <f>'[12]Final Floorspace Estimates'!G246</f>
        <v>15343.852643559425</v>
      </c>
      <c r="V21" s="433">
        <f t="shared" si="4"/>
        <v>80226.208855010162</v>
      </c>
      <c r="X21" s="542">
        <f t="shared" si="5"/>
        <v>0.21495739235576877</v>
      </c>
      <c r="Y21" s="542">
        <f t="shared" si="3"/>
        <v>0.26229270666931304</v>
      </c>
      <c r="Z21" s="542">
        <f t="shared" si="3"/>
        <v>0.33149254427631364</v>
      </c>
      <c r="AA21" s="542">
        <f t="shared" si="3"/>
        <v>0.19125735669860455</v>
      </c>
      <c r="AF21" s="542">
        <f t="shared" si="23"/>
        <v>1980</v>
      </c>
      <c r="AG21" s="542">
        <f t="shared" si="8"/>
        <v>0.21496854678591645</v>
      </c>
      <c r="AO21" s="542">
        <f t="shared" si="24"/>
        <v>1980</v>
      </c>
      <c r="AP21" s="542">
        <f t="shared" si="25"/>
        <v>0.29907153017251731</v>
      </c>
      <c r="AW21" s="542">
        <f t="shared" si="26"/>
        <v>1980</v>
      </c>
      <c r="AX21" s="542">
        <f t="shared" si="27"/>
        <v>0.31812105258576973</v>
      </c>
      <c r="BF21" s="542">
        <f t="shared" si="28"/>
        <v>1980</v>
      </c>
      <c r="BG21" s="542">
        <f t="shared" si="29"/>
        <v>0.16615173410419481</v>
      </c>
      <c r="BK21" s="542">
        <f t="shared" si="15"/>
        <v>1980</v>
      </c>
      <c r="BL21" s="548">
        <f t="shared" si="16"/>
        <v>0.99831286364839833</v>
      </c>
      <c r="BN21" s="542">
        <f t="shared" si="17"/>
        <v>1980</v>
      </c>
      <c r="BO21" s="548">
        <f t="shared" si="18"/>
        <v>0.21533184096246152</v>
      </c>
      <c r="BP21" s="548">
        <f t="shared" si="19"/>
        <v>0.29957695734736028</v>
      </c>
      <c r="BQ21" s="548">
        <f t="shared" si="20"/>
        <v>0.31865867321710745</v>
      </c>
      <c r="BR21" s="548">
        <f t="shared" si="21"/>
        <v>0.16643252847307072</v>
      </c>
    </row>
    <row r="22" spans="3:70" x14ac:dyDescent="0.2">
      <c r="G22" s="545" t="s">
        <v>1473</v>
      </c>
      <c r="Q22" s="542">
        <f t="shared" si="22"/>
        <v>1981</v>
      </c>
      <c r="R22" s="433">
        <f>'[12]Final Floorspace Estimates'!G76</f>
        <v>17838.832482681795</v>
      </c>
      <c r="S22" s="433">
        <f>'[12]Final Floorspace Estimates'!G132</f>
        <v>21793.033023238218</v>
      </c>
      <c r="T22" s="433">
        <f>'[12]Final Floorspace Estimates'!G189</f>
        <v>27799.969292662143</v>
      </c>
      <c r="U22" s="433">
        <f>'[12]Final Floorspace Estimates'!G247</f>
        <v>15959.618757428241</v>
      </c>
      <c r="V22" s="433">
        <f t="shared" si="4"/>
        <v>83391.453556010398</v>
      </c>
      <c r="X22" s="542">
        <f t="shared" si="5"/>
        <v>0.21391679509100089</v>
      </c>
      <c r="Y22" s="542">
        <f t="shared" si="3"/>
        <v>0.26133413070442274</v>
      </c>
      <c r="Z22" s="542">
        <f t="shared" si="3"/>
        <v>0.33336712705205596</v>
      </c>
      <c r="AA22" s="542">
        <f t="shared" si="3"/>
        <v>0.19138194715252041</v>
      </c>
      <c r="AF22" s="542">
        <f t="shared" si="23"/>
        <v>1981</v>
      </c>
      <c r="AG22" s="542">
        <f t="shared" si="8"/>
        <v>0.21392394040935173</v>
      </c>
      <c r="AO22" s="542">
        <f t="shared" si="24"/>
        <v>1981</v>
      </c>
      <c r="AP22" s="542">
        <f t="shared" si="25"/>
        <v>0.2970509525479384</v>
      </c>
      <c r="AW22" s="542">
        <f t="shared" si="26"/>
        <v>1981</v>
      </c>
      <c r="AX22" s="542">
        <f t="shared" si="27"/>
        <v>0.3216366641300466</v>
      </c>
      <c r="BF22" s="542">
        <f t="shared" si="28"/>
        <v>1981</v>
      </c>
      <c r="BG22" s="542">
        <f t="shared" si="29"/>
        <v>0.16631586938189361</v>
      </c>
      <c r="BK22" s="542">
        <f t="shared" si="15"/>
        <v>1981</v>
      </c>
      <c r="BL22" s="548">
        <f t="shared" si="16"/>
        <v>0.99892742646923027</v>
      </c>
      <c r="BN22" s="542">
        <f t="shared" si="17"/>
        <v>1981</v>
      </c>
      <c r="BO22" s="548">
        <f t="shared" si="18"/>
        <v>0.21415363593076917</v>
      </c>
      <c r="BP22" s="548">
        <f t="shared" si="19"/>
        <v>0.29736990363542531</v>
      </c>
      <c r="BQ22" s="548">
        <f t="shared" si="20"/>
        <v>0.32198201351512684</v>
      </c>
      <c r="BR22" s="548">
        <f t="shared" si="21"/>
        <v>0.16649444691867873</v>
      </c>
    </row>
    <row r="23" spans="3:70" x14ac:dyDescent="0.2">
      <c r="Q23" s="542">
        <f t="shared" si="22"/>
        <v>1982</v>
      </c>
      <c r="R23" s="433">
        <f>'[12]Final Floorspace Estimates'!G77</f>
        <v>18029.96726132289</v>
      </c>
      <c r="S23" s="433">
        <f>'[12]Final Floorspace Estimates'!G133</f>
        <v>21841.450844632276</v>
      </c>
      <c r="T23" s="433">
        <f>'[12]Final Floorspace Estimates'!G190</f>
        <v>28056.028292957806</v>
      </c>
      <c r="U23" s="433">
        <f>'[12]Final Floorspace Estimates'!G248</f>
        <v>16145.48208733808</v>
      </c>
      <c r="V23" s="433">
        <f t="shared" si="4"/>
        <v>84072.928486251054</v>
      </c>
      <c r="X23" s="542">
        <f t="shared" si="5"/>
        <v>0.21445627725780289</v>
      </c>
      <c r="Y23" s="542">
        <f t="shared" si="3"/>
        <v>0.25979172175742798</v>
      </c>
      <c r="Z23" s="542">
        <f t="shared" si="3"/>
        <v>0.33371061051532153</v>
      </c>
      <c r="AA23" s="542">
        <f t="shared" si="3"/>
        <v>0.19204139046944757</v>
      </c>
      <c r="AF23" s="542">
        <f t="shared" si="23"/>
        <v>1982</v>
      </c>
      <c r="AG23" s="542">
        <f t="shared" si="8"/>
        <v>0.21446549862974429</v>
      </c>
      <c r="AO23" s="542">
        <f t="shared" si="24"/>
        <v>1982</v>
      </c>
      <c r="AP23" s="542">
        <f t="shared" si="25"/>
        <v>0.29381294489820764</v>
      </c>
      <c r="AW23" s="542">
        <f t="shared" si="26"/>
        <v>1982</v>
      </c>
      <c r="AX23" s="542">
        <f t="shared" si="27"/>
        <v>0.32228287583559612</v>
      </c>
      <c r="BF23" s="542">
        <f t="shared" si="28"/>
        <v>1982</v>
      </c>
      <c r="BG23" s="542">
        <f t="shared" si="29"/>
        <v>0.16718553734716057</v>
      </c>
      <c r="BK23" s="542">
        <f t="shared" si="15"/>
        <v>1982</v>
      </c>
      <c r="BL23" s="548">
        <f t="shared" si="16"/>
        <v>0.99774685671070862</v>
      </c>
      <c r="BN23" s="542">
        <f t="shared" si="17"/>
        <v>1982</v>
      </c>
      <c r="BO23" s="548">
        <f t="shared" si="18"/>
        <v>0.21494981135473265</v>
      </c>
      <c r="BP23" s="548">
        <f t="shared" si="19"/>
        <v>0.29447644251852267</v>
      </c>
      <c r="BQ23" s="548">
        <f t="shared" si="20"/>
        <v>0.32301066514814419</v>
      </c>
      <c r="BR23" s="548">
        <f t="shared" si="21"/>
        <v>0.16756308097860048</v>
      </c>
    </row>
    <row r="24" spans="3:70" x14ac:dyDescent="0.2">
      <c r="Q24" s="542">
        <f t="shared" si="22"/>
        <v>1983</v>
      </c>
      <c r="R24" s="433">
        <f>'[12]Final Floorspace Estimates'!G78</f>
        <v>18207.106877348513</v>
      </c>
      <c r="S24" s="433">
        <f>'[12]Final Floorspace Estimates'!G134</f>
        <v>21890.252205688023</v>
      </c>
      <c r="T24" s="433">
        <f>'[12]Final Floorspace Estimates'!G191</f>
        <v>28400.612991728423</v>
      </c>
      <c r="U24" s="433">
        <f>'[12]Final Floorspace Estimates'!G249</f>
        <v>16443.048710441089</v>
      </c>
      <c r="V24" s="433">
        <f t="shared" si="4"/>
        <v>84941.020785206041</v>
      </c>
      <c r="X24" s="549">
        <f t="shared" si="5"/>
        <v>0.21434998907523839</v>
      </c>
      <c r="Y24" s="549">
        <f t="shared" si="3"/>
        <v>0.25771119776206636</v>
      </c>
      <c r="Z24" s="549">
        <f t="shared" si="3"/>
        <v>0.33435685996223491</v>
      </c>
      <c r="AA24" s="549">
        <f t="shared" si="3"/>
        <v>0.1935819532004604</v>
      </c>
      <c r="AF24" s="542">
        <f t="shared" si="23"/>
        <v>1983</v>
      </c>
      <c r="AG24" s="542">
        <f t="shared" si="8"/>
        <v>0.21435880101441207</v>
      </c>
      <c r="AH24" s="542">
        <f>L10</f>
        <v>0.21197802197802196</v>
      </c>
      <c r="AO24" s="542">
        <f t="shared" si="24"/>
        <v>1983</v>
      </c>
      <c r="AP24" s="542">
        <f t="shared" si="25"/>
        <v>0.2894711336150001</v>
      </c>
      <c r="AQ24" s="542">
        <f>M10</f>
        <v>0.29690874343048257</v>
      </c>
      <c r="AW24" s="542">
        <f t="shared" si="26"/>
        <v>1983</v>
      </c>
      <c r="AX24" s="542">
        <f t="shared" si="27"/>
        <v>0.32350040736405422</v>
      </c>
      <c r="AY24" s="542">
        <f>N10</f>
        <v>0.32582895365504061</v>
      </c>
      <c r="BF24" s="542">
        <f t="shared" si="28"/>
        <v>1983</v>
      </c>
      <c r="BG24" s="542">
        <f t="shared" si="29"/>
        <v>0.16922322588086333</v>
      </c>
      <c r="BH24" s="542">
        <f>O10</f>
        <v>0.16528428093645484</v>
      </c>
      <c r="BK24" s="542">
        <f t="shared" si="15"/>
        <v>1983</v>
      </c>
      <c r="BL24" s="548">
        <f t="shared" si="16"/>
        <v>0.99655356787432969</v>
      </c>
      <c r="BN24" s="542">
        <f t="shared" si="17"/>
        <v>1983</v>
      </c>
      <c r="BO24" s="548">
        <f t="shared" si="18"/>
        <v>0.21510012900926542</v>
      </c>
      <c r="BP24" s="548">
        <f t="shared" si="19"/>
        <v>0.29047222642777576</v>
      </c>
      <c r="BQ24" s="548">
        <f t="shared" si="20"/>
        <v>0.32461918535306394</v>
      </c>
      <c r="BR24" s="548">
        <f t="shared" si="21"/>
        <v>0.1698084592098949</v>
      </c>
    </row>
    <row r="25" spans="3:70" x14ac:dyDescent="0.2">
      <c r="Q25" s="542">
        <f t="shared" si="22"/>
        <v>1984</v>
      </c>
      <c r="R25" s="433">
        <f>'[12]Final Floorspace Estimates'!G79</f>
        <v>18313.872427904465</v>
      </c>
      <c r="S25" s="433">
        <f>'[12]Final Floorspace Estimates'!G135</f>
        <v>21938.941840436102</v>
      </c>
      <c r="T25" s="433">
        <f>'[12]Final Floorspace Estimates'!G192</f>
        <v>29035.98085317605</v>
      </c>
      <c r="U25" s="433">
        <f>'[12]Final Floorspace Estimates'!G250</f>
        <v>16847.287028913135</v>
      </c>
      <c r="V25" s="433">
        <f t="shared" si="4"/>
        <v>86136.082150429764</v>
      </c>
      <c r="X25" s="542">
        <f t="shared" si="5"/>
        <v>0.21261557259965405</v>
      </c>
      <c r="Y25" s="542">
        <f t="shared" si="3"/>
        <v>0.25470094869327231</v>
      </c>
      <c r="Z25" s="542">
        <f t="shared" si="3"/>
        <v>0.33709428300287719</v>
      </c>
      <c r="AA25" s="542">
        <f t="shared" si="3"/>
        <v>0.19558919570419628</v>
      </c>
      <c r="AF25" s="542">
        <f t="shared" si="23"/>
        <v>1984</v>
      </c>
      <c r="AG25" s="542">
        <f t="shared" si="8"/>
        <v>0.21261773194593994</v>
      </c>
      <c r="AO25" s="542">
        <f t="shared" si="24"/>
        <v>1984</v>
      </c>
      <c r="AP25" s="542">
        <f t="shared" si="25"/>
        <v>0.28324175939584123</v>
      </c>
      <c r="AW25" s="542">
        <f t="shared" si="26"/>
        <v>1984</v>
      </c>
      <c r="AX25" s="542">
        <f t="shared" si="27"/>
        <v>0.32868248731392602</v>
      </c>
      <c r="BF25" s="542">
        <f t="shared" si="28"/>
        <v>1984</v>
      </c>
      <c r="BG25" s="542">
        <f t="shared" si="29"/>
        <v>0.1718907673063807</v>
      </c>
      <c r="BK25" s="542">
        <f t="shared" si="15"/>
        <v>1984</v>
      </c>
      <c r="BL25" s="548">
        <f t="shared" si="16"/>
        <v>0.99643274596208786</v>
      </c>
      <c r="BN25" s="542">
        <f t="shared" si="17"/>
        <v>1984</v>
      </c>
      <c r="BO25" s="548">
        <f t="shared" si="18"/>
        <v>0.21337890871967549</v>
      </c>
      <c r="BP25" s="548">
        <f t="shared" si="19"/>
        <v>0.28425577194611584</v>
      </c>
      <c r="BQ25" s="548">
        <f t="shared" si="20"/>
        <v>0.32985917880144788</v>
      </c>
      <c r="BR25" s="548">
        <f t="shared" si="21"/>
        <v>0.17250614053276084</v>
      </c>
    </row>
    <row r="26" spans="3:70" x14ac:dyDescent="0.2">
      <c r="Q26" s="542">
        <f t="shared" si="22"/>
        <v>1985</v>
      </c>
      <c r="R26" s="433">
        <f>'[12]Final Floorspace Estimates'!G80</f>
        <v>18310.250141025524</v>
      </c>
      <c r="S26" s="433">
        <f>'[12]Final Floorspace Estimates'!G136</f>
        <v>21935.632641589924</v>
      </c>
      <c r="T26" s="433">
        <f>'[12]Final Floorspace Estimates'!G193</f>
        <v>29408.164037719747</v>
      </c>
      <c r="U26" s="433">
        <f>'[12]Final Floorspace Estimates'!G251</f>
        <v>17190.115853910374</v>
      </c>
      <c r="V26" s="433">
        <f t="shared" si="4"/>
        <v>86844.16267424557</v>
      </c>
      <c r="X26" s="542">
        <f t="shared" si="5"/>
        <v>0.2108403095520385</v>
      </c>
      <c r="Y26" s="542">
        <f t="shared" si="3"/>
        <v>0.25258614932901108</v>
      </c>
      <c r="Z26" s="542">
        <f t="shared" si="3"/>
        <v>0.33863144202369067</v>
      </c>
      <c r="AA26" s="542">
        <f t="shared" si="3"/>
        <v>0.19794209909525975</v>
      </c>
      <c r="AF26" s="542">
        <f t="shared" si="23"/>
        <v>1985</v>
      </c>
      <c r="AG26" s="542">
        <f t="shared" si="8"/>
        <v>0.21083571567375187</v>
      </c>
      <c r="AO26" s="542">
        <f t="shared" si="24"/>
        <v>1985</v>
      </c>
      <c r="AP26" s="542">
        <f t="shared" si="25"/>
        <v>0.27890271821967721</v>
      </c>
      <c r="AW26" s="542">
        <f t="shared" si="26"/>
        <v>1985</v>
      </c>
      <c r="AX26" s="542">
        <f t="shared" si="27"/>
        <v>0.33160998481151471</v>
      </c>
      <c r="BF26" s="542">
        <f t="shared" si="28"/>
        <v>1985</v>
      </c>
      <c r="BG26" s="542">
        <f t="shared" si="29"/>
        <v>0.17503571175757635</v>
      </c>
      <c r="BK26" s="542">
        <f t="shared" si="15"/>
        <v>1985</v>
      </c>
      <c r="BL26" s="548">
        <f t="shared" si="16"/>
        <v>0.99638413046252017</v>
      </c>
      <c r="BN26" s="542">
        <f t="shared" si="17"/>
        <v>1985</v>
      </c>
      <c r="BO26" s="548">
        <f t="shared" si="18"/>
        <v>0.21160083669325624</v>
      </c>
      <c r="BP26" s="548">
        <f t="shared" si="19"/>
        <v>0.27991485381266656</v>
      </c>
      <c r="BQ26" s="548">
        <f t="shared" si="20"/>
        <v>0.33281339462681103</v>
      </c>
      <c r="BR26" s="548">
        <f t="shared" si="21"/>
        <v>0.1756709148672661</v>
      </c>
    </row>
    <row r="27" spans="3:70" x14ac:dyDescent="0.2">
      <c r="Q27" s="542">
        <f t="shared" si="22"/>
        <v>1986</v>
      </c>
      <c r="R27" s="433">
        <f>'[12]Final Floorspace Estimates'!G81</f>
        <v>18493.717320790016</v>
      </c>
      <c r="S27" s="433">
        <f>'[12]Final Floorspace Estimates'!G137</f>
        <v>21915.642178182858</v>
      </c>
      <c r="T27" s="433">
        <f>'[12]Final Floorspace Estimates'!G194</f>
        <v>30106.106760429888</v>
      </c>
      <c r="U27" s="433">
        <f>'[12]Final Floorspace Estimates'!G252</f>
        <v>17660.216096142212</v>
      </c>
      <c r="V27" s="433">
        <f t="shared" si="4"/>
        <v>88175.682355544966</v>
      </c>
      <c r="X27" s="549">
        <f t="shared" si="5"/>
        <v>0.20973716138899864</v>
      </c>
      <c r="Y27" s="549">
        <f t="shared" si="5"/>
        <v>0.24854519514591183</v>
      </c>
      <c r="Z27" s="549">
        <f t="shared" si="5"/>
        <v>0.3414332155552256</v>
      </c>
      <c r="AA27" s="549">
        <f t="shared" si="5"/>
        <v>0.200284427909864</v>
      </c>
      <c r="AF27" s="542">
        <f t="shared" si="23"/>
        <v>1986</v>
      </c>
      <c r="AG27" s="542">
        <f t="shared" si="8"/>
        <v>0.20972839982550523</v>
      </c>
      <c r="AH27" s="542">
        <f>L11</f>
        <v>0.20316686130384007</v>
      </c>
      <c r="AO27" s="542">
        <f t="shared" si="24"/>
        <v>1986</v>
      </c>
      <c r="AP27" s="542">
        <f t="shared" si="25"/>
        <v>0.27069744711780203</v>
      </c>
      <c r="AQ27" s="542">
        <f>M11</f>
        <v>0.27536580339355637</v>
      </c>
      <c r="AW27" s="542">
        <f t="shared" si="26"/>
        <v>1986</v>
      </c>
      <c r="AX27" s="542">
        <f t="shared" si="27"/>
        <v>0.3369784325873309</v>
      </c>
      <c r="AY27" s="542">
        <f>N11</f>
        <v>0.33363673833894347</v>
      </c>
      <c r="BF27" s="542">
        <f t="shared" si="28"/>
        <v>1986</v>
      </c>
      <c r="BG27" s="542">
        <f t="shared" si="29"/>
        <v>0.17818574895811656</v>
      </c>
      <c r="BH27" s="542">
        <f>O11</f>
        <v>0.18783059696366008</v>
      </c>
      <c r="BK27" s="542">
        <f t="shared" si="15"/>
        <v>1986</v>
      </c>
      <c r="BL27" s="548">
        <f t="shared" si="16"/>
        <v>0.99559002848875477</v>
      </c>
      <c r="BN27" s="542">
        <f t="shared" si="17"/>
        <v>1986</v>
      </c>
      <c r="BO27" s="548">
        <f t="shared" si="18"/>
        <v>0.21065739292694624</v>
      </c>
      <c r="BP27" s="548">
        <f t="shared" si="19"/>
        <v>0.27189650294981793</v>
      </c>
      <c r="BQ27" s="548">
        <f t="shared" si="20"/>
        <v>0.33847108040931639</v>
      </c>
      <c r="BR27" s="548">
        <f t="shared" si="21"/>
        <v>0.17897502371391938</v>
      </c>
    </row>
    <row r="28" spans="3:70" x14ac:dyDescent="0.2">
      <c r="Q28" s="542">
        <f t="shared" si="22"/>
        <v>1987</v>
      </c>
      <c r="R28" s="433">
        <f>'[12]Final Floorspace Estimates'!G82</f>
        <v>18668.715630507879</v>
      </c>
      <c r="S28" s="433">
        <f>'[12]Final Floorspace Estimates'!G138</f>
        <v>21880.360777542963</v>
      </c>
      <c r="T28" s="433">
        <f>'[12]Final Floorspace Estimates'!G195</f>
        <v>30806.133542091899</v>
      </c>
      <c r="U28" s="433">
        <f>'[12]Final Floorspace Estimates'!G253</f>
        <v>18130.768960203652</v>
      </c>
      <c r="V28" s="433">
        <f t="shared" si="4"/>
        <v>89485.978910346399</v>
      </c>
      <c r="X28" s="542">
        <f t="shared" si="5"/>
        <v>0.20862168417704369</v>
      </c>
      <c r="Y28" s="542">
        <f t="shared" si="5"/>
        <v>0.24451161001953511</v>
      </c>
      <c r="Z28" s="542">
        <f t="shared" si="5"/>
        <v>0.34425654071411271</v>
      </c>
      <c r="AA28" s="542">
        <f t="shared" si="5"/>
        <v>0.20261016508930837</v>
      </c>
      <c r="AF28" s="542">
        <f t="shared" si="23"/>
        <v>1987</v>
      </c>
      <c r="AG28" s="542">
        <f t="shared" si="8"/>
        <v>0.20860873091220036</v>
      </c>
      <c r="AO28" s="542">
        <f t="shared" si="24"/>
        <v>1987</v>
      </c>
      <c r="AP28" s="542">
        <f t="shared" si="25"/>
        <v>0.2626196520623918</v>
      </c>
      <c r="AW28" s="542">
        <f t="shared" si="26"/>
        <v>1987</v>
      </c>
      <c r="AX28" s="542">
        <f t="shared" si="27"/>
        <v>0.34243063087628839</v>
      </c>
      <c r="BF28" s="542">
        <f t="shared" si="28"/>
        <v>1987</v>
      </c>
      <c r="BG28" s="542">
        <f t="shared" si="29"/>
        <v>0.181332345894999</v>
      </c>
      <c r="BK28" s="542">
        <f t="shared" si="15"/>
        <v>1987</v>
      </c>
      <c r="BL28" s="548">
        <f t="shared" si="16"/>
        <v>0.9949913597458796</v>
      </c>
      <c r="BN28" s="542">
        <f t="shared" si="17"/>
        <v>1987</v>
      </c>
      <c r="BO28" s="548">
        <f t="shared" si="18"/>
        <v>0.20965883660083134</v>
      </c>
      <c r="BP28" s="548">
        <f t="shared" si="19"/>
        <v>0.26394164078918708</v>
      </c>
      <c r="BQ28" s="548">
        <f t="shared" si="20"/>
        <v>0.34415437633925289</v>
      </c>
      <c r="BR28" s="548">
        <f t="shared" si="21"/>
        <v>0.18224514627072863</v>
      </c>
    </row>
    <row r="29" spans="3:70" x14ac:dyDescent="0.2">
      <c r="Q29" s="542">
        <f t="shared" si="22"/>
        <v>1988</v>
      </c>
      <c r="R29" s="433">
        <f>'[12]Final Floorspace Estimates'!G83</f>
        <v>18858.970355417565</v>
      </c>
      <c r="S29" s="433">
        <f>'[12]Final Floorspace Estimates'!G139</f>
        <v>22224.96552544762</v>
      </c>
      <c r="T29" s="433">
        <f>'[12]Final Floorspace Estimates'!G196</f>
        <v>31440.696166111204</v>
      </c>
      <c r="U29" s="433">
        <f>'[12]Final Floorspace Estimates'!G254</f>
        <v>18386.611411290465</v>
      </c>
      <c r="V29" s="433">
        <f t="shared" si="4"/>
        <v>90911.24345826685</v>
      </c>
      <c r="X29" s="542">
        <f t="shared" si="5"/>
        <v>0.20744376204770368</v>
      </c>
      <c r="Y29" s="542">
        <f t="shared" si="5"/>
        <v>0.24446883223690669</v>
      </c>
      <c r="Z29" s="542">
        <f t="shared" si="5"/>
        <v>0.34583946902611856</v>
      </c>
      <c r="AA29" s="542">
        <f t="shared" si="5"/>
        <v>0.2022479366892711</v>
      </c>
      <c r="AF29" s="542">
        <f t="shared" si="23"/>
        <v>1988</v>
      </c>
      <c r="AG29" s="542">
        <f t="shared" si="8"/>
        <v>0.20742640719034425</v>
      </c>
      <c r="AO29" s="542">
        <f t="shared" si="24"/>
        <v>1988</v>
      </c>
      <c r="AP29" s="542">
        <f t="shared" si="25"/>
        <v>0.26253458719465494</v>
      </c>
      <c r="AW29" s="542">
        <f t="shared" si="26"/>
        <v>1988</v>
      </c>
      <c r="AX29" s="542">
        <f t="shared" si="27"/>
        <v>0.34550610472286469</v>
      </c>
      <c r="BF29" s="542">
        <f t="shared" si="28"/>
        <v>1988</v>
      </c>
      <c r="BG29" s="542">
        <f t="shared" si="29"/>
        <v>0.18084103830351791</v>
      </c>
      <c r="BK29" s="542">
        <f t="shared" si="15"/>
        <v>1988</v>
      </c>
      <c r="BL29" s="548">
        <f t="shared" si="16"/>
        <v>0.9963081374113818</v>
      </c>
      <c r="BN29" s="542">
        <f t="shared" si="17"/>
        <v>1988</v>
      </c>
      <c r="BO29" s="548">
        <f t="shared" si="18"/>
        <v>0.2081950346499043</v>
      </c>
      <c r="BP29" s="548">
        <f t="shared" si="19"/>
        <v>0.26350742038178576</v>
      </c>
      <c r="BQ29" s="548">
        <f t="shared" si="20"/>
        <v>0.34678639243132375</v>
      </c>
      <c r="BR29" s="548">
        <f t="shared" si="21"/>
        <v>0.18151115253698619</v>
      </c>
    </row>
    <row r="30" spans="3:70" x14ac:dyDescent="0.2">
      <c r="Q30" s="542">
        <f t="shared" si="22"/>
        <v>1989</v>
      </c>
      <c r="R30" s="433">
        <f>'[12]Final Floorspace Estimates'!G84</f>
        <v>19025.080330180888</v>
      </c>
      <c r="S30" s="433">
        <f>'[12]Final Floorspace Estimates'!G140</f>
        <v>22547.711889909308</v>
      </c>
      <c r="T30" s="433">
        <f>'[12]Final Floorspace Estimates'!G197</f>
        <v>32047.619774521983</v>
      </c>
      <c r="U30" s="433">
        <f>'[12]Final Floorspace Estimates'!G255</f>
        <v>18621.897561961283</v>
      </c>
      <c r="V30" s="433">
        <f t="shared" si="4"/>
        <v>92242.309556573455</v>
      </c>
      <c r="X30" s="549">
        <f t="shared" si="5"/>
        <v>0.20625112729330081</v>
      </c>
      <c r="Y30" s="549">
        <f t="shared" si="5"/>
        <v>0.24444001888396444</v>
      </c>
      <c r="Z30" s="549">
        <f t="shared" si="5"/>
        <v>0.34742863582428785</v>
      </c>
      <c r="AA30" s="549">
        <f t="shared" si="5"/>
        <v>0.20188021799844702</v>
      </c>
      <c r="AF30" s="542">
        <f t="shared" si="23"/>
        <v>1989</v>
      </c>
      <c r="AG30" s="542">
        <f t="shared" si="8"/>
        <v>0.20622934192568709</v>
      </c>
      <c r="AH30" s="542">
        <f>L12</f>
        <v>0.2147537351228159</v>
      </c>
      <c r="AO30" s="542">
        <f t="shared" si="24"/>
        <v>1989</v>
      </c>
      <c r="AP30" s="542">
        <f t="shared" si="25"/>
        <v>0.26247729814590653</v>
      </c>
      <c r="AQ30" s="542">
        <f>M12</f>
        <v>0.25251645986325655</v>
      </c>
      <c r="AW30" s="542">
        <f t="shared" si="26"/>
        <v>1989</v>
      </c>
      <c r="AX30" s="542">
        <f t="shared" si="27"/>
        <v>0.3486071665139388</v>
      </c>
      <c r="AY30" s="542">
        <f>N12</f>
        <v>0.34882248670549504</v>
      </c>
      <c r="BF30" s="542">
        <f t="shared" si="28"/>
        <v>1989</v>
      </c>
      <c r="BG30" s="542">
        <f t="shared" si="29"/>
        <v>0.18034274836317352</v>
      </c>
      <c r="BH30" s="542">
        <f>O12</f>
        <v>0.18390731830843252</v>
      </c>
      <c r="BK30" s="542">
        <f t="shared" si="15"/>
        <v>1989</v>
      </c>
      <c r="BL30" s="548">
        <f t="shared" si="16"/>
        <v>0.99765655494870598</v>
      </c>
      <c r="BN30" s="542">
        <f t="shared" si="17"/>
        <v>1989</v>
      </c>
      <c r="BO30" s="548">
        <f t="shared" si="18"/>
        <v>0.20671376427360844</v>
      </c>
      <c r="BP30" s="548">
        <f t="shared" si="19"/>
        <v>0.26309384411291886</v>
      </c>
      <c r="BQ30" s="548">
        <f t="shared" si="20"/>
        <v>0.34942602720819316</v>
      </c>
      <c r="BR30" s="548">
        <f t="shared" si="21"/>
        <v>0.18076636440527949</v>
      </c>
    </row>
    <row r="31" spans="3:70" x14ac:dyDescent="0.2">
      <c r="Q31" s="542">
        <f t="shared" si="22"/>
        <v>1990</v>
      </c>
      <c r="R31" s="433">
        <f>'[12]Final Floorspace Estimates'!G85</f>
        <v>19027.225169084799</v>
      </c>
      <c r="S31" s="433">
        <f>'[12]Final Floorspace Estimates'!G141</f>
        <v>22594.960403848512</v>
      </c>
      <c r="T31" s="433">
        <f>'[12]Final Floorspace Estimates'!G198</f>
        <v>32104.297860526833</v>
      </c>
      <c r="U31" s="433">
        <f>'[12]Final Floorspace Estimates'!G256</f>
        <v>19079.91580510831</v>
      </c>
      <c r="V31" s="433">
        <f t="shared" si="4"/>
        <v>92806.399238568454</v>
      </c>
      <c r="X31" s="542">
        <f t="shared" si="5"/>
        <v>0.20502061630656898</v>
      </c>
      <c r="Y31" s="542">
        <f t="shared" si="5"/>
        <v>0.24346338818475036</v>
      </c>
      <c r="Z31" s="542">
        <f t="shared" si="5"/>
        <v>0.34592763132636373</v>
      </c>
      <c r="AA31" s="542">
        <f t="shared" si="5"/>
        <v>0.20558836418231691</v>
      </c>
      <c r="AF31" s="542">
        <f t="shared" si="23"/>
        <v>1990</v>
      </c>
      <c r="AG31" s="542">
        <f t="shared" si="8"/>
        <v>0.20499428736556174</v>
      </c>
      <c r="AO31" s="542">
        <f t="shared" si="24"/>
        <v>1990</v>
      </c>
      <c r="AP31" s="542">
        <f t="shared" si="25"/>
        <v>0.26053888290657878</v>
      </c>
      <c r="AW31" s="542">
        <f t="shared" si="26"/>
        <v>1990</v>
      </c>
      <c r="AX31" s="542">
        <f t="shared" si="27"/>
        <v>0.34567778901019658</v>
      </c>
      <c r="BF31" s="542">
        <f t="shared" si="28"/>
        <v>1990</v>
      </c>
      <c r="BG31" s="542">
        <f t="shared" si="29"/>
        <v>0.18538898039622315</v>
      </c>
      <c r="BK31" s="542">
        <f t="shared" si="15"/>
        <v>1990</v>
      </c>
      <c r="BL31" s="548">
        <f t="shared" si="16"/>
        <v>0.99659993967856031</v>
      </c>
      <c r="BN31" s="542">
        <f t="shared" si="17"/>
        <v>1990</v>
      </c>
      <c r="BO31" s="548">
        <f t="shared" si="18"/>
        <v>0.20569365821121749</v>
      </c>
      <c r="BP31" s="548">
        <f t="shared" si="19"/>
        <v>0.26142775303660165</v>
      </c>
      <c r="BQ31" s="548">
        <f t="shared" si="20"/>
        <v>0.3468571241552455</v>
      </c>
      <c r="BR31" s="548">
        <f t="shared" si="21"/>
        <v>0.18602146459693528</v>
      </c>
    </row>
    <row r="32" spans="3:70" x14ac:dyDescent="0.2">
      <c r="Q32" s="542">
        <f t="shared" si="22"/>
        <v>1991</v>
      </c>
      <c r="R32" s="433">
        <f>'[12]Final Floorspace Estimates'!G86</f>
        <v>19000.884583291194</v>
      </c>
      <c r="S32" s="433">
        <f>'[12]Final Floorspace Estimates'!G142</f>
        <v>22606.047895188029</v>
      </c>
      <c r="T32" s="433">
        <f>'[12]Final Floorspace Estimates'!G199</f>
        <v>32109.167070280891</v>
      </c>
      <c r="U32" s="433">
        <f>'[12]Final Floorspace Estimates'!G257</f>
        <v>19514.549385619026</v>
      </c>
      <c r="V32" s="433">
        <f t="shared" si="4"/>
        <v>93230.648934379147</v>
      </c>
      <c r="X32" s="542">
        <f t="shared" si="5"/>
        <v>0.20380513061391498</v>
      </c>
      <c r="Y32" s="542">
        <f t="shared" si="5"/>
        <v>0.24247442395364432</v>
      </c>
      <c r="Z32" s="542">
        <f t="shared" si="5"/>
        <v>0.34440570174386631</v>
      </c>
      <c r="AA32" s="542">
        <f t="shared" si="5"/>
        <v>0.20931474368857433</v>
      </c>
      <c r="AF32" s="542">
        <f t="shared" si="23"/>
        <v>1991</v>
      </c>
      <c r="AG32" s="542">
        <f t="shared" si="8"/>
        <v>0.20377434130473332</v>
      </c>
      <c r="AO32" s="542">
        <f t="shared" si="24"/>
        <v>1991</v>
      </c>
      <c r="AP32" s="542">
        <f t="shared" si="25"/>
        <v>0.25858272406166111</v>
      </c>
      <c r="AW32" s="542">
        <f t="shared" si="26"/>
        <v>1991</v>
      </c>
      <c r="AX32" s="542">
        <f t="shared" si="27"/>
        <v>0.34271986464440674</v>
      </c>
      <c r="BF32" s="542">
        <f t="shared" si="28"/>
        <v>1991</v>
      </c>
      <c r="BG32" s="542">
        <f t="shared" si="29"/>
        <v>0.19050757822586192</v>
      </c>
      <c r="BK32" s="542">
        <f t="shared" si="15"/>
        <v>1991</v>
      </c>
      <c r="BL32" s="548">
        <f t="shared" si="16"/>
        <v>0.99558450823666311</v>
      </c>
      <c r="BN32" s="542">
        <f t="shared" si="17"/>
        <v>1991</v>
      </c>
      <c r="BO32" s="548">
        <f t="shared" si="18"/>
        <v>0.20467809575065582</v>
      </c>
      <c r="BP32" s="548">
        <f t="shared" si="19"/>
        <v>0.25972955778475482</v>
      </c>
      <c r="BQ32" s="548">
        <f t="shared" si="20"/>
        <v>0.34423985287940806</v>
      </c>
      <c r="BR32" s="548">
        <f t="shared" si="21"/>
        <v>0.19135249358518128</v>
      </c>
    </row>
    <row r="33" spans="17:70" x14ac:dyDescent="0.2">
      <c r="Q33" s="542">
        <f t="shared" si="22"/>
        <v>1992</v>
      </c>
      <c r="R33" s="433">
        <f>'[12]Final Floorspace Estimates'!G87</f>
        <v>19073.436365040077</v>
      </c>
      <c r="S33" s="433">
        <f>'[12]Final Floorspace Estimates'!G143</f>
        <v>22974.002153418216</v>
      </c>
      <c r="T33" s="433">
        <f>'[12]Final Floorspace Estimates'!G200</f>
        <v>32936.932679051264</v>
      </c>
      <c r="U33" s="433">
        <f>'[12]Final Floorspace Estimates'!G258</f>
        <v>19793.613235969769</v>
      </c>
      <c r="V33" s="433">
        <f t="shared" si="4"/>
        <v>94777.984433479316</v>
      </c>
      <c r="X33" s="549">
        <f t="shared" si="5"/>
        <v>0.20124332121060162</v>
      </c>
      <c r="Y33" s="549">
        <f t="shared" si="5"/>
        <v>0.24239808739067142</v>
      </c>
      <c r="Z33" s="549">
        <f t="shared" si="5"/>
        <v>0.34751670312390232</v>
      </c>
      <c r="AA33" s="549">
        <f t="shared" si="5"/>
        <v>0.20884188827482478</v>
      </c>
      <c r="AF33" s="542">
        <f t="shared" si="23"/>
        <v>1992</v>
      </c>
      <c r="AG33" s="542">
        <f t="shared" si="8"/>
        <v>0.20120322201841434</v>
      </c>
      <c r="AH33" s="542">
        <f>L13</f>
        <v>0.19861830742659758</v>
      </c>
      <c r="AO33" s="542">
        <f t="shared" si="24"/>
        <v>1992</v>
      </c>
      <c r="AP33" s="542">
        <f t="shared" si="25"/>
        <v>0.25843201320782772</v>
      </c>
      <c r="AQ33" s="542">
        <f>M13</f>
        <v>0.25219001384804496</v>
      </c>
      <c r="AW33" s="542">
        <f t="shared" si="26"/>
        <v>1992</v>
      </c>
      <c r="AX33" s="542">
        <f t="shared" si="27"/>
        <v>0.3487794134679878</v>
      </c>
      <c r="AY33" s="542">
        <f>N13</f>
        <v>0.3628343369276012</v>
      </c>
      <c r="BF33" s="542">
        <f t="shared" si="28"/>
        <v>1992</v>
      </c>
      <c r="BG33" s="542">
        <f t="shared" si="29"/>
        <v>0.1898554322134226</v>
      </c>
      <c r="BH33" s="542">
        <f>O13</f>
        <v>0.18635734179775632</v>
      </c>
      <c r="BK33" s="542">
        <f t="shared" si="15"/>
        <v>1992</v>
      </c>
      <c r="BL33" s="548">
        <f t="shared" si="16"/>
        <v>0.99827008090765246</v>
      </c>
      <c r="BN33" s="542">
        <f t="shared" si="17"/>
        <v>1992</v>
      </c>
      <c r="BO33" s="548">
        <f t="shared" si="18"/>
        <v>0.20155189048185765</v>
      </c>
      <c r="BP33" s="548">
        <f t="shared" si="19"/>
        <v>0.25887985441059674</v>
      </c>
      <c r="BQ33" s="548">
        <f t="shared" si="20"/>
        <v>0.34938381920739198</v>
      </c>
      <c r="BR33" s="548">
        <f t="shared" si="21"/>
        <v>0.19018443590015363</v>
      </c>
    </row>
    <row r="34" spans="17:70" x14ac:dyDescent="0.2">
      <c r="Q34" s="542">
        <f t="shared" si="22"/>
        <v>1993</v>
      </c>
      <c r="R34" s="433">
        <f>'[12]Final Floorspace Estimates'!G88</f>
        <v>19150.245557580452</v>
      </c>
      <c r="S34" s="433">
        <f>'[12]Final Floorspace Estimates'!G144</f>
        <v>23364.735960952428</v>
      </c>
      <c r="T34" s="433">
        <f>'[12]Final Floorspace Estimates'!G201</f>
        <v>33811.021593104007</v>
      </c>
      <c r="U34" s="433">
        <f>'[12]Final Floorspace Estimates'!G259</f>
        <v>20090.436704641848</v>
      </c>
      <c r="V34" s="433">
        <f t="shared" si="4"/>
        <v>96416.439816278726</v>
      </c>
      <c r="X34" s="542">
        <f t="shared" si="5"/>
        <v>0.19862012737735593</v>
      </c>
      <c r="Y34" s="542">
        <f t="shared" si="5"/>
        <v>0.24233145307453657</v>
      </c>
      <c r="Z34" s="542">
        <f t="shared" si="5"/>
        <v>0.35067693494523156</v>
      </c>
      <c r="AA34" s="542">
        <f t="shared" si="5"/>
        <v>0.20837148460287605</v>
      </c>
      <c r="AF34" s="542">
        <f t="shared" si="23"/>
        <v>1993</v>
      </c>
      <c r="AG34" s="542">
        <f t="shared" si="8"/>
        <v>0.19857062445396417</v>
      </c>
      <c r="AO34" s="542">
        <f t="shared" si="24"/>
        <v>1993</v>
      </c>
      <c r="AP34" s="542">
        <f t="shared" si="25"/>
        <v>0.25830049047952292</v>
      </c>
      <c r="AW34" s="542">
        <f t="shared" si="26"/>
        <v>1993</v>
      </c>
      <c r="AX34" s="542">
        <f t="shared" si="27"/>
        <v>0.35498778521049529</v>
      </c>
      <c r="BF34" s="542">
        <f t="shared" si="28"/>
        <v>1993</v>
      </c>
      <c r="BG34" s="542">
        <f t="shared" si="29"/>
        <v>0.18920742341183314</v>
      </c>
      <c r="BK34" s="542">
        <f t="shared" si="15"/>
        <v>1993</v>
      </c>
      <c r="BL34" s="548">
        <f t="shared" si="16"/>
        <v>1.0010663235558155</v>
      </c>
      <c r="BN34" s="542">
        <f t="shared" si="17"/>
        <v>1993</v>
      </c>
      <c r="BO34" s="548">
        <f t="shared" si="18"/>
        <v>0.19835910946303315</v>
      </c>
      <c r="BP34" s="548">
        <f t="shared" si="19"/>
        <v>0.25802535196872106</v>
      </c>
      <c r="BQ34" s="548">
        <f t="shared" si="20"/>
        <v>0.35460965658056381</v>
      </c>
      <c r="BR34" s="548">
        <f t="shared" si="21"/>
        <v>0.18900588198768198</v>
      </c>
    </row>
    <row r="35" spans="17:70" x14ac:dyDescent="0.2">
      <c r="Q35" s="542">
        <f t="shared" si="22"/>
        <v>1994</v>
      </c>
      <c r="R35" s="433">
        <f>'[12]Final Floorspace Estimates'!G89</f>
        <v>19285.836549632764</v>
      </c>
      <c r="S35" s="433">
        <f>'[12]Final Floorspace Estimates'!G145</f>
        <v>23799.55872151503</v>
      </c>
      <c r="T35" s="433">
        <f>'[12]Final Floorspace Estimates'!G202</f>
        <v>34225.976092013225</v>
      </c>
      <c r="U35" s="433">
        <f>'[12]Final Floorspace Estimates'!G260</f>
        <v>20444.095207854494</v>
      </c>
      <c r="V35" s="433">
        <f t="shared" si="4"/>
        <v>97755.46657101551</v>
      </c>
      <c r="X35" s="542">
        <f t="shared" si="5"/>
        <v>0.19728652755825538</v>
      </c>
      <c r="Y35" s="542">
        <f t="shared" si="5"/>
        <v>0.24346013124724422</v>
      </c>
      <c r="Z35" s="542">
        <f t="shared" si="5"/>
        <v>0.35011828281899099</v>
      </c>
      <c r="AA35" s="542">
        <f t="shared" si="5"/>
        <v>0.20913505837550947</v>
      </c>
      <c r="AF35" s="542">
        <f t="shared" si="23"/>
        <v>1994</v>
      </c>
      <c r="AG35" s="542">
        <f t="shared" si="8"/>
        <v>0.19723229457309924</v>
      </c>
      <c r="AO35" s="542">
        <f t="shared" si="24"/>
        <v>1994</v>
      </c>
      <c r="AP35" s="542">
        <f t="shared" si="25"/>
        <v>0.26053242959826245</v>
      </c>
      <c r="AW35" s="542">
        <f t="shared" si="26"/>
        <v>1994</v>
      </c>
      <c r="AX35" s="542">
        <f t="shared" si="27"/>
        <v>0.3538864153757092</v>
      </c>
      <c r="BF35" s="542">
        <f t="shared" si="28"/>
        <v>1994</v>
      </c>
      <c r="BG35" s="542">
        <f t="shared" si="29"/>
        <v>0.19025967270499489</v>
      </c>
      <c r="BK35" s="542">
        <f t="shared" si="15"/>
        <v>1994</v>
      </c>
      <c r="BL35" s="548">
        <f t="shared" si="16"/>
        <v>1.0019108122520657</v>
      </c>
      <c r="BN35" s="542">
        <f t="shared" si="17"/>
        <v>1994</v>
      </c>
      <c r="BO35" s="548">
        <f t="shared" si="18"/>
        <v>0.19685613944994393</v>
      </c>
      <c r="BP35" s="548">
        <f t="shared" si="19"/>
        <v>0.26003555048242799</v>
      </c>
      <c r="BQ35" s="548">
        <f t="shared" si="20"/>
        <v>0.35321149452440154</v>
      </c>
      <c r="BR35" s="548">
        <f t="shared" si="21"/>
        <v>0.18989681554322663</v>
      </c>
    </row>
    <row r="36" spans="17:70" x14ac:dyDescent="0.2">
      <c r="Q36" s="542">
        <f t="shared" si="22"/>
        <v>1995</v>
      </c>
      <c r="R36" s="433">
        <f>'[12]Final Floorspace Estimates'!G90</f>
        <v>19429.653488706532</v>
      </c>
      <c r="S36" s="433">
        <f>'[12]Final Floorspace Estimates'!G146</f>
        <v>24252.073982111193</v>
      </c>
      <c r="T36" s="433">
        <f>'[12]Final Floorspace Estimates'!G203</f>
        <v>34662.836338595058</v>
      </c>
      <c r="U36" s="433">
        <f>'[12]Final Floorspace Estimates'!G261</f>
        <v>20811.072696910891</v>
      </c>
      <c r="V36" s="433">
        <f t="shared" si="4"/>
        <v>99155.636506323688</v>
      </c>
      <c r="X36" s="549">
        <f t="shared" si="5"/>
        <v>0.19595107422327321</v>
      </c>
      <c r="Y36" s="549">
        <f t="shared" si="5"/>
        <v>0.24458593415982466</v>
      </c>
      <c r="Z36" s="549">
        <f t="shared" si="5"/>
        <v>0.3495800900474722</v>
      </c>
      <c r="AA36" s="549">
        <f t="shared" si="5"/>
        <v>0.20988290156942976</v>
      </c>
      <c r="AF36" s="542">
        <f t="shared" si="23"/>
        <v>1995</v>
      </c>
      <c r="AG36" s="542">
        <f t="shared" si="8"/>
        <v>0.19589213914102876</v>
      </c>
      <c r="AH36" s="542">
        <f>L14</f>
        <v>0.202191557060455</v>
      </c>
      <c r="AO36" s="542">
        <f t="shared" si="24"/>
        <v>1995</v>
      </c>
      <c r="AP36" s="542">
        <f t="shared" si="25"/>
        <v>0.26276747792159738</v>
      </c>
      <c r="AQ36" s="542">
        <f>M14</f>
        <v>0.24369161661363598</v>
      </c>
      <c r="AW36" s="542">
        <f t="shared" si="26"/>
        <v>1995</v>
      </c>
      <c r="AX36" s="542">
        <f t="shared" si="27"/>
        <v>0.35282695674403358</v>
      </c>
      <c r="AY36" s="542">
        <f>N14</f>
        <v>0.35442650286706029</v>
      </c>
      <c r="BF36" s="542">
        <f t="shared" si="28"/>
        <v>1995</v>
      </c>
      <c r="BG36" s="542">
        <f t="shared" si="29"/>
        <v>0.19129216850345779</v>
      </c>
      <c r="BH36" s="542">
        <f>O14</f>
        <v>0.19969032345884874</v>
      </c>
      <c r="BK36" s="542">
        <f t="shared" si="15"/>
        <v>1995</v>
      </c>
      <c r="BL36" s="548">
        <f t="shared" si="16"/>
        <v>1.0027787423101175</v>
      </c>
      <c r="BN36" s="542">
        <f t="shared" si="17"/>
        <v>1995</v>
      </c>
      <c r="BO36" s="548">
        <f t="shared" si="18"/>
        <v>0.1953493137376934</v>
      </c>
      <c r="BP36" s="548">
        <f t="shared" si="19"/>
        <v>0.26203933812583191</v>
      </c>
      <c r="BQ36" s="548">
        <f t="shared" si="20"/>
        <v>0.35184925832314756</v>
      </c>
      <c r="BR36" s="548">
        <f t="shared" si="21"/>
        <v>0.19076208981332704</v>
      </c>
    </row>
    <row r="37" spans="17:70" x14ac:dyDescent="0.2">
      <c r="Q37" s="542">
        <f t="shared" si="22"/>
        <v>1996</v>
      </c>
      <c r="R37" s="433">
        <f>'[12]Final Floorspace Estimates'!G91</f>
        <v>19590.461822051559</v>
      </c>
      <c r="S37" s="433">
        <f>'[12]Final Floorspace Estimates'!G147</f>
        <v>24253.166424785588</v>
      </c>
      <c r="T37" s="433">
        <f>'[12]Final Floorspace Estimates'!G204</f>
        <v>34976.314779800749</v>
      </c>
      <c r="U37" s="433">
        <f>'[12]Final Floorspace Estimates'!G262</f>
        <v>21135.874906876365</v>
      </c>
      <c r="V37" s="433">
        <f t="shared" si="4"/>
        <v>99955.817933514249</v>
      </c>
      <c r="X37" s="542">
        <f t="shared" si="5"/>
        <v>0.19599121118774879</v>
      </c>
      <c r="Y37" s="542">
        <f t="shared" si="5"/>
        <v>0.24263886711344421</v>
      </c>
      <c r="Z37" s="542">
        <f t="shared" si="5"/>
        <v>0.34991774869037934</v>
      </c>
      <c r="AA37" s="542">
        <f t="shared" si="5"/>
        <v>0.21145217300842781</v>
      </c>
      <c r="AF37" s="542">
        <f t="shared" si="23"/>
        <v>1996</v>
      </c>
      <c r="AG37" s="542">
        <f t="shared" si="8"/>
        <v>0.19593241692071392</v>
      </c>
      <c r="AO37" s="542">
        <f t="shared" si="24"/>
        <v>1996</v>
      </c>
      <c r="AP37" s="542">
        <f t="shared" si="25"/>
        <v>0.25890752056439559</v>
      </c>
      <c r="AW37" s="542">
        <f t="shared" si="26"/>
        <v>1996</v>
      </c>
      <c r="AX37" s="542">
        <f t="shared" si="27"/>
        <v>0.3534914734074156</v>
      </c>
      <c r="BF37" s="542">
        <f t="shared" si="28"/>
        <v>1996</v>
      </c>
      <c r="BG37" s="542">
        <f t="shared" si="29"/>
        <v>0.19346492931372719</v>
      </c>
      <c r="BK37" s="542">
        <f t="shared" si="15"/>
        <v>1996</v>
      </c>
      <c r="BL37" s="548">
        <f t="shared" si="16"/>
        <v>1.0017963402062524</v>
      </c>
      <c r="BN37" s="542">
        <f t="shared" si="17"/>
        <v>1996</v>
      </c>
      <c r="BO37" s="548">
        <f t="shared" si="18"/>
        <v>0.19558108675100055</v>
      </c>
      <c r="BP37" s="548">
        <f t="shared" si="19"/>
        <v>0.25844326853009969</v>
      </c>
      <c r="BQ37" s="548">
        <f t="shared" si="20"/>
        <v>0.35285762107559493</v>
      </c>
      <c r="BR37" s="548">
        <f t="shared" si="21"/>
        <v>0.19311802364330471</v>
      </c>
    </row>
    <row r="38" spans="17:70" x14ac:dyDescent="0.2">
      <c r="Q38" s="542">
        <f t="shared" si="22"/>
        <v>1997</v>
      </c>
      <c r="R38" s="433">
        <f>'[12]Final Floorspace Estimates'!G92</f>
        <v>19756.037641133524</v>
      </c>
      <c r="S38" s="433">
        <f>'[12]Final Floorspace Estimates'!G148</f>
        <v>24255.824955850643</v>
      </c>
      <c r="T38" s="433">
        <f>'[12]Final Floorspace Estimates'!G205</f>
        <v>35296.98869762526</v>
      </c>
      <c r="U38" s="433">
        <f>'[12]Final Floorspace Estimates'!G263</f>
        <v>21466.831949844884</v>
      </c>
      <c r="V38" s="433">
        <f t="shared" si="4"/>
        <v>100775.68324445431</v>
      </c>
      <c r="X38" s="542">
        <f t="shared" si="5"/>
        <v>0.19603972908038506</v>
      </c>
      <c r="Y38" s="542">
        <f t="shared" si="5"/>
        <v>0.24069124787784996</v>
      </c>
      <c r="Z38" s="542">
        <f t="shared" si="5"/>
        <v>0.35025303288695542</v>
      </c>
      <c r="AA38" s="542">
        <f t="shared" si="5"/>
        <v>0.21301599015480954</v>
      </c>
      <c r="AF38" s="542">
        <f t="shared" si="23"/>
        <v>1997</v>
      </c>
      <c r="AG38" s="542">
        <f t="shared" si="8"/>
        <v>0.19598110507388639</v>
      </c>
      <c r="AO38" s="542">
        <f t="shared" si="24"/>
        <v>1997</v>
      </c>
      <c r="AP38" s="542">
        <f t="shared" si="25"/>
        <v>0.2550727663631262</v>
      </c>
      <c r="AW38" s="542">
        <f t="shared" si="26"/>
        <v>1997</v>
      </c>
      <c r="AX38" s="542">
        <f t="shared" si="27"/>
        <v>0.35415191953993413</v>
      </c>
      <c r="BF38" s="542">
        <f t="shared" si="28"/>
        <v>1997</v>
      </c>
      <c r="BG38" s="542">
        <f t="shared" si="29"/>
        <v>0.19563843466076858</v>
      </c>
      <c r="BK38" s="542">
        <f t="shared" si="15"/>
        <v>1997</v>
      </c>
      <c r="BL38" s="548">
        <f t="shared" si="16"/>
        <v>1.0008442256377155</v>
      </c>
      <c r="BN38" s="542">
        <f t="shared" si="17"/>
        <v>1997</v>
      </c>
      <c r="BO38" s="548">
        <f t="shared" si="18"/>
        <v>0.19581579236170507</v>
      </c>
      <c r="BP38" s="548">
        <f t="shared" si="19"/>
        <v>0.2548576090356115</v>
      </c>
      <c r="BQ38" s="548">
        <f t="shared" si="20"/>
        <v>0.35385318760696899</v>
      </c>
      <c r="BR38" s="548">
        <f t="shared" si="21"/>
        <v>0.1954734109957143</v>
      </c>
    </row>
    <row r="39" spans="17:70" x14ac:dyDescent="0.2">
      <c r="Q39" s="542">
        <f t="shared" si="22"/>
        <v>1998</v>
      </c>
      <c r="R39" s="433">
        <f>'[12]Final Floorspace Estimates'!G93</f>
        <v>19927.447043311142</v>
      </c>
      <c r="S39" s="433">
        <f>'[12]Final Floorspace Estimates'!G149</f>
        <v>24321.984969976285</v>
      </c>
      <c r="T39" s="433">
        <f>'[12]Final Floorspace Estimates'!G206</f>
        <v>35881.611532288051</v>
      </c>
      <c r="U39" s="433">
        <f>'[12]Final Floorspace Estimates'!G264</f>
        <v>21844.427204019146</v>
      </c>
      <c r="V39" s="433">
        <f t="shared" si="4"/>
        <v>101975.47074959462</v>
      </c>
      <c r="X39" s="542">
        <f t="shared" si="5"/>
        <v>0.19541412161993241</v>
      </c>
      <c r="Y39" s="542">
        <f t="shared" si="5"/>
        <v>0.23850819016761413</v>
      </c>
      <c r="Z39" s="542">
        <f t="shared" si="5"/>
        <v>0.35186512274502729</v>
      </c>
      <c r="AA39" s="542">
        <f t="shared" si="5"/>
        <v>0.21421256546742623</v>
      </c>
      <c r="AF39" s="542">
        <f t="shared" si="23"/>
        <v>1998</v>
      </c>
      <c r="AG39" s="542">
        <f t="shared" si="8"/>
        <v>0.19535330573630955</v>
      </c>
      <c r="AO39" s="542">
        <f t="shared" si="24"/>
        <v>1998</v>
      </c>
      <c r="AP39" s="542">
        <f t="shared" si="25"/>
        <v>0.25080574876417577</v>
      </c>
      <c r="AW39" s="542">
        <f t="shared" si="26"/>
        <v>1998</v>
      </c>
      <c r="AX39" s="542">
        <f t="shared" si="27"/>
        <v>0.35733581104145995</v>
      </c>
      <c r="BF39" s="542">
        <f t="shared" si="28"/>
        <v>1998</v>
      </c>
      <c r="BG39" s="542">
        <f t="shared" si="29"/>
        <v>0.1973070955019518</v>
      </c>
      <c r="BK39" s="542">
        <f t="shared" si="15"/>
        <v>1998</v>
      </c>
      <c r="BL39" s="548">
        <f t="shared" si="16"/>
        <v>1.000801961043897</v>
      </c>
      <c r="BN39" s="542">
        <f t="shared" si="17"/>
        <v>1998</v>
      </c>
      <c r="BO39" s="548">
        <f t="shared" si="18"/>
        <v>0.19519676553445622</v>
      </c>
      <c r="BP39" s="548">
        <f t="shared" si="19"/>
        <v>0.25060477349841542</v>
      </c>
      <c r="BQ39" s="548">
        <f t="shared" si="20"/>
        <v>0.35704947127475362</v>
      </c>
      <c r="BR39" s="548">
        <f t="shared" si="21"/>
        <v>0.19714898969237488</v>
      </c>
    </row>
    <row r="40" spans="17:70" x14ac:dyDescent="0.2">
      <c r="Q40" s="542">
        <f t="shared" si="22"/>
        <v>1999</v>
      </c>
      <c r="R40" s="433">
        <f>'[12]Final Floorspace Estimates'!G94</f>
        <v>20115.953229976589</v>
      </c>
      <c r="S40" s="433">
        <f>'[12]Final Floorspace Estimates'!G150</f>
        <v>24403.072339574624</v>
      </c>
      <c r="T40" s="433">
        <f>'[12]Final Floorspace Estimates'!G207</f>
        <v>36490.63702641963</v>
      </c>
      <c r="U40" s="433">
        <f>'[12]Final Floorspace Estimates'!G265</f>
        <v>22244.847084454115</v>
      </c>
      <c r="V40" s="433">
        <f t="shared" si="4"/>
        <v>103254.50968042496</v>
      </c>
      <c r="X40" s="549">
        <f t="shared" si="5"/>
        <v>0.1948191250167757</v>
      </c>
      <c r="Y40" s="549">
        <f t="shared" si="5"/>
        <v>0.23633904625669799</v>
      </c>
      <c r="Z40" s="549">
        <f t="shared" si="5"/>
        <v>0.35340477756718786</v>
      </c>
      <c r="AA40" s="549">
        <f t="shared" si="5"/>
        <v>0.21543705115933839</v>
      </c>
      <c r="AF40" s="542">
        <f t="shared" si="23"/>
        <v>1999</v>
      </c>
      <c r="AG40" s="542">
        <f t="shared" si="8"/>
        <v>0.19475623160828148</v>
      </c>
      <c r="AH40" s="542">
        <f>L15</f>
        <v>0.18355436090113905</v>
      </c>
      <c r="AO40" s="542">
        <f t="shared" si="24"/>
        <v>1999</v>
      </c>
      <c r="AP40" s="542">
        <f t="shared" si="25"/>
        <v>0.24659874021965997</v>
      </c>
      <c r="AQ40" s="542">
        <f>M15</f>
        <v>0.24891218795016112</v>
      </c>
      <c r="AW40" s="542">
        <f t="shared" si="26"/>
        <v>1999</v>
      </c>
      <c r="AX40" s="542">
        <f t="shared" si="27"/>
        <v>0.36038959524393221</v>
      </c>
      <c r="AY40" s="542">
        <f>N15</f>
        <v>0.34876813638861248</v>
      </c>
      <c r="BF40" s="542">
        <f t="shared" si="28"/>
        <v>1999</v>
      </c>
      <c r="BG40" s="542">
        <f t="shared" si="29"/>
        <v>0.19901966651540365</v>
      </c>
      <c r="BH40" s="542">
        <f>O15</f>
        <v>0.21876531476008731</v>
      </c>
      <c r="BK40" s="542">
        <f t="shared" si="15"/>
        <v>1999</v>
      </c>
      <c r="BL40" s="548">
        <f t="shared" si="16"/>
        <v>1.0007642335872773</v>
      </c>
      <c r="BN40" s="542">
        <f t="shared" si="17"/>
        <v>1999</v>
      </c>
      <c r="BO40" s="548">
        <f t="shared" si="18"/>
        <v>0.19460750601584789</v>
      </c>
      <c r="BP40" s="548">
        <f t="shared" si="19"/>
        <v>0.24641042509654593</v>
      </c>
      <c r="BQ40" s="548">
        <f t="shared" si="20"/>
        <v>0.36011438373661903</v>
      </c>
      <c r="BR40" s="548">
        <f t="shared" si="21"/>
        <v>0.19886768515098718</v>
      </c>
    </row>
    <row r="41" spans="17:70" x14ac:dyDescent="0.2">
      <c r="Q41" s="542">
        <f t="shared" si="22"/>
        <v>2000</v>
      </c>
      <c r="R41" s="433">
        <f>'[12]Final Floorspace Estimates'!G95</f>
        <v>20227.432029409156</v>
      </c>
      <c r="S41" s="433">
        <f>'[12]Final Floorspace Estimates'!G151</f>
        <v>24485.666828935307</v>
      </c>
      <c r="T41" s="433">
        <f>'[12]Final Floorspace Estimates'!G208</f>
        <v>37143.162061519673</v>
      </c>
      <c r="U41" s="433">
        <f>'[12]Final Floorspace Estimates'!G266</f>
        <v>22599.143414922353</v>
      </c>
      <c r="V41" s="433">
        <f t="shared" si="4"/>
        <v>104455.40433478649</v>
      </c>
      <c r="X41" s="542">
        <f t="shared" si="5"/>
        <v>0.1936465820818509</v>
      </c>
      <c r="Y41" s="542">
        <f t="shared" si="5"/>
        <v>0.23441263747787641</v>
      </c>
      <c r="Z41" s="542">
        <f t="shared" si="5"/>
        <v>0.35558870599431486</v>
      </c>
      <c r="AA41" s="542">
        <f t="shared" si="5"/>
        <v>0.21635207444595783</v>
      </c>
      <c r="AF41" s="542">
        <f t="shared" si="23"/>
        <v>2000</v>
      </c>
      <c r="AG41" s="542">
        <f t="shared" si="8"/>
        <v>0.19357961490982858</v>
      </c>
      <c r="AO41" s="542">
        <f t="shared" si="24"/>
        <v>2000</v>
      </c>
      <c r="AP41" s="542">
        <f t="shared" si="25"/>
        <v>0.24288996991265074</v>
      </c>
      <c r="AW41" s="542">
        <f t="shared" si="26"/>
        <v>2000</v>
      </c>
      <c r="AX41" s="542">
        <f t="shared" si="27"/>
        <v>0.36474294586194994</v>
      </c>
      <c r="BF41" s="542">
        <f t="shared" si="28"/>
        <v>2000</v>
      </c>
      <c r="BG41" s="542">
        <f t="shared" si="29"/>
        <v>0.20030270793726795</v>
      </c>
      <c r="BK41" s="542">
        <f t="shared" si="15"/>
        <v>2000</v>
      </c>
      <c r="BL41" s="548">
        <f t="shared" si="16"/>
        <v>1.0015152386216972</v>
      </c>
      <c r="BN41" s="542">
        <f t="shared" si="17"/>
        <v>2000</v>
      </c>
      <c r="BO41" s="548">
        <f t="shared" si="18"/>
        <v>0.19328673937726223</v>
      </c>
      <c r="BP41" s="548">
        <f t="shared" si="19"/>
        <v>0.24252249046846272</v>
      </c>
      <c r="BQ41" s="548">
        <f t="shared" si="20"/>
        <v>0.36419110942726701</v>
      </c>
      <c r="BR41" s="548">
        <f t="shared" si="21"/>
        <v>0.19999966072700806</v>
      </c>
    </row>
    <row r="42" spans="17:70" x14ac:dyDescent="0.2">
      <c r="Q42" s="542">
        <f t="shared" si="22"/>
        <v>2001</v>
      </c>
      <c r="R42" s="433">
        <f>'[12]Final Floorspace Estimates'!G96</f>
        <v>20330.688183619135</v>
      </c>
      <c r="S42" s="433">
        <f>'[12]Final Floorspace Estimates'!G152</f>
        <v>24551.571317841022</v>
      </c>
      <c r="T42" s="433">
        <f>'[12]Final Floorspace Estimates'!G209</f>
        <v>37769.85440780739</v>
      </c>
      <c r="U42" s="433">
        <f>'[12]Final Floorspace Estimates'!G267</f>
        <v>22942.060444777275</v>
      </c>
      <c r="V42" s="433">
        <f t="shared" si="4"/>
        <v>105594.17435404482</v>
      </c>
      <c r="X42" s="542">
        <f t="shared" si="5"/>
        <v>0.19253607794169339</v>
      </c>
      <c r="Y42" s="542">
        <f t="shared" si="5"/>
        <v>0.23250876734470688</v>
      </c>
      <c r="Z42" s="542">
        <f t="shared" si="5"/>
        <v>0.35768880848643714</v>
      </c>
      <c r="AA42" s="542">
        <f t="shared" si="5"/>
        <v>0.21726634622716259</v>
      </c>
      <c r="AF42" s="542">
        <f t="shared" si="23"/>
        <v>2001</v>
      </c>
      <c r="AG42" s="542">
        <f t="shared" si="8"/>
        <v>0.19246527757186216</v>
      </c>
      <c r="AO42" s="542">
        <f t="shared" si="24"/>
        <v>2001</v>
      </c>
      <c r="AP42" s="542">
        <f t="shared" si="25"/>
        <v>0.23925000321575929</v>
      </c>
      <c r="AW42" s="542">
        <f t="shared" si="26"/>
        <v>2001</v>
      </c>
      <c r="AX42" s="542">
        <f t="shared" si="27"/>
        <v>0.3689532030126686</v>
      </c>
      <c r="BF42" s="542">
        <f t="shared" si="28"/>
        <v>2001</v>
      </c>
      <c r="BG42" s="542">
        <f t="shared" si="29"/>
        <v>0.20158749634093018</v>
      </c>
      <c r="BK42" s="542">
        <f t="shared" si="15"/>
        <v>2001</v>
      </c>
      <c r="BL42" s="548">
        <f t="shared" si="16"/>
        <v>1.0022559801412201</v>
      </c>
      <c r="BN42" s="542">
        <f t="shared" si="17"/>
        <v>2001</v>
      </c>
      <c r="BO42" s="548">
        <f t="shared" si="18"/>
        <v>0.19203205706464668</v>
      </c>
      <c r="BP42" s="548">
        <f t="shared" si="19"/>
        <v>0.23871147486897354</v>
      </c>
      <c r="BQ42" s="548">
        <f t="shared" si="20"/>
        <v>0.36812272545451141</v>
      </c>
      <c r="BR42" s="548">
        <f t="shared" si="21"/>
        <v>0.20113374261186853</v>
      </c>
    </row>
    <row r="43" spans="17:70" x14ac:dyDescent="0.2">
      <c r="Q43" s="542">
        <f t="shared" si="22"/>
        <v>2002</v>
      </c>
      <c r="R43" s="433">
        <f>'[12]Final Floorspace Estimates'!G97</f>
        <v>20381.799278423852</v>
      </c>
      <c r="S43" s="433">
        <f>'[12]Final Floorspace Estimates'!G153</f>
        <v>24679.813349013893</v>
      </c>
      <c r="T43" s="433">
        <f>'[12]Final Floorspace Estimates'!G210</f>
        <v>38176.065346623305</v>
      </c>
      <c r="U43" s="433">
        <f>'[12]Final Floorspace Estimates'!G268</f>
        <v>23199.161306775186</v>
      </c>
      <c r="V43" s="433">
        <f t="shared" si="4"/>
        <v>106436.83928083624</v>
      </c>
      <c r="X43" s="542">
        <f t="shared" si="5"/>
        <v>0.19149196289684975</v>
      </c>
      <c r="Y43" s="542">
        <f t="shared" si="5"/>
        <v>0.23187285075137937</v>
      </c>
      <c r="Z43" s="542">
        <f t="shared" si="5"/>
        <v>0.35867342176419587</v>
      </c>
      <c r="AA43" s="542">
        <f t="shared" si="5"/>
        <v>0.21796176458757502</v>
      </c>
      <c r="AF43" s="542">
        <f t="shared" si="23"/>
        <v>2002</v>
      </c>
      <c r="AG43" s="542">
        <f t="shared" si="8"/>
        <v>0.1914175808209507</v>
      </c>
      <c r="AO43" s="542">
        <f t="shared" si="24"/>
        <v>2002</v>
      </c>
      <c r="AP43" s="542">
        <f t="shared" si="25"/>
        <v>0.23803984194483024</v>
      </c>
      <c r="AW43" s="542">
        <f t="shared" si="26"/>
        <v>2002</v>
      </c>
      <c r="AX43" s="542">
        <f t="shared" si="27"/>
        <v>0.37093524306480119</v>
      </c>
      <c r="BF43" s="542">
        <f t="shared" si="28"/>
        <v>2002</v>
      </c>
      <c r="BG43" s="542">
        <f t="shared" si="29"/>
        <v>0.20256661011762034</v>
      </c>
      <c r="BK43" s="542">
        <f t="shared" si="15"/>
        <v>2002</v>
      </c>
      <c r="BL43" s="548">
        <f t="shared" si="16"/>
        <v>1.0029592759482024</v>
      </c>
      <c r="BN43" s="542">
        <f t="shared" si="17"/>
        <v>2002</v>
      </c>
      <c r="BO43" s="548">
        <f t="shared" si="18"/>
        <v>0.19085279473584171</v>
      </c>
      <c r="BP43" s="548">
        <f t="shared" si="19"/>
        <v>0.23733749480484764</v>
      </c>
      <c r="BQ43" s="548">
        <f t="shared" si="20"/>
        <v>0.36984078213356891</v>
      </c>
      <c r="BR43" s="548">
        <f t="shared" si="21"/>
        <v>0.20196892832574176</v>
      </c>
    </row>
    <row r="44" spans="17:70" x14ac:dyDescent="0.2">
      <c r="Q44" s="542">
        <f t="shared" si="22"/>
        <v>2003</v>
      </c>
      <c r="R44" s="433">
        <f>'[12]Final Floorspace Estimates'!G98</f>
        <v>20437.785197680958</v>
      </c>
      <c r="S44" s="433">
        <f>'[12]Final Floorspace Estimates'!G154</f>
        <v>24813.001840885587</v>
      </c>
      <c r="T44" s="433">
        <f>'[12]Final Floorspace Estimates'!G211</f>
        <v>38588.47214253994</v>
      </c>
      <c r="U44" s="433">
        <f>'[12]Final Floorspace Estimates'!G269</f>
        <v>23460.926064783285</v>
      </c>
      <c r="V44" s="433">
        <f t="shared" si="4"/>
        <v>107300.18524588978</v>
      </c>
      <c r="X44" s="549">
        <f t="shared" si="5"/>
        <v>0.19047297216538445</v>
      </c>
      <c r="Y44" s="549">
        <f t="shared" si="5"/>
        <v>0.23124845296421395</v>
      </c>
      <c r="Z44" s="549">
        <f t="shared" si="5"/>
        <v>0.35963099275281168</v>
      </c>
      <c r="AA44" s="549">
        <f t="shared" si="5"/>
        <v>0.21864758211758983</v>
      </c>
      <c r="AF44" s="542">
        <f t="shared" si="23"/>
        <v>2003</v>
      </c>
      <c r="AG44" s="542">
        <f t="shared" si="8"/>
        <v>0.19039511555326941</v>
      </c>
      <c r="AH44" s="542">
        <f>L16</f>
        <v>0.195305413288304</v>
      </c>
      <c r="AO44" s="542">
        <f t="shared" si="24"/>
        <v>2003</v>
      </c>
      <c r="AP44" s="542">
        <f t="shared" si="25"/>
        <v>0.23685434786060813</v>
      </c>
      <c r="AQ44" s="542">
        <f>M16</f>
        <v>0.25263407622423489</v>
      </c>
      <c r="AW44" s="542">
        <f t="shared" si="26"/>
        <v>2003</v>
      </c>
      <c r="AX44" s="542">
        <f t="shared" si="27"/>
        <v>0.37286780586918378</v>
      </c>
      <c r="AY44" s="542">
        <f>N16</f>
        <v>0.37315265780035445</v>
      </c>
      <c r="BF44" s="542">
        <f t="shared" si="28"/>
        <v>2003</v>
      </c>
      <c r="BG44" s="542">
        <f t="shared" si="29"/>
        <v>0.20353378706024874</v>
      </c>
      <c r="BH44" s="542">
        <f>O16</f>
        <v>0.17890785268710663</v>
      </c>
      <c r="BK44" s="542">
        <f t="shared" si="15"/>
        <v>2003</v>
      </c>
      <c r="BL44" s="548">
        <f t="shared" si="16"/>
        <v>1.0036510563433101</v>
      </c>
      <c r="BN44" s="542">
        <f t="shared" si="17"/>
        <v>2003</v>
      </c>
      <c r="BO44" s="548">
        <f t="shared" si="18"/>
        <v>0.18970250103352915</v>
      </c>
      <c r="BP44" s="548">
        <f t="shared" si="19"/>
        <v>0.23599272512456704</v>
      </c>
      <c r="BQ44" s="548">
        <f t="shared" si="20"/>
        <v>0.37151139682718587</v>
      </c>
      <c r="BR44" s="548">
        <f t="shared" si="21"/>
        <v>0.20279337701471789</v>
      </c>
    </row>
    <row r="45" spans="17:70" x14ac:dyDescent="0.2">
      <c r="Q45" s="542">
        <f t="shared" si="22"/>
        <v>2004</v>
      </c>
      <c r="R45" s="433">
        <f>'[12]Final Floorspace Estimates'!G99</f>
        <v>20534.252585962618</v>
      </c>
      <c r="S45" s="433">
        <f>'[12]Final Floorspace Estimates'!G155</f>
        <v>24991.779779932032</v>
      </c>
      <c r="T45" s="433">
        <f>'[12]Final Floorspace Estimates'!G212</f>
        <v>39319.68990157955</v>
      </c>
      <c r="U45" s="433">
        <f>'[12]Final Floorspace Estimates'!G270</f>
        <v>23722.303194140575</v>
      </c>
      <c r="V45" s="433">
        <f t="shared" si="4"/>
        <v>108568.02546161477</v>
      </c>
      <c r="X45" s="542">
        <f t="shared" si="5"/>
        <v>0.189137202216344</v>
      </c>
      <c r="Y45" s="542">
        <f t="shared" si="5"/>
        <v>0.2301946606624812</v>
      </c>
      <c r="Z45" s="542">
        <f t="shared" si="5"/>
        <v>0.36216639046715821</v>
      </c>
      <c r="AA45" s="542">
        <f t="shared" si="5"/>
        <v>0.21850174665401662</v>
      </c>
      <c r="AF45" s="542">
        <f t="shared" si="23"/>
        <v>2004</v>
      </c>
      <c r="AG45" s="542">
        <f t="shared" si="8"/>
        <v>0.18905482250224284</v>
      </c>
      <c r="AO45" s="542">
        <f t="shared" si="24"/>
        <v>2004</v>
      </c>
      <c r="AP45" s="542">
        <f t="shared" si="25"/>
        <v>0.23485977239094455</v>
      </c>
      <c r="AW45" s="542">
        <f t="shared" si="26"/>
        <v>2004</v>
      </c>
      <c r="AX45" s="542">
        <f t="shared" si="27"/>
        <v>0.37800833750927848</v>
      </c>
      <c r="BF45" s="542">
        <f t="shared" si="28"/>
        <v>2004</v>
      </c>
      <c r="BG45" s="542">
        <f t="shared" si="29"/>
        <v>0.20332799072673982</v>
      </c>
      <c r="BK45" s="542">
        <f t="shared" si="15"/>
        <v>2004</v>
      </c>
      <c r="BL45" s="548">
        <f t="shared" si="16"/>
        <v>1.0052509231292057</v>
      </c>
      <c r="BN45" s="542">
        <f t="shared" si="17"/>
        <v>2004</v>
      </c>
      <c r="BO45" s="548">
        <f t="shared" si="18"/>
        <v>0.18806729558998223</v>
      </c>
      <c r="BP45" s="548">
        <f t="shared" si="19"/>
        <v>0.23363298355385625</v>
      </c>
      <c r="BQ45" s="548">
        <f t="shared" si="20"/>
        <v>0.37603381286394777</v>
      </c>
      <c r="BR45" s="548">
        <f t="shared" si="21"/>
        <v>0.20226590799221372</v>
      </c>
    </row>
    <row r="46" spans="17:70" x14ac:dyDescent="0.2">
      <c r="Q46" s="542">
        <f t="shared" si="22"/>
        <v>2005</v>
      </c>
      <c r="R46" s="433">
        <f>'[12]Final Floorspace Estimates'!G100</f>
        <v>20645.558055700298</v>
      </c>
      <c r="S46" s="433">
        <f>'[12]Final Floorspace Estimates'!G156</f>
        <v>25192.372358272885</v>
      </c>
      <c r="T46" s="433">
        <f>'[12]Final Floorspace Estimates'!G213</f>
        <v>40090.511021682389</v>
      </c>
      <c r="U46" s="433">
        <f>'[12]Final Floorspace Estimates'!G271</f>
        <v>24002.337651867256</v>
      </c>
      <c r="V46" s="433">
        <f t="shared" si="4"/>
        <v>109930.77908752284</v>
      </c>
      <c r="X46" s="542">
        <f t="shared" si="5"/>
        <v>0.18780507358419668</v>
      </c>
      <c r="Y46" s="542">
        <f t="shared" si="5"/>
        <v>0.22916577656759482</v>
      </c>
      <c r="Z46" s="542">
        <f t="shared" si="5"/>
        <v>0.3646886827734005</v>
      </c>
      <c r="AA46" s="542">
        <f t="shared" si="5"/>
        <v>0.21834046707480786</v>
      </c>
      <c r="AF46" s="542">
        <f t="shared" si="23"/>
        <v>2005</v>
      </c>
      <c r="AG46" s="542">
        <f t="shared" si="8"/>
        <v>0.18771821901374777</v>
      </c>
      <c r="AO46" s="542">
        <f t="shared" si="24"/>
        <v>2005</v>
      </c>
      <c r="AP46" s="542">
        <f t="shared" si="25"/>
        <v>0.23291982943655126</v>
      </c>
      <c r="AW46" s="542">
        <f t="shared" si="26"/>
        <v>2005</v>
      </c>
      <c r="AX46" s="542">
        <f t="shared" si="27"/>
        <v>0.38315629854348127</v>
      </c>
      <c r="BF46" s="542">
        <f t="shared" si="28"/>
        <v>2005</v>
      </c>
      <c r="BG46" s="542">
        <f t="shared" si="29"/>
        <v>0.20310048291462945</v>
      </c>
      <c r="BK46" s="542">
        <f t="shared" si="15"/>
        <v>2005</v>
      </c>
      <c r="BL46" s="548">
        <f t="shared" si="16"/>
        <v>1.0068948299084097</v>
      </c>
      <c r="BN46" s="542">
        <f t="shared" si="17"/>
        <v>2005</v>
      </c>
      <c r="BO46" s="548">
        <f t="shared" si="18"/>
        <v>0.18643279659189749</v>
      </c>
      <c r="BP46" s="548">
        <f t="shared" si="19"/>
        <v>0.2313248837097896</v>
      </c>
      <c r="BQ46" s="548">
        <f t="shared" si="20"/>
        <v>0.38053259105356052</v>
      </c>
      <c r="BR46" s="548">
        <f t="shared" si="21"/>
        <v>0.2017097286447524</v>
      </c>
    </row>
    <row r="47" spans="17:70" x14ac:dyDescent="0.2">
      <c r="Q47" s="542">
        <f t="shared" si="22"/>
        <v>2006</v>
      </c>
      <c r="R47" s="433">
        <f>'[12]Final Floorspace Estimates'!G101</f>
        <v>20585.898487020273</v>
      </c>
      <c r="S47" s="433">
        <f>'[12]Final Floorspace Estimates'!G157</f>
        <v>25261.048382555618</v>
      </c>
      <c r="T47" s="433">
        <f>'[12]Final Floorspace Estimates'!G214</f>
        <v>40608.689538797335</v>
      </c>
      <c r="U47" s="433">
        <f>'[12]Final Floorspace Estimates'!G272</f>
        <v>24287.534937110078</v>
      </c>
      <c r="V47" s="433">
        <f t="shared" si="4"/>
        <v>110743.17134548329</v>
      </c>
      <c r="X47" s="542">
        <f t="shared" si="5"/>
        <v>0.18588864881608683</v>
      </c>
      <c r="Y47" s="542">
        <f t="shared" si="5"/>
        <v>0.22810479486585428</v>
      </c>
      <c r="Z47" s="542">
        <f t="shared" si="5"/>
        <v>0.36669249259722936</v>
      </c>
      <c r="AA47" s="542">
        <f t="shared" si="5"/>
        <v>0.21931406372082965</v>
      </c>
      <c r="AF47" s="542">
        <f t="shared" si="23"/>
        <v>2006</v>
      </c>
      <c r="AG47" s="542">
        <f t="shared" si="8"/>
        <v>0.185795420060066</v>
      </c>
      <c r="AO47" s="542">
        <f t="shared" si="24"/>
        <v>2006</v>
      </c>
      <c r="AP47" s="542">
        <f t="shared" si="25"/>
        <v>0.23092711975246361</v>
      </c>
      <c r="AW47" s="542">
        <f t="shared" si="26"/>
        <v>2006</v>
      </c>
      <c r="AX47" s="542">
        <f t="shared" si="27"/>
        <v>0.38727020902308512</v>
      </c>
      <c r="BF47" s="542">
        <f t="shared" si="28"/>
        <v>2006</v>
      </c>
      <c r="BG47" s="542">
        <f t="shared" si="29"/>
        <v>0.20447519706329184</v>
      </c>
      <c r="BK47" s="542">
        <f t="shared" si="15"/>
        <v>2006</v>
      </c>
      <c r="BL47" s="548">
        <f t="shared" si="16"/>
        <v>1.0084679458989065</v>
      </c>
      <c r="BN47" s="542">
        <f t="shared" si="17"/>
        <v>2006</v>
      </c>
      <c r="BO47" s="548">
        <f t="shared" si="18"/>
        <v>0.18423532529281897</v>
      </c>
      <c r="BP47" s="548">
        <f t="shared" si="19"/>
        <v>0.22898806123840132</v>
      </c>
      <c r="BQ47" s="548">
        <f t="shared" si="20"/>
        <v>0.38401836230688374</v>
      </c>
      <c r="BR47" s="548">
        <f t="shared" si="21"/>
        <v>0.202758251161896</v>
      </c>
    </row>
    <row r="48" spans="17:70" x14ac:dyDescent="0.2">
      <c r="Q48" s="542">
        <f t="shared" si="22"/>
        <v>2007</v>
      </c>
      <c r="R48" s="433">
        <f>'[12]Final Floorspace Estimates'!G102</f>
        <v>20490.274560270911</v>
      </c>
      <c r="S48" s="433">
        <f>'[12]Final Floorspace Estimates'!G158</f>
        <v>25277.567710573276</v>
      </c>
      <c r="T48" s="433">
        <f>'[12]Final Floorspace Estimates'!G215</f>
        <v>41052.169385326495</v>
      </c>
      <c r="U48" s="433">
        <f>'[12]Final Floorspace Estimates'!G273</f>
        <v>24530.086823072674</v>
      </c>
      <c r="V48" s="433">
        <f t="shared" si="4"/>
        <v>111350.09847924336</v>
      </c>
      <c r="X48" s="542">
        <f t="shared" si="5"/>
        <v>0.1840166721010173</v>
      </c>
      <c r="Y48" s="542">
        <f t="shared" si="5"/>
        <v>0.22700983704370264</v>
      </c>
      <c r="Z48" s="542">
        <f t="shared" si="5"/>
        <v>0.36867654313731013</v>
      </c>
      <c r="AA48" s="542">
        <f t="shared" si="5"/>
        <v>0.2202969477179699</v>
      </c>
      <c r="AF48" s="542">
        <f t="shared" si="23"/>
        <v>2007</v>
      </c>
      <c r="AG48" s="542">
        <f t="shared" si="8"/>
        <v>0.1839172899081295</v>
      </c>
      <c r="AO48" s="542">
        <f t="shared" si="24"/>
        <v>2007</v>
      </c>
      <c r="AP48" s="542">
        <f t="shared" si="25"/>
        <v>0.22887885662479268</v>
      </c>
      <c r="AW48" s="542">
        <f t="shared" si="26"/>
        <v>2007</v>
      </c>
      <c r="AX48" s="542">
        <f t="shared" si="27"/>
        <v>0.39136462733422439</v>
      </c>
      <c r="BF48" s="542">
        <f t="shared" si="28"/>
        <v>2007</v>
      </c>
      <c r="BG48" s="542">
        <f t="shared" si="29"/>
        <v>0.20586622403574875</v>
      </c>
      <c r="BK48" s="542">
        <f t="shared" si="15"/>
        <v>2007</v>
      </c>
      <c r="BL48" s="548">
        <f t="shared" si="16"/>
        <v>1.0100269979028953</v>
      </c>
      <c r="BN48" s="542">
        <f t="shared" si="17"/>
        <v>2007</v>
      </c>
      <c r="BO48" s="548">
        <f t="shared" si="18"/>
        <v>0.18209145922831207</v>
      </c>
      <c r="BP48" s="548">
        <f t="shared" si="19"/>
        <v>0.22660667199986792</v>
      </c>
      <c r="BQ48" s="548">
        <f t="shared" si="20"/>
        <v>0.38747937247896264</v>
      </c>
      <c r="BR48" s="548">
        <f t="shared" si="21"/>
        <v>0.2038224962928574</v>
      </c>
    </row>
    <row r="49" spans="17:71" x14ac:dyDescent="0.2">
      <c r="Q49" s="542">
        <f t="shared" si="22"/>
        <v>2008</v>
      </c>
      <c r="R49" s="433">
        <f>'[12]Final Floorspace Estimates'!G103</f>
        <v>20553.652259916114</v>
      </c>
      <c r="S49" s="433">
        <f>'[12]Final Floorspace Estimates'!G159</f>
        <v>25340.507867734123</v>
      </c>
      <c r="T49" s="433">
        <f>'[12]Final Floorspace Estimates'!G216</f>
        <v>41417.482657620618</v>
      </c>
      <c r="U49" s="433">
        <f>'[12]Final Floorspace Estimates'!G274</f>
        <v>24606.058438044118</v>
      </c>
      <c r="V49" s="433">
        <f t="shared" si="4"/>
        <v>111917.70122331496</v>
      </c>
      <c r="X49" s="542">
        <f t="shared" si="5"/>
        <v>0.18364970004972125</v>
      </c>
      <c r="Y49" s="542">
        <f t="shared" si="5"/>
        <v>0.22642091099754583</v>
      </c>
      <c r="Z49" s="542">
        <f t="shared" si="5"/>
        <v>0.3700708842739564</v>
      </c>
      <c r="AA49" s="542">
        <f t="shared" si="5"/>
        <v>0.21985850467877663</v>
      </c>
      <c r="AF49" s="542">
        <f t="shared" si="23"/>
        <v>2008</v>
      </c>
      <c r="AG49" s="542">
        <f t="shared" si="8"/>
        <v>0.18354912008109139</v>
      </c>
      <c r="AO49" s="542">
        <f t="shared" si="24"/>
        <v>2008</v>
      </c>
      <c r="AP49" s="542">
        <f t="shared" si="25"/>
        <v>0.22778066457161159</v>
      </c>
      <c r="AW49" s="542">
        <f t="shared" si="26"/>
        <v>2008</v>
      </c>
      <c r="AX49" s="542">
        <f t="shared" si="27"/>
        <v>0.39425462619684176</v>
      </c>
      <c r="BF49" s="542">
        <f t="shared" si="28"/>
        <v>2008</v>
      </c>
      <c r="BG49" s="542">
        <f t="shared" si="29"/>
        <v>0.20524532067497256</v>
      </c>
      <c r="BK49" s="542">
        <f t="shared" si="15"/>
        <v>2008</v>
      </c>
      <c r="BL49" s="548">
        <f t="shared" si="16"/>
        <v>1.0108297315245172</v>
      </c>
      <c r="BN49" s="542">
        <f t="shared" si="17"/>
        <v>2008</v>
      </c>
      <c r="BO49" s="548">
        <f t="shared" si="18"/>
        <v>0.18158262895993924</v>
      </c>
      <c r="BP49" s="548">
        <f t="shared" si="19"/>
        <v>0.22534028973215542</v>
      </c>
      <c r="BQ49" s="548">
        <f t="shared" si="20"/>
        <v>0.39003069844634791</v>
      </c>
      <c r="BR49" s="548">
        <f t="shared" si="21"/>
        <v>0.20304638286155757</v>
      </c>
    </row>
    <row r="50" spans="17:71" x14ac:dyDescent="0.2">
      <c r="Q50" s="542">
        <f t="shared" si="22"/>
        <v>2009</v>
      </c>
      <c r="R50" s="433">
        <f>'[12]Final Floorspace Estimates'!G104</f>
        <v>20567.591113596158</v>
      </c>
      <c r="S50" s="433">
        <f>'[12]Final Floorspace Estimates'!G160</f>
        <v>25332.4599997726</v>
      </c>
      <c r="T50" s="433">
        <f>'[12]Final Floorspace Estimates'!G217</f>
        <v>41671.075882980178</v>
      </c>
      <c r="U50" s="433">
        <f>'[12]Final Floorspace Estimates'!G275</f>
        <v>24615.461762677562</v>
      </c>
      <c r="V50" s="433">
        <f t="shared" si="4"/>
        <v>112186.58875902649</v>
      </c>
      <c r="X50" s="542">
        <f t="shared" si="5"/>
        <v>0.18333377760308536</v>
      </c>
      <c r="Y50" s="542">
        <f t="shared" si="5"/>
        <v>0.2258064914887998</v>
      </c>
      <c r="Z50" s="542">
        <f t="shared" si="5"/>
        <v>0.37144436196815317</v>
      </c>
      <c r="AA50" s="542">
        <f t="shared" si="5"/>
        <v>0.21941536893996175</v>
      </c>
      <c r="AF50" s="542">
        <f t="shared" si="23"/>
        <v>2009</v>
      </c>
      <c r="AG50" s="542">
        <f t="shared" si="8"/>
        <v>0.1832321687266103</v>
      </c>
      <c r="AO50" s="542">
        <f t="shared" si="24"/>
        <v>2009</v>
      </c>
      <c r="AP50" s="542">
        <f t="shared" si="25"/>
        <v>0.2266375236890219</v>
      </c>
      <c r="AW50" s="542">
        <f t="shared" si="26"/>
        <v>2009</v>
      </c>
      <c r="AX50" s="542">
        <f t="shared" si="27"/>
        <v>0.3971115031273158</v>
      </c>
      <c r="BF50" s="542">
        <f t="shared" si="28"/>
        <v>2009</v>
      </c>
      <c r="BG50" s="542">
        <f t="shared" si="29"/>
        <v>0.20461842085763191</v>
      </c>
      <c r="BK50" s="542">
        <f t="shared" si="15"/>
        <v>2009</v>
      </c>
      <c r="BL50" s="548">
        <f t="shared" si="16"/>
        <v>1.0115996164005798</v>
      </c>
      <c r="BN50" s="542">
        <f t="shared" si="17"/>
        <v>2009</v>
      </c>
      <c r="BO50" s="548">
        <f t="shared" si="18"/>
        <v>0.18113111724832132</v>
      </c>
      <c r="BP50" s="548">
        <f t="shared" si="19"/>
        <v>0.22403876001399797</v>
      </c>
      <c r="BQ50" s="548">
        <f t="shared" si="20"/>
        <v>0.39255798113120771</v>
      </c>
      <c r="BR50" s="548">
        <f t="shared" si="21"/>
        <v>0.20227214160647305</v>
      </c>
    </row>
    <row r="51" spans="17:71" x14ac:dyDescent="0.2">
      <c r="Q51" s="542">
        <f t="shared" si="22"/>
        <v>2010</v>
      </c>
      <c r="R51" s="433">
        <f>'[12]Final Floorspace Estimates'!G105</f>
        <v>20644.304151463813</v>
      </c>
      <c r="S51" s="433">
        <f>'[12]Final Floorspace Estimates'!G161</f>
        <v>25429.848791868815</v>
      </c>
      <c r="T51" s="433">
        <f>'[12]Final Floorspace Estimates'!G218</f>
        <v>42112.864385072695</v>
      </c>
      <c r="U51" s="433">
        <f>'[12]Final Floorspace Estimates'!G276</f>
        <v>25034.294982074654</v>
      </c>
      <c r="V51" s="433">
        <f t="shared" si="4"/>
        <v>113221.31231047997</v>
      </c>
      <c r="X51" s="542">
        <f t="shared" si="5"/>
        <v>0.18233584941015507</v>
      </c>
      <c r="Y51" s="542">
        <f t="shared" si="5"/>
        <v>0.22460302104725721</v>
      </c>
      <c r="Z51" s="542">
        <f t="shared" si="5"/>
        <v>0.37195174235031941</v>
      </c>
      <c r="AA51" s="542">
        <f t="shared" si="5"/>
        <v>0.22110938719226833</v>
      </c>
      <c r="AF51" s="542">
        <f t="shared" si="23"/>
        <v>2010</v>
      </c>
      <c r="AG51" s="542">
        <f t="shared" si="8"/>
        <v>0.18223100412907028</v>
      </c>
      <c r="AO51" s="542">
        <f t="shared" si="24"/>
        <v>2010</v>
      </c>
      <c r="AP51" s="542">
        <f t="shared" si="25"/>
        <v>0.22440610792239002</v>
      </c>
      <c r="AW51" s="542">
        <f t="shared" si="26"/>
        <v>2010</v>
      </c>
      <c r="AX51" s="542">
        <f t="shared" si="27"/>
        <v>0.39816941063528188</v>
      </c>
      <c r="BF51" s="542">
        <f t="shared" si="28"/>
        <v>2010</v>
      </c>
      <c r="BG51" s="542">
        <f t="shared" si="29"/>
        <v>0.20701845094136151</v>
      </c>
      <c r="BK51" s="542">
        <f t="shared" si="15"/>
        <v>2010</v>
      </c>
      <c r="BL51" s="548">
        <f t="shared" si="16"/>
        <v>1.0118249736281038</v>
      </c>
      <c r="BN51" s="542">
        <f t="shared" si="17"/>
        <v>2010</v>
      </c>
      <c r="BO51" s="548">
        <f t="shared" si="18"/>
        <v>0.18010131087755626</v>
      </c>
      <c r="BP51" s="548">
        <f t="shared" si="19"/>
        <v>0.22178352360461748</v>
      </c>
      <c r="BQ51" s="548">
        <f t="shared" si="20"/>
        <v>0.39351609321082942</v>
      </c>
      <c r="BR51" s="548">
        <f t="shared" si="21"/>
        <v>0.20459907230699678</v>
      </c>
    </row>
    <row r="52" spans="17:71" x14ac:dyDescent="0.2">
      <c r="Q52" s="542">
        <f t="shared" si="22"/>
        <v>2011</v>
      </c>
      <c r="R52" s="433">
        <f>'[12]Final Floorspace Estimates'!G106</f>
        <v>20706.149443253005</v>
      </c>
      <c r="S52" s="433">
        <f>'[12]Final Floorspace Estimates'!G162</f>
        <v>25512.033030058417</v>
      </c>
      <c r="T52" s="433">
        <f>'[12]Final Floorspace Estimates'!G219</f>
        <v>42535.621653710376</v>
      </c>
      <c r="U52" s="433">
        <f>'[12]Final Floorspace Estimates'!G277</f>
        <v>25442.562311743382</v>
      </c>
      <c r="V52" s="433">
        <f t="shared" si="4"/>
        <v>114196.36643876518</v>
      </c>
      <c r="X52" s="542">
        <f t="shared" ref="X52:AA55" si="30">R52/$V52</f>
        <v>0.18132056289510873</v>
      </c>
      <c r="Y52" s="542">
        <f t="shared" si="30"/>
        <v>0.22340494558326054</v>
      </c>
      <c r="Z52" s="542">
        <f t="shared" si="30"/>
        <v>0.3724778903234105</v>
      </c>
      <c r="AA52" s="542">
        <f t="shared" si="30"/>
        <v>0.2227966011982202</v>
      </c>
      <c r="AF52" s="542">
        <f t="shared" si="23"/>
        <v>2011</v>
      </c>
      <c r="AG52" s="542">
        <f t="shared" si="8"/>
        <v>0.18121244633850636</v>
      </c>
      <c r="AO52" s="542">
        <f t="shared" si="24"/>
        <v>2011</v>
      </c>
      <c r="AP52" s="542">
        <f t="shared" si="25"/>
        <v>0.22219478540320736</v>
      </c>
      <c r="AW52" s="542">
        <f t="shared" si="26"/>
        <v>2011</v>
      </c>
      <c r="AX52" s="542">
        <f t="shared" si="27"/>
        <v>0.39926789665674595</v>
      </c>
      <c r="BF52" s="542">
        <f t="shared" si="28"/>
        <v>2011</v>
      </c>
      <c r="BG52" s="542">
        <f t="shared" si="29"/>
        <v>0.20941829447022459</v>
      </c>
      <c r="BK52" s="542">
        <f t="shared" si="15"/>
        <v>2011</v>
      </c>
      <c r="BL52" s="548">
        <f t="shared" si="16"/>
        <v>1.0120934228686842</v>
      </c>
      <c r="BN52" s="542">
        <f t="shared" si="17"/>
        <v>2011</v>
      </c>
      <c r="BO52" s="548">
        <f t="shared" si="18"/>
        <v>0.17904715339901786</v>
      </c>
      <c r="BP52" s="548">
        <f t="shared" si="19"/>
        <v>0.21953979779200325</v>
      </c>
      <c r="BQ52" s="548">
        <f t="shared" si="20"/>
        <v>0.39449707668789946</v>
      </c>
      <c r="BR52" s="548">
        <f t="shared" si="21"/>
        <v>0.20691597212107951</v>
      </c>
      <c r="BS52" s="542">
        <f>SUM(BO52:BR52)</f>
        <v>1.0000000000000002</v>
      </c>
    </row>
    <row r="53" spans="17:71" x14ac:dyDescent="0.2">
      <c r="Q53" s="542">
        <f t="shared" si="22"/>
        <v>2012</v>
      </c>
      <c r="R53" s="433">
        <f>'[12]Final Floorspace Estimates'!G107</f>
        <v>20848.143145599865</v>
      </c>
      <c r="S53" s="433">
        <f>'[12]Final Floorspace Estimates'!G163</f>
        <v>25689.095835903565</v>
      </c>
      <c r="T53" s="433">
        <f>'[12]Final Floorspace Estimates'!G220</f>
        <v>42730.479131154214</v>
      </c>
      <c r="U53" s="433">
        <f>'[12]Final Floorspace Estimates'!G278</f>
        <v>25616.777463715254</v>
      </c>
      <c r="V53" s="433">
        <f t="shared" si="4"/>
        <v>114884.49557637289</v>
      </c>
      <c r="X53" s="549">
        <f t="shared" si="30"/>
        <v>0.18147046771633724</v>
      </c>
      <c r="Y53" s="549">
        <f t="shared" si="30"/>
        <v>0.22360803089243642</v>
      </c>
      <c r="Z53" s="549">
        <f t="shared" si="30"/>
        <v>0.37194295815789913</v>
      </c>
      <c r="AA53" s="549">
        <f t="shared" si="30"/>
        <v>0.22297854323332722</v>
      </c>
      <c r="AF53" s="542">
        <f t="shared" si="23"/>
        <v>2012</v>
      </c>
      <c r="AG53" s="542">
        <f t="shared" si="8"/>
        <v>0.18136283279202195</v>
      </c>
      <c r="AH53" s="542">
        <f>L17</f>
        <v>0.1783631102741928</v>
      </c>
      <c r="AO53" s="542">
        <f t="shared" si="24"/>
        <v>2012</v>
      </c>
      <c r="AP53" s="542">
        <f t="shared" si="25"/>
        <v>0.22256891685554456</v>
      </c>
      <c r="AQ53" s="542">
        <f>M17</f>
        <v>0.21723005557341662</v>
      </c>
      <c r="AW53" s="542">
        <f t="shared" si="26"/>
        <v>2012</v>
      </c>
      <c r="AX53" s="542">
        <f t="shared" si="27"/>
        <v>0.39815108360039514</v>
      </c>
      <c r="AY53" s="542">
        <f>N17</f>
        <v>0.39359527855600973</v>
      </c>
      <c r="BF53" s="542">
        <f t="shared" si="28"/>
        <v>2012</v>
      </c>
      <c r="BG53" s="542">
        <f t="shared" si="29"/>
        <v>0.20967764554498416</v>
      </c>
      <c r="BH53" s="542">
        <f>O17</f>
        <v>0.21081155559638085</v>
      </c>
      <c r="BK53" s="542">
        <f t="shared" si="15"/>
        <v>2012</v>
      </c>
      <c r="BL53" s="548">
        <f t="shared" si="16"/>
        <v>1.0117604787929459</v>
      </c>
      <c r="BN53" s="542">
        <f t="shared" si="17"/>
        <v>2012</v>
      </c>
      <c r="BO53" s="548">
        <f t="shared" si="18"/>
        <v>0.17925471155820602</v>
      </c>
      <c r="BP53" s="548">
        <f t="shared" si="19"/>
        <v>0.21998182526468568</v>
      </c>
      <c r="BQ53" s="548">
        <f t="shared" si="20"/>
        <v>0.39352306395224962</v>
      </c>
      <c r="BR53" s="548">
        <f t="shared" si="21"/>
        <v>0.20724039922485857</v>
      </c>
    </row>
    <row r="54" spans="17:71" x14ac:dyDescent="0.2">
      <c r="Q54" s="542">
        <f t="shared" si="22"/>
        <v>2013</v>
      </c>
      <c r="R54" s="433">
        <f>'[12]Final Floorspace Estimates'!G108</f>
        <v>21002.271610894564</v>
      </c>
      <c r="S54" s="433">
        <f>'[12]Final Floorspace Estimates'!G164</f>
        <v>25881.156736193094</v>
      </c>
      <c r="T54" s="433">
        <f>'[12]Final Floorspace Estimates'!G221</f>
        <v>42948.660139949687</v>
      </c>
      <c r="U54" s="433">
        <f>'[12]Final Floorspace Estimates'!G279</f>
        <v>25805.957941595327</v>
      </c>
      <c r="V54" s="433">
        <f t="shared" si="4"/>
        <v>115638.04642863266</v>
      </c>
      <c r="X54" s="542">
        <f t="shared" si="30"/>
        <v>0.18162077499170098</v>
      </c>
      <c r="Y54" s="542">
        <f t="shared" si="30"/>
        <v>0.22381177765888621</v>
      </c>
      <c r="Z54" s="542">
        <f t="shared" si="30"/>
        <v>0.37140596426848099</v>
      </c>
      <c r="AA54" s="542">
        <f t="shared" si="30"/>
        <v>0.22316148308093192</v>
      </c>
      <c r="AF54" s="542">
        <f t="shared" si="23"/>
        <v>2013</v>
      </c>
      <c r="AG54" s="542">
        <f t="shared" si="8"/>
        <v>0.18151362346792735</v>
      </c>
      <c r="AO54" s="542">
        <f t="shared" si="24"/>
        <v>2013</v>
      </c>
      <c r="AP54" s="542">
        <f t="shared" si="25"/>
        <v>0.22294455775014604</v>
      </c>
      <c r="AW54" s="542">
        <f t="shared" si="26"/>
        <v>2013</v>
      </c>
      <c r="AX54" s="542">
        <f t="shared" si="27"/>
        <v>0.39703149823614803</v>
      </c>
      <c r="BF54" s="542">
        <f t="shared" si="28"/>
        <v>2013</v>
      </c>
      <c r="BG54" s="542">
        <f t="shared" si="29"/>
        <v>0.20993852912412483</v>
      </c>
      <c r="BK54" s="542">
        <f t="shared" si="15"/>
        <v>2013</v>
      </c>
      <c r="BL54" s="548">
        <f t="shared" si="16"/>
        <v>1.0114282085783464</v>
      </c>
      <c r="BN54" s="542">
        <f t="shared" si="17"/>
        <v>2013</v>
      </c>
      <c r="BO54" s="548">
        <f t="shared" si="18"/>
        <v>0.17946268645508823</v>
      </c>
      <c r="BP54" s="548">
        <f t="shared" si="19"/>
        <v>0.22042548928263997</v>
      </c>
      <c r="BQ54" s="548">
        <f t="shared" si="20"/>
        <v>0.39254540744341276</v>
      </c>
      <c r="BR54" s="548">
        <f t="shared" si="21"/>
        <v>0.20756641681885893</v>
      </c>
    </row>
    <row r="55" spans="17:71" x14ac:dyDescent="0.2">
      <c r="Q55" s="542">
        <f t="shared" si="22"/>
        <v>2014</v>
      </c>
      <c r="R55" s="433">
        <f>'[12]Final Floorspace Estimates'!G109</f>
        <v>21145.872944602565</v>
      </c>
      <c r="S55" s="433">
        <f>'[12]Final Floorspace Estimates'!G165</f>
        <v>26044.8465785472</v>
      </c>
      <c r="T55" s="433">
        <f>'[12]Final Floorspace Estimates'!G222</f>
        <v>43299.536186556608</v>
      </c>
      <c r="U55" s="433">
        <f>'[12]Final Floorspace Estimates'!G280</f>
        <v>26034.067905069722</v>
      </c>
      <c r="V55" s="433">
        <f t="shared" si="4"/>
        <v>116524.32361477609</v>
      </c>
      <c r="X55" s="542">
        <f t="shared" si="30"/>
        <v>0.18147175017732625</v>
      </c>
      <c r="Y55" s="542">
        <f t="shared" si="30"/>
        <v>0.22351424810368548</v>
      </c>
      <c r="Z55" s="542">
        <f t="shared" si="30"/>
        <v>0.37159225510463229</v>
      </c>
      <c r="AA55" s="542">
        <f t="shared" si="30"/>
        <v>0.22342174661435599</v>
      </c>
      <c r="AF55" s="542">
        <f t="shared" si="23"/>
        <v>2014</v>
      </c>
      <c r="AG55" s="542">
        <f t="shared" si="8"/>
        <v>0.18136411937549871</v>
      </c>
      <c r="AO55" s="542">
        <f t="shared" si="24"/>
        <v>2014</v>
      </c>
      <c r="AP55" s="542">
        <f t="shared" si="25"/>
        <v>0.2223961106741062</v>
      </c>
      <c r="AW55" s="542">
        <f t="shared" si="26"/>
        <v>2014</v>
      </c>
      <c r="AX55" s="542">
        <f t="shared" si="27"/>
        <v>0.39741972446140705</v>
      </c>
      <c r="BF55" s="542">
        <f t="shared" ref="BF55" si="31">BF54+1</f>
        <v>2014</v>
      </c>
      <c r="BG55" s="542">
        <f t="shared" si="29"/>
        <v>0.21030987135968882</v>
      </c>
      <c r="BK55" s="542">
        <f t="shared" ref="BK55" si="32">BK54+1</f>
        <v>2014</v>
      </c>
      <c r="BL55" s="548">
        <f t="shared" si="16"/>
        <v>1.0114898258707008</v>
      </c>
      <c r="BN55" s="542">
        <f t="shared" ref="BN55" si="33">BN54+1</f>
        <v>2014</v>
      </c>
      <c r="BO55" s="548">
        <f t="shared" ref="BO55:BO59" si="34">AG55/$BL55</f>
        <v>0.17930394823237952</v>
      </c>
      <c r="BP55" s="548">
        <f t="shared" ref="BP55:BP59" si="35">AP55/$BL55</f>
        <v>0.2198698444471899</v>
      </c>
      <c r="BQ55" s="548">
        <f t="shared" ref="BQ55:BQ59" si="36">AX55/$BL55</f>
        <v>0.39290531085599806</v>
      </c>
      <c r="BR55" s="548">
        <f t="shared" ref="BR55:BR59" si="37">BG55/$BL55</f>
        <v>0.20792089646443249</v>
      </c>
    </row>
    <row r="56" spans="17:71" x14ac:dyDescent="0.2">
      <c r="Q56" s="425">
        <v>2015</v>
      </c>
      <c r="R56" s="550">
        <f>'[12]Final Floorspace Estimates'!G110</f>
        <v>21303.182862660331</v>
      </c>
      <c r="S56" s="550">
        <f>'[12]Final Floorspace Estimates'!G166</f>
        <v>26223.898059846415</v>
      </c>
      <c r="T56" s="550">
        <f>'[12]Final Floorspace Estimates'!G223</f>
        <v>43672.615836230711</v>
      </c>
      <c r="U56" s="550">
        <f>'[12]Final Floorspace Estimates'!G281</f>
        <v>26276.332637651896</v>
      </c>
      <c r="V56" s="433">
        <f t="shared" si="4"/>
        <v>117476.02939638936</v>
      </c>
      <c r="W56" s="425"/>
      <c r="X56" s="542">
        <f t="shared" ref="X56:X59" si="38">R56/$V56</f>
        <v>0.18134067836748904</v>
      </c>
      <c r="Y56" s="542">
        <f t="shared" ref="Y56:Y59" si="39">S56/$V56</f>
        <v>0.22322765073512443</v>
      </c>
      <c r="Z56" s="542">
        <f t="shared" ref="Z56:Z59" si="40">T56/$V56</f>
        <v>0.37175767738003745</v>
      </c>
      <c r="AA56" s="542">
        <f t="shared" ref="AA56:AA59" si="41">U56/$V56</f>
        <v>0.22367399351734901</v>
      </c>
      <c r="AC56" s="425"/>
      <c r="AD56" s="425"/>
      <c r="AE56" s="425"/>
      <c r="AF56" s="425">
        <v>2015</v>
      </c>
      <c r="AG56" s="542">
        <f t="shared" si="8"/>
        <v>0.18123262641279397</v>
      </c>
      <c r="AH56" s="425"/>
      <c r="AO56" s="425">
        <v>2015</v>
      </c>
      <c r="AP56" s="542">
        <f t="shared" si="25"/>
        <v>0.22186840280500758</v>
      </c>
      <c r="AW56" s="425">
        <v>2015</v>
      </c>
      <c r="AX56" s="542">
        <f t="shared" si="27"/>
        <v>0.39776461590550316</v>
      </c>
      <c r="BF56" s="425">
        <v>2015</v>
      </c>
      <c r="BG56" s="542">
        <f t="shared" si="29"/>
        <v>0.21066998867293485</v>
      </c>
      <c r="BK56" s="425">
        <v>2015</v>
      </c>
      <c r="BL56" s="548">
        <f t="shared" si="16"/>
        <v>1.0115356337962396</v>
      </c>
      <c r="BN56" s="425">
        <v>2015</v>
      </c>
      <c r="BO56" s="548">
        <f t="shared" si="34"/>
        <v>0.17916583495199032</v>
      </c>
      <c r="BP56" s="548">
        <f t="shared" si="35"/>
        <v>0.2193381976790548</v>
      </c>
      <c r="BQ56" s="548">
        <f t="shared" si="36"/>
        <v>0.39322847620574042</v>
      </c>
      <c r="BR56" s="548">
        <f t="shared" si="37"/>
        <v>0.20826749116321444</v>
      </c>
    </row>
    <row r="57" spans="17:71" x14ac:dyDescent="0.2">
      <c r="Q57" s="425">
        <v>2016</v>
      </c>
      <c r="R57" s="550">
        <f>'[12]Final Floorspace Estimates'!G111</f>
        <v>21373.142286536444</v>
      </c>
      <c r="S57" s="550">
        <f>'[12]Final Floorspace Estimates'!G167</f>
        <v>26438.746961588284</v>
      </c>
      <c r="T57" s="550">
        <f>'[12]Final Floorspace Estimates'!G224</f>
        <v>44272.633886365002</v>
      </c>
      <c r="U57" s="550">
        <f>'[12]Final Floorspace Estimates'!G282</f>
        <v>26531.804319150302</v>
      </c>
      <c r="V57" s="433">
        <f t="shared" si="4"/>
        <v>118616.32745364003</v>
      </c>
      <c r="W57" s="425"/>
      <c r="X57" s="542">
        <f t="shared" si="38"/>
        <v>0.18018718624457428</v>
      </c>
      <c r="Y57" s="542">
        <f t="shared" si="39"/>
        <v>0.22289298218174555</v>
      </c>
      <c r="Z57" s="542">
        <f t="shared" si="40"/>
        <v>0.37324232537606178</v>
      </c>
      <c r="AA57" s="542">
        <f t="shared" si="41"/>
        <v>0.22367750619761842</v>
      </c>
      <c r="AC57" s="425"/>
      <c r="AD57" s="425"/>
      <c r="AE57" s="425"/>
      <c r="AF57" s="425">
        <v>2016</v>
      </c>
      <c r="AG57" s="542">
        <f t="shared" si="8"/>
        <v>0.18007544359583227</v>
      </c>
      <c r="AH57" s="425"/>
      <c r="AO57" s="425">
        <v>2016</v>
      </c>
      <c r="AP57" s="542">
        <f t="shared" si="25"/>
        <v>0.22125291193168456</v>
      </c>
      <c r="AW57" s="425">
        <v>2016</v>
      </c>
      <c r="AX57" s="542">
        <f t="shared" si="27"/>
        <v>0.40086650152109393</v>
      </c>
      <c r="BF57" s="425">
        <v>2016</v>
      </c>
      <c r="BG57" s="542">
        <f t="shared" si="29"/>
        <v>0.21067500499015804</v>
      </c>
      <c r="BK57" s="425">
        <v>2016</v>
      </c>
      <c r="BL57" s="548">
        <f t="shared" si="16"/>
        <v>1.0128698620387688</v>
      </c>
      <c r="BN57" s="425">
        <v>2016</v>
      </c>
      <c r="BO57" s="548">
        <f t="shared" si="34"/>
        <v>0.17778734499352658</v>
      </c>
      <c r="BP57" s="548">
        <f t="shared" si="35"/>
        <v>0.21844159869297783</v>
      </c>
      <c r="BQ57" s="548">
        <f t="shared" si="36"/>
        <v>0.39577295815101493</v>
      </c>
      <c r="BR57" s="548">
        <f t="shared" si="37"/>
        <v>0.2079980981624806</v>
      </c>
    </row>
    <row r="58" spans="17:71" x14ac:dyDescent="0.2">
      <c r="Q58" s="425">
        <v>2017</v>
      </c>
      <c r="R58" s="550">
        <f>'[12]Final Floorspace Estimates'!G112</f>
        <v>21453.756907309067</v>
      </c>
      <c r="S58" s="550">
        <f>'[12]Final Floorspace Estimates'!G168</f>
        <v>26671.124894081735</v>
      </c>
      <c r="T58" s="550">
        <f>'[12]Final Floorspace Estimates'!G225</f>
        <v>44904.512175198295</v>
      </c>
      <c r="U58" s="550">
        <f>'[12]Final Floorspace Estimates'!G283</f>
        <v>26803.392907587702</v>
      </c>
      <c r="V58" s="433">
        <f t="shared" si="4"/>
        <v>119832.78688417681</v>
      </c>
      <c r="W58" s="425"/>
      <c r="X58" s="542">
        <f t="shared" si="38"/>
        <v>0.17903077667754638</v>
      </c>
      <c r="Y58" s="542">
        <f t="shared" si="39"/>
        <v>0.22256951196387051</v>
      </c>
      <c r="Z58" s="542">
        <f t="shared" si="40"/>
        <v>0.37472642790658206</v>
      </c>
      <c r="AA58" s="542">
        <f t="shared" si="41"/>
        <v>0.22367328345200096</v>
      </c>
      <c r="AC58" s="425"/>
      <c r="AD58" s="425"/>
      <c r="AE58" s="425"/>
      <c r="AF58" s="425">
        <v>2017</v>
      </c>
      <c r="AG58" s="542">
        <f t="shared" si="8"/>
        <v>0.17891536233041369</v>
      </c>
      <c r="AH58" s="425"/>
      <c r="AO58" s="425">
        <v>2017</v>
      </c>
      <c r="AP58" s="542">
        <f t="shared" si="25"/>
        <v>0.22065876340440574</v>
      </c>
      <c r="AW58" s="425">
        <v>2017</v>
      </c>
      <c r="AX58" s="542">
        <f t="shared" si="27"/>
        <v>0.40397897241768993</v>
      </c>
      <c r="BF58" s="425">
        <v>2017</v>
      </c>
      <c r="BG58" s="542">
        <f t="shared" si="29"/>
        <v>0.21066897466214943</v>
      </c>
      <c r="BK58" s="425">
        <v>2017</v>
      </c>
      <c r="BL58" s="548">
        <f t="shared" si="16"/>
        <v>1.0142220728146589</v>
      </c>
      <c r="BN58" s="425">
        <v>2017</v>
      </c>
      <c r="BO58" s="548">
        <f t="shared" si="34"/>
        <v>0.17640649629512556</v>
      </c>
      <c r="BP58" s="548">
        <f t="shared" si="35"/>
        <v>0.2175645446090872</v>
      </c>
      <c r="BQ58" s="548">
        <f t="shared" si="36"/>
        <v>0.39831411999994393</v>
      </c>
      <c r="BR58" s="548">
        <f t="shared" si="37"/>
        <v>0.20771483909584318</v>
      </c>
    </row>
    <row r="59" spans="17:71" x14ac:dyDescent="0.2">
      <c r="Q59" s="425">
        <v>2018</v>
      </c>
      <c r="R59" s="550">
        <f>'[12]Final Floorspace Estimates'!G113</f>
        <v>21600.190019976591</v>
      </c>
      <c r="S59" s="550">
        <f>'[12]Final Floorspace Estimates'!G169</f>
        <v>26855.730803427181</v>
      </c>
      <c r="T59" s="550">
        <f>'[12]Final Floorspace Estimates'!G226</f>
        <v>45195.846239185674</v>
      </c>
      <c r="U59" s="550">
        <f>'[12]Final Floorspace Estimates'!G284</f>
        <v>26982.010527158069</v>
      </c>
      <c r="V59" s="433">
        <f t="shared" si="4"/>
        <v>120633.77758974751</v>
      </c>
      <c r="W59" s="425"/>
      <c r="X59" s="542">
        <f t="shared" si="38"/>
        <v>0.17905590334271651</v>
      </c>
      <c r="Y59" s="542">
        <f t="shared" si="39"/>
        <v>0.22262198316261309</v>
      </c>
      <c r="Z59" s="542">
        <f t="shared" si="40"/>
        <v>0.37465332796663414</v>
      </c>
      <c r="AA59" s="542">
        <f t="shared" si="41"/>
        <v>0.22366878552803632</v>
      </c>
      <c r="AC59" s="425"/>
      <c r="AD59" s="425"/>
      <c r="AE59" s="425"/>
      <c r="AF59" s="425">
        <v>2018</v>
      </c>
      <c r="AG59" s="542">
        <f t="shared" si="8"/>
        <v>0.17894056847212692</v>
      </c>
      <c r="AH59" s="425"/>
      <c r="AO59" s="425">
        <v>2018</v>
      </c>
      <c r="AP59" s="542">
        <f t="shared" si="25"/>
        <v>0.22075509231777021</v>
      </c>
      <c r="AW59" s="425">
        <v>2018</v>
      </c>
      <c r="AX59" s="542">
        <f t="shared" si="27"/>
        <v>0.40382539223036612</v>
      </c>
      <c r="BF59" s="425">
        <v>2018</v>
      </c>
      <c r="BG59" s="542">
        <f t="shared" si="29"/>
        <v>0.21066255142798493</v>
      </c>
      <c r="BK59" s="425">
        <v>2018</v>
      </c>
      <c r="BL59" s="548">
        <f t="shared" si="16"/>
        <v>1.0141836044482482</v>
      </c>
      <c r="BN59" s="425">
        <v>2018</v>
      </c>
      <c r="BO59" s="548">
        <f t="shared" si="34"/>
        <v>0.17643804108771502</v>
      </c>
      <c r="BP59" s="548">
        <f t="shared" si="35"/>
        <v>0.21766777864434991</v>
      </c>
      <c r="BQ59" s="548">
        <f t="shared" si="36"/>
        <v>0.3981777958736194</v>
      </c>
      <c r="BR59" s="548">
        <f t="shared" si="37"/>
        <v>0.2077163843943157</v>
      </c>
    </row>
    <row r="60" spans="17:71" x14ac:dyDescent="0.2">
      <c r="Q60" s="425"/>
      <c r="R60" s="550"/>
      <c r="S60" s="550"/>
      <c r="T60" s="550"/>
      <c r="U60" s="550"/>
      <c r="V60" s="550"/>
      <c r="W60" s="425"/>
      <c r="X60" s="425"/>
      <c r="Y60" s="425"/>
      <c r="Z60" s="425"/>
      <c r="AA60" s="425"/>
      <c r="AB60" s="425"/>
      <c r="AC60" s="425"/>
      <c r="AD60" s="425"/>
      <c r="AE60" s="425"/>
      <c r="AF60" s="425"/>
      <c r="AG60" s="425"/>
      <c r="AH60" s="425"/>
      <c r="BL60" s="548"/>
      <c r="BO60" s="548"/>
      <c r="BP60" s="548"/>
      <c r="BQ60" s="548"/>
      <c r="BR60" s="548"/>
    </row>
    <row r="62" spans="17:71" x14ac:dyDescent="0.2">
      <c r="AB62" s="542" t="s">
        <v>48</v>
      </c>
      <c r="AK62" s="542" t="s">
        <v>49</v>
      </c>
      <c r="AS62" s="542" t="s">
        <v>50</v>
      </c>
      <c r="BB62" s="542" t="s">
        <v>51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X195"/>
  <sheetViews>
    <sheetView topLeftCell="A147" zoomScale="70" zoomScaleNormal="70" workbookViewId="0">
      <selection activeCell="I190" sqref="I190"/>
    </sheetView>
  </sheetViews>
  <sheetFormatPr defaultColWidth="9.140625" defaultRowHeight="12.75" x14ac:dyDescent="0.2"/>
  <cols>
    <col min="1" max="1" width="9.5703125" style="200" bestFit="1" customWidth="1"/>
    <col min="2" max="2" width="13" style="200" customWidth="1"/>
    <col min="3" max="3" width="10.5703125" style="200" customWidth="1"/>
    <col min="4" max="6" width="9.140625" style="200"/>
    <col min="7" max="7" width="9.5703125" style="200" bestFit="1" customWidth="1"/>
    <col min="8" max="10" width="9.140625" style="200"/>
    <col min="11" max="11" width="11.7109375" style="200" customWidth="1"/>
    <col min="12" max="12" width="10.42578125" style="200" customWidth="1"/>
    <col min="13" max="14" width="9.140625" style="200"/>
    <col min="15" max="15" width="10.140625" style="200" customWidth="1"/>
    <col min="16" max="16" width="11.28515625" style="200" customWidth="1"/>
    <col min="17" max="17" width="10.5703125" style="200" customWidth="1"/>
    <col min="18" max="18" width="11.42578125" style="200" customWidth="1"/>
    <col min="19" max="16384" width="9.140625" style="200"/>
  </cols>
  <sheetData>
    <row r="1" spans="1:24" x14ac:dyDescent="0.2">
      <c r="A1" t="s">
        <v>342</v>
      </c>
    </row>
    <row r="2" spans="1:24" x14ac:dyDescent="0.2">
      <c r="A2" t="s">
        <v>343</v>
      </c>
    </row>
    <row r="3" spans="1:24" x14ac:dyDescent="0.2">
      <c r="A3" t="s">
        <v>344</v>
      </c>
    </row>
    <row r="4" spans="1:24" x14ac:dyDescent="0.2">
      <c r="A4"/>
    </row>
    <row r="5" spans="1:24" x14ac:dyDescent="0.2">
      <c r="A5" s="266" t="s">
        <v>1347</v>
      </c>
      <c r="X5" s="207" t="s">
        <v>339</v>
      </c>
    </row>
    <row r="6" spans="1:24" x14ac:dyDescent="0.2">
      <c r="A6" s="211" t="s">
        <v>346</v>
      </c>
      <c r="X6" s="207" t="s">
        <v>337</v>
      </c>
    </row>
    <row r="7" spans="1:24" x14ac:dyDescent="0.2">
      <c r="A7" t="s">
        <v>384</v>
      </c>
      <c r="X7" s="207" t="s">
        <v>340</v>
      </c>
    </row>
    <row r="8" spans="1:24" x14ac:dyDescent="0.2">
      <c r="A8" t="s">
        <v>383</v>
      </c>
      <c r="X8" s="208" t="s">
        <v>341</v>
      </c>
    </row>
    <row r="9" spans="1:24" x14ac:dyDescent="0.2">
      <c r="A9" t="s">
        <v>340</v>
      </c>
      <c r="J9" s="201" t="s">
        <v>348</v>
      </c>
    </row>
    <row r="10" spans="1:24" x14ac:dyDescent="0.2">
      <c r="A10" s="212"/>
      <c r="J10" s="201" t="s">
        <v>336</v>
      </c>
    </row>
    <row r="11" spans="1:24" x14ac:dyDescent="0.2">
      <c r="A11" s="212" t="s">
        <v>345</v>
      </c>
      <c r="K11" s="202"/>
      <c r="L11" s="202"/>
      <c r="M11" s="202"/>
      <c r="N11" s="202"/>
    </row>
    <row r="12" spans="1:24" ht="51.75" thickBot="1" x14ac:dyDescent="0.25">
      <c r="J12" s="267"/>
      <c r="K12" s="270" t="str">
        <f>Commercial_Total!DE12</f>
        <v>Energy Consumption</v>
      </c>
      <c r="L12" s="270" t="str">
        <f>Commercial_Total!DF12</f>
        <v>Floorspace</v>
      </c>
      <c r="M12" s="270" t="str">
        <f>Commercial_Total!DG12</f>
        <v>Intensity Index (weather -adjusted)</v>
      </c>
      <c r="N12" s="270" t="str">
        <f>Commercial_Total!DH12</f>
        <v>Weather Factor</v>
      </c>
      <c r="O12" s="271" t="s">
        <v>1352</v>
      </c>
    </row>
    <row r="13" spans="1:24" x14ac:dyDescent="0.2">
      <c r="J13" s="200">
        <f>Commercial_Total!DD13</f>
        <v>1970</v>
      </c>
      <c r="K13" s="204">
        <f>Commercial_Total!DE13</f>
        <v>0.72694371010403114</v>
      </c>
      <c r="L13" s="204">
        <f>Commercial_Total!DF13</f>
        <v>0.7429327365238283</v>
      </c>
      <c r="M13" s="204">
        <f>Commercial_Total!DG13</f>
        <v>0.96443542945880578</v>
      </c>
      <c r="N13" s="204">
        <f>Commercial_Total!DH13</f>
        <v>1.0145609241883211</v>
      </c>
      <c r="O13" s="240">
        <f>Commercial_Total!DI13</f>
        <v>1.0203301596260601</v>
      </c>
    </row>
    <row r="14" spans="1:24" x14ac:dyDescent="0.2">
      <c r="J14" s="200">
        <f>Commercial_Total!DD14</f>
        <v>1971</v>
      </c>
      <c r="K14" s="204">
        <f>Commercial_Total!DE14</f>
        <v>0.75957512957699524</v>
      </c>
      <c r="L14" s="204">
        <f>Commercial_Total!DF14</f>
        <v>0.75976129204513909</v>
      </c>
      <c r="M14" s="204">
        <f>Commercial_Total!DG14</f>
        <v>0.99676316461577641</v>
      </c>
      <c r="N14" s="204">
        <f>Commercial_Total!DH14</f>
        <v>1.0030015232443208</v>
      </c>
      <c r="O14" s="240">
        <f>Commercial_Total!DI14</f>
        <v>1.0197333049285779</v>
      </c>
    </row>
    <row r="15" spans="1:24" x14ac:dyDescent="0.2">
      <c r="J15" s="200">
        <f>Commercial_Total!DD15</f>
        <v>1972</v>
      </c>
      <c r="K15" s="204">
        <f>Commercial_Total!DE15</f>
        <v>0.79985487140274869</v>
      </c>
      <c r="L15" s="204">
        <f>Commercial_Total!DF15</f>
        <v>0.7776502043173672</v>
      </c>
      <c r="M15" s="204">
        <f>Commercial_Total!DG15</f>
        <v>1.02363048774253</v>
      </c>
      <c r="N15" s="204">
        <f>Commercial_Total!DH15</f>
        <v>1.0048094047956633</v>
      </c>
      <c r="O15" s="240">
        <f>Commercial_Total!DI15</f>
        <v>1.0166637600390453</v>
      </c>
    </row>
    <row r="16" spans="1:24" x14ac:dyDescent="0.2">
      <c r="J16" s="200">
        <f>Commercial_Total!DD16</f>
        <v>1973</v>
      </c>
      <c r="K16" s="204">
        <f>Commercial_Total!DE16</f>
        <v>0.83116861771195572</v>
      </c>
      <c r="L16" s="204">
        <f>Commercial_Total!DF16</f>
        <v>0.79734073659600746</v>
      </c>
      <c r="M16" s="204">
        <f>Commercial_Total!DG16</f>
        <v>1.0470194000415267</v>
      </c>
      <c r="N16" s="204">
        <f>Commercial_Total!DH16</f>
        <v>0.99561276356080775</v>
      </c>
      <c r="O16" s="240">
        <f>Commercial_Total!DI16</f>
        <v>1.0150084607762861</v>
      </c>
    </row>
    <row r="17" spans="7:15" x14ac:dyDescent="0.2">
      <c r="J17" s="200">
        <f>Commercial_Total!DD17</f>
        <v>1974</v>
      </c>
      <c r="K17" s="204">
        <f>Commercial_Total!DE17</f>
        <v>0.81813481036955893</v>
      </c>
      <c r="L17" s="204">
        <f>Commercial_Total!DF17</f>
        <v>0.81727797089711285</v>
      </c>
      <c r="M17" s="204">
        <f>Commercial_Total!DG17</f>
        <v>1.0224392653878005</v>
      </c>
      <c r="N17" s="204">
        <f>Commercial_Total!DH17</f>
        <v>0.9790786018388411</v>
      </c>
      <c r="O17" s="240">
        <f>Commercial_Total!DI17</f>
        <v>1.0223635954844386</v>
      </c>
    </row>
    <row r="18" spans="7:15" x14ac:dyDescent="0.2">
      <c r="J18" s="200">
        <f>Commercial_Total!DD18</f>
        <v>1975</v>
      </c>
      <c r="K18" s="204">
        <f>Commercial_Total!DE18</f>
        <v>0.82677132227327621</v>
      </c>
      <c r="L18" s="204">
        <f>Commercial_Total!DF18</f>
        <v>0.83336894434812103</v>
      </c>
      <c r="M18" s="204">
        <f>Commercial_Total!DG18</f>
        <v>0.99566366896050174</v>
      </c>
      <c r="N18" s="204">
        <f>Commercial_Total!DH18</f>
        <v>0.99640392910653675</v>
      </c>
      <c r="O18" s="240">
        <f>Commercial_Total!DI18</f>
        <v>1.0201791055197569</v>
      </c>
    </row>
    <row r="19" spans="7:15" x14ac:dyDescent="0.2">
      <c r="J19" s="200">
        <f>Commercial_Total!DD19</f>
        <v>1976</v>
      </c>
      <c r="K19" s="204">
        <f>Commercial_Total!DE19</f>
        <v>0.87649007719455463</v>
      </c>
      <c r="L19" s="204">
        <f>Commercial_Total!DF19</f>
        <v>0.84609700270946586</v>
      </c>
      <c r="M19" s="204">
        <f>Commercial_Total!DG19</f>
        <v>1.0244304522278538</v>
      </c>
      <c r="N19" s="204">
        <f>Commercial_Total!DH19</f>
        <v>1.0112170122742115</v>
      </c>
      <c r="O19" s="240">
        <f>Commercial_Total!DI19</f>
        <v>1.0185531205730927</v>
      </c>
    </row>
    <row r="20" spans="7:15" x14ac:dyDescent="0.2">
      <c r="J20" s="200">
        <f>Commercial_Total!DD20</f>
        <v>1977</v>
      </c>
      <c r="K20" s="204">
        <f>Commercial_Total!DE20</f>
        <v>0.89177684612268726</v>
      </c>
      <c r="L20" s="204">
        <f>Commercial_Total!DF20</f>
        <v>0.85990494559524699</v>
      </c>
      <c r="M20" s="204">
        <f>Commercial_Total!DG20</f>
        <v>1.0247344716009015</v>
      </c>
      <c r="N20" s="204">
        <f>Commercial_Total!DH20</f>
        <v>1.0120323604449892</v>
      </c>
      <c r="O20" s="240">
        <f>Commercial_Total!DI20</f>
        <v>1.0191757621107922</v>
      </c>
    </row>
    <row r="21" spans="7:15" x14ac:dyDescent="0.2">
      <c r="J21" s="200">
        <f>Commercial_Total!DD21</f>
        <v>1978</v>
      </c>
      <c r="K21" s="204">
        <f>Commercial_Total!DE21</f>
        <v>0.91830111591575203</v>
      </c>
      <c r="L21" s="204">
        <f>Commercial_Total!DF21</f>
        <v>0.87679393995089527</v>
      </c>
      <c r="M21" s="204">
        <f>Commercial_Total!DG21</f>
        <v>1.0196695868169117</v>
      </c>
      <c r="N21" s="204">
        <f>Commercial_Total!DH21</f>
        <v>1.027136367876226</v>
      </c>
      <c r="O21" s="240">
        <f>Commercial_Total!DI21</f>
        <v>1.0244248878869811</v>
      </c>
    </row>
    <row r="22" spans="7:15" x14ac:dyDescent="0.2">
      <c r="J22" s="200">
        <f>Commercial_Total!DD22</f>
        <v>1979</v>
      </c>
      <c r="K22" s="204">
        <f>Commercial_Total!DE22</f>
        <v>0.93012841439075511</v>
      </c>
      <c r="L22" s="204">
        <f>Commercial_Total!DF22</f>
        <v>0.89639821962233757</v>
      </c>
      <c r="M22" s="204">
        <f>Commercial_Total!DG22</f>
        <v>1.0386144843077649</v>
      </c>
      <c r="N22" s="204">
        <f>Commercial_Total!DH22</f>
        <v>0.99905075331902049</v>
      </c>
      <c r="O22" s="240">
        <f>Commercial_Total!DI22</f>
        <v>1.0187171901092735</v>
      </c>
    </row>
    <row r="23" spans="7:15" x14ac:dyDescent="0.2">
      <c r="J23" s="200">
        <f>Commercial_Total!DD23</f>
        <v>1980</v>
      </c>
      <c r="K23" s="204">
        <f>Commercial_Total!DE23</f>
        <v>0.92405762230631971</v>
      </c>
      <c r="L23" s="204">
        <f>Commercial_Total!DF23</f>
        <v>0.91538749861220803</v>
      </c>
      <c r="M23" s="204">
        <f>Commercial_Total!DG23</f>
        <v>0.97780532652075414</v>
      </c>
      <c r="N23" s="204">
        <f>Commercial_Total!DH23</f>
        <v>1.0323849814343518</v>
      </c>
      <c r="O23" s="240">
        <f>Commercial_Total!DI23</f>
        <v>1.0208579930826736</v>
      </c>
    </row>
    <row r="24" spans="7:15" x14ac:dyDescent="0.2">
      <c r="J24" s="200">
        <f>Commercial_Total!DD24</f>
        <v>1981</v>
      </c>
      <c r="K24" s="204">
        <f>Commercial_Total!DE24</f>
        <v>0.92728522361928323</v>
      </c>
      <c r="L24" s="204">
        <f>Commercial_Total!DF24</f>
        <v>0.93216199541187617</v>
      </c>
      <c r="M24" s="204">
        <f>Commercial_Total!DG24</f>
        <v>0.97729828438751964</v>
      </c>
      <c r="N24" s="204">
        <f>Commercial_Total!DH24</f>
        <v>1.0178758496505256</v>
      </c>
      <c r="O24" s="240">
        <f>Commercial_Total!DI24</f>
        <v>1.0099001893445307</v>
      </c>
    </row>
    <row r="25" spans="7:15" x14ac:dyDescent="0.2">
      <c r="J25" s="200">
        <f>Commercial_Total!DD25</f>
        <v>1982</v>
      </c>
      <c r="K25" s="204">
        <f>Commercial_Total!DE25</f>
        <v>0.94860243040723624</v>
      </c>
      <c r="L25" s="204">
        <f>Commercial_Total!DF25</f>
        <v>0.94761765331232584</v>
      </c>
      <c r="M25" s="204">
        <f>Commercial_Total!DG25</f>
        <v>1.0219325266444781</v>
      </c>
      <c r="N25" s="204">
        <f>Commercial_Total!DH25</f>
        <v>0.9795550953111356</v>
      </c>
      <c r="O25" s="240">
        <f>Commercial_Total!DI25</f>
        <v>1.0166452787425817</v>
      </c>
    </row>
    <row r="26" spans="7:15" x14ac:dyDescent="0.2">
      <c r="J26" s="200">
        <f>Commercial_Total!DD26</f>
        <v>1983</v>
      </c>
      <c r="K26" s="204">
        <f>Commercial_Total!DE26</f>
        <v>0.95538941019542678</v>
      </c>
      <c r="L26" s="204">
        <f>Commercial_Total!DF26</f>
        <v>0.96179177749213429</v>
      </c>
      <c r="M26" s="204">
        <f>Commercial_Total!DG26</f>
        <v>0.97624251008250285</v>
      </c>
      <c r="N26" s="204">
        <f>Commercial_Total!DH26</f>
        <v>1.0175169401585482</v>
      </c>
      <c r="O26" s="240">
        <f>Commercial_Total!DI26</f>
        <v>1.0139237531782219</v>
      </c>
    </row>
    <row r="27" spans="7:15" x14ac:dyDescent="0.2">
      <c r="J27" s="200">
        <f>Commercial_Total!DD27</f>
        <v>1984</v>
      </c>
      <c r="K27" s="204">
        <f>Commercial_Total!DE27</f>
        <v>0.99936251807643639</v>
      </c>
      <c r="L27" s="204">
        <f>Commercial_Total!DF27</f>
        <v>0.97892729113732491</v>
      </c>
      <c r="M27" s="204">
        <f>Commercial_Total!DG27</f>
        <v>1.019489278304756</v>
      </c>
      <c r="N27" s="204">
        <f>Commercial_Total!DH27</f>
        <v>1.001359351234824</v>
      </c>
      <c r="O27" s="240">
        <f>Commercial_Total!DI27</f>
        <v>1.0007896324355976</v>
      </c>
    </row>
    <row r="28" spans="7:15" x14ac:dyDescent="0.2">
      <c r="G28" s="204"/>
      <c r="J28" s="200">
        <f>Commercial_Total!DD28</f>
        <v>1985</v>
      </c>
      <c r="K28" s="204">
        <f>Commercial_Total!DE28</f>
        <v>1</v>
      </c>
      <c r="L28" s="204">
        <f>Commercial_Total!DF28</f>
        <v>1</v>
      </c>
      <c r="M28" s="204">
        <f>Commercial_Total!DG28</f>
        <v>1</v>
      </c>
      <c r="N28" s="204">
        <f>Commercial_Total!DH28</f>
        <v>1</v>
      </c>
      <c r="O28" s="240">
        <f>Commercial_Total!DI28</f>
        <v>1</v>
      </c>
    </row>
    <row r="29" spans="7:15" x14ac:dyDescent="0.2">
      <c r="G29" s="204"/>
      <c r="J29" s="200">
        <f>Commercial_Total!DD29</f>
        <v>1986</v>
      </c>
      <c r="K29" s="204">
        <f>Commercial_Total!DE29</f>
        <v>1.0134581974240506</v>
      </c>
      <c r="L29" s="204">
        <f>Commercial_Total!DF29</f>
        <v>1.0227054921100727</v>
      </c>
      <c r="M29" s="204">
        <f>Commercial_Total!DG29</f>
        <v>0.99296088326909249</v>
      </c>
      <c r="N29" s="204">
        <f>Commercial_Total!DH29</f>
        <v>0.99798292650283704</v>
      </c>
      <c r="O29" s="240">
        <f>Commercial_Total!DI29</f>
        <v>0.99208719759330233</v>
      </c>
    </row>
    <row r="30" spans="7:15" x14ac:dyDescent="0.2">
      <c r="G30" s="204"/>
      <c r="J30" s="200">
        <f>Commercial_Total!DD30</f>
        <v>1987</v>
      </c>
      <c r="K30" s="204">
        <f>Commercial_Total!DE30</f>
        <v>1.0430424008323389</v>
      </c>
      <c r="L30" s="204">
        <f>Commercial_Total!DF30</f>
        <v>1.0445556731731047</v>
      </c>
      <c r="M30" s="204">
        <f>Commercial_Total!DG30</f>
        <v>1.0001766935014191</v>
      </c>
      <c r="N30" s="204">
        <f>Commercial_Total!DH30</f>
        <v>0.99837487015805393</v>
      </c>
      <c r="O30" s="240">
        <f>Commercial_Total!DI30</f>
        <v>0.98655306122209052</v>
      </c>
    </row>
    <row r="31" spans="7:15" x14ac:dyDescent="0.2">
      <c r="G31" s="204"/>
      <c r="J31" s="200">
        <f>Commercial_Total!DD31</f>
        <v>1988</v>
      </c>
      <c r="K31" s="204">
        <f>Commercial_Total!DE31</f>
        <v>1.0980857941546225</v>
      </c>
      <c r="L31" s="204">
        <f>Commercial_Total!DF31</f>
        <v>1.065822440562912</v>
      </c>
      <c r="M31" s="204">
        <f>Commercial_Total!DG31</f>
        <v>1.0270311277491724</v>
      </c>
      <c r="N31" s="204">
        <f>Commercial_Total!DH31</f>
        <v>1.0031544559691752</v>
      </c>
      <c r="O31" s="240">
        <f>Commercial_Total!DI31</f>
        <v>0.98448746417368205</v>
      </c>
    </row>
    <row r="32" spans="7:15" x14ac:dyDescent="0.2">
      <c r="G32" s="204"/>
      <c r="J32" s="200">
        <f>Commercial_Total!DD32</f>
        <v>1989</v>
      </c>
      <c r="K32" s="204">
        <f>Commercial_Total!DE32</f>
        <v>1.1520091570228361</v>
      </c>
      <c r="L32" s="204">
        <f>Commercial_Total!DF32</f>
        <v>1.0861485320832773</v>
      </c>
      <c r="M32" s="204">
        <f>Commercial_Total!DG32</f>
        <v>1.0620070643301125</v>
      </c>
      <c r="N32" s="204">
        <f>Commercial_Total!DH32</f>
        <v>0.99870978734469318</v>
      </c>
      <c r="O32" s="240">
        <f>Commercial_Total!DI32</f>
        <v>1.0051693387996772</v>
      </c>
    </row>
    <row r="33" spans="1:17" x14ac:dyDescent="0.2">
      <c r="G33" s="204"/>
      <c r="J33" s="200">
        <f>Commercial_Total!DD33</f>
        <v>1990</v>
      </c>
      <c r="K33" s="204">
        <f>Commercial_Total!DE33</f>
        <v>1.1625411841198736</v>
      </c>
      <c r="L33" s="204">
        <f>Commercial_Total!DF33</f>
        <v>1.1032794543745068</v>
      </c>
      <c r="M33" s="204">
        <f>Commercial_Total!DG33</f>
        <v>1.0639344230777543</v>
      </c>
      <c r="N33" s="204">
        <f>Commercial_Total!DH33</f>
        <v>0.99039389805928202</v>
      </c>
      <c r="O33" s="240">
        <f>Commercial_Total!DI33</f>
        <v>1.0025808523571136</v>
      </c>
    </row>
    <row r="34" spans="1:17" x14ac:dyDescent="0.2">
      <c r="A34" s="266" t="s">
        <v>1348</v>
      </c>
      <c r="G34" s="204"/>
      <c r="J34" s="200">
        <f>Commercial_Total!DD34</f>
        <v>1991</v>
      </c>
      <c r="K34" s="204">
        <f>Commercial_Total!DE34</f>
        <v>1.178431946981082</v>
      </c>
      <c r="L34" s="204">
        <f>Commercial_Total!DF34</f>
        <v>1.1166411184885634</v>
      </c>
      <c r="M34" s="204">
        <f>Commercial_Total!DG34</f>
        <v>1.0561771031557359</v>
      </c>
      <c r="N34" s="204">
        <f>Commercial_Total!DH34</f>
        <v>0.99920395279987784</v>
      </c>
      <c r="O34" s="240">
        <f>Commercial_Total!DI34</f>
        <v>0.99811900131344133</v>
      </c>
    </row>
    <row r="35" spans="1:17" x14ac:dyDescent="0.2">
      <c r="G35" s="204"/>
      <c r="J35" s="200">
        <f>Commercial_Total!DD35</f>
        <v>1992</v>
      </c>
      <c r="K35" s="204">
        <f>Commercial_Total!DE35</f>
        <v>1.1791272100297276</v>
      </c>
      <c r="L35" s="204">
        <f>Commercial_Total!DF35</f>
        <v>1.1271570613201707</v>
      </c>
      <c r="M35" s="204">
        <f>Commercial_Total!DG35</f>
        <v>1.061900767391702</v>
      </c>
      <c r="N35" s="204">
        <f>Commercial_Total!DH35</f>
        <v>0.98512715530764872</v>
      </c>
      <c r="O35" s="240">
        <f>Commercial_Total!DI35</f>
        <v>0.99473434103794645</v>
      </c>
    </row>
    <row r="36" spans="1:17" x14ac:dyDescent="0.2">
      <c r="G36" s="204"/>
      <c r="H36" s="201" t="s">
        <v>476</v>
      </c>
      <c r="J36" s="200">
        <f>Commercial_Total!DD36</f>
        <v>1993</v>
      </c>
      <c r="K36" s="204">
        <f>Commercial_Total!DE36</f>
        <v>1.206305920759027</v>
      </c>
      <c r="L36" s="204">
        <f>Commercial_Total!DF36</f>
        <v>1.137198393024756</v>
      </c>
      <c r="M36" s="204">
        <f>Commercial_Total!DG36</f>
        <v>1.0580794419979354</v>
      </c>
      <c r="N36" s="204">
        <f>Commercial_Total!DH36</f>
        <v>1.0025428540907508</v>
      </c>
      <c r="O36" s="240">
        <f>Commercial_Total!DI36</f>
        <v>0.99542635870403695</v>
      </c>
    </row>
    <row r="37" spans="1:17" x14ac:dyDescent="0.2">
      <c r="G37" s="204"/>
      <c r="J37" s="200">
        <f>Commercial_Total!DD37</f>
        <v>1994</v>
      </c>
      <c r="K37" s="204">
        <f>Commercial_Total!DE37</f>
        <v>1.2283053539463358</v>
      </c>
      <c r="L37" s="204">
        <f>Commercial_Total!DF37</f>
        <v>1.1485207898365286</v>
      </c>
      <c r="M37" s="204">
        <f>Commercial_Total!DG37</f>
        <v>1.0726406404170474</v>
      </c>
      <c r="N37" s="204">
        <f>Commercial_Total!DH37</f>
        <v>0.99704150219349907</v>
      </c>
      <c r="O37" s="240">
        <f>Commercial_Total!DI37</f>
        <v>0.9896814815064533</v>
      </c>
    </row>
    <row r="38" spans="1:17" x14ac:dyDescent="0.2">
      <c r="G38" s="204"/>
      <c r="J38" s="200">
        <f>Commercial_Total!DD38</f>
        <v>1995</v>
      </c>
      <c r="K38" s="204">
        <f>Commercial_Total!DE38</f>
        <v>1.2679152573820744</v>
      </c>
      <c r="L38" s="204">
        <f>Commercial_Total!DF38</f>
        <v>1.1624022877522788</v>
      </c>
      <c r="M38" s="204">
        <f>Commercial_Total!DG38</f>
        <v>1.0891000911201294</v>
      </c>
      <c r="N38" s="204">
        <f>Commercial_Total!DH38</f>
        <v>1.0015346462650034</v>
      </c>
      <c r="O38" s="240">
        <f>Commercial_Total!DI38</f>
        <v>0.9941553202169725</v>
      </c>
    </row>
    <row r="39" spans="1:17" x14ac:dyDescent="0.2">
      <c r="B39" s="202"/>
      <c r="C39" s="202"/>
      <c r="D39" s="202"/>
      <c r="E39" s="202"/>
      <c r="G39" s="204"/>
      <c r="J39" s="200">
        <f>Commercial_Total!DD39</f>
        <v>1996</v>
      </c>
      <c r="K39" s="204">
        <f>Commercial_Total!DE39</f>
        <v>1.3098863436697883</v>
      </c>
      <c r="L39" s="204">
        <f>Commercial_Total!DF39</f>
        <v>1.1777938855467078</v>
      </c>
      <c r="M39" s="204">
        <f>Commercial_Total!DG39</f>
        <v>1.1140596545533101</v>
      </c>
      <c r="N39" s="204">
        <f>Commercial_Total!DH39</f>
        <v>0.99828804991733677</v>
      </c>
      <c r="O39" s="240">
        <f>Commercial_Total!DI39</f>
        <v>0.99480946376606172</v>
      </c>
    </row>
    <row r="40" spans="1:17" x14ac:dyDescent="0.2">
      <c r="B40" s="204"/>
      <c r="C40" s="204"/>
      <c r="D40" s="204"/>
      <c r="E40" s="204"/>
      <c r="G40" s="204"/>
      <c r="J40" s="200">
        <f>Commercial_Total!DD40</f>
        <v>1997</v>
      </c>
      <c r="K40" s="204">
        <f>Commercial_Total!DE40</f>
        <v>1.3324499292431009</v>
      </c>
      <c r="L40" s="204">
        <f>Commercial_Total!DF40</f>
        <v>1.1950535636486832</v>
      </c>
      <c r="M40" s="204">
        <f>Commercial_Total!DG40</f>
        <v>1.1217689472517836</v>
      </c>
      <c r="N40" s="204">
        <f>Commercial_Total!DH40</f>
        <v>0.99393987285008112</v>
      </c>
      <c r="O40" s="240">
        <f>Commercial_Total!DI40</f>
        <v>0.99286182394558031</v>
      </c>
    </row>
    <row r="41" spans="1:17" x14ac:dyDescent="0.2">
      <c r="B41" s="204"/>
      <c r="C41" s="204"/>
      <c r="D41" s="204"/>
      <c r="E41" s="204"/>
      <c r="G41" s="204"/>
      <c r="J41" s="200">
        <f>Commercial_Total!DD41</f>
        <v>1998</v>
      </c>
      <c r="K41" s="204">
        <f>Commercial_Total!DE41</f>
        <v>1.3573637901990041</v>
      </c>
      <c r="L41" s="204">
        <f>Commercial_Total!DF41</f>
        <v>1.2170318063299685</v>
      </c>
      <c r="M41" s="204">
        <f>Commercial_Total!DG41</f>
        <v>1.1247809367714812</v>
      </c>
      <c r="N41" s="204">
        <f>Commercial_Total!DH41</f>
        <v>0.99157686166369796</v>
      </c>
      <c r="O41" s="240">
        <f>Commercial_Total!DI41</f>
        <v>0.99310251587771914</v>
      </c>
    </row>
    <row r="42" spans="1:17" x14ac:dyDescent="0.2">
      <c r="B42" s="204"/>
      <c r="C42" s="204"/>
      <c r="D42" s="204"/>
      <c r="E42" s="204"/>
      <c r="G42" s="204"/>
      <c r="J42" s="200">
        <f>Commercial_Total!DD42</f>
        <v>1999</v>
      </c>
      <c r="K42" s="204">
        <f>Commercial_Total!DE42</f>
        <v>1.3927713843536906</v>
      </c>
      <c r="L42" s="204">
        <f>Commercial_Total!DF42</f>
        <v>1.242869781413823</v>
      </c>
      <c r="M42" s="204">
        <f>Commercial_Total!DG42</f>
        <v>1.1304086825935897</v>
      </c>
      <c r="N42" s="204">
        <f>Commercial_Total!DH42</f>
        <v>0.99133107867056047</v>
      </c>
      <c r="O42" s="240">
        <f>Commercial_Total!DI42</f>
        <v>0.99749842786491183</v>
      </c>
      <c r="P42" s="201" t="s">
        <v>486</v>
      </c>
      <c r="Q42" s="204">
        <f>LN(M42/M28)/14</f>
        <v>8.7556595250634309E-3</v>
      </c>
    </row>
    <row r="43" spans="1:17" x14ac:dyDescent="0.2">
      <c r="B43" s="204"/>
      <c r="C43" s="204"/>
      <c r="D43" s="204"/>
      <c r="E43" s="204"/>
      <c r="G43" s="204"/>
      <c r="I43" s="240"/>
      <c r="J43" s="200">
        <f>Commercial_Total!DD43</f>
        <v>2000</v>
      </c>
      <c r="K43" s="204">
        <f>Commercial_Total!DE43</f>
        <v>1.4624848651203839</v>
      </c>
      <c r="L43" s="204">
        <f>Commercial_Total!DF43</f>
        <v>1.2698678823650202</v>
      </c>
      <c r="M43" s="204">
        <f>Commercial_Total!DG43</f>
        <v>1.158626652142557</v>
      </c>
      <c r="N43" s="204">
        <f>Commercial_Total!DH43</f>
        <v>0.99400673454293043</v>
      </c>
      <c r="O43" s="240">
        <f>Commercial_Total!DI43</f>
        <v>0.99488414035289296</v>
      </c>
    </row>
    <row r="44" spans="1:17" x14ac:dyDescent="0.2">
      <c r="B44" s="204"/>
      <c r="C44" s="204"/>
      <c r="D44" s="204"/>
      <c r="E44" s="204"/>
      <c r="G44" s="204"/>
      <c r="J44" s="200">
        <f>Commercial_Total!DD44</f>
        <v>2001</v>
      </c>
      <c r="K44" s="204">
        <f>Commercial_Total!DE44</f>
        <v>1.4470447878869357</v>
      </c>
      <c r="L44" s="204">
        <f>Commercial_Total!DF44</f>
        <v>1.2959542332713276</v>
      </c>
      <c r="M44" s="204">
        <f>Commercial_Total!DG44</f>
        <v>1.1283111609907057</v>
      </c>
      <c r="N44" s="204">
        <f>Commercial_Total!DH44</f>
        <v>0.98960851738598243</v>
      </c>
      <c r="O44" s="240">
        <f>Commercial_Total!DI44</f>
        <v>0.98390424197903725</v>
      </c>
    </row>
    <row r="45" spans="1:17" x14ac:dyDescent="0.2">
      <c r="B45" s="204"/>
      <c r="C45" s="204"/>
      <c r="D45" s="204"/>
      <c r="E45" s="204"/>
      <c r="G45" s="204"/>
      <c r="J45" s="200">
        <f>Commercial_Total!DD45</f>
        <v>2002</v>
      </c>
      <c r="K45" s="204">
        <f>Commercial_Total!DE45</f>
        <v>1.4725999477323548</v>
      </c>
      <c r="L45" s="204">
        <f>Commercial_Total!DF45</f>
        <v>1.3179306558420987</v>
      </c>
      <c r="M45" s="204">
        <f>Commercial_Total!DG45</f>
        <v>1.1198966565755295</v>
      </c>
      <c r="N45" s="204">
        <f>Commercial_Total!DH45</f>
        <v>0.99773285266712397</v>
      </c>
      <c r="O45" s="240">
        <f>Commercial_Total!DI45</f>
        <v>0.98431584018326179</v>
      </c>
    </row>
    <row r="46" spans="1:17" x14ac:dyDescent="0.2">
      <c r="B46" s="204"/>
      <c r="C46" s="204"/>
      <c r="D46" s="204"/>
      <c r="E46" s="204"/>
      <c r="G46" s="204"/>
      <c r="J46" s="200">
        <f>Commercial_Total!DD46</f>
        <v>2003</v>
      </c>
      <c r="K46" s="204">
        <f>Commercial_Total!DE46</f>
        <v>1.480528249478442</v>
      </c>
      <c r="L46" s="204">
        <f>Commercial_Total!DF46</f>
        <v>1.3368289042191999</v>
      </c>
      <c r="M46" s="204">
        <f>Commercial_Total!DG46</f>
        <v>1.1090353171684566</v>
      </c>
      <c r="N46" s="204">
        <f>Commercial_Total!DH46</f>
        <v>0.99860904386136273</v>
      </c>
      <c r="O46" s="240">
        <f>Commercial_Total!DI46</f>
        <v>0.97872927857899794</v>
      </c>
    </row>
    <row r="47" spans="1:17" x14ac:dyDescent="0.2">
      <c r="A47" s="211"/>
      <c r="B47" s="204"/>
      <c r="C47" s="204"/>
      <c r="D47" s="204"/>
      <c r="E47" s="204"/>
      <c r="G47" s="204"/>
      <c r="J47" s="200">
        <f>Commercial_Total!DD47</f>
        <v>2004</v>
      </c>
      <c r="K47" s="204">
        <f>Commercial_Total!DE47</f>
        <v>1.5026532031417392</v>
      </c>
      <c r="L47" s="204">
        <f>Commercial_Total!DF47</f>
        <v>1.3553934946810937</v>
      </c>
      <c r="M47" s="204">
        <f>Commercial_Total!DG47</f>
        <v>1.1189591345585246</v>
      </c>
      <c r="N47" s="204">
        <f>Commercial_Total!DH47</f>
        <v>0.99078435130425457</v>
      </c>
      <c r="O47" s="240">
        <f>Commercial_Total!DI47</f>
        <v>0.98020830049145413</v>
      </c>
    </row>
    <row r="48" spans="1:17" x14ac:dyDescent="0.2">
      <c r="A48"/>
      <c r="B48" s="204"/>
      <c r="C48" s="204"/>
      <c r="D48" s="204"/>
      <c r="E48" s="204"/>
      <c r="G48" s="204"/>
      <c r="J48" s="200">
        <f>Commercial_Total!DD48</f>
        <v>2005</v>
      </c>
      <c r="K48" s="204">
        <f>Commercial_Total!DE48</f>
        <v>1.5201698416998373</v>
      </c>
      <c r="L48" s="204">
        <f>Commercial_Total!DF48</f>
        <v>1.3749235017534167</v>
      </c>
      <c r="M48" s="204">
        <f>Commercial_Total!DG48</f>
        <v>1.1086679436188831</v>
      </c>
      <c r="N48" s="204">
        <f>Commercial_Total!DH48</f>
        <v>0.99726846564854976</v>
      </c>
      <c r="O48" s="240">
        <f>Commercial_Total!DI48</f>
        <v>0.97391587405246316</v>
      </c>
    </row>
    <row r="49" spans="1:19" x14ac:dyDescent="0.2">
      <c r="A49"/>
      <c r="B49" s="204"/>
      <c r="C49" s="204"/>
      <c r="D49" s="204"/>
      <c r="E49" s="204"/>
      <c r="G49" s="204"/>
      <c r="J49" s="200">
        <f>Commercial_Total!DD49</f>
        <v>2006</v>
      </c>
      <c r="K49" s="204">
        <f>Commercial_Total!DE49</f>
        <v>1.4972913935378913</v>
      </c>
      <c r="L49" s="204">
        <f>Commercial_Total!DF49</f>
        <v>1.3960662383122981</v>
      </c>
      <c r="M49" s="204">
        <f>Commercial_Total!DG49</f>
        <v>1.0874743620089666</v>
      </c>
      <c r="N49" s="204">
        <f>Commercial_Total!DH49</f>
        <v>0.98623696637651381</v>
      </c>
      <c r="O49" s="240">
        <f>Commercial_Total!DI49</f>
        <v>0.96753268680512539</v>
      </c>
    </row>
    <row r="50" spans="1:19" x14ac:dyDescent="0.2">
      <c r="A50"/>
      <c r="B50" s="204"/>
      <c r="C50" s="204"/>
      <c r="D50" s="204"/>
      <c r="E50" s="204"/>
      <c r="G50" s="204"/>
      <c r="J50" s="200">
        <f>Commercial_Total!DD50</f>
        <v>2007</v>
      </c>
      <c r="K50" s="204">
        <f>Commercial_Total!DE50</f>
        <v>1.5448873080996501</v>
      </c>
      <c r="L50" s="204">
        <f>Commercial_Total!DF50</f>
        <v>1.4185241770420669</v>
      </c>
      <c r="M50" s="204">
        <f>Commercial_Total!DG50</f>
        <v>1.0918969820837578</v>
      </c>
      <c r="N50" s="204">
        <f>Commercial_Total!DH50</f>
        <v>0.99742074661957325</v>
      </c>
      <c r="O50" s="240">
        <f>Commercial_Total!DI50</f>
        <v>0.96648384756071104</v>
      </c>
      <c r="P50" s="201" t="s">
        <v>487</v>
      </c>
      <c r="Q50" s="204">
        <f>LN(M50/M44)/6</f>
        <v>-5.4675721427391126E-3</v>
      </c>
    </row>
    <row r="51" spans="1:19" x14ac:dyDescent="0.2">
      <c r="A51" s="212"/>
      <c r="B51" s="204"/>
      <c r="C51" s="204"/>
      <c r="D51" s="204"/>
      <c r="E51" s="204"/>
      <c r="G51" s="204"/>
      <c r="J51" s="200">
        <f>Commercial_Total!DD51</f>
        <v>2008</v>
      </c>
      <c r="K51" s="204">
        <f>Commercial_Total!DE51</f>
        <v>1.557979223705797</v>
      </c>
      <c r="L51" s="204">
        <f>Commercial_Total!DF51</f>
        <v>1.438777216912849</v>
      </c>
      <c r="M51" s="204">
        <f>Commercial_Total!DG51</f>
        <v>1.0857111943043407</v>
      </c>
      <c r="N51" s="204">
        <f>Commercial_Total!DH51</f>
        <v>0.997364243037415</v>
      </c>
      <c r="O51" s="240">
        <f>Commercial_Total!DI51</f>
        <v>0.96544285994027446</v>
      </c>
      <c r="P51" s="201" t="s">
        <v>497</v>
      </c>
      <c r="Q51" s="204">
        <f>LN(M51/M44)/7</f>
        <v>-5.4981022994539091E-3</v>
      </c>
      <c r="R51" s="201" t="s">
        <v>498</v>
      </c>
      <c r="S51" s="204">
        <f>LN(M51/M45)/6</f>
        <v>-5.1668598755702328E-3</v>
      </c>
    </row>
    <row r="52" spans="1:19" x14ac:dyDescent="0.2">
      <c r="A52" s="212"/>
      <c r="B52" s="204"/>
      <c r="C52" s="204"/>
      <c r="D52" s="204"/>
      <c r="E52" s="204"/>
      <c r="G52" s="204"/>
      <c r="J52" s="200">
        <f>Commercial_Total!DD52</f>
        <v>2009</v>
      </c>
      <c r="K52" s="204">
        <f>Commercial_Total!DE52</f>
        <v>1.5206687199997115</v>
      </c>
      <c r="L52" s="204">
        <f>Commercial_Total!DF52</f>
        <v>1.4538224551380647</v>
      </c>
      <c r="M52" s="204">
        <f>Commercial_Total!DG52</f>
        <v>1.0522205639584927</v>
      </c>
      <c r="N52" s="204">
        <f>Commercial_Total!DH52</f>
        <v>0.99406882707585387</v>
      </c>
      <c r="O52" s="240">
        <f>Commercial_Total!DI52</f>
        <v>0.95714640103392479</v>
      </c>
      <c r="P52" s="240"/>
    </row>
    <row r="53" spans="1:19" x14ac:dyDescent="0.2">
      <c r="A53" s="212"/>
      <c r="B53" s="204"/>
      <c r="C53" s="204"/>
      <c r="D53" s="204"/>
      <c r="E53" s="204"/>
      <c r="G53" s="204"/>
      <c r="I53" s="240"/>
      <c r="J53" s="200">
        <f>Commercial_Total!DD53</f>
        <v>2010</v>
      </c>
      <c r="K53" s="204">
        <f>Commercial_Total!DE53</f>
        <v>1.5356832272615233</v>
      </c>
      <c r="L53" s="204">
        <f>Commercial_Total!DF53</f>
        <v>1.4619713657029179</v>
      </c>
      <c r="M53" s="204">
        <f>Commercial_Total!DG53</f>
        <v>1.0572091246745061</v>
      </c>
      <c r="N53" s="204">
        <f>Commercial_Total!DH53</f>
        <v>0.99357778224122728</v>
      </c>
      <c r="O53" s="240">
        <f>Commercial_Total!DI53</f>
        <v>0.95461674177411371</v>
      </c>
      <c r="P53" s="240"/>
    </row>
    <row r="54" spans="1:19" x14ac:dyDescent="0.2">
      <c r="B54" s="204"/>
      <c r="C54" s="204"/>
      <c r="D54" s="204"/>
      <c r="E54" s="204"/>
      <c r="G54" s="204"/>
      <c r="J54" s="200">
        <f>Commercial_Total!DD54</f>
        <v>2011</v>
      </c>
      <c r="K54" s="204">
        <f>Commercial_Total!DE54</f>
        <v>1.5292117840695605</v>
      </c>
      <c r="L54" s="204">
        <f>Commercial_Total!DF54</f>
        <v>1.4688086217810172</v>
      </c>
      <c r="M54" s="204">
        <f>Commercial_Total!DG54</f>
        <v>1.0468059774830401</v>
      </c>
      <c r="N54" s="204">
        <f>Commercial_Total!DH54</f>
        <v>0.99457200124089407</v>
      </c>
      <c r="O54" s="240">
        <f>Commercial_Total!DI54</f>
        <v>0.9496590865021366</v>
      </c>
    </row>
    <row r="55" spans="1:19" x14ac:dyDescent="0.2">
      <c r="B55" s="204"/>
      <c r="C55" s="204"/>
      <c r="D55" s="204"/>
      <c r="E55" s="204"/>
      <c r="G55" s="204"/>
      <c r="J55" s="200">
        <f>Commercial_Total!DD55</f>
        <v>2012</v>
      </c>
      <c r="K55" s="204">
        <f>Commercial_Total!DE55</f>
        <v>1.4809909533360797</v>
      </c>
      <c r="L55" s="204">
        <f>Commercial_Total!DF55</f>
        <v>1.4757547180945805</v>
      </c>
      <c r="M55" s="204">
        <f>Commercial_Total!DG55</f>
        <v>1.0227780800684318</v>
      </c>
      <c r="N55" s="204">
        <f>Commercial_Total!DH55</f>
        <v>0.98119835968815183</v>
      </c>
      <c r="O55" s="240">
        <f>Commercial_Total!DI55</f>
        <v>0.93752285454898632</v>
      </c>
    </row>
    <row r="56" spans="1:19" x14ac:dyDescent="0.2">
      <c r="B56" s="204"/>
      <c r="C56" s="204"/>
      <c r="D56" s="204"/>
      <c r="E56" s="204"/>
      <c r="G56" s="204"/>
      <c r="J56" s="200">
        <f>Commercial_Total!DD56</f>
        <v>2013</v>
      </c>
      <c r="K56" s="204">
        <f>Commercial_Total!DE56</f>
        <v>1.525327434829902</v>
      </c>
      <c r="L56" s="204">
        <f>Commercial_Total!DF56</f>
        <v>1.4842537533473537</v>
      </c>
      <c r="M56" s="204">
        <f>Commercial_Total!DG56</f>
        <v>1.0313633412927812</v>
      </c>
      <c r="N56" s="204">
        <f>Commercial_Total!DH56</f>
        <v>0.99642183304244747</v>
      </c>
      <c r="O56" s="240">
        <f>Commercial_Total!DI56</f>
        <v>0.93727528115402159</v>
      </c>
    </row>
    <row r="57" spans="1:19" x14ac:dyDescent="0.2">
      <c r="B57" s="205"/>
      <c r="C57" s="206"/>
      <c r="D57" s="205"/>
      <c r="G57" s="204"/>
      <c r="J57" s="200">
        <f>Commercial_Total!DD57</f>
        <v>2014</v>
      </c>
      <c r="K57" s="204">
        <f>Commercial_Total!DE57</f>
        <v>1.5546357468024985</v>
      </c>
      <c r="L57" s="204">
        <f>Commercial_Total!DF57</f>
        <v>1.494795447420993</v>
      </c>
      <c r="M57" s="204">
        <f>Commercial_Total!DG57</f>
        <v>1.0412790242135168</v>
      </c>
      <c r="N57" s="204">
        <f>Commercial_Total!DH57</f>
        <v>0.99880282742656257</v>
      </c>
      <c r="O57" s="240">
        <f>Commercial_Total!DI57</f>
        <v>0.93536148894540583</v>
      </c>
    </row>
    <row r="58" spans="1:19" x14ac:dyDescent="0.2">
      <c r="G58" s="204"/>
      <c r="J58" s="200">
        <f>Commercial_Total!DD58</f>
        <v>2015</v>
      </c>
      <c r="K58" s="204">
        <f>Commercial_Total!DE58</f>
        <v>1.5458892610089356</v>
      </c>
      <c r="L58" s="204">
        <f>Commercial_Total!DF58</f>
        <v>1.5069242717010638</v>
      </c>
      <c r="M58" s="204">
        <f>Commercial_Total!DG58</f>
        <v>1.036311944837629</v>
      </c>
      <c r="N58" s="204">
        <f>Commercial_Total!DH58</f>
        <v>0.9899116792773216</v>
      </c>
      <c r="O58" s="240">
        <f>Commercial_Total!DI58</f>
        <v>0.92299192438555311</v>
      </c>
    </row>
    <row r="59" spans="1:19" x14ac:dyDescent="0.2">
      <c r="J59" s="200">
        <f>Commercial_Total!DD59</f>
        <v>2016</v>
      </c>
      <c r="K59" s="204">
        <f>Commercial_Total!DE59</f>
        <v>1.535056812235118</v>
      </c>
      <c r="L59" s="204">
        <f>Commercial_Total!DF59</f>
        <v>1.5195828945346965</v>
      </c>
      <c r="M59" s="204">
        <f>Commercial_Total!DG59</f>
        <v>1.0282525169937946</v>
      </c>
      <c r="N59" s="204">
        <f>Commercial_Total!DH59</f>
        <v>0.98242696871770074</v>
      </c>
      <c r="O59" s="240">
        <f>Commercial_Total!DI59</f>
        <v>0.91878578948356182</v>
      </c>
    </row>
    <row r="60" spans="1:19" x14ac:dyDescent="0.2">
      <c r="J60" s="200">
        <f>Commercial_Total!DD60</f>
        <v>2017</v>
      </c>
      <c r="K60" s="204">
        <f>Commercial_Total!DE60</f>
        <v>1.5237734610966247</v>
      </c>
      <c r="L60" s="204">
        <f>Commercial_Total!DF60</f>
        <v>1.5336326292904274</v>
      </c>
      <c r="M60" s="204">
        <f>Commercial_Total!DG60</f>
        <v>1.0122865025610641</v>
      </c>
      <c r="N60" s="204">
        <f>Commercial_Total!DH60</f>
        <v>0.98151201266747412</v>
      </c>
      <c r="O60" s="240">
        <f>Commercial_Total!DI60</f>
        <v>0.91745769398285637</v>
      </c>
    </row>
    <row r="63" spans="1:19" x14ac:dyDescent="0.2">
      <c r="A63" s="266" t="s">
        <v>62</v>
      </c>
      <c r="G63" s="204"/>
    </row>
    <row r="64" spans="1:19" x14ac:dyDescent="0.2">
      <c r="A64" s="211" t="s">
        <v>346</v>
      </c>
      <c r="G64" s="204"/>
    </row>
    <row r="65" spans="1:14" x14ac:dyDescent="0.2">
      <c r="A65" t="s">
        <v>385</v>
      </c>
      <c r="G65" s="204"/>
    </row>
    <row r="66" spans="1:14" x14ac:dyDescent="0.2">
      <c r="A66" t="s">
        <v>386</v>
      </c>
      <c r="G66" s="204"/>
    </row>
    <row r="67" spans="1:14" x14ac:dyDescent="0.2">
      <c r="A67" t="s">
        <v>340</v>
      </c>
      <c r="G67" s="204"/>
    </row>
    <row r="68" spans="1:14" x14ac:dyDescent="0.2">
      <c r="A68" s="212"/>
      <c r="G68" s="204"/>
    </row>
    <row r="69" spans="1:14" x14ac:dyDescent="0.2">
      <c r="A69" s="212" t="s">
        <v>345</v>
      </c>
      <c r="G69" s="204"/>
    </row>
    <row r="70" spans="1:14" x14ac:dyDescent="0.2">
      <c r="G70" s="204"/>
      <c r="J70" s="200" t="s">
        <v>335</v>
      </c>
    </row>
    <row r="71" spans="1:14" x14ac:dyDescent="0.2">
      <c r="G71" s="204"/>
      <c r="J71" s="201" t="s">
        <v>338</v>
      </c>
    </row>
    <row r="72" spans="1:14" x14ac:dyDescent="0.2">
      <c r="G72" s="204"/>
      <c r="K72" s="202"/>
      <c r="L72" s="202"/>
      <c r="M72" s="202"/>
      <c r="N72" s="202"/>
    </row>
    <row r="73" spans="1:14" ht="51.75" thickBot="1" x14ac:dyDescent="0.25">
      <c r="J73" s="267"/>
      <c r="K73" s="270" t="str">
        <f>Commercial_Total!DE92</f>
        <v>Energy Consumption</v>
      </c>
      <c r="L73" s="270" t="str">
        <f>Commercial_Total!DF92</f>
        <v>Floorspace</v>
      </c>
      <c r="M73" s="270" t="str">
        <f>Commercial_Total!DG92</f>
        <v>Intensity Index (weather -adjusted)</v>
      </c>
      <c r="N73" s="270" t="str">
        <f>Commercial_Total!DH92</f>
        <v>Weather Factor</v>
      </c>
    </row>
    <row r="74" spans="1:14" x14ac:dyDescent="0.2">
      <c r="J74" s="200">
        <f>Commercial_Total!DD108</f>
        <v>1985</v>
      </c>
      <c r="K74" s="204">
        <f>Commercial_Total!DE108</f>
        <v>1.0298387824876432</v>
      </c>
      <c r="L74" s="204">
        <f>Commercial_Total!DF108</f>
        <v>0.97892729113732491</v>
      </c>
      <c r="M74" s="204">
        <f>Commercial_Total!DG108</f>
        <v>1.0696768571268944</v>
      </c>
      <c r="N74" s="204">
        <f>Commercial_Total!DH108</f>
        <v>0.98348152691722124</v>
      </c>
    </row>
    <row r="75" spans="1:14" x14ac:dyDescent="0.2">
      <c r="J75" s="200">
        <f>Commercial_Total!DD109</f>
        <v>1986</v>
      </c>
      <c r="K75" s="204">
        <f>Commercial_Total!DE109</f>
        <v>1</v>
      </c>
      <c r="L75" s="204">
        <f>Commercial_Total!DF109</f>
        <v>1</v>
      </c>
      <c r="M75" s="204">
        <f>Commercial_Total!DG109</f>
        <v>1</v>
      </c>
      <c r="N75" s="204">
        <f>Commercial_Total!DH109</f>
        <v>1</v>
      </c>
    </row>
    <row r="76" spans="1:14" x14ac:dyDescent="0.2">
      <c r="J76" s="200">
        <f>Commercial_Total!DD110</f>
        <v>1987</v>
      </c>
      <c r="K76" s="204">
        <f>Commercial_Total!DE110</f>
        <v>1.0078657092751844</v>
      </c>
      <c r="L76" s="204">
        <f>Commercial_Total!DF110</f>
        <v>1.0227054921100727</v>
      </c>
      <c r="M76" s="204">
        <f>Commercial_Total!DG110</f>
        <v>0.99628424627277967</v>
      </c>
      <c r="N76" s="204">
        <f>Commercial_Total!DH110</f>
        <v>0.98916517528338566</v>
      </c>
    </row>
    <row r="77" spans="1:14" x14ac:dyDescent="0.2">
      <c r="J77" s="200">
        <f>Commercial_Total!DD111</f>
        <v>1988</v>
      </c>
      <c r="K77" s="204">
        <f>Commercial_Total!DE111</f>
        <v>1.0376577150508794</v>
      </c>
      <c r="L77" s="204">
        <f>Commercial_Total!DF111</f>
        <v>1.0445556731731047</v>
      </c>
      <c r="M77" s="204">
        <f>Commercial_Total!DG111</f>
        <v>1.0045024961950417</v>
      </c>
      <c r="N77" s="204">
        <f>Commercial_Total!DH111</f>
        <v>0.98894356065922495</v>
      </c>
    </row>
    <row r="78" spans="1:14" x14ac:dyDescent="0.2">
      <c r="J78" s="200">
        <f>Commercial_Total!DD112</f>
        <v>1989</v>
      </c>
      <c r="K78" s="204">
        <f>Commercial_Total!DE112</f>
        <v>1.0961094019154833</v>
      </c>
      <c r="L78" s="204">
        <f>Commercial_Total!DF112</f>
        <v>1.065822440562912</v>
      </c>
      <c r="M78" s="204">
        <f>Commercial_Total!DG112</f>
        <v>1.0266880763387249</v>
      </c>
      <c r="N78" s="204">
        <f>Commercial_Total!DH112</f>
        <v>1.00168351085556</v>
      </c>
    </row>
    <row r="79" spans="1:14" x14ac:dyDescent="0.2">
      <c r="G79" s="209"/>
      <c r="J79" s="200">
        <f>Commercial_Total!DD113</f>
        <v>1990</v>
      </c>
      <c r="K79" s="204">
        <f>Commercial_Total!DE113</f>
        <v>1.1196590965138327</v>
      </c>
      <c r="L79" s="204">
        <f>Commercial_Total!DF113</f>
        <v>1.0861485320832773</v>
      </c>
      <c r="M79" s="204">
        <f>Commercial_Total!DG113</f>
        <v>1.0296015230534834</v>
      </c>
      <c r="N79" s="204">
        <f>Commercial_Total!DH113</f>
        <v>1.0012151599716876</v>
      </c>
    </row>
    <row r="80" spans="1:14" x14ac:dyDescent="0.2">
      <c r="G80" s="210"/>
      <c r="J80" s="200">
        <f>Commercial_Total!DD114</f>
        <v>1991</v>
      </c>
      <c r="K80" s="204">
        <f>Commercial_Total!DE114</f>
        <v>1.1099922376354039</v>
      </c>
      <c r="L80" s="204">
        <f>Commercial_Total!DF114</f>
        <v>1.1032794543745068</v>
      </c>
      <c r="M80" s="204">
        <f>Commercial_Total!DG114</f>
        <v>1.0323939296728659</v>
      </c>
      <c r="N80" s="204">
        <f>Commercial_Total!DH114</f>
        <v>0.97451598831769182</v>
      </c>
    </row>
    <row r="81" spans="7:16" x14ac:dyDescent="0.2">
      <c r="G81" s="210"/>
      <c r="J81" s="200">
        <f>Commercial_Total!DD115</f>
        <v>1992</v>
      </c>
      <c r="K81" s="204">
        <f>Commercial_Total!DE115</f>
        <v>1.1280533011296376</v>
      </c>
      <c r="L81" s="204">
        <f>Commercial_Total!DF115</f>
        <v>1.1166411184885634</v>
      </c>
      <c r="M81" s="204">
        <f>Commercial_Total!DG115</f>
        <v>1.0253456567752655</v>
      </c>
      <c r="N81" s="204">
        <f>Commercial_Total!DH115</f>
        <v>0.98524833279555879</v>
      </c>
    </row>
    <row r="82" spans="7:16" x14ac:dyDescent="0.2">
      <c r="G82" s="209"/>
      <c r="J82" s="200">
        <f>Commercial_Total!DD116</f>
        <v>1993</v>
      </c>
      <c r="K82" s="204">
        <f>Commercial_Total!DE116</f>
        <v>1.1359299707333397</v>
      </c>
      <c r="L82" s="204">
        <f>Commercial_Total!DF116</f>
        <v>1.1271570613201707</v>
      </c>
      <c r="M82" s="204">
        <f>Commercial_Total!DG116</f>
        <v>1.0233916108010384</v>
      </c>
      <c r="N82" s="204">
        <f>Commercial_Total!DH116</f>
        <v>0.98474836769840091</v>
      </c>
    </row>
    <row r="83" spans="7:16" x14ac:dyDescent="0.2">
      <c r="J83" s="200">
        <f>Commercial_Total!DD117</f>
        <v>1994</v>
      </c>
      <c r="K83" s="204">
        <f>Commercial_Total!DE117</f>
        <v>1.1487492421287533</v>
      </c>
      <c r="L83" s="204">
        <f>Commercial_Total!DF117</f>
        <v>1.137198393024756</v>
      </c>
      <c r="M83" s="204">
        <f>Commercial_Total!DG117</f>
        <v>1.006988932851258</v>
      </c>
      <c r="N83" s="204">
        <f>Commercial_Total!DH117</f>
        <v>1.003146363240295</v>
      </c>
    </row>
    <row r="84" spans="7:16" x14ac:dyDescent="0.2">
      <c r="J84" s="200">
        <f>Commercial_Total!DD118</f>
        <v>1995</v>
      </c>
      <c r="K84" s="204">
        <f>Commercial_Total!DE118</f>
        <v>1.170826455984846</v>
      </c>
      <c r="L84" s="204">
        <f>Commercial_Total!DF118</f>
        <v>1.1485207898365286</v>
      </c>
      <c r="M84" s="204">
        <f>Commercial_Total!DG118</f>
        <v>1.0272052867266803</v>
      </c>
      <c r="N84" s="204">
        <f>Commercial_Total!DH118</f>
        <v>0.99242208497481632</v>
      </c>
    </row>
    <row r="85" spans="7:16" x14ac:dyDescent="0.2">
      <c r="J85" s="200">
        <f>Commercial_Total!DD119</f>
        <v>1996</v>
      </c>
      <c r="K85" s="204">
        <f>Commercial_Total!DE119</f>
        <v>1.2000958276134879</v>
      </c>
      <c r="L85" s="204">
        <f>Commercial_Total!DF119</f>
        <v>1.1624022877522788</v>
      </c>
      <c r="M85" s="204">
        <f>Commercial_Total!DG119</f>
        <v>1.0348212438190743</v>
      </c>
      <c r="N85" s="204">
        <f>Commercial_Total!DH119</f>
        <v>0.99768658810632604</v>
      </c>
    </row>
    <row r="86" spans="7:16" x14ac:dyDescent="0.2">
      <c r="J86" s="200">
        <f>Commercial_Total!DD120</f>
        <v>1997</v>
      </c>
      <c r="K86" s="204">
        <f>Commercial_Total!DE120</f>
        <v>1.2435743716077401</v>
      </c>
      <c r="L86" s="204">
        <f>Commercial_Total!DF120</f>
        <v>1.1777938855467078</v>
      </c>
      <c r="M86" s="204">
        <f>Commercial_Total!DG120</f>
        <v>1.0540262715680626</v>
      </c>
      <c r="N86" s="204">
        <f>Commercial_Total!DH120</f>
        <v>1.0017308113993362</v>
      </c>
    </row>
    <row r="87" spans="7:16" x14ac:dyDescent="0.2">
      <c r="J87" s="200">
        <f>Commercial_Total!DD121</f>
        <v>1998</v>
      </c>
      <c r="K87" s="204">
        <f>Commercial_Total!DE121</f>
        <v>1.2606189713405132</v>
      </c>
      <c r="L87" s="204">
        <f>Commercial_Total!DF121</f>
        <v>1.1950535636486832</v>
      </c>
      <c r="M87" s="204">
        <f>Commercial_Total!DG121</f>
        <v>1.0619201324613476</v>
      </c>
      <c r="N87" s="204">
        <f>Commercial_Total!DH121</f>
        <v>0.99335529907522901</v>
      </c>
    </row>
    <row r="88" spans="7:16" x14ac:dyDescent="0.2">
      <c r="J88" s="200">
        <f>Commercial_Total!DD122</f>
        <v>1999</v>
      </c>
      <c r="K88" s="204">
        <f>Commercial_Total!DE122</f>
        <v>1.2416571700358585</v>
      </c>
      <c r="L88" s="204">
        <f>Commercial_Total!DF122</f>
        <v>1.2170318063299685</v>
      </c>
      <c r="M88" s="204">
        <f>Commercial_Total!DG122</f>
        <v>1.0527671307861233</v>
      </c>
      <c r="N88" s="204">
        <f>Commercial_Total!DH122</f>
        <v>0.96909746003704311</v>
      </c>
      <c r="O88" s="201" t="s">
        <v>486</v>
      </c>
      <c r="P88" s="204">
        <f>LN(M88/M74)/14</f>
        <v>-1.1381814166427783E-3</v>
      </c>
    </row>
    <row r="89" spans="7:16" x14ac:dyDescent="0.2">
      <c r="J89" s="200">
        <f>Commercial_Total!DD123</f>
        <v>2000</v>
      </c>
      <c r="K89" s="204">
        <f>Commercial_Total!DE123</f>
        <v>1.2641316573346519</v>
      </c>
      <c r="L89" s="204">
        <f>Commercial_Total!DF123</f>
        <v>1.242869781413823</v>
      </c>
      <c r="M89" s="204">
        <f>Commercial_Total!DG123</f>
        <v>1.0413606078682878</v>
      </c>
      <c r="N89" s="204">
        <f>Commercial_Total!DH123</f>
        <v>0.97670977262041625</v>
      </c>
    </row>
    <row r="90" spans="7:16" x14ac:dyDescent="0.2">
      <c r="J90" s="200">
        <f>Commercial_Total!DD124</f>
        <v>2001</v>
      </c>
      <c r="K90" s="204">
        <f>Commercial_Total!DE124</f>
        <v>1.3321069191831969</v>
      </c>
      <c r="L90" s="204">
        <f>Commercial_Total!DF124</f>
        <v>1.2698678823650202</v>
      </c>
      <c r="M90" s="204">
        <f>Commercial_Total!DG124</f>
        <v>1.0614696005179673</v>
      </c>
      <c r="N90" s="204">
        <f>Commercial_Total!DH124</f>
        <v>0.98826401982278644</v>
      </c>
    </row>
    <row r="91" spans="7:16" x14ac:dyDescent="0.2">
      <c r="J91" s="200">
        <f>Commercial_Total!DD125</f>
        <v>2002</v>
      </c>
      <c r="K91" s="204">
        <f>Commercial_Total!DE125</f>
        <v>1.3104189706380787</v>
      </c>
      <c r="L91" s="204">
        <f>Commercial_Total!DF125</f>
        <v>1.2959542332713276</v>
      </c>
      <c r="M91" s="204">
        <f>Commercial_Total!DG125</f>
        <v>1.0358095721404819</v>
      </c>
      <c r="N91" s="204">
        <f>Commercial_Total!DH125</f>
        <v>0.97620400905088733</v>
      </c>
    </row>
    <row r="92" spans="7:16" x14ac:dyDescent="0.2">
      <c r="J92" s="200">
        <f>Commercial_Total!DD126</f>
        <v>2003</v>
      </c>
      <c r="K92" s="204">
        <f>Commercial_Total!DE126</f>
        <v>1.3303918243319022</v>
      </c>
      <c r="L92" s="204">
        <f>Commercial_Total!DF126</f>
        <v>1.3179306558420987</v>
      </c>
      <c r="M92" s="204">
        <f>Commercial_Total!DG126</f>
        <v>1.0245150863723509</v>
      </c>
      <c r="N92" s="204">
        <f>Commercial_Total!DH126</f>
        <v>0.98530037791263603</v>
      </c>
    </row>
    <row r="93" spans="7:16" x14ac:dyDescent="0.2">
      <c r="J93" s="200">
        <f>Commercial_Total!DD127</f>
        <v>2004</v>
      </c>
      <c r="K93" s="204">
        <f>Commercial_Total!DE127</f>
        <v>1.358926352232396</v>
      </c>
      <c r="L93" s="204">
        <f>Commercial_Total!DF127</f>
        <v>1.3368289042191999</v>
      </c>
      <c r="M93" s="204">
        <f>Commercial_Total!DG127</f>
        <v>1.0216098282320094</v>
      </c>
      <c r="N93" s="204">
        <f>Commercial_Total!DH127</f>
        <v>0.99502737956584408</v>
      </c>
    </row>
    <row r="94" spans="7:16" x14ac:dyDescent="0.2">
      <c r="J94" s="200">
        <f>Commercial_Total!DD128</f>
        <v>2005</v>
      </c>
      <c r="K94" s="204">
        <f>Commercial_Total!DE128</f>
        <v>1.3630297372675912</v>
      </c>
      <c r="L94" s="204">
        <f>Commercial_Total!DF128</f>
        <v>1.3553934946810937</v>
      </c>
      <c r="M94" s="204">
        <f>Commercial_Total!DG128</f>
        <v>1.0239233858355745</v>
      </c>
      <c r="N94" s="204">
        <f>Commercial_Total!DH128</f>
        <v>0.98213790326605011</v>
      </c>
    </row>
    <row r="95" spans="7:16" x14ac:dyDescent="0.2">
      <c r="J95" s="200">
        <f>Commercial_Total!DD129</f>
        <v>2006</v>
      </c>
      <c r="K95" s="204">
        <f>Commercial_Total!DE129</f>
        <v>1.3584994543075744</v>
      </c>
      <c r="L95" s="204">
        <f>Commercial_Total!DF129</f>
        <v>1.3749235017534167</v>
      </c>
      <c r="M95" s="204">
        <f>Commercial_Total!DG129</f>
        <v>1.0016226699261208</v>
      </c>
      <c r="N95" s="204">
        <f>Commercial_Total!DH129</f>
        <v>0.98645388458433358</v>
      </c>
    </row>
    <row r="96" spans="7:16" x14ac:dyDescent="0.2">
      <c r="J96" s="200">
        <f>Commercial_Total!DD130</f>
        <v>2007</v>
      </c>
      <c r="K96" s="204">
        <f>Commercial_Total!DE130</f>
        <v>1.3160412553509557</v>
      </c>
      <c r="L96" s="204">
        <f>Commercial_Total!DF130</f>
        <v>1.3960662383122981</v>
      </c>
      <c r="M96" s="204">
        <f>Commercial_Total!DG130</f>
        <v>0.97673413398547826</v>
      </c>
      <c r="N96" s="204">
        <f>Commercial_Total!DH130</f>
        <v>0.96513288588758583</v>
      </c>
      <c r="O96" s="201" t="s">
        <v>487</v>
      </c>
      <c r="P96" s="204">
        <f>LN(M96/M90)/6</f>
        <v>-1.3865858729871054E-2</v>
      </c>
    </row>
    <row r="97" spans="1:15" x14ac:dyDescent="0.2">
      <c r="J97" s="200">
        <f>Commercial_Total!DD131</f>
        <v>2008</v>
      </c>
      <c r="K97" s="204">
        <f>Commercial_Total!DE131</f>
        <v>1.3652541318436726</v>
      </c>
      <c r="L97" s="204">
        <f>Commercial_Total!DF131</f>
        <v>1.4185241770420669</v>
      </c>
      <c r="M97" s="204">
        <f>Commercial_Total!DG131</f>
        <v>0.97848110220737294</v>
      </c>
      <c r="N97" s="204">
        <f>Commercial_Total!DH131</f>
        <v>0.98361312452436289</v>
      </c>
    </row>
    <row r="98" spans="1:15" x14ac:dyDescent="0.2">
      <c r="J98" s="200">
        <f>Commercial_Total!DD132</f>
        <v>2009</v>
      </c>
      <c r="K98" s="204">
        <f>Commercial_Total!DE132</f>
        <v>1.3942886837034343</v>
      </c>
      <c r="L98" s="204">
        <f>Commercial_Total!DF132</f>
        <v>1.438777216912849</v>
      </c>
      <c r="M98" s="204">
        <f>Commercial_Total!DG132</f>
        <v>0.9759332511812947</v>
      </c>
      <c r="N98" s="204">
        <f>Commercial_Total!DH132</f>
        <v>0.99297664806295705</v>
      </c>
      <c r="O98" s="204">
        <f>M98/M89</f>
        <v>0.93717127746849782</v>
      </c>
    </row>
    <row r="99" spans="1:15" x14ac:dyDescent="0.2">
      <c r="J99" s="200">
        <f>Commercial_Total!DD133</f>
        <v>2010</v>
      </c>
      <c r="K99" s="204">
        <f>Commercial_Total!DE133</f>
        <v>1.3748958990691902</v>
      </c>
      <c r="L99" s="204">
        <f>Commercial_Total!DF133</f>
        <v>1.4538224551380647</v>
      </c>
      <c r="M99" s="204">
        <f>Commercial_Total!DG133</f>
        <v>0.95499398946726877</v>
      </c>
      <c r="N99" s="204">
        <f>Commercial_Total!DH133</f>
        <v>0.990279539068184</v>
      </c>
    </row>
    <row r="100" spans="1:15" x14ac:dyDescent="0.2">
      <c r="J100" s="200">
        <f>Commercial_Total!DD134</f>
        <v>2011</v>
      </c>
      <c r="K100" s="204">
        <f>Commercial_Total!DE134</f>
        <v>1.3826204911500861</v>
      </c>
      <c r="L100" s="204">
        <f>Commercial_Total!DF134</f>
        <v>1.4619713657029179</v>
      </c>
      <c r="M100" s="204">
        <f>Commercial_Total!DG134</f>
        <v>0.96026246289113815</v>
      </c>
      <c r="N100" s="204">
        <f>Commercial_Total!DH134</f>
        <v>0.98485925412219066</v>
      </c>
    </row>
    <row r="101" spans="1:15" x14ac:dyDescent="0.2">
      <c r="J101" s="200">
        <f>Commercial_Total!DD135</f>
        <v>2012</v>
      </c>
      <c r="K101" s="204">
        <f>Commercial_Total!DE135</f>
        <v>1.3883430063739528</v>
      </c>
      <c r="L101" s="204">
        <f>Commercial_Total!DF135</f>
        <v>1.4688086217810172</v>
      </c>
      <c r="M101" s="204">
        <f>Commercial_Total!DG135</f>
        <v>0.96266698996191935</v>
      </c>
      <c r="N101" s="204">
        <f>Commercial_Total!DH135</f>
        <v>0.98187337525707008</v>
      </c>
    </row>
    <row r="102" spans="1:15" x14ac:dyDescent="0.2">
      <c r="J102" s="200">
        <f>Commercial_Total!DD136</f>
        <v>2013</v>
      </c>
      <c r="K102" s="204">
        <f>Commercial_Total!DE136</f>
        <v>1.3319212646791065</v>
      </c>
      <c r="L102" s="204">
        <f>Commercial_Total!DF136</f>
        <v>1.4757547180945805</v>
      </c>
      <c r="M102" s="204">
        <f>Commercial_Total!DG136</f>
        <v>0.94886585771898391</v>
      </c>
      <c r="N102" s="204">
        <f>Commercial_Total!DH136</f>
        <v>0.95117308400268097</v>
      </c>
    </row>
    <row r="103" spans="1:15" x14ac:dyDescent="0.2">
      <c r="J103" s="200">
        <f>Commercial_Total!DD137</f>
        <v>2014</v>
      </c>
      <c r="K103" s="204">
        <f>Commercial_Total!DE137</f>
        <v>1.4090933199231921</v>
      </c>
      <c r="L103" s="204">
        <f>Commercial_Total!DF137</f>
        <v>1.4842537533473537</v>
      </c>
      <c r="M103" s="204">
        <f>Commercial_Total!DG137</f>
        <v>0.95656808091084511</v>
      </c>
      <c r="N103" s="204">
        <f>Commercial_Total!DH137</f>
        <v>0.99246617719818342</v>
      </c>
    </row>
    <row r="105" spans="1:15" x14ac:dyDescent="0.2">
      <c r="A105" s="472" t="s">
        <v>71</v>
      </c>
      <c r="J105" s="200" t="s">
        <v>335</v>
      </c>
    </row>
    <row r="106" spans="1:15" x14ac:dyDescent="0.2">
      <c r="A106" t="s">
        <v>494</v>
      </c>
      <c r="J106" s="201" t="s">
        <v>495</v>
      </c>
    </row>
    <row r="107" spans="1:15" x14ac:dyDescent="0.2">
      <c r="A107" t="s">
        <v>496</v>
      </c>
      <c r="K107" s="202"/>
      <c r="L107" s="202"/>
      <c r="M107" s="202"/>
      <c r="N107" s="202"/>
    </row>
    <row r="108" spans="1:15" ht="53.25" customHeight="1" thickBot="1" x14ac:dyDescent="0.25">
      <c r="A108" t="s">
        <v>340</v>
      </c>
      <c r="J108" s="267"/>
      <c r="K108" s="268" t="s">
        <v>1349</v>
      </c>
      <c r="L108" s="269" t="str">
        <f>Commercial_Total!DF172</f>
        <v>Floorspace</v>
      </c>
      <c r="M108" s="269" t="str">
        <f>Commercial_Total!DG172</f>
        <v>Intensity Index (weather -adjusted)</v>
      </c>
      <c r="N108" s="269" t="str">
        <f>Commercial_Total!DH172</f>
        <v>Weather Factor</v>
      </c>
    </row>
    <row r="109" spans="1:15" x14ac:dyDescent="0.2">
      <c r="J109" s="200">
        <f>Commercial_Total!DD188</f>
        <v>1985</v>
      </c>
      <c r="K109" s="204">
        <f>Commercial_Total!DE188</f>
        <v>1</v>
      </c>
      <c r="L109" s="204">
        <f>Commercial_Total!DF188</f>
        <v>1</v>
      </c>
      <c r="M109" s="204">
        <f>Commercial_Total!DG188</f>
        <v>1</v>
      </c>
      <c r="N109" s="204">
        <f>Commercial_Total!DH188</f>
        <v>1</v>
      </c>
    </row>
    <row r="110" spans="1:15" x14ac:dyDescent="0.2">
      <c r="J110" s="200">
        <f>Commercial_Total!DD189</f>
        <v>1986</v>
      </c>
      <c r="K110" s="204">
        <f>Commercial_Total!DE189</f>
        <v>1.0370036729934959</v>
      </c>
      <c r="L110" s="204">
        <f>Commercial_Total!DF189</f>
        <v>1.0227054921100727</v>
      </c>
      <c r="M110" s="204">
        <f>Commercial_Total!DG189</f>
        <v>1.0059760081586817</v>
      </c>
      <c r="N110" s="204">
        <f>Commercial_Total!DH189</f>
        <v>1.0079571809358869</v>
      </c>
    </row>
    <row r="111" spans="1:15" x14ac:dyDescent="0.2">
      <c r="J111" s="200">
        <f>Commercial_Total!DD190</f>
        <v>1987</v>
      </c>
      <c r="K111" s="204">
        <f>Commercial_Total!DE190</f>
        <v>1.0794214637112063</v>
      </c>
      <c r="L111" s="204">
        <f>Commercial_Total!DF190</f>
        <v>1.0445556731731047</v>
      </c>
      <c r="M111" s="204">
        <f>Commercial_Total!DG190</f>
        <v>1.0241098552746581</v>
      </c>
      <c r="N111" s="204">
        <f>Commercial_Total!DH190</f>
        <v>1.0090505231273208</v>
      </c>
    </row>
    <row r="112" spans="1:15" x14ac:dyDescent="0.2">
      <c r="J112" s="200">
        <f>Commercial_Total!DD191</f>
        <v>1988</v>
      </c>
      <c r="K112" s="204">
        <f>Commercial_Total!DE191</f>
        <v>1.1371856092457895</v>
      </c>
      <c r="L112" s="204">
        <f>Commercial_Total!DF191</f>
        <v>1.065822440562912</v>
      </c>
      <c r="M112" s="204">
        <f>Commercial_Total!DG191</f>
        <v>1.0618347553885719</v>
      </c>
      <c r="N112" s="204">
        <f>Commercial_Total!DH191</f>
        <v>1.0048229805294591</v>
      </c>
    </row>
    <row r="113" spans="10:16" x14ac:dyDescent="0.2">
      <c r="J113" s="200">
        <f>Commercial_Total!DD192</f>
        <v>1989</v>
      </c>
      <c r="K113" s="204">
        <f>Commercial_Total!DE192</f>
        <v>1.1759622151560174</v>
      </c>
      <c r="L113" s="204">
        <f>Commercial_Total!DF192</f>
        <v>1.0861485320832773</v>
      </c>
      <c r="M113" s="204">
        <f>Commercial_Total!DG192</f>
        <v>1.0863462101371462</v>
      </c>
      <c r="N113" s="204">
        <f>Commercial_Total!DH192</f>
        <v>0.99663444859205996</v>
      </c>
    </row>
    <row r="114" spans="10:16" x14ac:dyDescent="0.2">
      <c r="J114" s="200">
        <f>Commercial_Total!DD193</f>
        <v>1990</v>
      </c>
      <c r="K114" s="204">
        <f>Commercial_Total!DE193</f>
        <v>1.215578475317372</v>
      </c>
      <c r="L114" s="204">
        <f>Commercial_Total!DF193</f>
        <v>1.1032794543745068</v>
      </c>
      <c r="M114" s="204">
        <f>Commercial_Total!DG193</f>
        <v>1.0932390801324356</v>
      </c>
      <c r="N114" s="204">
        <f>Commercial_Total!DH193</f>
        <v>1.0078184914293356</v>
      </c>
    </row>
    <row r="115" spans="10:16" x14ac:dyDescent="0.2">
      <c r="J115" s="200">
        <f>Commercial_Total!DD194</f>
        <v>1991</v>
      </c>
      <c r="K115" s="204">
        <f>Commercial_Total!DE194</f>
        <v>1.2401233243923688</v>
      </c>
      <c r="L115" s="204">
        <f>Commercial_Total!DF194</f>
        <v>1.1166411184885634</v>
      </c>
      <c r="M115" s="204">
        <f>Commercial_Total!DG194</f>
        <v>1.0946050120577711</v>
      </c>
      <c r="N115" s="204">
        <f>Commercial_Total!DH194</f>
        <v>1.0145975924819119</v>
      </c>
    </row>
    <row r="116" spans="10:16" x14ac:dyDescent="0.2">
      <c r="J116" s="200">
        <f>Commercial_Total!DD195</f>
        <v>1992</v>
      </c>
      <c r="K116" s="204">
        <f>Commercial_Total!DE195</f>
        <v>1.241266211100144</v>
      </c>
      <c r="L116" s="204">
        <f>Commercial_Total!DF195</f>
        <v>1.1271570613201707</v>
      </c>
      <c r="M116" s="204">
        <f>Commercial_Total!DG195</f>
        <v>1.1166452250597554</v>
      </c>
      <c r="N116" s="204">
        <f>Commercial_Total!DH195</f>
        <v>0.98620064949776254</v>
      </c>
    </row>
    <row r="117" spans="10:16" x14ac:dyDescent="0.2">
      <c r="J117" s="200">
        <f>Commercial_Total!DD196</f>
        <v>1993</v>
      </c>
      <c r="K117" s="204">
        <f>Commercial_Total!DE196</f>
        <v>1.2831904365457267</v>
      </c>
      <c r="L117" s="204">
        <f>Commercial_Total!DF196</f>
        <v>1.137198393024756</v>
      </c>
      <c r="M117" s="204">
        <f>Commercial_Total!DG196</f>
        <v>1.1251922557305998</v>
      </c>
      <c r="N117" s="204">
        <f>Commercial_Total!DH196</f>
        <v>1.0028319048399965</v>
      </c>
    </row>
    <row r="118" spans="10:16" x14ac:dyDescent="0.2">
      <c r="J118" s="200">
        <f>Commercial_Total!DD197</f>
        <v>1994</v>
      </c>
      <c r="K118" s="204">
        <f>Commercial_Total!DE197</f>
        <v>1.3205785650864772</v>
      </c>
      <c r="L118" s="204">
        <f>Commercial_Total!DF197</f>
        <v>1.1485207898365286</v>
      </c>
      <c r="M118" s="204">
        <f>Commercial_Total!DG197</f>
        <v>1.1468113111693305</v>
      </c>
      <c r="N118" s="204">
        <f>Commercial_Total!DH197</f>
        <v>1.0026131929693889</v>
      </c>
    </row>
    <row r="119" spans="10:16" x14ac:dyDescent="0.2">
      <c r="J119" s="200">
        <f>Commercial_Total!DD198</f>
        <v>1995</v>
      </c>
      <c r="K119" s="204">
        <f>Commercial_Total!DE198</f>
        <v>1.3604759982266563</v>
      </c>
      <c r="L119" s="204">
        <f>Commercial_Total!DF198</f>
        <v>1.1624022877522788</v>
      </c>
      <c r="M119" s="204">
        <f>Commercial_Total!DG198</f>
        <v>1.1629762176876952</v>
      </c>
      <c r="N119" s="204">
        <f>Commercial_Total!DH198</f>
        <v>1.0063837011063699</v>
      </c>
    </row>
    <row r="120" spans="10:16" x14ac:dyDescent="0.2">
      <c r="J120" s="200">
        <f>Commercial_Total!DD199</f>
        <v>1996</v>
      </c>
      <c r="K120" s="204">
        <f>Commercial_Total!DE199</f>
        <v>1.3994224851760382</v>
      </c>
      <c r="L120" s="204">
        <f>Commercial_Total!DF199</f>
        <v>1.1777938855467078</v>
      </c>
      <c r="M120" s="204">
        <f>Commercial_Total!DG199</f>
        <v>1.1931678044189229</v>
      </c>
      <c r="N120" s="204">
        <f>Commercial_Total!DH199</f>
        <v>0.99581353785616666</v>
      </c>
    </row>
    <row r="121" spans="10:16" x14ac:dyDescent="0.2">
      <c r="J121" s="200">
        <f>Commercial_Total!DD200</f>
        <v>1997</v>
      </c>
      <c r="K121" s="204">
        <f>Commercial_Total!DE200</f>
        <v>1.4340749220753464</v>
      </c>
      <c r="L121" s="204">
        <f>Commercial_Total!DF200</f>
        <v>1.1950535636486832</v>
      </c>
      <c r="M121" s="204">
        <f>Commercial_Total!DG200</f>
        <v>1.2054126961740241</v>
      </c>
      <c r="N121" s="204">
        <f>Commercial_Total!DH200</f>
        <v>0.99551706394210593</v>
      </c>
      <c r="O121" s="201" t="s">
        <v>499</v>
      </c>
    </row>
    <row r="122" spans="10:16" x14ac:dyDescent="0.2">
      <c r="J122" s="200">
        <f>Commercial_Total!DD201</f>
        <v>1998</v>
      </c>
      <c r="K122" s="204">
        <f>Commercial_Total!DE201</f>
        <v>1.5082716365361806</v>
      </c>
      <c r="L122" s="204">
        <f>Commercial_Total!DF201</f>
        <v>1.2170318063299685</v>
      </c>
      <c r="M122" s="204">
        <f>Commercial_Total!DG201</f>
        <v>1.2210440720002609</v>
      </c>
      <c r="N122" s="204">
        <f>Commercial_Total!DH201</f>
        <v>1.0149538520699424</v>
      </c>
    </row>
    <row r="123" spans="10:16" x14ac:dyDescent="0.2">
      <c r="J123" s="200">
        <f>Commercial_Total!DD202</f>
        <v>1999</v>
      </c>
      <c r="K123" s="204">
        <f>Commercial_Total!DE202</f>
        <v>1.5456574341509768</v>
      </c>
      <c r="L123" s="204">
        <f>Commercial_Total!DF202</f>
        <v>1.242869781413823</v>
      </c>
      <c r="M123" s="204">
        <f>Commercial_Total!DG202</f>
        <v>1.2352819978416036</v>
      </c>
      <c r="N123" s="204">
        <f>Commercial_Total!DH202</f>
        <v>1.0067496928989006</v>
      </c>
      <c r="O123" s="201" t="s">
        <v>486</v>
      </c>
      <c r="P123" s="204">
        <f>LN(M123/M109)/14</f>
        <v>1.5092805881999521E-2</v>
      </c>
    </row>
    <row r="124" spans="10:16" x14ac:dyDescent="0.2">
      <c r="J124" s="200">
        <f>Commercial_Total!DD203</f>
        <v>2000</v>
      </c>
      <c r="K124" s="204">
        <f>Commercial_Total!DE203</f>
        <v>1.6259172826391146</v>
      </c>
      <c r="L124" s="204">
        <f>Commercial_Total!DF203</f>
        <v>1.2698678823650202</v>
      </c>
      <c r="M124" s="204">
        <f>Commercial_Total!DG203</f>
        <v>1.2791667481621951</v>
      </c>
      <c r="N124" s="204">
        <f>Commercial_Total!DH203</f>
        <v>1.0009508365243913</v>
      </c>
    </row>
    <row r="125" spans="10:16" x14ac:dyDescent="0.2">
      <c r="J125" s="200">
        <f>Commercial_Total!DD204</f>
        <v>2001</v>
      </c>
      <c r="K125" s="204">
        <f>Commercial_Total!DE204</f>
        <v>1.6519551221869291</v>
      </c>
      <c r="L125" s="204">
        <f>Commercial_Total!DF204</f>
        <v>1.2959542332713276</v>
      </c>
      <c r="M125" s="204">
        <f>Commercial_Total!DG204</f>
        <v>1.269843927532017</v>
      </c>
      <c r="N125" s="204">
        <f>Commercial_Total!DH204</f>
        <v>1.0038255230038813</v>
      </c>
    </row>
    <row r="126" spans="10:16" x14ac:dyDescent="0.2">
      <c r="J126" s="200">
        <f>Commercial_Total!DD205</f>
        <v>2002</v>
      </c>
      <c r="K126" s="204">
        <f>Commercial_Total!DE205</f>
        <v>1.6833790815887164</v>
      </c>
      <c r="L126" s="204">
        <f>Commercial_Total!DF205</f>
        <v>1.3179306558420987</v>
      </c>
      <c r="M126" s="204">
        <f>Commercial_Total!DG205</f>
        <v>1.2633791660544336</v>
      </c>
      <c r="N126" s="204">
        <f>Commercial_Total!DH205</f>
        <v>1.0110104749238831</v>
      </c>
    </row>
    <row r="127" spans="10:16" x14ac:dyDescent="0.2">
      <c r="J127" s="200">
        <f>Commercial_Total!DD206</f>
        <v>2003</v>
      </c>
      <c r="K127" s="204">
        <f>Commercial_Total!DE206</f>
        <v>1.6865709834759288</v>
      </c>
      <c r="L127" s="204">
        <f>Commercial_Total!DF206</f>
        <v>1.3368289042191999</v>
      </c>
      <c r="M127" s="204">
        <f>Commercial_Total!DG206</f>
        <v>1.25726381201742</v>
      </c>
      <c r="N127" s="204">
        <f>Commercial_Total!DH206</f>
        <v>1.0034653524379595</v>
      </c>
    </row>
    <row r="128" spans="10:16" x14ac:dyDescent="0.2">
      <c r="J128" s="200">
        <f>Commercial_Total!DD207</f>
        <v>2004</v>
      </c>
      <c r="K128" s="204">
        <f>Commercial_Total!DE207</f>
        <v>1.7251603420026571</v>
      </c>
      <c r="L128" s="204">
        <f>Commercial_Total!DF207</f>
        <v>1.3553934946810937</v>
      </c>
      <c r="M128" s="204">
        <f>Commercial_Total!DG207</f>
        <v>1.2722083906597375</v>
      </c>
      <c r="N128" s="204">
        <f>Commercial_Total!DH207</f>
        <v>1.0004740155727991</v>
      </c>
    </row>
    <row r="129" spans="1:18" x14ac:dyDescent="0.2">
      <c r="J129" s="200">
        <f>Commercial_Total!DD208</f>
        <v>2005</v>
      </c>
      <c r="K129" s="204">
        <f>Commercial_Total!DE208</f>
        <v>1.7897065398940397</v>
      </c>
      <c r="L129" s="204">
        <f>Commercial_Total!DF208</f>
        <v>1.3749235017534167</v>
      </c>
      <c r="M129" s="204">
        <f>Commercial_Total!DG208</f>
        <v>1.2901193283411749</v>
      </c>
      <c r="N129" s="204">
        <f>Commercial_Total!DH208</f>
        <v>1.0089587425102784</v>
      </c>
    </row>
    <row r="130" spans="1:18" x14ac:dyDescent="0.2">
      <c r="J130" s="200">
        <f>Commercial_Total!DD209</f>
        <v>2006</v>
      </c>
      <c r="K130" s="204">
        <f>Commercial_Total!DE209</f>
        <v>1.8092705389066219</v>
      </c>
      <c r="L130" s="204">
        <f>Commercial_Total!DF209</f>
        <v>1.3960662383122981</v>
      </c>
      <c r="M130" s="204">
        <f>Commercial_Total!DG209</f>
        <v>1.286626393136731</v>
      </c>
      <c r="N130" s="204">
        <f>Commercial_Total!DH209</f>
        <v>1.0072679858848881</v>
      </c>
    </row>
    <row r="131" spans="1:18" x14ac:dyDescent="0.2">
      <c r="J131" s="200">
        <f>Commercial_Total!DD210</f>
        <v>2007</v>
      </c>
      <c r="K131" s="204">
        <f>Commercial_Total!DE210</f>
        <v>1.8621331724227241</v>
      </c>
      <c r="L131" s="204">
        <f>Commercial_Total!DF210</f>
        <v>1.4185241770420669</v>
      </c>
      <c r="M131" s="204">
        <f>Commercial_Total!DG210</f>
        <v>1.2974244023675101</v>
      </c>
      <c r="N131" s="204">
        <f>Commercial_Total!DH210</f>
        <v>1.0117936105971672</v>
      </c>
      <c r="O131" s="201" t="s">
        <v>487</v>
      </c>
      <c r="P131" s="204">
        <f>LN(M131/M125)/6</f>
        <v>3.5811781795974042E-3</v>
      </c>
    </row>
    <row r="132" spans="1:18" x14ac:dyDescent="0.2">
      <c r="J132" s="200">
        <f>Commercial_Total!DD211</f>
        <v>2008</v>
      </c>
      <c r="K132" s="204">
        <f>Commercial_Total!DE211</f>
        <v>1.8618705171397787</v>
      </c>
      <c r="L132" s="204">
        <f>Commercial_Total!DF211</f>
        <v>1.438777216912849</v>
      </c>
      <c r="M132" s="204">
        <f>Commercial_Total!DG211</f>
        <v>1.2899885348644404</v>
      </c>
      <c r="N132" s="204">
        <f>Commercial_Total!DH211</f>
        <v>1.0031596895364019</v>
      </c>
      <c r="O132" s="201" t="s">
        <v>497</v>
      </c>
      <c r="P132" s="204">
        <f>LN(M132/M125)/7</f>
        <v>2.2484756314969392E-3</v>
      </c>
      <c r="Q132" s="201" t="s">
        <v>498</v>
      </c>
      <c r="R132" s="204">
        <f>LN(M132/M126)/6</f>
        <v>3.4738869441982728E-3</v>
      </c>
    </row>
    <row r="133" spans="1:18" x14ac:dyDescent="0.2">
      <c r="J133" s="200">
        <f>Commercial_Total!DD212</f>
        <v>2009</v>
      </c>
      <c r="K133" s="204">
        <f>Commercial_Total!DE212</f>
        <v>1.8305453634793667</v>
      </c>
      <c r="L133" s="204">
        <f>Commercial_Total!DF212</f>
        <v>1.4538224551380647</v>
      </c>
      <c r="M133" s="204">
        <f>Commercial_Total!DG212</f>
        <v>1.260087475916454</v>
      </c>
      <c r="N133" s="204">
        <f>Commercial_Total!DH212</f>
        <v>0.99923681900086014</v>
      </c>
    </row>
    <row r="134" spans="1:18" x14ac:dyDescent="0.2">
      <c r="J134" s="200">
        <f>Commercial_Total!DD213</f>
        <v>2010</v>
      </c>
      <c r="K134" s="204">
        <f>Commercial_Total!DE213</f>
        <v>1.8642930270097078</v>
      </c>
      <c r="L134" s="204">
        <f>Commercial_Total!DF213</f>
        <v>1.4619713657029179</v>
      </c>
      <c r="M134" s="204">
        <f>Commercial_Total!DG213</f>
        <v>1.2709551531467094</v>
      </c>
      <c r="N134" s="204">
        <f>Commercial_Total!DH213</f>
        <v>1.0033329669447413</v>
      </c>
    </row>
    <row r="135" spans="1:18" x14ac:dyDescent="0.2">
      <c r="J135" s="200">
        <f>Commercial_Total!DD214</f>
        <v>2011</v>
      </c>
      <c r="K135" s="204">
        <f>Commercial_Total!DE214</f>
        <v>1.8611970667336082</v>
      </c>
      <c r="L135" s="204">
        <f>Commercial_Total!DF214</f>
        <v>1.4688086217810172</v>
      </c>
      <c r="M135" s="204">
        <f>Commercial_Total!DG214</f>
        <v>1.2569169823606006</v>
      </c>
      <c r="N135" s="204">
        <f>Commercial_Total!DH214</f>
        <v>1.0081393165879686</v>
      </c>
    </row>
    <row r="136" spans="1:18" x14ac:dyDescent="0.2">
      <c r="J136" s="200">
        <f>Commercial_Total!DD215</f>
        <v>2012</v>
      </c>
      <c r="K136" s="204">
        <f>Commercial_Total!DE215</f>
        <v>1.8598147297904071</v>
      </c>
      <c r="L136" s="204">
        <f>Commercial_Total!DF215</f>
        <v>1.4757547180945805</v>
      </c>
      <c r="M136" s="204">
        <f>Commercial_Total!DG215</f>
        <v>1.2457391803551112</v>
      </c>
      <c r="N136" s="204">
        <f>Commercial_Total!DH215</f>
        <v>1.0116455576212036</v>
      </c>
    </row>
    <row r="137" spans="1:18" x14ac:dyDescent="0.2">
      <c r="J137" s="200">
        <f>Commercial_Total!DD216</f>
        <v>2013</v>
      </c>
      <c r="K137" s="204">
        <f>Commercial_Total!DE216</f>
        <v>1.8742371260191339</v>
      </c>
      <c r="L137" s="204">
        <f>Commercial_Total!DF216</f>
        <v>1.4842537533473537</v>
      </c>
      <c r="M137" s="204">
        <f>Commercial_Total!DG216</f>
        <v>1.2607570831460067</v>
      </c>
      <c r="N137" s="204">
        <f>Commercial_Total!DH216</f>
        <v>1.0015784318125025</v>
      </c>
    </row>
    <row r="138" spans="1:18" x14ac:dyDescent="0.2">
      <c r="J138" s="200">
        <f>Commercial_Total!DD217</f>
        <v>2014</v>
      </c>
      <c r="K138" s="204">
        <f>Commercial_Total!DE217</f>
        <v>1.8960338217177655</v>
      </c>
      <c r="L138" s="204">
        <f>Commercial_Total!DF217</f>
        <v>1.494795447420993</v>
      </c>
      <c r="M138" s="204">
        <f>Commercial_Total!DG217</f>
        <v>1.2714683903574384</v>
      </c>
      <c r="N138" s="204">
        <f>Commercial_Total!DH217</f>
        <v>0.9976052955581487</v>
      </c>
    </row>
    <row r="139" spans="1:18" x14ac:dyDescent="0.2">
      <c r="J139" s="200">
        <v>2015</v>
      </c>
      <c r="K139" s="204">
        <f>Commercial_Total!DE218</f>
        <v>1.9084549431320015</v>
      </c>
      <c r="L139" s="204">
        <f>Commercial_Total!DF218</f>
        <v>1.5069242717010638</v>
      </c>
      <c r="M139" s="204">
        <f>Commercial_Total!DG218</f>
        <v>1.2587653193196231</v>
      </c>
      <c r="N139" s="204">
        <f>Commercial_Total!DH218</f>
        <v>1.0061105756659616</v>
      </c>
    </row>
    <row r="140" spans="1:18" x14ac:dyDescent="0.2">
      <c r="J140" s="200">
        <v>2016</v>
      </c>
      <c r="K140" s="204">
        <f>Commercial_Total!DE219</f>
        <v>1.9177635823146424</v>
      </c>
      <c r="L140" s="204">
        <f>Commercial_Total!DF219</f>
        <v>1.5195828945346965</v>
      </c>
      <c r="M140" s="204">
        <f>Commercial_Total!DG219</f>
        <v>1.2527883849508941</v>
      </c>
      <c r="N140" s="204">
        <f>Commercial_Total!DH219</f>
        <v>1.007379138246224</v>
      </c>
    </row>
    <row r="141" spans="1:18" x14ac:dyDescent="0.2">
      <c r="J141" s="200">
        <v>2017</v>
      </c>
      <c r="K141" s="204">
        <f>Commercial_Total!DE220</f>
        <v>1.8970882613903448</v>
      </c>
      <c r="L141" s="204">
        <f>Commercial_Total!DF220</f>
        <v>1.5336326292904274</v>
      </c>
      <c r="M141" s="204">
        <f>Commercial_Total!DG220</f>
        <v>1.2282402911756649</v>
      </c>
      <c r="N141" s="204">
        <f>Commercial_Total!DH220</f>
        <v>1.0071237948260279</v>
      </c>
    </row>
    <row r="142" spans="1:18" x14ac:dyDescent="0.2">
      <c r="A142" s="266" t="s">
        <v>591</v>
      </c>
      <c r="C142" s="200" t="s">
        <v>1351</v>
      </c>
      <c r="K142" s="204"/>
      <c r="L142" s="204"/>
      <c r="M142" s="204"/>
      <c r="N142" s="204"/>
    </row>
    <row r="143" spans="1:18" x14ac:dyDescent="0.2">
      <c r="A143" s="211" t="s">
        <v>525</v>
      </c>
      <c r="J143" s="201" t="s">
        <v>348</v>
      </c>
    </row>
    <row r="144" spans="1:18" x14ac:dyDescent="0.2">
      <c r="A144" t="s">
        <v>496</v>
      </c>
      <c r="J144" s="201" t="s">
        <v>526</v>
      </c>
    </row>
    <row r="145" spans="1:20" x14ac:dyDescent="0.2">
      <c r="A145" t="s">
        <v>340</v>
      </c>
    </row>
    <row r="146" spans="1:20" ht="90" thickBot="1" x14ac:dyDescent="0.25">
      <c r="A146" s="212"/>
      <c r="J146" s="267"/>
      <c r="K146" s="270" t="s">
        <v>726</v>
      </c>
      <c r="L146" s="270" t="s">
        <v>347</v>
      </c>
      <c r="M146" s="270" t="s">
        <v>725</v>
      </c>
      <c r="N146" s="270" t="s">
        <v>141</v>
      </c>
      <c r="O146" s="271" t="s">
        <v>508</v>
      </c>
      <c r="S146" s="203" t="s">
        <v>1491</v>
      </c>
      <c r="T146" s="203" t="s">
        <v>1492</v>
      </c>
    </row>
    <row r="147" spans="1:20" x14ac:dyDescent="0.2">
      <c r="A147" s="212" t="s">
        <v>345</v>
      </c>
      <c r="J147" s="202">
        <f t="shared" ref="J147:J161" si="0">J13</f>
        <v>1970</v>
      </c>
      <c r="K147" s="204">
        <f>Total_Commercial_LMDI_UtilAdj!AI36</f>
        <v>0.72694371010403114</v>
      </c>
      <c r="L147" s="204">
        <f>Commercial_Total!DF339</f>
        <v>0.7429327365238283</v>
      </c>
      <c r="M147" s="204">
        <f>Total_Commercial_LMDI_UtilAdj!AG36</f>
        <v>0.9393851189633462</v>
      </c>
      <c r="N147" s="204">
        <f>Total_Commercial_LMDI_UtilAdj!AE36</f>
        <v>1.0154285685822035</v>
      </c>
      <c r="O147" s="240">
        <f>Total_Commercial_LMDI_UtilAdj!AF36</f>
        <v>1.025789462995975</v>
      </c>
      <c r="R147" s="200">
        <f t="shared" ref="R147:R194" si="1">J147</f>
        <v>1970</v>
      </c>
      <c r="S147" s="240">
        <f>M147</f>
        <v>0.9393851189633462</v>
      </c>
      <c r="T147" s="240">
        <f>M13</f>
        <v>0.96443542945880578</v>
      </c>
    </row>
    <row r="148" spans="1:20" x14ac:dyDescent="0.2">
      <c r="J148" s="202">
        <f t="shared" si="0"/>
        <v>1971</v>
      </c>
      <c r="K148" s="204">
        <f>Total_Commercial_LMDI_UtilAdj!AI37</f>
        <v>0.75957512957699524</v>
      </c>
      <c r="L148" s="204">
        <f>Commercial_Total!DF340</f>
        <v>0.75976129204513909</v>
      </c>
      <c r="M148" s="204">
        <f>Total_Commercial_LMDI_UtilAdj!AG37</f>
        <v>0.97196591242850761</v>
      </c>
      <c r="N148" s="204">
        <f>Total_Commercial_LMDI_UtilAdj!AE37</f>
        <v>1.0038165834850246</v>
      </c>
      <c r="O148" s="240">
        <f>Total_Commercial_LMDI_UtilAdj!AF37</f>
        <v>1.0246797945721606</v>
      </c>
      <c r="R148" s="200">
        <f t="shared" si="1"/>
        <v>1971</v>
      </c>
      <c r="S148" s="240">
        <f t="shared" ref="S148:S194" si="2">M148</f>
        <v>0.97196591242850761</v>
      </c>
      <c r="T148" s="240">
        <f t="shared" ref="T148:T194" si="3">M14</f>
        <v>0.99676316461577641</v>
      </c>
    </row>
    <row r="149" spans="1:20" x14ac:dyDescent="0.2">
      <c r="J149" s="202">
        <f t="shared" si="0"/>
        <v>1972</v>
      </c>
      <c r="K149" s="204">
        <f>Total_Commercial_LMDI_UtilAdj!AI38</f>
        <v>0.79985487140274869</v>
      </c>
      <c r="L149" s="204">
        <f>Commercial_Total!DF341</f>
        <v>0.7776502043173672</v>
      </c>
      <c r="M149" s="204">
        <f>Total_Commercial_LMDI_UtilAdj!AG38</f>
        <v>1.0016853153596688</v>
      </c>
      <c r="N149" s="204">
        <f>Total_Commercial_LMDI_UtilAdj!AE38</f>
        <v>1.0057304407914409</v>
      </c>
      <c r="O149" s="240">
        <f>Total_Commercial_LMDI_UtilAdj!AF38</f>
        <v>1.0209723986310859</v>
      </c>
      <c r="R149" s="200">
        <f t="shared" si="1"/>
        <v>1972</v>
      </c>
      <c r="S149" s="240">
        <f t="shared" si="2"/>
        <v>1.0016853153596688</v>
      </c>
      <c r="T149" s="240">
        <f t="shared" si="3"/>
        <v>1.02363048774253</v>
      </c>
    </row>
    <row r="150" spans="1:20" x14ac:dyDescent="0.2">
      <c r="J150" s="202">
        <f t="shared" si="0"/>
        <v>1973</v>
      </c>
      <c r="K150" s="204">
        <f>Total_Commercial_LMDI_UtilAdj!AI39</f>
        <v>0.83116861771195572</v>
      </c>
      <c r="L150" s="204">
        <f>Commercial_Total!DF342</f>
        <v>0.79734073659600746</v>
      </c>
      <c r="M150" s="204">
        <f>Total_Commercial_LMDI_UtilAdj!AG39</f>
        <v>1.0268322865535953</v>
      </c>
      <c r="N150" s="204">
        <f>Total_Commercial_LMDI_UtilAdj!AE39</f>
        <v>0.99649226301775451</v>
      </c>
      <c r="O150" s="240">
        <f>Total_Commercial_LMDI_UtilAdj!AF39</f>
        <v>1.0187596545863138</v>
      </c>
      <c r="R150" s="200">
        <f t="shared" si="1"/>
        <v>1973</v>
      </c>
      <c r="S150" s="240">
        <f t="shared" si="2"/>
        <v>1.0268322865535953</v>
      </c>
      <c r="T150" s="240">
        <f t="shared" si="3"/>
        <v>1.0470194000415267</v>
      </c>
    </row>
    <row r="151" spans="1:20" x14ac:dyDescent="0.2">
      <c r="J151" s="202">
        <f t="shared" si="0"/>
        <v>1974</v>
      </c>
      <c r="K151" s="204">
        <f>Total_Commercial_LMDI_UtilAdj!AI40</f>
        <v>0.81813481036955893</v>
      </c>
      <c r="L151" s="204">
        <f>Commercial_Total!DF343</f>
        <v>0.81727797089711285</v>
      </c>
      <c r="M151" s="204">
        <f>Total_Commercial_LMDI_UtilAdj!AG40</f>
        <v>0.99583576508764671</v>
      </c>
      <c r="N151" s="204">
        <f>Total_Commercial_LMDI_UtilAdj!AE40</f>
        <v>0.97985603089934226</v>
      </c>
      <c r="O151" s="240">
        <f>Total_Commercial_LMDI_UtilAdj!AF40</f>
        <v>1.0259001394759932</v>
      </c>
      <c r="R151" s="200">
        <f t="shared" si="1"/>
        <v>1974</v>
      </c>
      <c r="S151" s="240">
        <f t="shared" si="2"/>
        <v>0.99583576508764671</v>
      </c>
      <c r="T151" s="240">
        <f t="shared" si="3"/>
        <v>1.0224392653878005</v>
      </c>
    </row>
    <row r="152" spans="1:20" x14ac:dyDescent="0.2">
      <c r="J152" s="202">
        <f t="shared" si="0"/>
        <v>1975</v>
      </c>
      <c r="K152" s="204">
        <f>Total_Commercial_LMDI_UtilAdj!AI41</f>
        <v>0.82677132227327621</v>
      </c>
      <c r="L152" s="204">
        <f>Commercial_Total!DF344</f>
        <v>0.83336894434812103</v>
      </c>
      <c r="M152" s="204">
        <f>Total_Commercial_LMDI_UtilAdj!AG41</f>
        <v>0.97284361659794771</v>
      </c>
      <c r="N152" s="204">
        <f>Total_Commercial_LMDI_UtilAdj!AE41</f>
        <v>0.99719203042539484</v>
      </c>
      <c r="O152" s="240">
        <f>Total_Commercial_LMDI_UtilAdj!AF41</f>
        <v>1.0226482022014656</v>
      </c>
      <c r="R152" s="200">
        <f t="shared" si="1"/>
        <v>1975</v>
      </c>
      <c r="S152" s="240">
        <f t="shared" si="2"/>
        <v>0.97284361659794771</v>
      </c>
      <c r="T152" s="240">
        <f t="shared" si="3"/>
        <v>0.99566366896050174</v>
      </c>
    </row>
    <row r="153" spans="1:20" x14ac:dyDescent="0.2">
      <c r="J153" s="202">
        <f t="shared" si="0"/>
        <v>1976</v>
      </c>
      <c r="K153" s="204">
        <f>Total_Commercial_LMDI_UtilAdj!AI42</f>
        <v>0.87649007719455463</v>
      </c>
      <c r="L153" s="204">
        <f>Commercial_Total!DF345</f>
        <v>0.84609700270946586</v>
      </c>
      <c r="M153" s="204">
        <f>Total_Commercial_LMDI_UtilAdj!AG42</f>
        <v>1.0023330864571784</v>
      </c>
      <c r="N153" s="204">
        <f>Total_Commercial_LMDI_UtilAdj!AE42</f>
        <v>1.0120220340660928</v>
      </c>
      <c r="O153" s="240">
        <f>Total_Commercial_LMDI_UtilAdj!AF42</f>
        <v>1.0212329353200331</v>
      </c>
      <c r="R153" s="200">
        <f t="shared" si="1"/>
        <v>1976</v>
      </c>
      <c r="S153" s="240">
        <f t="shared" si="2"/>
        <v>1.0023330864571784</v>
      </c>
      <c r="T153" s="240">
        <f t="shared" si="3"/>
        <v>1.0244304522278538</v>
      </c>
    </row>
    <row r="154" spans="1:20" x14ac:dyDescent="0.2">
      <c r="J154" s="202">
        <f t="shared" si="0"/>
        <v>1977</v>
      </c>
      <c r="K154" s="204">
        <f>Total_Commercial_LMDI_UtilAdj!AI43</f>
        <v>0.89177684612268726</v>
      </c>
      <c r="L154" s="204">
        <f>Commercial_Total!DF346</f>
        <v>0.85990494559524699</v>
      </c>
      <c r="M154" s="204">
        <f>Total_Commercial_LMDI_UtilAdj!AG43</f>
        <v>1.0026680917620412</v>
      </c>
      <c r="N154" s="204">
        <f>Total_Commercial_LMDI_UtilAdj!AE43</f>
        <v>1.0127964458785856</v>
      </c>
      <c r="O154" s="240">
        <f>Total_Commercial_LMDI_UtilAdj!AF43</f>
        <v>1.0212366267150952</v>
      </c>
      <c r="R154" s="200">
        <f t="shared" si="1"/>
        <v>1977</v>
      </c>
      <c r="S154" s="240">
        <f t="shared" si="2"/>
        <v>1.0026680917620412</v>
      </c>
      <c r="T154" s="240">
        <f t="shared" si="3"/>
        <v>1.0247344716009015</v>
      </c>
    </row>
    <row r="155" spans="1:20" x14ac:dyDescent="0.2">
      <c r="J155" s="202">
        <f t="shared" si="0"/>
        <v>1978</v>
      </c>
      <c r="K155" s="204">
        <f>Total_Commercial_LMDI_UtilAdj!AI44</f>
        <v>0.91830111591575203</v>
      </c>
      <c r="L155" s="204">
        <f>Commercial_Total!DF347</f>
        <v>0.87679393995089527</v>
      </c>
      <c r="M155" s="204">
        <f>Total_Commercial_LMDI_UtilAdj!AG44</f>
        <v>0.99281135629765904</v>
      </c>
      <c r="N155" s="204">
        <f>Total_Commercial_LMDI_UtilAdj!AE44</f>
        <v>1.0278894906715486</v>
      </c>
      <c r="O155" s="240">
        <f>Total_Commercial_LMDI_UtilAdj!AF44</f>
        <v>1.0263001930701292</v>
      </c>
      <c r="R155" s="200">
        <f t="shared" si="1"/>
        <v>1978</v>
      </c>
      <c r="S155" s="240">
        <f t="shared" si="2"/>
        <v>0.99281135629765904</v>
      </c>
      <c r="T155" s="240">
        <f t="shared" si="3"/>
        <v>1.0196695868169117</v>
      </c>
    </row>
    <row r="156" spans="1:20" x14ac:dyDescent="0.2">
      <c r="J156" s="202">
        <f t="shared" si="0"/>
        <v>1979</v>
      </c>
      <c r="K156" s="204">
        <f>Total_Commercial_LMDI_UtilAdj!AI45</f>
        <v>0.93012841439075511</v>
      </c>
      <c r="L156" s="204">
        <f>Commercial_Total!DF348</f>
        <v>0.89639821962233757</v>
      </c>
      <c r="M156" s="204">
        <f>Total_Commercial_LMDI_UtilAdj!AG45</f>
        <v>1.0169811645503901</v>
      </c>
      <c r="N156" s="204">
        <f>Total_Commercial_LMDI_UtilAdj!AE45</f>
        <v>0.9998061006836062</v>
      </c>
      <c r="O156" s="240">
        <f>Total_Commercial_LMDI_UtilAdj!AF45</f>
        <v>1.0205005300237611</v>
      </c>
      <c r="R156" s="200">
        <f t="shared" si="1"/>
        <v>1979</v>
      </c>
      <c r="S156" s="240">
        <f t="shared" si="2"/>
        <v>1.0169811645503901</v>
      </c>
      <c r="T156" s="240">
        <f t="shared" si="3"/>
        <v>1.0386144843077649</v>
      </c>
    </row>
    <row r="157" spans="1:20" x14ac:dyDescent="0.2">
      <c r="J157" s="202">
        <f t="shared" si="0"/>
        <v>1980</v>
      </c>
      <c r="K157" s="204">
        <f>Total_Commercial_LMDI_UtilAdj!AI46</f>
        <v>0.92405762230631971</v>
      </c>
      <c r="L157" s="204">
        <f>Commercial_Total!DF349</f>
        <v>0.91538749861220803</v>
      </c>
      <c r="M157" s="204">
        <f>Total_Commercial_LMDI_UtilAdj!AG46</f>
        <v>0.95614967311797228</v>
      </c>
      <c r="N157" s="204">
        <f>Total_Commercial_LMDI_UtilAdj!AE46</f>
        <v>1.0331126356843341</v>
      </c>
      <c r="O157" s="240">
        <f>Total_Commercial_LMDI_UtilAdj!AF46</f>
        <v>1.0219285269324205</v>
      </c>
      <c r="R157" s="200">
        <f t="shared" si="1"/>
        <v>1980</v>
      </c>
      <c r="S157" s="240">
        <f t="shared" si="2"/>
        <v>0.95614967311797228</v>
      </c>
      <c r="T157" s="240">
        <f t="shared" si="3"/>
        <v>0.97780532652075414</v>
      </c>
    </row>
    <row r="158" spans="1:20" x14ac:dyDescent="0.2">
      <c r="J158" s="202">
        <f t="shared" si="0"/>
        <v>1981</v>
      </c>
      <c r="K158" s="204">
        <f>Total_Commercial_LMDI_UtilAdj!AI47</f>
        <v>0.92728522361928323</v>
      </c>
      <c r="L158" s="204">
        <f>Commercial_Total!DF350</f>
        <v>0.93216199541187617</v>
      </c>
      <c r="M158" s="204">
        <f>Total_Commercial_LMDI_UtilAdj!AG47</f>
        <v>0.96733569780994555</v>
      </c>
      <c r="N158" s="204">
        <f>Total_Commercial_LMDI_UtilAdj!AE47</f>
        <v>1.0179889192644127</v>
      </c>
      <c r="O158" s="240">
        <f>Total_Commercial_LMDI_UtilAdj!AF47</f>
        <v>1.010186780616235</v>
      </c>
      <c r="R158" s="200">
        <f t="shared" si="1"/>
        <v>1981</v>
      </c>
      <c r="S158" s="240">
        <f t="shared" si="2"/>
        <v>0.96733569780994555</v>
      </c>
      <c r="T158" s="240">
        <f t="shared" si="3"/>
        <v>0.97729828438751964</v>
      </c>
    </row>
    <row r="159" spans="1:20" x14ac:dyDescent="0.2">
      <c r="J159" s="202">
        <f t="shared" si="0"/>
        <v>1982</v>
      </c>
      <c r="K159" s="204">
        <f>Total_Commercial_LMDI_UtilAdj!AI48</f>
        <v>0.94860243040723624</v>
      </c>
      <c r="L159" s="204">
        <f>Commercial_Total!DF351</f>
        <v>0.94761765331232584</v>
      </c>
      <c r="M159" s="204">
        <f>Total_Commercial_LMDI_UtilAdj!AG48</f>
        <v>1.0049090254605639</v>
      </c>
      <c r="N159" s="204">
        <f>Total_Commercial_LMDI_UtilAdj!AE48</f>
        <v>0.97962740170250684</v>
      </c>
      <c r="O159" s="240">
        <f>Total_Commercial_LMDI_UtilAdj!AF48</f>
        <v>1.0168652801575677</v>
      </c>
      <c r="R159" s="200">
        <f t="shared" si="1"/>
        <v>1982</v>
      </c>
      <c r="S159" s="240">
        <f t="shared" si="2"/>
        <v>1.0049090254605639</v>
      </c>
      <c r="T159" s="240">
        <f t="shared" si="3"/>
        <v>1.0219325266444781</v>
      </c>
    </row>
    <row r="160" spans="1:20" x14ac:dyDescent="0.2">
      <c r="J160" s="202">
        <f t="shared" si="0"/>
        <v>1983</v>
      </c>
      <c r="K160" s="204">
        <f>Total_Commercial_LMDI_UtilAdj!AI49</f>
        <v>0.95538941019542678</v>
      </c>
      <c r="L160" s="204">
        <f>Commercial_Total!DF352</f>
        <v>0.96179177749213429</v>
      </c>
      <c r="M160" s="204">
        <f>Total_Commercial_LMDI_UtilAdj!AG49</f>
        <v>0.96264462461827971</v>
      </c>
      <c r="N160" s="204">
        <f>Total_Commercial_LMDI_UtilAdj!AE49</f>
        <v>1.0176355736656704</v>
      </c>
      <c r="O160" s="240">
        <f>Total_Commercial_LMDI_UtilAdj!AF49</f>
        <v>1.0140073263965128</v>
      </c>
      <c r="R160" s="200">
        <f t="shared" si="1"/>
        <v>1983</v>
      </c>
      <c r="S160" s="240">
        <f t="shared" si="2"/>
        <v>0.96264462461827971</v>
      </c>
      <c r="T160" s="240">
        <f t="shared" si="3"/>
        <v>0.97624251008250285</v>
      </c>
    </row>
    <row r="161" spans="1:20" x14ac:dyDescent="0.2">
      <c r="J161" s="202">
        <f t="shared" si="0"/>
        <v>1984</v>
      </c>
      <c r="K161" s="204">
        <f>Total_Commercial_LMDI_UtilAdj!AI50</f>
        <v>0.99936251807643639</v>
      </c>
      <c r="L161" s="204">
        <f>Commercial_Total!DF353</f>
        <v>0.97892729113732491</v>
      </c>
      <c r="M161" s="204">
        <f>Total_Commercial_LMDI_UtilAdj!AG50</f>
        <v>1.0185696111743066</v>
      </c>
      <c r="N161" s="204">
        <f>Total_Commercial_LMDI_UtilAdj!AE50</f>
        <v>1.0014580998486557</v>
      </c>
      <c r="O161" s="240">
        <f>Total_Commercial_LMDI_UtilAdj!AF50</f>
        <v>1.0008042067485601</v>
      </c>
      <c r="R161" s="200">
        <f t="shared" si="1"/>
        <v>1984</v>
      </c>
      <c r="S161" s="240">
        <f t="shared" si="2"/>
        <v>1.0185696111743066</v>
      </c>
      <c r="T161" s="240">
        <f t="shared" si="3"/>
        <v>1.019489278304756</v>
      </c>
    </row>
    <row r="162" spans="1:20" x14ac:dyDescent="0.2">
      <c r="J162" s="200">
        <f>1985</f>
        <v>1985</v>
      </c>
      <c r="K162" s="204">
        <f>Total_Commercial_LMDI_UtilAdj!AI51</f>
        <v>1</v>
      </c>
      <c r="L162" s="204">
        <f>Commercial_Total!DF354</f>
        <v>1</v>
      </c>
      <c r="M162" s="204">
        <f>Total_Commercial_LMDI_UtilAdj!AG51</f>
        <v>1</v>
      </c>
      <c r="N162" s="204">
        <f>Total_Commercial_LMDI_UtilAdj!AE51</f>
        <v>1</v>
      </c>
      <c r="O162" s="240">
        <f>Total_Commercial_LMDI_UtilAdj!AF51</f>
        <v>1</v>
      </c>
      <c r="R162" s="200">
        <f t="shared" si="1"/>
        <v>1985</v>
      </c>
      <c r="S162" s="240">
        <f t="shared" si="2"/>
        <v>1</v>
      </c>
      <c r="T162" s="240">
        <f t="shared" si="3"/>
        <v>1</v>
      </c>
    </row>
    <row r="163" spans="1:20" x14ac:dyDescent="0.2">
      <c r="J163" s="200">
        <f>J162+1</f>
        <v>1986</v>
      </c>
      <c r="K163" s="204">
        <f>Total_Commercial_LMDI_UtilAdj!AI52</f>
        <v>1.0134581974240506</v>
      </c>
      <c r="L163" s="204">
        <f>Commercial_Total!DF355</f>
        <v>1.0227054921100727</v>
      </c>
      <c r="M163" s="204">
        <f>Total_Commercial_LMDI_UtilAdj!AG52</f>
        <v>1.0008084445031706</v>
      </c>
      <c r="N163" s="204">
        <f>Total_Commercial_LMDI_UtilAdj!AE52</f>
        <v>0.99799579798704208</v>
      </c>
      <c r="O163" s="240">
        <f>Total_Commercial_LMDI_UtilAdj!AF52</f>
        <v>0.99214598175656543</v>
      </c>
      <c r="R163" s="200">
        <f t="shared" si="1"/>
        <v>1986</v>
      </c>
      <c r="S163" s="240">
        <f t="shared" si="2"/>
        <v>1.0008084445031706</v>
      </c>
      <c r="T163" s="240">
        <f t="shared" si="3"/>
        <v>0.99296088326909249</v>
      </c>
    </row>
    <row r="164" spans="1:20" x14ac:dyDescent="0.2">
      <c r="J164" s="200">
        <f t="shared" ref="J164:J195" si="4">J163+1</f>
        <v>1987</v>
      </c>
      <c r="K164" s="204">
        <f>Total_Commercial_LMDI_UtilAdj!AI53</f>
        <v>1.0430424008323389</v>
      </c>
      <c r="L164" s="204">
        <f>Commercial_Total!DF356</f>
        <v>1.0445556731731047</v>
      </c>
      <c r="M164" s="204">
        <f>Total_Commercial_LMDI_UtilAdj!AG53</f>
        <v>1.0136791244860874</v>
      </c>
      <c r="N164" s="204">
        <f>Total_Commercial_LMDI_UtilAdj!AE53</f>
        <v>0.99838229514907895</v>
      </c>
      <c r="O164" s="240">
        <f>Total_Commercial_LMDI_UtilAdj!AF53</f>
        <v>0.98667244003123511</v>
      </c>
      <c r="R164" s="200">
        <f t="shared" si="1"/>
        <v>1987</v>
      </c>
      <c r="S164" s="240">
        <f t="shared" si="2"/>
        <v>1.0136791244860874</v>
      </c>
      <c r="T164" s="240">
        <f t="shared" si="3"/>
        <v>1.0001766935014191</v>
      </c>
    </row>
    <row r="165" spans="1:20" x14ac:dyDescent="0.2">
      <c r="J165" s="200">
        <f t="shared" si="4"/>
        <v>1988</v>
      </c>
      <c r="K165" s="204">
        <f>Total_Commercial_LMDI_UtilAdj!AI54</f>
        <v>1.0980857941546225</v>
      </c>
      <c r="L165" s="204">
        <f>Commercial_Total!DF357</f>
        <v>1.065822440562912</v>
      </c>
      <c r="M165" s="204">
        <f>Total_Commercial_LMDI_UtilAdj!AG54</f>
        <v>1.0430541158087752</v>
      </c>
      <c r="N165" s="204">
        <f>Total_Commercial_LMDI_UtilAdj!AE54</f>
        <v>1.0032073650543616</v>
      </c>
      <c r="O165" s="240">
        <f>Total_Commercial_LMDI_UtilAdj!AF54</f>
        <v>0.98458646261524407</v>
      </c>
      <c r="R165" s="200">
        <f t="shared" si="1"/>
        <v>1988</v>
      </c>
      <c r="S165" s="240">
        <f t="shared" si="2"/>
        <v>1.0430541158087752</v>
      </c>
      <c r="T165" s="240">
        <f t="shared" si="3"/>
        <v>1.0270311277491724</v>
      </c>
    </row>
    <row r="166" spans="1:20" x14ac:dyDescent="0.2">
      <c r="A166" s="266" t="s">
        <v>1350</v>
      </c>
      <c r="J166" s="200">
        <f t="shared" si="4"/>
        <v>1989</v>
      </c>
      <c r="K166" s="204">
        <f>Total_Commercial_LMDI_UtilAdj!AI55</f>
        <v>1.1520091570228361</v>
      </c>
      <c r="L166" s="204">
        <f>Commercial_Total!DF358</f>
        <v>1.0861485320832773</v>
      </c>
      <c r="M166" s="204">
        <f>Total_Commercial_LMDI_UtilAdj!AG55</f>
        <v>1.0559000505644955</v>
      </c>
      <c r="N166" s="204">
        <f>Total_Commercial_LMDI_UtilAdj!AE55</f>
        <v>0.99918571061426098</v>
      </c>
      <c r="O166" s="240">
        <f>Total_Commercial_LMDI_UtilAdj!AF55</f>
        <v>1.0053046384299473</v>
      </c>
      <c r="R166" s="200">
        <f t="shared" si="1"/>
        <v>1989</v>
      </c>
      <c r="S166" s="240">
        <f t="shared" si="2"/>
        <v>1.0559000505644955</v>
      </c>
      <c r="T166" s="240">
        <f t="shared" si="3"/>
        <v>1.0620070643301125</v>
      </c>
    </row>
    <row r="167" spans="1:20" x14ac:dyDescent="0.2">
      <c r="J167" s="200">
        <f t="shared" si="4"/>
        <v>1990</v>
      </c>
      <c r="K167" s="204">
        <f>Total_Commercial_LMDI_UtilAdj!AI56</f>
        <v>1.1625411841198736</v>
      </c>
      <c r="L167" s="204">
        <f>Commercial_Total!DF359</f>
        <v>1.1032794543745068</v>
      </c>
      <c r="M167" s="204">
        <f>Total_Commercial_LMDI_UtilAdj!AG56</f>
        <v>1.0606329750791057</v>
      </c>
      <c r="N167" s="204">
        <f>Total_Commercial_LMDI_UtilAdj!AE56</f>
        <v>0.99086839192030485</v>
      </c>
      <c r="O167" s="240">
        <f>Total_Commercial_LMDI_UtilAdj!AF56</f>
        <v>1.0026323575781446</v>
      </c>
      <c r="R167" s="200">
        <f t="shared" si="1"/>
        <v>1990</v>
      </c>
      <c r="S167" s="240">
        <f t="shared" si="2"/>
        <v>1.0606329750791057</v>
      </c>
      <c r="T167" s="240">
        <f t="shared" si="3"/>
        <v>1.0639344230777543</v>
      </c>
    </row>
    <row r="168" spans="1:20" x14ac:dyDescent="0.2">
      <c r="J168" s="200">
        <f t="shared" si="4"/>
        <v>1991</v>
      </c>
      <c r="K168" s="204">
        <f>Total_Commercial_LMDI_UtilAdj!AI57</f>
        <v>1.178431946981082</v>
      </c>
      <c r="L168" s="204">
        <f>Commercial_Total!DF360</f>
        <v>1.1166411184885634</v>
      </c>
      <c r="M168" s="204">
        <f>Total_Commercial_LMDI_UtilAdj!AG57</f>
        <v>1.057647554866094</v>
      </c>
      <c r="N168" s="204">
        <f>Total_Commercial_LMDI_UtilAdj!AE57</f>
        <v>0.99964450821350137</v>
      </c>
      <c r="O168" s="240">
        <f>Total_Commercial_LMDI_UtilAdj!AF57</f>
        <v>0.99816959656101156</v>
      </c>
      <c r="R168" s="200">
        <f t="shared" si="1"/>
        <v>1991</v>
      </c>
      <c r="S168" s="240">
        <f t="shared" si="2"/>
        <v>1.057647554866094</v>
      </c>
      <c r="T168" s="240">
        <f t="shared" si="3"/>
        <v>1.0561771031557359</v>
      </c>
    </row>
    <row r="169" spans="1:20" x14ac:dyDescent="0.2">
      <c r="J169" s="200">
        <f t="shared" si="4"/>
        <v>1992</v>
      </c>
      <c r="K169" s="204">
        <f>Total_Commercial_LMDI_UtilAdj!AI58</f>
        <v>1.1791272100297276</v>
      </c>
      <c r="L169" s="204">
        <f>Commercial_Total!DF361</f>
        <v>1.1271570613201707</v>
      </c>
      <c r="M169" s="204">
        <f>Total_Commercial_LMDI_UtilAdj!AG58</f>
        <v>1.0669810733146787</v>
      </c>
      <c r="N169" s="204">
        <f>Total_Commercial_LMDI_UtilAdj!AE58</f>
        <v>0.98558745451304874</v>
      </c>
      <c r="O169" s="240">
        <f>Total_Commercial_LMDI_UtilAdj!AF58</f>
        <v>0.9947738100540745</v>
      </c>
      <c r="R169" s="200">
        <f t="shared" si="1"/>
        <v>1992</v>
      </c>
      <c r="S169" s="240">
        <f t="shared" si="2"/>
        <v>1.0669810733146787</v>
      </c>
      <c r="T169" s="240">
        <f t="shared" si="3"/>
        <v>1.061900767391702</v>
      </c>
    </row>
    <row r="170" spans="1:20" x14ac:dyDescent="0.2">
      <c r="J170" s="200">
        <f t="shared" si="4"/>
        <v>1993</v>
      </c>
      <c r="K170" s="204">
        <f>Total_Commercial_LMDI_UtilAdj!AI59</f>
        <v>1.206305920759027</v>
      </c>
      <c r="L170" s="204">
        <f>Commercial_Total!DF362</f>
        <v>1.137198393024756</v>
      </c>
      <c r="M170" s="204">
        <f>Total_Commercial_LMDI_UtilAdj!AG59</f>
        <v>1.0620626192809239</v>
      </c>
      <c r="N170" s="204">
        <f>Total_Commercial_LMDI_UtilAdj!AE59</f>
        <v>1.0032769365079817</v>
      </c>
      <c r="O170" s="240">
        <f>Total_Commercial_LMDI_UtilAdj!AF59</f>
        <v>0.99552064278467145</v>
      </c>
      <c r="R170" s="200">
        <f t="shared" si="1"/>
        <v>1993</v>
      </c>
      <c r="S170" s="240">
        <f t="shared" si="2"/>
        <v>1.0620626192809239</v>
      </c>
      <c r="T170" s="240">
        <f t="shared" si="3"/>
        <v>1.0580794419979354</v>
      </c>
    </row>
    <row r="171" spans="1:20" x14ac:dyDescent="0.2">
      <c r="J171" s="200">
        <f t="shared" si="4"/>
        <v>1994</v>
      </c>
      <c r="K171" s="204">
        <f>Total_Commercial_LMDI_UtilAdj!AI60</f>
        <v>1.2283053539463358</v>
      </c>
      <c r="L171" s="204">
        <f>Commercial_Total!DF363</f>
        <v>1.1485207898365286</v>
      </c>
      <c r="M171" s="204">
        <f>Total_Commercial_LMDI_UtilAdj!AG60</f>
        <v>1.0829362613059073</v>
      </c>
      <c r="N171" s="204">
        <f>Total_Commercial_LMDI_UtilAdj!AE60</f>
        <v>0.99772805842170642</v>
      </c>
      <c r="O171" s="240">
        <f>Total_Commercial_LMDI_UtilAdj!AF60</f>
        <v>0.9898112877673898</v>
      </c>
      <c r="R171" s="200">
        <f t="shared" si="1"/>
        <v>1994</v>
      </c>
      <c r="S171" s="240">
        <f t="shared" si="2"/>
        <v>1.0829362613059073</v>
      </c>
      <c r="T171" s="240">
        <f t="shared" si="3"/>
        <v>1.0726406404170474</v>
      </c>
    </row>
    <row r="172" spans="1:20" x14ac:dyDescent="0.2">
      <c r="J172" s="200">
        <f t="shared" si="4"/>
        <v>1995</v>
      </c>
      <c r="K172" s="204">
        <f>Total_Commercial_LMDI_UtilAdj!AI61</f>
        <v>1.2679152573820744</v>
      </c>
      <c r="L172" s="204">
        <f>Commercial_Total!DF364</f>
        <v>1.1624022877522788</v>
      </c>
      <c r="M172" s="204">
        <f>Total_Commercial_LMDI_UtilAdj!AG61</f>
        <v>1.0945244765338105</v>
      </c>
      <c r="N172" s="204">
        <f>Total_Commercial_LMDI_UtilAdj!AE61</f>
        <v>1.0022777987549267</v>
      </c>
      <c r="O172" s="240">
        <f>Total_Commercial_LMDI_UtilAdj!AF61</f>
        <v>0.99430628222083928</v>
      </c>
      <c r="R172" s="200">
        <f t="shared" si="1"/>
        <v>1995</v>
      </c>
      <c r="S172" s="240">
        <f t="shared" si="2"/>
        <v>1.0945244765338105</v>
      </c>
      <c r="T172" s="240">
        <f t="shared" si="3"/>
        <v>1.0891000911201294</v>
      </c>
    </row>
    <row r="173" spans="1:20" x14ac:dyDescent="0.2">
      <c r="J173" s="200">
        <f t="shared" si="4"/>
        <v>1996</v>
      </c>
      <c r="K173" s="204">
        <f>Total_Commercial_LMDI_UtilAdj!AI62</f>
        <v>1.3098863436697883</v>
      </c>
      <c r="L173" s="204">
        <f>Commercial_Total!DF365</f>
        <v>1.1777938855467078</v>
      </c>
      <c r="M173" s="204">
        <f>Total_Commercial_LMDI_UtilAdj!AG62</f>
        <v>1.1188039112271566</v>
      </c>
      <c r="N173" s="204">
        <f>Total_Commercial_LMDI_UtilAdj!AE62</f>
        <v>0.99911014084717109</v>
      </c>
      <c r="O173" s="240">
        <f>Total_Commercial_LMDI_UtilAdj!AF62</f>
        <v>0.99494019401868972</v>
      </c>
      <c r="R173" s="200">
        <f t="shared" si="1"/>
        <v>1996</v>
      </c>
      <c r="S173" s="240">
        <f t="shared" si="2"/>
        <v>1.1188039112271566</v>
      </c>
      <c r="T173" s="240">
        <f t="shared" si="3"/>
        <v>1.1140596545533101</v>
      </c>
    </row>
    <row r="174" spans="1:20" x14ac:dyDescent="0.2">
      <c r="J174" s="200">
        <f t="shared" si="4"/>
        <v>1997</v>
      </c>
      <c r="K174" s="204">
        <f>Total_Commercial_LMDI_UtilAdj!AI63</f>
        <v>1.3324499292431009</v>
      </c>
      <c r="L174" s="204">
        <f>Commercial_Total!DF366</f>
        <v>1.1950535636486832</v>
      </c>
      <c r="M174" s="204">
        <f>Total_Commercial_LMDI_UtilAdj!AG63</f>
        <v>1.128699864536536</v>
      </c>
      <c r="N174" s="204">
        <f>Total_Commercial_LMDI_UtilAdj!AE63</f>
        <v>0.99477434587273494</v>
      </c>
      <c r="O174" s="240">
        <f>Total_Commercial_LMDI_UtilAdj!AF63</f>
        <v>0.99302567421694499</v>
      </c>
      <c r="R174" s="200">
        <f t="shared" si="1"/>
        <v>1997</v>
      </c>
      <c r="S174" s="240">
        <f t="shared" si="2"/>
        <v>1.128699864536536</v>
      </c>
      <c r="T174" s="240">
        <f t="shared" si="3"/>
        <v>1.1217689472517836</v>
      </c>
    </row>
    <row r="175" spans="1:20" x14ac:dyDescent="0.2">
      <c r="J175" s="200">
        <f t="shared" si="4"/>
        <v>1998</v>
      </c>
      <c r="K175" s="204">
        <f>Total_Commercial_LMDI_UtilAdj!AI64</f>
        <v>1.3573637901990041</v>
      </c>
      <c r="L175" s="204">
        <f>Commercial_Total!DF367</f>
        <v>1.2170318063299685</v>
      </c>
      <c r="M175" s="204">
        <f>Total_Commercial_LMDI_UtilAdj!AG64</f>
        <v>1.1313112518668955</v>
      </c>
      <c r="N175" s="204">
        <f>Total_Commercial_LMDI_UtilAdj!AE64</f>
        <v>0.99231072744871751</v>
      </c>
      <c r="O175" s="240">
        <f>Total_Commercial_LMDI_UtilAdj!AF64</f>
        <v>0.99349237486130948</v>
      </c>
      <c r="R175" s="200">
        <f t="shared" si="1"/>
        <v>1998</v>
      </c>
      <c r="S175" s="240">
        <f t="shared" si="2"/>
        <v>1.1313112518668955</v>
      </c>
      <c r="T175" s="240">
        <f t="shared" si="3"/>
        <v>1.1247809367714812</v>
      </c>
    </row>
    <row r="176" spans="1:20" x14ac:dyDescent="0.2">
      <c r="J176" s="200">
        <f t="shared" si="4"/>
        <v>1999</v>
      </c>
      <c r="K176" s="204">
        <f>Total_Commercial_LMDI_UtilAdj!AI65</f>
        <v>1.3927713843536906</v>
      </c>
      <c r="L176" s="204">
        <f>Commercial_Total!DF368</f>
        <v>1.242869781413823</v>
      </c>
      <c r="M176" s="204">
        <f>Total_Commercial_LMDI_UtilAdj!AG65</f>
        <v>1.1323467143872403</v>
      </c>
      <c r="N176" s="204">
        <f>Total_Commercial_LMDI_UtilAdj!AE65</f>
        <v>0.99171214644815531</v>
      </c>
      <c r="O176" s="240">
        <f>Total_Commercial_LMDI_UtilAdj!AF65</f>
        <v>0.99790488724105753</v>
      </c>
      <c r="R176" s="200">
        <f t="shared" si="1"/>
        <v>1999</v>
      </c>
      <c r="S176" s="240">
        <f t="shared" si="2"/>
        <v>1.1323467143872403</v>
      </c>
      <c r="T176" s="240">
        <f t="shared" si="3"/>
        <v>1.1304086825935897</v>
      </c>
    </row>
    <row r="177" spans="9:20" x14ac:dyDescent="0.2">
      <c r="I177" s="240">
        <f>(M177/M162)^0.067-1</f>
        <v>1.0209842169742522E-2</v>
      </c>
      <c r="J177" s="200">
        <f t="shared" si="4"/>
        <v>2000</v>
      </c>
      <c r="K177" s="204">
        <f>Total_Commercial_LMDI_UtilAdj!AI66</f>
        <v>1.4624848651203839</v>
      </c>
      <c r="L177" s="204">
        <f>Commercial_Total!DF369</f>
        <v>1.2698678823650202</v>
      </c>
      <c r="M177" s="204">
        <f>Total_Commercial_LMDI_UtilAdj!AG66</f>
        <v>1.163709842177989</v>
      </c>
      <c r="N177" s="204">
        <f>Total_Commercial_LMDI_UtilAdj!AE66</f>
        <v>0.99435187443942141</v>
      </c>
      <c r="O177" s="240">
        <f>Total_Commercial_LMDI_UtilAdj!AF66</f>
        <v>0.99528632519201199</v>
      </c>
      <c r="R177" s="200">
        <f t="shared" si="1"/>
        <v>2000</v>
      </c>
      <c r="S177" s="240">
        <f t="shared" si="2"/>
        <v>1.163709842177989</v>
      </c>
      <c r="T177" s="240">
        <f t="shared" si="3"/>
        <v>1.158626652142557</v>
      </c>
    </row>
    <row r="178" spans="9:20" x14ac:dyDescent="0.2">
      <c r="J178" s="200">
        <f t="shared" si="4"/>
        <v>2001</v>
      </c>
      <c r="K178" s="204">
        <f>Total_Commercial_LMDI_UtilAdj!AI67</f>
        <v>1.4470447878869357</v>
      </c>
      <c r="L178" s="204">
        <f>Commercial_Total!DF370</f>
        <v>1.2959542332713276</v>
      </c>
      <c r="M178" s="204">
        <f>Total_Commercial_LMDI_UtilAdj!AG67</f>
        <v>1.14574102954348</v>
      </c>
      <c r="N178" s="204">
        <f>Total_Commercial_LMDI_UtilAdj!AE67</f>
        <v>0.98993366212431166</v>
      </c>
      <c r="O178" s="240">
        <f>Total_Commercial_LMDI_UtilAdj!AF67</f>
        <v>0.9844637984804846</v>
      </c>
      <c r="R178" s="200">
        <f t="shared" si="1"/>
        <v>2001</v>
      </c>
      <c r="S178" s="240">
        <f t="shared" si="2"/>
        <v>1.14574102954348</v>
      </c>
      <c r="T178" s="240">
        <f t="shared" si="3"/>
        <v>1.1283111609907057</v>
      </c>
    </row>
    <row r="179" spans="9:20" x14ac:dyDescent="0.2">
      <c r="J179" s="200">
        <f t="shared" si="4"/>
        <v>2002</v>
      </c>
      <c r="K179" s="204">
        <f>Total_Commercial_LMDI_UtilAdj!AI68</f>
        <v>1.4725999477323548</v>
      </c>
      <c r="L179" s="204">
        <f>Commercial_Total!DF371</f>
        <v>1.3179306558420987</v>
      </c>
      <c r="M179" s="204">
        <f>Total_Commercial_LMDI_UtilAdj!AG68</f>
        <v>1.1367343624356852</v>
      </c>
      <c r="N179" s="204">
        <f>Total_Commercial_LMDI_UtilAdj!AE68</f>
        <v>0.99802065213596292</v>
      </c>
      <c r="O179" s="240">
        <f>Total_Commercial_LMDI_UtilAdj!AF68</f>
        <v>0.98490355239497973</v>
      </c>
      <c r="R179" s="200">
        <f t="shared" si="1"/>
        <v>2002</v>
      </c>
      <c r="S179" s="240">
        <f t="shared" si="2"/>
        <v>1.1367343624356852</v>
      </c>
      <c r="T179" s="240">
        <f t="shared" si="3"/>
        <v>1.1198966565755295</v>
      </c>
    </row>
    <row r="180" spans="9:20" x14ac:dyDescent="0.2">
      <c r="J180" s="200">
        <f t="shared" si="4"/>
        <v>2003</v>
      </c>
      <c r="K180" s="204">
        <f>Total_Commercial_LMDI_UtilAdj!AI69</f>
        <v>1.480528249478442</v>
      </c>
      <c r="L180" s="204">
        <f>Commercial_Total!DF372</f>
        <v>1.3368289042191999</v>
      </c>
      <c r="M180" s="204">
        <f>Total_Commercial_LMDI_UtilAdj!AG69</f>
        <v>1.132333150110518</v>
      </c>
      <c r="N180" s="204">
        <f>Total_Commercial_LMDI_UtilAdj!AE69</f>
        <v>0.99889514753470265</v>
      </c>
      <c r="O180" s="240">
        <f>Total_Commercial_LMDI_UtilAdj!AF69</f>
        <v>0.97914440376996392</v>
      </c>
      <c r="R180" s="200">
        <f t="shared" si="1"/>
        <v>2003</v>
      </c>
      <c r="S180" s="240">
        <f t="shared" si="2"/>
        <v>1.132333150110518</v>
      </c>
      <c r="T180" s="240">
        <f t="shared" si="3"/>
        <v>1.1090353171684566</v>
      </c>
    </row>
    <row r="181" spans="9:20" x14ac:dyDescent="0.2">
      <c r="J181" s="200">
        <f t="shared" si="4"/>
        <v>2004</v>
      </c>
      <c r="K181" s="204">
        <f>Total_Commercial_LMDI_UtilAdj!AI70</f>
        <v>1.5026532031417392</v>
      </c>
      <c r="L181" s="204">
        <f>Commercial_Total!DF373</f>
        <v>1.3553934946810937</v>
      </c>
      <c r="M181" s="204">
        <f>Total_Commercial_LMDI_UtilAdj!AG70</f>
        <v>1.1404836997149332</v>
      </c>
      <c r="N181" s="204">
        <f>Total_Commercial_LMDI_UtilAdj!AE70</f>
        <v>0.99109904205530974</v>
      </c>
      <c r="O181" s="240">
        <f>Total_Commercial_LMDI_UtilAdj!AF70</f>
        <v>0.98081528595251855</v>
      </c>
      <c r="R181" s="200">
        <f t="shared" si="1"/>
        <v>2004</v>
      </c>
      <c r="S181" s="240">
        <f t="shared" si="2"/>
        <v>1.1404836997149332</v>
      </c>
      <c r="T181" s="240">
        <f t="shared" si="3"/>
        <v>1.1189591345585246</v>
      </c>
    </row>
    <row r="182" spans="9:20" x14ac:dyDescent="0.2">
      <c r="J182" s="200">
        <f t="shared" si="4"/>
        <v>2005</v>
      </c>
      <c r="K182" s="204">
        <f>Total_Commercial_LMDI_UtilAdj!AI71</f>
        <v>1.5201698416998373</v>
      </c>
      <c r="L182" s="204">
        <f>Commercial_Total!DF374</f>
        <v>1.3749235017534167</v>
      </c>
      <c r="M182" s="204">
        <f>Total_Commercial_LMDI_UtilAdj!AG71</f>
        <v>1.1368756880529829</v>
      </c>
      <c r="N182" s="204">
        <f>Total_Commercial_LMDI_UtilAdj!AE71</f>
        <v>0.99751625469110172</v>
      </c>
      <c r="O182" s="240">
        <f>Total_Commercial_LMDI_UtilAdj!AF71</f>
        <v>0.97494612249640433</v>
      </c>
      <c r="R182" s="200">
        <f t="shared" si="1"/>
        <v>2005</v>
      </c>
      <c r="S182" s="240">
        <f t="shared" si="2"/>
        <v>1.1368756880529829</v>
      </c>
      <c r="T182" s="240">
        <f t="shared" si="3"/>
        <v>1.1086679436188831</v>
      </c>
    </row>
    <row r="183" spans="9:20" x14ac:dyDescent="0.2">
      <c r="J183" s="200">
        <f t="shared" si="4"/>
        <v>2006</v>
      </c>
      <c r="K183" s="204">
        <f>Total_Commercial_LMDI_UtilAdj!AI72</f>
        <v>1.4972913935378913</v>
      </c>
      <c r="L183" s="204">
        <f>Commercial_Total!DF375</f>
        <v>1.3960662383122981</v>
      </c>
      <c r="M183" s="204">
        <f>Total_Commercial_LMDI_UtilAdj!AG72</f>
        <v>1.1220811111132485</v>
      </c>
      <c r="N183" s="204">
        <f>Total_Commercial_LMDI_UtilAdj!AE72</f>
        <v>0.98627212404855524</v>
      </c>
      <c r="O183" s="240">
        <f>Total_Commercial_LMDI_UtilAdj!AF72</f>
        <v>0.96912387705986169</v>
      </c>
      <c r="R183" s="200">
        <f t="shared" si="1"/>
        <v>2006</v>
      </c>
      <c r="S183" s="240">
        <f t="shared" si="2"/>
        <v>1.1220811111132485</v>
      </c>
      <c r="T183" s="240">
        <f t="shared" si="3"/>
        <v>1.0874743620089666</v>
      </c>
    </row>
    <row r="184" spans="9:20" x14ac:dyDescent="0.2">
      <c r="J184" s="200">
        <f t="shared" si="4"/>
        <v>2007</v>
      </c>
      <c r="K184" s="204">
        <f>Total_Commercial_LMDI_UtilAdj!AI73</f>
        <v>1.5448873080996501</v>
      </c>
      <c r="L184" s="204">
        <f>Commercial_Total!DF376</f>
        <v>1.4185241770420669</v>
      </c>
      <c r="M184" s="204">
        <f>Total_Commercial_LMDI_UtilAdj!AG73</f>
        <v>1.1280946611048672</v>
      </c>
      <c r="N184" s="204">
        <f>Total_Commercial_LMDI_UtilAdj!AE73</f>
        <v>0.99737689519291539</v>
      </c>
      <c r="O184" s="240">
        <f>Total_Commercial_LMDI_UtilAdj!AF73</f>
        <v>0.96795510775891658</v>
      </c>
      <c r="R184" s="200">
        <f t="shared" si="1"/>
        <v>2007</v>
      </c>
      <c r="S184" s="240">
        <f t="shared" si="2"/>
        <v>1.1280946611048672</v>
      </c>
      <c r="T184" s="240">
        <f t="shared" si="3"/>
        <v>1.0918969820837578</v>
      </c>
    </row>
    <row r="185" spans="9:20" x14ac:dyDescent="0.2">
      <c r="J185" s="200">
        <f t="shared" si="4"/>
        <v>2008</v>
      </c>
      <c r="K185" s="204">
        <f>Total_Commercial_LMDI_UtilAdj!AI74</f>
        <v>1.557979223705797</v>
      </c>
      <c r="L185" s="204">
        <f>Commercial_Total!DF377</f>
        <v>1.438777216912849</v>
      </c>
      <c r="M185" s="204">
        <f>Total_Commercial_LMDI_UtilAdj!AG74</f>
        <v>1.1232897375716031</v>
      </c>
      <c r="N185" s="204">
        <f>Total_Commercial_LMDI_UtilAdj!AE74</f>
        <v>0.99732553934068624</v>
      </c>
      <c r="O185" s="240">
        <f>Total_Commercial_LMDI_UtilAdj!AF74</f>
        <v>0.96658350175384899</v>
      </c>
      <c r="R185" s="200">
        <f t="shared" si="1"/>
        <v>2008</v>
      </c>
      <c r="S185" s="240">
        <f t="shared" si="2"/>
        <v>1.1232897375716031</v>
      </c>
      <c r="T185" s="240">
        <f t="shared" si="3"/>
        <v>1.0857111943043407</v>
      </c>
    </row>
    <row r="186" spans="9:20" x14ac:dyDescent="0.2">
      <c r="J186" s="200">
        <f t="shared" si="4"/>
        <v>2009</v>
      </c>
      <c r="K186" s="204">
        <f>Total_Commercial_LMDI_UtilAdj!AI75</f>
        <v>1.5206687199997115</v>
      </c>
      <c r="L186" s="204">
        <f>Commercial_Total!DF378</f>
        <v>1.4538224551380647</v>
      </c>
      <c r="M186" s="204">
        <f>Total_Commercial_LMDI_UtilAdj!AG75</f>
        <v>1.0981844316791276</v>
      </c>
      <c r="N186" s="204">
        <f>Total_Commercial_LMDI_UtilAdj!AE75</f>
        <v>0.9939866623209761</v>
      </c>
      <c r="O186" s="240">
        <f>Total_Commercial_LMDI_UtilAdj!AF75</f>
        <v>0.95822478636413766</v>
      </c>
      <c r="P186" s="240">
        <f>M186/M177</f>
        <v>0.94369265591479001</v>
      </c>
      <c r="R186" s="200">
        <f t="shared" si="1"/>
        <v>2009</v>
      </c>
      <c r="S186" s="240">
        <f t="shared" si="2"/>
        <v>1.0981844316791276</v>
      </c>
      <c r="T186" s="240">
        <f t="shared" si="3"/>
        <v>1.0522205639584927</v>
      </c>
    </row>
    <row r="187" spans="9:20" x14ac:dyDescent="0.2">
      <c r="I187" s="240">
        <f>(M187/M177)^0.1-1</f>
        <v>-5.0721634580601638E-3</v>
      </c>
      <c r="J187" s="200">
        <f t="shared" si="4"/>
        <v>2010</v>
      </c>
      <c r="K187" s="204">
        <f>Total_Commercial_LMDI_UtilAdj!AI76</f>
        <v>1.5356832272615233</v>
      </c>
      <c r="L187" s="204">
        <f>Commercial_Total!DF379</f>
        <v>1.4619713657029179</v>
      </c>
      <c r="M187" s="204">
        <f>Total_Commercial_LMDI_UtilAdj!AG76</f>
        <v>1.1060137512414689</v>
      </c>
      <c r="N187" s="204">
        <f>Total_Commercial_LMDI_UtilAdj!AE76</f>
        <v>0.99350029113620564</v>
      </c>
      <c r="O187" s="240">
        <f>Total_Commercial_LMDI_UtilAdj!AF76</f>
        <v>0.95594795612513184</v>
      </c>
      <c r="R187" s="200">
        <f t="shared" si="1"/>
        <v>2010</v>
      </c>
      <c r="S187" s="240">
        <f t="shared" si="2"/>
        <v>1.1060137512414689</v>
      </c>
      <c r="T187" s="240">
        <f t="shared" si="3"/>
        <v>1.0572091246745061</v>
      </c>
    </row>
    <row r="188" spans="9:20" x14ac:dyDescent="0.2">
      <c r="J188" s="200">
        <f t="shared" si="4"/>
        <v>2011</v>
      </c>
      <c r="K188" s="204">
        <f>Total_Commercial_LMDI_UtilAdj!AI77</f>
        <v>1.5292117840695605</v>
      </c>
      <c r="L188" s="204">
        <f>Commercial_Total!DF380</f>
        <v>1.4688086217810172</v>
      </c>
      <c r="M188" s="204">
        <f>Total_Commercial_LMDI_UtilAdj!AG77</f>
        <v>1.1009237979645117</v>
      </c>
      <c r="N188" s="204">
        <f>Total_Commercial_LMDI_UtilAdj!AE77</f>
        <v>0.99455776300066312</v>
      </c>
      <c r="O188" s="240">
        <f>Total_Commercial_LMDI_UtilAdj!AF77</f>
        <v>0.95085687642697614</v>
      </c>
      <c r="P188" s="240">
        <f>M188/M177</f>
        <v>0.94604665017186107</v>
      </c>
      <c r="R188" s="200">
        <f t="shared" si="1"/>
        <v>2011</v>
      </c>
      <c r="S188" s="240">
        <f t="shared" si="2"/>
        <v>1.1009237979645117</v>
      </c>
      <c r="T188" s="240">
        <f t="shared" si="3"/>
        <v>1.0468059774830401</v>
      </c>
    </row>
    <row r="189" spans="9:20" x14ac:dyDescent="0.2">
      <c r="J189" s="200">
        <f t="shared" si="4"/>
        <v>2012</v>
      </c>
      <c r="K189" s="204">
        <f>Total_Commercial_LMDI_UtilAdj!AI78</f>
        <v>1.4809909533360797</v>
      </c>
      <c r="L189" s="204">
        <f>Commercial_Total!DF381</f>
        <v>1.4757547180945805</v>
      </c>
      <c r="M189" s="204">
        <f>Total_Commercial_LMDI_UtilAdj!AG78</f>
        <v>1.0883385973117747</v>
      </c>
      <c r="N189" s="204">
        <f>Total_Commercial_LMDI_UtilAdj!AE78</f>
        <v>0.98122115393320464</v>
      </c>
      <c r="O189" s="240">
        <f>Total_Commercial_LMDI_UtilAdj!AF78</f>
        <v>0.93973908759827796</v>
      </c>
      <c r="R189" s="200">
        <f t="shared" si="1"/>
        <v>2012</v>
      </c>
      <c r="S189" s="240">
        <f t="shared" si="2"/>
        <v>1.0883385973117747</v>
      </c>
      <c r="T189" s="240">
        <f t="shared" si="3"/>
        <v>1.0227780800684318</v>
      </c>
    </row>
    <row r="190" spans="9:20" x14ac:dyDescent="0.2">
      <c r="J190" s="200">
        <f t="shared" si="4"/>
        <v>2013</v>
      </c>
      <c r="K190" s="204">
        <f>Total_Commercial_LMDI_UtilAdj!AI79</f>
        <v>1.525327434829902</v>
      </c>
      <c r="L190" s="204">
        <f>Commercial_Total!DF382</f>
        <v>1.4842537533473537</v>
      </c>
      <c r="M190" s="204">
        <f>Total_Commercial_LMDI_UtilAdj!AG79</f>
        <v>1.0994244643654016</v>
      </c>
      <c r="N190" s="204">
        <f>Total_Commercial_LMDI_UtilAdj!AE79</f>
        <v>0.99640576680659687</v>
      </c>
      <c r="O190" s="240">
        <f>Total_Commercial_LMDI_UtilAdj!AF79</f>
        <v>0.93810898758426908</v>
      </c>
      <c r="R190" s="200">
        <f t="shared" si="1"/>
        <v>2013</v>
      </c>
      <c r="S190" s="240">
        <f t="shared" si="2"/>
        <v>1.0994244643654016</v>
      </c>
      <c r="T190" s="240">
        <f t="shared" si="3"/>
        <v>1.0313633412927812</v>
      </c>
    </row>
    <row r="191" spans="9:20" x14ac:dyDescent="0.2">
      <c r="J191" s="200">
        <f t="shared" si="4"/>
        <v>2014</v>
      </c>
      <c r="K191" s="204">
        <f>Total_Commercial_LMDI_UtilAdj!AI80</f>
        <v>1.5546357468024985</v>
      </c>
      <c r="L191" s="204">
        <f>Commercial_Total!DF383</f>
        <v>1.494795447420993</v>
      </c>
      <c r="M191" s="204">
        <f>Total_Commercial_LMDI_UtilAdj!AG80</f>
        <v>1.113107247744753</v>
      </c>
      <c r="N191" s="204">
        <f>Total_Commercial_LMDI_UtilAdj!AE80</f>
        <v>0.99867761759178275</v>
      </c>
      <c r="O191" s="240">
        <f>Total_Commercial_LMDI_UtilAdj!AF80</f>
        <v>0.93558781270757518</v>
      </c>
      <c r="P191" s="240">
        <f>M191/M$177</f>
        <v>0.95651614122423456</v>
      </c>
      <c r="R191" s="200">
        <f t="shared" si="1"/>
        <v>2014</v>
      </c>
      <c r="S191" s="240">
        <f t="shared" si="2"/>
        <v>1.113107247744753</v>
      </c>
      <c r="T191" s="240">
        <f t="shared" si="3"/>
        <v>1.0412790242135168</v>
      </c>
    </row>
    <row r="192" spans="9:20" x14ac:dyDescent="0.2">
      <c r="J192" s="200">
        <f t="shared" si="4"/>
        <v>2015</v>
      </c>
      <c r="K192" s="204">
        <f>Total_Commercial_LMDI_UtilAdj!AI81</f>
        <v>1.5458892610089356</v>
      </c>
      <c r="L192" s="204">
        <f>Commercial_Total!DF384</f>
        <v>1.5069242717010638</v>
      </c>
      <c r="M192" s="204">
        <f>Total_Commercial_LMDI_UtilAdj!AG81</f>
        <v>1.1228936762357586</v>
      </c>
      <c r="N192" s="204">
        <f>Total_Commercial_LMDI_UtilAdj!AE81</f>
        <v>0.98965342650573607</v>
      </c>
      <c r="O192" s="240">
        <f>Total_Commercial_LMDI_UtilAdj!AF81</f>
        <v>0.92313492827944388</v>
      </c>
      <c r="R192" s="200">
        <f t="shared" si="1"/>
        <v>2015</v>
      </c>
      <c r="S192" s="240">
        <f t="shared" si="2"/>
        <v>1.1228936762357586</v>
      </c>
      <c r="T192" s="240">
        <f t="shared" si="3"/>
        <v>1.036311944837629</v>
      </c>
    </row>
    <row r="193" spans="1:20" x14ac:dyDescent="0.2">
      <c r="A193" s="200" t="s">
        <v>1372</v>
      </c>
      <c r="J193" s="200">
        <f t="shared" si="4"/>
        <v>2016</v>
      </c>
      <c r="K193" s="204">
        <f>Total_Commercial_LMDI_UtilAdj!AI82</f>
        <v>1.535056812235118</v>
      </c>
      <c r="L193" s="204">
        <f>Commercial_Total!DF385</f>
        <v>1.5195828945346965</v>
      </c>
      <c r="M193" s="204">
        <f>Total_Commercial_LMDI_UtilAdj!AG82</f>
        <v>1.1184757090516788</v>
      </c>
      <c r="N193" s="204">
        <f>Total_Commercial_LMDI_UtilAdj!AE82</f>
        <v>0.98224200141802209</v>
      </c>
      <c r="O193" s="240">
        <f>Total_Commercial_LMDI_UtilAdj!AF82</f>
        <v>0.91950691487697889</v>
      </c>
      <c r="R193" s="200">
        <f t="shared" si="1"/>
        <v>2016</v>
      </c>
      <c r="S193" s="240">
        <f t="shared" si="2"/>
        <v>1.1184757090516788</v>
      </c>
      <c r="T193" s="240">
        <f t="shared" si="3"/>
        <v>1.0282525169937946</v>
      </c>
    </row>
    <row r="194" spans="1:20" x14ac:dyDescent="0.2">
      <c r="J194" s="200">
        <f t="shared" si="4"/>
        <v>2017</v>
      </c>
      <c r="K194" s="204">
        <f>Total_Commercial_LMDI_UtilAdj!AI83</f>
        <v>1.5237734610966247</v>
      </c>
      <c r="L194" s="204">
        <f>Commercial_Total!DF386</f>
        <v>1.5336326292904274</v>
      </c>
      <c r="M194" s="204">
        <f>Total_Commercial_LMDI_UtilAdj!AG83</f>
        <v>1.1028455118578073</v>
      </c>
      <c r="N194" s="204">
        <f>Total_Commercial_LMDI_UtilAdj!AE83</f>
        <v>0.98162977844426724</v>
      </c>
      <c r="O194" s="240">
        <f>Total_Commercial_LMDI_UtilAdj!AF83</f>
        <v>0.91777592421162335</v>
      </c>
      <c r="P194" s="240">
        <f>M194/M$177</f>
        <v>0.94769801877221516</v>
      </c>
      <c r="R194" s="200">
        <f t="shared" si="1"/>
        <v>2017</v>
      </c>
      <c r="S194" s="240">
        <f t="shared" si="2"/>
        <v>1.1028455118578073</v>
      </c>
      <c r="T194" s="240">
        <f t="shared" si="3"/>
        <v>1.0122865025610641</v>
      </c>
    </row>
    <row r="195" spans="1:20" x14ac:dyDescent="0.2">
      <c r="J195" s="200">
        <f t="shared" si="4"/>
        <v>2018</v>
      </c>
      <c r="K195" s="204" t="e">
        <f>Total_Commercial_LMDI_UtilAdj!AI84</f>
        <v>#DIV/0!</v>
      </c>
      <c r="L195" s="204">
        <f>Commercial_Total!DF392</f>
        <v>1.5392016687878942</v>
      </c>
      <c r="M195" s="204">
        <f>Total_Commercial_LMDI_UtilAdj!AG84</f>
        <v>0</v>
      </c>
      <c r="N195" s="204">
        <f>Total_Commercial_LMDI_UtilAdj!AE84</f>
        <v>0</v>
      </c>
      <c r="O195" s="240">
        <f>Total_Commercial_LMDI_UtilAdj!AF84</f>
        <v>0</v>
      </c>
      <c r="S195" s="240"/>
      <c r="T195" s="240"/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I111"/>
  <sheetViews>
    <sheetView topLeftCell="A61" workbookViewId="0">
      <selection activeCell="R44" sqref="R44"/>
    </sheetView>
  </sheetViews>
  <sheetFormatPr defaultColWidth="9.140625" defaultRowHeight="12.75" x14ac:dyDescent="0.2"/>
  <cols>
    <col min="1" max="1" width="9.5703125" style="200" bestFit="1" customWidth="1"/>
    <col min="2" max="2" width="13" style="200" customWidth="1"/>
    <col min="3" max="3" width="10.5703125" style="200" customWidth="1"/>
    <col min="4" max="6" width="9.140625" style="200"/>
    <col min="7" max="7" width="9.5703125" style="200" bestFit="1" customWidth="1"/>
    <col min="8" max="16384" width="9.140625" style="200"/>
  </cols>
  <sheetData>
    <row r="1" spans="1:35" customFormat="1" x14ac:dyDescent="0.2">
      <c r="A1" t="s">
        <v>350</v>
      </c>
    </row>
    <row r="3" spans="1:35" x14ac:dyDescent="0.2">
      <c r="G3" s="204"/>
      <c r="L3" s="204"/>
      <c r="M3" s="204"/>
      <c r="N3" s="204"/>
      <c r="O3" s="204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</row>
    <row r="4" spans="1:35" x14ac:dyDescent="0.2">
      <c r="G4" s="204"/>
      <c r="L4" s="204"/>
      <c r="M4" s="204"/>
      <c r="N4" s="204"/>
      <c r="O4" s="204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</row>
    <row r="5" spans="1:35" x14ac:dyDescent="0.2">
      <c r="G5" s="204"/>
      <c r="L5" s="204"/>
      <c r="M5" s="204"/>
      <c r="N5" s="204"/>
      <c r="O5" s="204"/>
      <c r="X5" s="209"/>
      <c r="Y5" s="209"/>
      <c r="Z5" s="209"/>
      <c r="AA5" s="209"/>
      <c r="AB5" s="209"/>
      <c r="AC5" s="209"/>
      <c r="AD5" s="209"/>
      <c r="AE5" s="209"/>
      <c r="AF5" s="209"/>
      <c r="AG5" s="209"/>
      <c r="AH5" s="209"/>
      <c r="AI5" s="209"/>
    </row>
    <row r="6" spans="1:35" x14ac:dyDescent="0.2">
      <c r="G6" s="204"/>
      <c r="H6" s="201" t="s">
        <v>349</v>
      </c>
      <c r="L6" s="204"/>
      <c r="M6" s="204"/>
      <c r="N6" s="204"/>
      <c r="O6" s="204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</row>
    <row r="7" spans="1:35" x14ac:dyDescent="0.2">
      <c r="G7" s="204"/>
      <c r="H7" s="201"/>
      <c r="X7" s="209"/>
      <c r="Y7" s="209"/>
      <c r="Z7" s="209"/>
      <c r="AA7" s="209"/>
      <c r="AB7" s="209"/>
      <c r="AC7" s="209"/>
      <c r="AD7" s="209"/>
      <c r="AE7" s="209"/>
      <c r="AF7" s="209"/>
      <c r="AG7" s="209"/>
      <c r="AH7" s="209"/>
      <c r="AI7" s="209"/>
    </row>
    <row r="8" spans="1:35" x14ac:dyDescent="0.2">
      <c r="B8" s="202"/>
      <c r="C8" s="202"/>
      <c r="D8" s="202"/>
      <c r="E8" s="202"/>
      <c r="G8" s="204"/>
      <c r="H8" s="201"/>
      <c r="X8" s="209"/>
      <c r="Y8" s="209"/>
      <c r="Z8" s="209"/>
      <c r="AA8" s="209"/>
      <c r="AB8" s="209"/>
      <c r="AC8" s="209"/>
      <c r="AD8" s="209"/>
      <c r="AE8" s="209"/>
      <c r="AF8" s="209"/>
      <c r="AG8" s="209"/>
      <c r="AH8" s="209"/>
      <c r="AI8" s="209"/>
    </row>
    <row r="9" spans="1:35" x14ac:dyDescent="0.2">
      <c r="B9" s="204"/>
      <c r="C9" s="204"/>
      <c r="D9" s="204"/>
      <c r="E9" s="204"/>
      <c r="G9" s="204"/>
      <c r="X9" s="209"/>
      <c r="Y9" s="209"/>
      <c r="Z9" s="209"/>
      <c r="AA9" s="209"/>
      <c r="AB9" s="209"/>
      <c r="AC9" s="209"/>
      <c r="AD9" s="209"/>
      <c r="AE9" s="209"/>
      <c r="AF9" s="209"/>
      <c r="AG9" s="209"/>
      <c r="AH9" s="209"/>
      <c r="AI9" s="209"/>
    </row>
    <row r="10" spans="1:35" x14ac:dyDescent="0.2">
      <c r="B10" s="204"/>
      <c r="C10" s="204"/>
      <c r="D10" s="204"/>
      <c r="E10" s="204"/>
      <c r="G10" s="204"/>
      <c r="H10" s="201"/>
      <c r="X10" s="209"/>
      <c r="Y10" s="209"/>
      <c r="Z10" s="209"/>
      <c r="AA10" s="209"/>
      <c r="AB10" s="209"/>
      <c r="AC10" s="209"/>
      <c r="AD10" s="209"/>
      <c r="AE10" s="209"/>
      <c r="AF10" s="209"/>
      <c r="AG10" s="209"/>
      <c r="AH10" s="209"/>
      <c r="AI10" s="209"/>
    </row>
    <row r="11" spans="1:35" x14ac:dyDescent="0.2">
      <c r="B11" s="204"/>
      <c r="C11" s="204"/>
      <c r="D11" s="204"/>
      <c r="E11" s="204"/>
      <c r="G11" s="204"/>
      <c r="H11" s="201"/>
      <c r="X11" s="209"/>
      <c r="Y11" s="2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</row>
    <row r="12" spans="1:35" x14ac:dyDescent="0.2">
      <c r="B12" s="204"/>
      <c r="C12" s="204"/>
      <c r="D12" s="204"/>
      <c r="E12" s="204"/>
      <c r="G12" s="204"/>
      <c r="X12" s="209"/>
      <c r="Y12" s="209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</row>
    <row r="13" spans="1:35" x14ac:dyDescent="0.2">
      <c r="B13" s="204"/>
      <c r="C13" s="204"/>
      <c r="D13" s="204"/>
      <c r="E13" s="204"/>
      <c r="G13" s="204"/>
      <c r="X13" s="209"/>
      <c r="Y13" s="2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</row>
    <row r="14" spans="1:35" x14ac:dyDescent="0.2">
      <c r="B14" s="204"/>
      <c r="C14" s="204"/>
      <c r="D14" s="204"/>
      <c r="E14" s="204"/>
      <c r="G14" s="204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</row>
    <row r="15" spans="1:35" x14ac:dyDescent="0.2">
      <c r="B15" s="204"/>
      <c r="C15" s="204"/>
      <c r="D15" s="204"/>
      <c r="E15" s="204"/>
      <c r="G15" s="204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</row>
    <row r="16" spans="1:35" x14ac:dyDescent="0.2">
      <c r="B16" s="204"/>
      <c r="C16" s="204"/>
      <c r="D16" s="204"/>
      <c r="E16" s="204"/>
      <c r="G16" s="204"/>
      <c r="X16" s="209"/>
      <c r="Y16" s="209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</row>
    <row r="17" spans="1:35" x14ac:dyDescent="0.2">
      <c r="B17" s="204"/>
      <c r="C17" s="204"/>
      <c r="D17" s="204"/>
      <c r="E17" s="204"/>
      <c r="G17" s="204"/>
      <c r="X17" s="209"/>
      <c r="Y17" s="209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</row>
    <row r="18" spans="1:35" x14ac:dyDescent="0.2">
      <c r="B18" s="204"/>
      <c r="C18" s="204"/>
      <c r="D18" s="204"/>
      <c r="E18" s="204"/>
      <c r="G18" s="204"/>
      <c r="X18" s="209"/>
      <c r="Y18" s="209"/>
      <c r="Z18" s="209"/>
      <c r="AA18" s="210"/>
      <c r="AB18" s="209"/>
      <c r="AC18" s="209"/>
      <c r="AD18" s="209"/>
      <c r="AE18" s="209"/>
      <c r="AF18" s="209"/>
      <c r="AG18" s="209"/>
      <c r="AH18" s="209"/>
      <c r="AI18" s="209"/>
    </row>
    <row r="19" spans="1:35" x14ac:dyDescent="0.2">
      <c r="B19" s="204"/>
      <c r="C19" s="204"/>
      <c r="D19" s="204"/>
      <c r="E19" s="204"/>
      <c r="G19" s="204"/>
      <c r="X19" s="209"/>
      <c r="Y19" s="209"/>
      <c r="Z19" s="209"/>
      <c r="AA19" s="210"/>
      <c r="AB19" s="209"/>
      <c r="AC19" s="209"/>
      <c r="AD19" s="209"/>
      <c r="AE19" s="209"/>
      <c r="AF19" s="209"/>
      <c r="AG19" s="209"/>
      <c r="AH19" s="209"/>
      <c r="AI19" s="209"/>
    </row>
    <row r="20" spans="1:35" x14ac:dyDescent="0.2">
      <c r="B20" s="204"/>
      <c r="C20" s="204"/>
      <c r="D20" s="204"/>
      <c r="E20" s="204"/>
      <c r="G20" s="204"/>
      <c r="X20" s="209"/>
      <c r="Y20" s="209"/>
      <c r="Z20" s="209"/>
      <c r="AA20" s="210"/>
      <c r="AB20" s="209"/>
      <c r="AC20" s="209"/>
      <c r="AD20" s="209"/>
      <c r="AE20" s="209"/>
      <c r="AF20" s="209"/>
      <c r="AG20" s="209"/>
      <c r="AH20" s="209"/>
      <c r="AI20" s="209"/>
    </row>
    <row r="21" spans="1:35" x14ac:dyDescent="0.2">
      <c r="B21" s="204"/>
      <c r="C21" s="204"/>
      <c r="D21" s="204"/>
      <c r="E21" s="204"/>
      <c r="G21" s="204"/>
      <c r="X21" s="209"/>
      <c r="Y21" s="209"/>
      <c r="Z21" s="209"/>
      <c r="AA21" s="210"/>
      <c r="AB21" s="209"/>
      <c r="AC21" s="209"/>
      <c r="AD21" s="209"/>
      <c r="AE21" s="209"/>
      <c r="AF21" s="209"/>
      <c r="AG21" s="209"/>
      <c r="AH21" s="209"/>
      <c r="AI21" s="209"/>
    </row>
    <row r="22" spans="1:35" x14ac:dyDescent="0.2">
      <c r="B22" s="204"/>
      <c r="C22" s="204"/>
      <c r="D22" s="204"/>
      <c r="E22" s="204"/>
      <c r="G22" s="204"/>
    </row>
    <row r="23" spans="1:35" x14ac:dyDescent="0.2">
      <c r="B23" s="204"/>
      <c r="C23" s="204"/>
      <c r="D23" s="204"/>
      <c r="E23" s="204"/>
      <c r="G23" s="204"/>
    </row>
    <row r="24" spans="1:35" x14ac:dyDescent="0.2">
      <c r="B24" s="204"/>
      <c r="C24" s="204"/>
      <c r="D24" s="204"/>
      <c r="E24" s="204"/>
      <c r="G24" s="204"/>
    </row>
    <row r="25" spans="1:35" x14ac:dyDescent="0.2">
      <c r="B25" s="205"/>
      <c r="C25" s="206"/>
      <c r="D25" s="205"/>
      <c r="G25" s="204"/>
    </row>
    <row r="26" spans="1:35" x14ac:dyDescent="0.2">
      <c r="G26" s="204"/>
    </row>
    <row r="30" spans="1:35" x14ac:dyDescent="0.2">
      <c r="A30" s="201"/>
    </row>
    <row r="31" spans="1:35" x14ac:dyDescent="0.2">
      <c r="B31" s="202"/>
      <c r="C31" s="202"/>
      <c r="D31" s="202"/>
      <c r="E31" s="202"/>
    </row>
    <row r="32" spans="1:35" x14ac:dyDescent="0.2">
      <c r="B32" s="203"/>
      <c r="C32" s="203"/>
      <c r="D32" s="203"/>
      <c r="E32" s="203"/>
    </row>
    <row r="33" spans="2:14" x14ac:dyDescent="0.2">
      <c r="B33" s="204"/>
      <c r="C33" s="204"/>
      <c r="D33" s="204"/>
      <c r="E33" s="204"/>
      <c r="N33" s="210"/>
    </row>
    <row r="34" spans="2:14" x14ac:dyDescent="0.2">
      <c r="B34" s="204"/>
      <c r="C34" s="204"/>
      <c r="D34" s="204"/>
      <c r="E34" s="204"/>
      <c r="N34" s="210"/>
    </row>
    <row r="35" spans="2:14" x14ac:dyDescent="0.2">
      <c r="B35" s="204"/>
      <c r="C35" s="204"/>
      <c r="D35" s="204"/>
      <c r="E35" s="204"/>
      <c r="N35" s="209"/>
    </row>
    <row r="36" spans="2:14" x14ac:dyDescent="0.2">
      <c r="B36" s="204"/>
      <c r="C36" s="204"/>
      <c r="D36" s="204"/>
      <c r="E36" s="204"/>
    </row>
    <row r="37" spans="2:14" x14ac:dyDescent="0.2">
      <c r="B37" s="204"/>
      <c r="C37" s="204"/>
      <c r="D37" s="204"/>
      <c r="E37" s="204"/>
    </row>
    <row r="38" spans="2:14" x14ac:dyDescent="0.2">
      <c r="B38" s="204"/>
      <c r="C38" s="204"/>
      <c r="D38" s="204"/>
      <c r="E38" s="204"/>
    </row>
    <row r="39" spans="2:14" x14ac:dyDescent="0.2">
      <c r="B39" s="204"/>
      <c r="C39" s="204"/>
      <c r="D39" s="204"/>
      <c r="E39" s="204"/>
    </row>
    <row r="40" spans="2:14" x14ac:dyDescent="0.2">
      <c r="B40" s="204"/>
      <c r="C40" s="204"/>
      <c r="D40" s="204"/>
      <c r="E40" s="204"/>
    </row>
    <row r="41" spans="2:14" x14ac:dyDescent="0.2">
      <c r="B41" s="204"/>
      <c r="C41" s="204"/>
      <c r="D41" s="204"/>
      <c r="E41" s="204"/>
      <c r="G41" s="204"/>
    </row>
    <row r="42" spans="2:14" x14ac:dyDescent="0.2">
      <c r="B42" s="204"/>
      <c r="C42" s="204"/>
      <c r="D42" s="204"/>
      <c r="E42" s="204"/>
      <c r="G42" s="204"/>
    </row>
    <row r="43" spans="2:14" x14ac:dyDescent="0.2">
      <c r="B43" s="204"/>
      <c r="C43" s="204"/>
      <c r="D43" s="204"/>
      <c r="E43" s="204"/>
      <c r="G43" s="204"/>
    </row>
    <row r="44" spans="2:14" x14ac:dyDescent="0.2">
      <c r="B44" s="204"/>
      <c r="C44" s="204"/>
      <c r="D44" s="204"/>
      <c r="E44" s="204"/>
      <c r="G44" s="204"/>
    </row>
    <row r="45" spans="2:14" x14ac:dyDescent="0.2">
      <c r="B45" s="204"/>
      <c r="C45" s="204"/>
      <c r="D45" s="204"/>
      <c r="E45" s="204"/>
      <c r="G45" s="204"/>
    </row>
    <row r="46" spans="2:14" x14ac:dyDescent="0.2">
      <c r="B46" s="204"/>
      <c r="C46" s="204"/>
      <c r="D46" s="204"/>
      <c r="E46" s="204"/>
      <c r="G46" s="204"/>
    </row>
    <row r="47" spans="2:14" x14ac:dyDescent="0.2">
      <c r="B47" s="204"/>
      <c r="C47" s="204"/>
      <c r="D47" s="204"/>
      <c r="E47" s="204"/>
      <c r="G47" s="204"/>
    </row>
    <row r="48" spans="2:14" x14ac:dyDescent="0.2">
      <c r="B48" s="204"/>
      <c r="C48" s="204"/>
      <c r="D48" s="204"/>
      <c r="E48" s="204"/>
      <c r="G48" s="204"/>
    </row>
    <row r="49" spans="2:14" x14ac:dyDescent="0.2">
      <c r="B49" s="204"/>
      <c r="C49" s="204"/>
      <c r="D49" s="204"/>
      <c r="E49" s="204"/>
      <c r="G49" s="204"/>
    </row>
    <row r="50" spans="2:14" x14ac:dyDescent="0.2">
      <c r="B50" s="204"/>
      <c r="C50" s="204"/>
      <c r="D50" s="204"/>
      <c r="E50" s="204"/>
      <c r="G50" s="204"/>
    </row>
    <row r="63" spans="2:14" x14ac:dyDescent="0.2">
      <c r="K63" s="2"/>
      <c r="L63" s="274" t="str">
        <f>Commercial_Total!DE391</f>
        <v>Electricity</v>
      </c>
      <c r="M63" s="274" t="str">
        <f>Commercial_Total!DF391</f>
        <v>Fuels</v>
      </c>
      <c r="N63" s="274" t="str">
        <f>Commercial_Total!DG391</f>
        <v>Source (adjusted)</v>
      </c>
    </row>
    <row r="64" spans="2:14" x14ac:dyDescent="0.2">
      <c r="K64" s="2">
        <f>Commercial_Total!DD392</f>
        <v>1970</v>
      </c>
      <c r="L64" s="48">
        <f>Commercial_Total!DE392</f>
        <v>0.66734472371556564</v>
      </c>
      <c r="M64" s="48">
        <f>Commercial_Total!DF392</f>
        <v>1.5392016687878942</v>
      </c>
      <c r="N64" s="48">
        <f>Total_Commercial_LMDI_UtilAdj!AG36</f>
        <v>0.9393851189633462</v>
      </c>
    </row>
    <row r="65" spans="11:14" x14ac:dyDescent="0.2">
      <c r="K65" s="2">
        <f>Commercial_Total!DD393</f>
        <v>1971</v>
      </c>
      <c r="L65" s="48">
        <f>Commercial_Total!DE393</f>
        <v>0.70856033792927331</v>
      </c>
      <c r="M65" s="48">
        <f>Commercial_Total!DF393</f>
        <v>1.5522445497786748</v>
      </c>
      <c r="N65" s="48">
        <f>Total_Commercial_LMDI_UtilAdj!AG37</f>
        <v>0.97196591242850761</v>
      </c>
    </row>
    <row r="66" spans="11:14" x14ac:dyDescent="0.2">
      <c r="K66" s="2">
        <f>Commercial_Total!DD394</f>
        <v>1972</v>
      </c>
      <c r="L66" s="48">
        <f>Commercial_Total!DE394</f>
        <v>0.76087243955710926</v>
      </c>
      <c r="M66" s="48">
        <f>Commercial_Total!DF394</f>
        <v>1.5322031793591413</v>
      </c>
      <c r="N66" s="48">
        <f>Total_Commercial_LMDI_UtilAdj!AG38</f>
        <v>1.0016853153596688</v>
      </c>
    </row>
    <row r="67" spans="11:14" x14ac:dyDescent="0.2">
      <c r="K67" s="2">
        <f>Commercial_Total!DD395</f>
        <v>1973</v>
      </c>
      <c r="L67" s="48">
        <f>Commercial_Total!DE395</f>
        <v>0.79402153869744874</v>
      </c>
      <c r="M67" s="48">
        <f>Commercial_Total!DF395</f>
        <v>1.5396104374857471</v>
      </c>
      <c r="N67" s="48">
        <f>Total_Commercial_LMDI_UtilAdj!AG39</f>
        <v>1.0268322865535953</v>
      </c>
    </row>
    <row r="68" spans="11:14" x14ac:dyDescent="0.2">
      <c r="K68" s="2">
        <f>Commercial_Total!DD396</f>
        <v>1974</v>
      </c>
      <c r="L68" s="48">
        <f>Commercial_Total!DE396</f>
        <v>0.7915394412763932</v>
      </c>
      <c r="M68" s="48">
        <f>Commercial_Total!DF396</f>
        <v>1.4453742272853469</v>
      </c>
      <c r="N68" s="48">
        <f>Total_Commercial_LMDI_UtilAdj!AG40</f>
        <v>0.99583576508764671</v>
      </c>
    </row>
    <row r="69" spans="11:14" x14ac:dyDescent="0.2">
      <c r="K69" s="2">
        <f>Commercial_Total!DD397</f>
        <v>1975</v>
      </c>
      <c r="L69" s="48">
        <f>Commercial_Total!DE397</f>
        <v>0.80360855920109708</v>
      </c>
      <c r="M69" s="48">
        <f>Commercial_Total!DF397</f>
        <v>1.3446310486967001</v>
      </c>
      <c r="N69" s="48">
        <f>Total_Commercial_LMDI_UtilAdj!AG41</f>
        <v>0.97284361659794771</v>
      </c>
    </row>
    <row r="70" spans="11:14" x14ac:dyDescent="0.2">
      <c r="K70" s="2">
        <f>Commercial_Total!DD398</f>
        <v>1976</v>
      </c>
      <c r="L70" s="48">
        <f>Commercial_Total!DE398</f>
        <v>0.82563708227147514</v>
      </c>
      <c r="M70" s="48">
        <f>Commercial_Total!DF398</f>
        <v>1.3905560254796023</v>
      </c>
      <c r="N70" s="48">
        <f>Total_Commercial_LMDI_UtilAdj!AG42</f>
        <v>1.0023330864571784</v>
      </c>
    </row>
    <row r="71" spans="11:14" x14ac:dyDescent="0.2">
      <c r="K71" s="2">
        <f>Commercial_Total!DD399</f>
        <v>1977</v>
      </c>
      <c r="L71" s="48">
        <f>Commercial_Total!DE399</f>
        <v>0.84571319623737085</v>
      </c>
      <c r="M71" s="48">
        <f>Commercial_Total!DF399</f>
        <v>1.3471655447692041</v>
      </c>
      <c r="N71" s="48">
        <f>Total_Commercial_LMDI_UtilAdj!AG43</f>
        <v>1.0026680917620412</v>
      </c>
    </row>
    <row r="72" spans="11:14" x14ac:dyDescent="0.2">
      <c r="K72" s="2">
        <f>Commercial_Total!DD400</f>
        <v>1978</v>
      </c>
      <c r="L72" s="48">
        <f>Commercial_Total!DE400</f>
        <v>0.85271982031204874</v>
      </c>
      <c r="M72" s="48">
        <f>Commercial_Total!DF400</f>
        <v>1.299890433919795</v>
      </c>
      <c r="N72" s="48">
        <f>Total_Commercial_LMDI_UtilAdj!AG44</f>
        <v>0.99281135629765904</v>
      </c>
    </row>
    <row r="73" spans="11:14" x14ac:dyDescent="0.2">
      <c r="K73" s="2">
        <f>Commercial_Total!DD401</f>
        <v>1979</v>
      </c>
      <c r="L73" s="48">
        <f>Commercial_Total!DE401</f>
        <v>0.87943565462996687</v>
      </c>
      <c r="M73" s="48">
        <f>Commercial_Total!DF401</f>
        <v>1.3185109315104204</v>
      </c>
      <c r="N73" s="48">
        <f>Total_Commercial_LMDI_UtilAdj!AG45</f>
        <v>1.0169811645503901</v>
      </c>
    </row>
    <row r="74" spans="11:14" x14ac:dyDescent="0.2">
      <c r="K74" s="2">
        <f>Commercial_Total!DD402</f>
        <v>1980</v>
      </c>
      <c r="L74" s="48">
        <f>Commercial_Total!DE402</f>
        <v>0.84199925791274122</v>
      </c>
      <c r="M74" s="48">
        <f>Commercial_Total!DF402</f>
        <v>1.2060003459279849</v>
      </c>
      <c r="N74" s="48">
        <f>Total_Commercial_LMDI_UtilAdj!AG46</f>
        <v>0.95614967311797228</v>
      </c>
    </row>
    <row r="75" spans="11:14" x14ac:dyDescent="0.2">
      <c r="K75" s="2">
        <f>Commercial_Total!DD403</f>
        <v>1981</v>
      </c>
      <c r="L75" s="48">
        <f>Commercial_Total!DE403</f>
        <v>0.89891214412064591</v>
      </c>
      <c r="M75" s="48">
        <f>Commercial_Total!DF403</f>
        <v>1.1149148307545178</v>
      </c>
      <c r="N75" s="48">
        <f>Total_Commercial_LMDI_UtilAdj!AG47</f>
        <v>0.96733569780994555</v>
      </c>
    </row>
    <row r="76" spans="11:14" x14ac:dyDescent="0.2">
      <c r="K76" s="2">
        <f>Commercial_Total!DD404</f>
        <v>1982</v>
      </c>
      <c r="L76" s="48">
        <f>Commercial_Total!DE404</f>
        <v>0.94566705948352048</v>
      </c>
      <c r="M76" s="48">
        <f>Commercial_Total!DF404</f>
        <v>1.1323006924522319</v>
      </c>
      <c r="N76" s="48">
        <f>Total_Commercial_LMDI_UtilAdj!AG48</f>
        <v>1.0049090254605639</v>
      </c>
    </row>
    <row r="77" spans="11:14" x14ac:dyDescent="0.2">
      <c r="K77" s="2">
        <f>Commercial_Total!DD405</f>
        <v>1983</v>
      </c>
      <c r="L77" s="48">
        <f>Commercial_Total!DE405</f>
        <v>0.90207618855353011</v>
      </c>
      <c r="M77" s="48">
        <f>Commercial_Total!DF405</f>
        <v>1.0931285805482538</v>
      </c>
      <c r="N77" s="48">
        <f>Total_Commercial_LMDI_UtilAdj!AG49</f>
        <v>0.96264462461827971</v>
      </c>
    </row>
    <row r="78" spans="11:14" x14ac:dyDescent="0.2">
      <c r="K78" s="2">
        <f>Commercial_Total!DD406</f>
        <v>1984</v>
      </c>
      <c r="L78" s="48">
        <f>Commercial_Total!DE406</f>
        <v>0.96205667364271819</v>
      </c>
      <c r="M78" s="48">
        <f>Commercial_Total!DF406</f>
        <v>1.1397350127482684</v>
      </c>
      <c r="N78" s="48">
        <f>Total_Commercial_LMDI_UtilAdj!AG50</f>
        <v>1.0185696111743066</v>
      </c>
    </row>
    <row r="79" spans="11:14" x14ac:dyDescent="0.2">
      <c r="K79" s="2">
        <f>Commercial_Total!DD410</f>
        <v>1985</v>
      </c>
      <c r="L79" s="48">
        <f>Commercial_Total!DE410</f>
        <v>1</v>
      </c>
      <c r="M79" s="48">
        <f>Commercial_Total!DF410</f>
        <v>1</v>
      </c>
      <c r="N79" s="48">
        <f>Total_Commercial_LMDI_UtilAdj!AG51</f>
        <v>1</v>
      </c>
    </row>
    <row r="80" spans="11:14" x14ac:dyDescent="0.2">
      <c r="K80" s="2">
        <f>Commercial_Total!DD415</f>
        <v>1986</v>
      </c>
      <c r="L80" s="48">
        <f>Commercial_Total!DE415</f>
        <v>1.0059760081586817</v>
      </c>
      <c r="M80" s="48">
        <f>Commercial_Total!DF415</f>
        <v>0.98997514197221248</v>
      </c>
      <c r="N80" s="48">
        <f>Total_Commercial_LMDI_UtilAdj!AG52</f>
        <v>1.0008084445031706</v>
      </c>
    </row>
    <row r="81" spans="10:14" x14ac:dyDescent="0.2">
      <c r="K81" s="2">
        <f>Commercial_Total!DD416</f>
        <v>1987</v>
      </c>
      <c r="L81" s="48">
        <f>Commercial_Total!DE416</f>
        <v>1.0241098552746581</v>
      </c>
      <c r="M81" s="48">
        <f>Commercial_Total!DF416</f>
        <v>0.99173857618252925</v>
      </c>
      <c r="N81" s="48">
        <f>Total_Commercial_LMDI_UtilAdj!AG53</f>
        <v>1.0136791244860874</v>
      </c>
    </row>
    <row r="82" spans="10:14" x14ac:dyDescent="0.2">
      <c r="K82" s="2">
        <f>Commercial_Total!DD417</f>
        <v>1988</v>
      </c>
      <c r="L82" s="48">
        <f>Commercial_Total!DE417</f>
        <v>1.0618347553885719</v>
      </c>
      <c r="M82" s="48">
        <f>Commercial_Total!DF417</f>
        <v>1.0038084321053482</v>
      </c>
      <c r="N82" s="48">
        <f>Total_Commercial_LMDI_UtilAdj!AG54</f>
        <v>1.0430541158087752</v>
      </c>
    </row>
    <row r="83" spans="10:14" x14ac:dyDescent="0.2">
      <c r="K83" s="2">
        <f>Commercial_Total!DD418</f>
        <v>1989</v>
      </c>
      <c r="L83" s="48">
        <f>Commercial_Total!DE418</f>
        <v>1.0863462101371462</v>
      </c>
      <c r="M83" s="48">
        <f>Commercial_Total!DF418</f>
        <v>0.99266209413141715</v>
      </c>
      <c r="N83" s="48">
        <f>Total_Commercial_LMDI_UtilAdj!AG55</f>
        <v>1.0559000505644955</v>
      </c>
    </row>
    <row r="84" spans="10:14" x14ac:dyDescent="0.2">
      <c r="K84" s="2">
        <f>Commercial_Total!DD419</f>
        <v>1990</v>
      </c>
      <c r="L84" s="48">
        <f>Commercial_Total!DE419</f>
        <v>1.0932390801324356</v>
      </c>
      <c r="M84" s="48">
        <f>Commercial_Total!DF419</f>
        <v>0.99278519754011252</v>
      </c>
      <c r="N84" s="48">
        <f>Total_Commercial_LMDI_UtilAdj!AG56</f>
        <v>1.0606329750791057</v>
      </c>
    </row>
    <row r="85" spans="10:14" x14ac:dyDescent="0.2">
      <c r="K85" s="2">
        <f>Commercial_Total!DD420</f>
        <v>1991</v>
      </c>
      <c r="L85" s="48">
        <f>Commercial_Total!DE420</f>
        <v>1.0946050120577711</v>
      </c>
      <c r="M85" s="48">
        <f>Commercial_Total!DF420</f>
        <v>0.98025947931737945</v>
      </c>
      <c r="N85" s="48">
        <f>Total_Commercial_LMDI_UtilAdj!AG57</f>
        <v>1.057647554866094</v>
      </c>
    </row>
    <row r="86" spans="10:14" x14ac:dyDescent="0.2">
      <c r="K86" s="2">
        <f>Commercial_Total!DD421</f>
        <v>1992</v>
      </c>
      <c r="L86" s="48">
        <f>Commercial_Total!DE421</f>
        <v>1.1166452250597554</v>
      </c>
      <c r="M86" s="48">
        <f>Commercial_Total!DF421</f>
        <v>0.96268574682196972</v>
      </c>
      <c r="N86" s="48">
        <f>Total_Commercial_LMDI_UtilAdj!AG58</f>
        <v>1.0669810733146787</v>
      </c>
    </row>
    <row r="87" spans="10:14" x14ac:dyDescent="0.2">
      <c r="K87" s="2">
        <f>Commercial_Total!DD422</f>
        <v>1993</v>
      </c>
      <c r="L87" s="48">
        <f>Commercial_Total!DE422</f>
        <v>1.1251922557305998</v>
      </c>
      <c r="M87" s="48">
        <f>Commercial_Total!DF422</f>
        <v>0.9300414075716521</v>
      </c>
      <c r="N87" s="48">
        <f>Total_Commercial_LMDI_UtilAdj!AG59</f>
        <v>1.0620626192809239</v>
      </c>
    </row>
    <row r="88" spans="10:14" x14ac:dyDescent="0.2">
      <c r="K88" s="2">
        <f>Commercial_Total!DD423</f>
        <v>1994</v>
      </c>
      <c r="L88" s="48">
        <f>Commercial_Total!DE423</f>
        <v>1.1468113111693305</v>
      </c>
      <c r="M88" s="48">
        <f>Commercial_Total!DF423</f>
        <v>0.94934463640648159</v>
      </c>
      <c r="N88" s="48">
        <f>Total_Commercial_LMDI_UtilAdj!AG60</f>
        <v>1.0829362613059073</v>
      </c>
    </row>
    <row r="89" spans="10:14" x14ac:dyDescent="0.2">
      <c r="K89" s="2">
        <f>Commercial_Total!DD424</f>
        <v>1995</v>
      </c>
      <c r="L89" s="48">
        <f>Commercial_Total!DE424</f>
        <v>1.1629762176876952</v>
      </c>
      <c r="M89" s="48">
        <f>Commercial_Total!DF424</f>
        <v>0.95139543267221716</v>
      </c>
      <c r="N89" s="48">
        <f>Total_Commercial_LMDI_UtilAdj!AG61</f>
        <v>1.0945244765338105</v>
      </c>
    </row>
    <row r="90" spans="10:14" x14ac:dyDescent="0.2">
      <c r="K90" s="2">
        <f>Commercial_Total!DD425</f>
        <v>1996</v>
      </c>
      <c r="L90" s="48">
        <f>Commercial_Total!DE425</f>
        <v>1.1931678044189229</v>
      </c>
      <c r="M90" s="48">
        <f>Commercial_Total!DF425</f>
        <v>0.96344847429739144</v>
      </c>
      <c r="N90" s="48">
        <f>Total_Commercial_LMDI_UtilAdj!AG62</f>
        <v>1.1188039112271566</v>
      </c>
    </row>
    <row r="91" spans="10:14" x14ac:dyDescent="0.2">
      <c r="K91" s="2">
        <f>Commercial_Total!DD426</f>
        <v>1997</v>
      </c>
      <c r="L91" s="48">
        <f>Commercial_Total!DE426</f>
        <v>1.2054126961740241</v>
      </c>
      <c r="M91" s="48">
        <f>Commercial_Total!DF426</f>
        <v>0.96850991856247604</v>
      </c>
      <c r="N91" s="48">
        <f>Total_Commercial_LMDI_UtilAdj!AG63</f>
        <v>1.128699864536536</v>
      </c>
    </row>
    <row r="92" spans="10:14" x14ac:dyDescent="0.2">
      <c r="K92" s="2">
        <f>Commercial_Total!DD427</f>
        <v>1998</v>
      </c>
      <c r="L92" s="48">
        <f>Commercial_Total!DE427</f>
        <v>1.2210440720002609</v>
      </c>
      <c r="M92" s="48">
        <f>Commercial_Total!DF427</f>
        <v>0.94322288217589556</v>
      </c>
      <c r="N92" s="48">
        <f>Total_Commercial_LMDI_UtilAdj!AG64</f>
        <v>1.1313112518668955</v>
      </c>
    </row>
    <row r="93" spans="10:14" x14ac:dyDescent="0.2">
      <c r="K93" s="2">
        <f>Commercial_Total!DD428</f>
        <v>1999</v>
      </c>
      <c r="L93" s="48">
        <f>Commercial_Total!DE428</f>
        <v>1.2352819978416036</v>
      </c>
      <c r="M93" s="48">
        <f>Commercial_Total!DF428</f>
        <v>0.91512243880717137</v>
      </c>
      <c r="N93" s="48">
        <f>Total_Commercial_LMDI_UtilAdj!AG65</f>
        <v>1.1323467143872403</v>
      </c>
    </row>
    <row r="94" spans="10:14" x14ac:dyDescent="0.2">
      <c r="J94" s="240">
        <f>(L94/L74)^(1/20)</f>
        <v>1.0211293816790428</v>
      </c>
      <c r="K94" s="2">
        <f>Commercial_Total!DD429</f>
        <v>2000</v>
      </c>
      <c r="L94" s="48">
        <f>Commercial_Total!DE429</f>
        <v>1.2791667481621951</v>
      </c>
      <c r="M94" s="48">
        <f>Commercial_Total!DF429</f>
        <v>0.91975398403947373</v>
      </c>
      <c r="N94" s="48">
        <f>Total_Commercial_LMDI_UtilAdj!AG66</f>
        <v>1.163709842177989</v>
      </c>
    </row>
    <row r="95" spans="10:14" x14ac:dyDescent="0.2">
      <c r="K95" s="2">
        <f>Commercial_Total!DD430</f>
        <v>2001</v>
      </c>
      <c r="L95" s="48">
        <f>Commercial_Total!DE430</f>
        <v>1.269843927532017</v>
      </c>
      <c r="M95" s="48">
        <f>Commercial_Total!DF430</f>
        <v>0.88345882565454081</v>
      </c>
      <c r="N95" s="48">
        <f>Total_Commercial_LMDI_UtilAdj!AG67</f>
        <v>1.14574102954348</v>
      </c>
    </row>
    <row r="96" spans="10:14" x14ac:dyDescent="0.2">
      <c r="K96" s="2">
        <f>Commercial_Total!DD431</f>
        <v>2002</v>
      </c>
      <c r="L96" s="48">
        <f>Commercial_Total!DE431</f>
        <v>1.2633791660544336</v>
      </c>
      <c r="M96" s="48">
        <f>Commercial_Total!DF431</f>
        <v>0.86902030532893915</v>
      </c>
      <c r="N96" s="48">
        <f>Total_Commercial_LMDI_UtilAdj!AG68</f>
        <v>1.1367343624356852</v>
      </c>
    </row>
    <row r="97" spans="11:14" x14ac:dyDescent="0.2">
      <c r="K97" s="2">
        <f>Commercial_Total!DD432</f>
        <v>2003</v>
      </c>
      <c r="L97" s="48">
        <f>Commercial_Total!DE432</f>
        <v>1.25726381201742</v>
      </c>
      <c r="M97" s="48">
        <f>Commercial_Total!DF432</f>
        <v>0.86820474254691948</v>
      </c>
      <c r="N97" s="48">
        <f>Total_Commercial_LMDI_UtilAdj!AG69</f>
        <v>1.132333150110518</v>
      </c>
    </row>
    <row r="98" spans="11:14" x14ac:dyDescent="0.2">
      <c r="K98" s="2">
        <f>Commercial_Total!DD433</f>
        <v>2004</v>
      </c>
      <c r="L98" s="48">
        <f>Commercial_Total!DE433</f>
        <v>1.2722083906597375</v>
      </c>
      <c r="M98" s="48">
        <f>Commercial_Total!DF433</f>
        <v>0.86229580870937095</v>
      </c>
      <c r="N98" s="48">
        <f>Total_Commercial_LMDI_UtilAdj!AG70</f>
        <v>1.1404836997149332</v>
      </c>
    </row>
    <row r="99" spans="11:14" x14ac:dyDescent="0.2">
      <c r="K99" s="2">
        <f>Commercial_Total!DD434</f>
        <v>2005</v>
      </c>
      <c r="L99" s="48">
        <f>Commercial_Total!DE434</f>
        <v>1.2901193283411749</v>
      </c>
      <c r="M99" s="48">
        <f>Commercial_Total!DF434</f>
        <v>0.81381827174406285</v>
      </c>
      <c r="N99" s="48">
        <f>Total_Commercial_LMDI_UtilAdj!AG71</f>
        <v>1.1368756880529829</v>
      </c>
    </row>
    <row r="100" spans="11:14" x14ac:dyDescent="0.2">
      <c r="K100" s="2">
        <f>Commercial_Total!DD435</f>
        <v>2006</v>
      </c>
      <c r="L100" s="48">
        <f>Commercial_Total!DE435</f>
        <v>1.286626393136731</v>
      </c>
      <c r="M100" s="48">
        <f>Commercial_Total!DF435</f>
        <v>0.77500171340593227</v>
      </c>
      <c r="N100" s="48">
        <f>Total_Commercial_LMDI_UtilAdj!AG72</f>
        <v>1.1220811111132485</v>
      </c>
    </row>
    <row r="101" spans="11:14" x14ac:dyDescent="0.2">
      <c r="K101" s="2">
        <f>Commercial_Total!DD436</f>
        <v>2007</v>
      </c>
      <c r="L101" s="48">
        <f>Commercial_Total!DE436</f>
        <v>1.2974244023675101</v>
      </c>
      <c r="M101" s="48">
        <f>Commercial_Total!DF436</f>
        <v>0.77085667123528678</v>
      </c>
      <c r="N101" s="48">
        <f>Total_Commercial_LMDI_UtilAdj!AG73</f>
        <v>1.1280946611048672</v>
      </c>
    </row>
    <row r="102" spans="11:14" x14ac:dyDescent="0.2">
      <c r="K102" s="2">
        <f>Commercial_Total!DD437</f>
        <v>2008</v>
      </c>
      <c r="L102" s="48">
        <f>Commercial_Total!DE437</f>
        <v>1.2899885348644404</v>
      </c>
      <c r="M102" s="48">
        <f>Commercial_Total!DF437</f>
        <v>0.77149080158053029</v>
      </c>
      <c r="N102" s="48">
        <f>Total_Commercial_LMDI_UtilAdj!AG74</f>
        <v>1.1232897375716031</v>
      </c>
    </row>
    <row r="103" spans="11:14" x14ac:dyDescent="0.2">
      <c r="K103" s="2">
        <f>Commercial_Total!DD438</f>
        <v>2009</v>
      </c>
      <c r="L103" s="48">
        <f>Commercial_Total!DE438</f>
        <v>1.260087475916454</v>
      </c>
      <c r="M103" s="48">
        <f>Commercial_Total!DF438</f>
        <v>0.7563854547042016</v>
      </c>
      <c r="N103" s="48">
        <f>Total_Commercial_LMDI_UtilAdj!AG75</f>
        <v>1.0981844316791276</v>
      </c>
    </row>
    <row r="104" spans="11:14" x14ac:dyDescent="0.2">
      <c r="K104" s="2">
        <f>Commercial_Total!DD439</f>
        <v>2010</v>
      </c>
      <c r="L104" s="48">
        <f>Commercial_Total!DE439</f>
        <v>1.2709551531467094</v>
      </c>
      <c r="M104" s="48">
        <f>Commercial_Total!DF439</f>
        <v>0.75800898088003665</v>
      </c>
      <c r="N104" s="48">
        <f>Total_Commercial_LMDI_UtilAdj!AG76</f>
        <v>1.1060137512414689</v>
      </c>
    </row>
    <row r="105" spans="11:14" x14ac:dyDescent="0.2">
      <c r="K105" s="2">
        <f>Commercial_Total!DD440</f>
        <v>2011</v>
      </c>
      <c r="L105" s="48">
        <f>Commercial_Total!DE440</f>
        <v>1.2569169823606006</v>
      </c>
      <c r="M105" s="48">
        <f>Commercial_Total!DF440</f>
        <v>0.77111730948691737</v>
      </c>
      <c r="N105" s="48">
        <f>Total_Commercial_LMDI_UtilAdj!AG77</f>
        <v>1.1009237979645117</v>
      </c>
    </row>
    <row r="106" spans="11:14" x14ac:dyDescent="0.2">
      <c r="K106" s="2">
        <f>Commercial_Total!DD441</f>
        <v>2012</v>
      </c>
      <c r="L106" s="48">
        <f>Commercial_Total!DE441</f>
        <v>1.2457391803551112</v>
      </c>
      <c r="M106" s="48">
        <f>Commercial_Total!DF441</f>
        <v>0.75560845224230255</v>
      </c>
      <c r="N106" s="48">
        <f>Total_Commercial_LMDI_UtilAdj!AG78</f>
        <v>1.0883385973117747</v>
      </c>
    </row>
    <row r="107" spans="11:14" x14ac:dyDescent="0.2">
      <c r="K107" s="2">
        <f>Commercial_Total!DD442</f>
        <v>2013</v>
      </c>
      <c r="L107" s="48">
        <f>Commercial_Total!DE442</f>
        <v>1.2607570831460067</v>
      </c>
      <c r="M107" s="48">
        <f>Commercial_Total!DF442</f>
        <v>0.75854834365556545</v>
      </c>
      <c r="N107" s="48">
        <f>Total_Commercial_LMDI_UtilAdj!AG79</f>
        <v>1.0994244643654016</v>
      </c>
    </row>
    <row r="108" spans="11:14" x14ac:dyDescent="0.2">
      <c r="K108" s="2">
        <f>Commercial_Total!DD443</f>
        <v>2014</v>
      </c>
      <c r="L108" s="48">
        <f>Commercial_Total!DE443</f>
        <v>1.2714683903574384</v>
      </c>
      <c r="M108" s="48">
        <f>Commercial_Total!DF443</f>
        <v>0.77746101687277902</v>
      </c>
      <c r="N108" s="48">
        <f>Total_Commercial_LMDI_UtilAdj!AG80</f>
        <v>1.113107247744753</v>
      </c>
    </row>
    <row r="109" spans="11:14" x14ac:dyDescent="0.2">
      <c r="K109" s="2">
        <f>Commercial_Total!DD444</f>
        <v>2015</v>
      </c>
      <c r="L109" s="48">
        <f>Commercial_Total!DE444</f>
        <v>1.2587653193196231</v>
      </c>
      <c r="M109" s="48">
        <f>Commercial_Total!DF444</f>
        <v>0.83027276712503773</v>
      </c>
      <c r="N109" s="48">
        <f>Total_Commercial_LMDI_UtilAdj!AG81</f>
        <v>1.1228936762357586</v>
      </c>
    </row>
    <row r="110" spans="11:14" x14ac:dyDescent="0.2">
      <c r="K110" s="2">
        <f>Commercial_Total!DD445</f>
        <v>2016</v>
      </c>
      <c r="L110" s="48">
        <f>Commercial_Total!DE445</f>
        <v>1.2527883849508941</v>
      </c>
      <c r="M110" s="48">
        <f>Commercial_Total!DF445</f>
        <v>0.82906171887312352</v>
      </c>
      <c r="N110" s="48">
        <f>Total_Commercial_LMDI_UtilAdj!AG82</f>
        <v>1.1184757090516788</v>
      </c>
    </row>
    <row r="111" spans="11:14" x14ac:dyDescent="0.2">
      <c r="K111" s="2">
        <f>Commercial_Total!DD446</f>
        <v>2017</v>
      </c>
      <c r="L111" s="48">
        <f>Commercial_Total!DE446</f>
        <v>1.2282402911756649</v>
      </c>
      <c r="M111" s="48">
        <f>Commercial_Total!DF446</f>
        <v>0.83181280388418877</v>
      </c>
      <c r="N111" s="48">
        <f>Total_Commercial_LMDI_UtilAdj!AG83</f>
        <v>1.1028455118578073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3"/>
  <sheetViews>
    <sheetView topLeftCell="A28" workbookViewId="0">
      <selection activeCell="D54" sqref="D54"/>
    </sheetView>
  </sheetViews>
  <sheetFormatPr defaultRowHeight="12.75" x14ac:dyDescent="0.2"/>
  <sheetData>
    <row r="1" spans="1:6" x14ac:dyDescent="0.2">
      <c r="A1" s="64" t="s">
        <v>1378</v>
      </c>
      <c r="B1" s="64" t="s">
        <v>1379</v>
      </c>
      <c r="C1" s="64" t="s">
        <v>1380</v>
      </c>
      <c r="D1" s="64" t="s">
        <v>1381</v>
      </c>
      <c r="E1" s="64" t="s">
        <v>1382</v>
      </c>
      <c r="F1" s="64" t="s">
        <v>1383</v>
      </c>
    </row>
    <row r="2" spans="1:6" x14ac:dyDescent="0.2">
      <c r="A2" s="487">
        <v>42542</v>
      </c>
      <c r="B2">
        <v>1</v>
      </c>
      <c r="C2" s="248" t="s">
        <v>1400</v>
      </c>
      <c r="D2" s="248" t="s">
        <v>1401</v>
      </c>
      <c r="E2" s="248" t="s">
        <v>1402</v>
      </c>
      <c r="F2" s="248" t="s">
        <v>1403</v>
      </c>
    </row>
    <row r="3" spans="1:6" x14ac:dyDescent="0.2">
      <c r="A3" s="487">
        <v>42542</v>
      </c>
      <c r="B3">
        <v>1</v>
      </c>
      <c r="C3" s="248" t="s">
        <v>1415</v>
      </c>
      <c r="D3" s="248" t="s">
        <v>1401</v>
      </c>
      <c r="E3" s="248" t="s">
        <v>1402</v>
      </c>
      <c r="F3" s="248" t="s">
        <v>1403</v>
      </c>
    </row>
    <row r="4" spans="1:6" x14ac:dyDescent="0.2">
      <c r="A4" s="487">
        <v>42542</v>
      </c>
      <c r="B4">
        <v>1</v>
      </c>
      <c r="C4" s="248" t="s">
        <v>66</v>
      </c>
      <c r="E4" s="248" t="s">
        <v>1418</v>
      </c>
    </row>
    <row r="5" spans="1:6" x14ac:dyDescent="0.2">
      <c r="A5" s="487">
        <v>42543</v>
      </c>
      <c r="B5">
        <v>1</v>
      </c>
      <c r="C5" s="248" t="s">
        <v>1425</v>
      </c>
      <c r="D5" t="s">
        <v>1426</v>
      </c>
      <c r="E5" s="248" t="s">
        <v>1427</v>
      </c>
    </row>
    <row r="6" spans="1:6" x14ac:dyDescent="0.2">
      <c r="A6" s="487">
        <v>42543</v>
      </c>
      <c r="B6">
        <v>1</v>
      </c>
      <c r="C6" s="248" t="s">
        <v>1428</v>
      </c>
      <c r="D6" t="s">
        <v>1429</v>
      </c>
      <c r="E6" s="521" t="s">
        <v>1430</v>
      </c>
    </row>
    <row r="7" spans="1:6" x14ac:dyDescent="0.2">
      <c r="A7" s="487">
        <v>42543</v>
      </c>
      <c r="B7">
        <v>1</v>
      </c>
      <c r="C7" s="248" t="s">
        <v>1431</v>
      </c>
      <c r="D7" s="248" t="s">
        <v>1432</v>
      </c>
      <c r="E7" s="521" t="s">
        <v>1433</v>
      </c>
    </row>
    <row r="8" spans="1:6" x14ac:dyDescent="0.2">
      <c r="A8" s="248" t="s">
        <v>1434</v>
      </c>
    </row>
    <row r="9" spans="1:6" x14ac:dyDescent="0.2">
      <c r="A9" s="534">
        <v>42549</v>
      </c>
      <c r="B9">
        <v>2</v>
      </c>
      <c r="C9" s="531" t="s">
        <v>1356</v>
      </c>
      <c r="D9" s="531" t="s">
        <v>1436</v>
      </c>
      <c r="E9" s="531" t="s">
        <v>1437</v>
      </c>
      <c r="F9" s="531" t="s">
        <v>1438</v>
      </c>
    </row>
    <row r="10" spans="1:6" x14ac:dyDescent="0.2">
      <c r="A10" s="534">
        <v>42557</v>
      </c>
      <c r="B10">
        <v>3</v>
      </c>
      <c r="C10" s="531" t="s">
        <v>1440</v>
      </c>
      <c r="D10" s="531" t="s">
        <v>1441</v>
      </c>
      <c r="E10" s="531" t="s">
        <v>1442</v>
      </c>
    </row>
    <row r="11" spans="1:6" x14ac:dyDescent="0.2">
      <c r="A11" s="534">
        <v>42557</v>
      </c>
      <c r="B11">
        <v>3</v>
      </c>
      <c r="C11" s="531" t="s">
        <v>1447</v>
      </c>
      <c r="D11" s="531" t="s">
        <v>1426</v>
      </c>
      <c r="E11" s="531" t="s">
        <v>1448</v>
      </c>
    </row>
    <row r="12" spans="1:6" x14ac:dyDescent="0.2">
      <c r="A12" s="534">
        <v>42577</v>
      </c>
      <c r="B12">
        <v>4</v>
      </c>
      <c r="C12" s="531" t="s">
        <v>1449</v>
      </c>
      <c r="D12" s="531" t="s">
        <v>1450</v>
      </c>
      <c r="E12" s="531" t="s">
        <v>1451</v>
      </c>
    </row>
    <row r="13" spans="1:6" x14ac:dyDescent="0.2">
      <c r="A13" s="534">
        <v>42584</v>
      </c>
      <c r="B13">
        <v>4</v>
      </c>
      <c r="C13" s="531" t="s">
        <v>66</v>
      </c>
      <c r="E13" s="531" t="s">
        <v>1452</v>
      </c>
      <c r="F13" s="531" t="s">
        <v>1453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14</vt:i4>
      </vt:variant>
    </vt:vector>
  </HeadingPairs>
  <TitlesOfParts>
    <vt:vector size="47" baseType="lpstr">
      <vt:lpstr>General_inputs</vt:lpstr>
      <vt:lpstr>Directory</vt:lpstr>
      <vt:lpstr>Total_Commercial_LMDI_UtilAdj</vt:lpstr>
      <vt:lpstr>Commercial_Total</vt:lpstr>
      <vt:lpstr>Report_tables</vt:lpstr>
      <vt:lpstr>Adjusted_Supplier_Data</vt:lpstr>
      <vt:lpstr>National_Calibration</vt:lpstr>
      <vt:lpstr>Regional_intensity (aggregate)</vt:lpstr>
      <vt:lpstr>SEDS_CensusRgn</vt:lpstr>
      <vt:lpstr>AER09_Table2.1c</vt:lpstr>
      <vt:lpstr>AER10_Table2.1c</vt:lpstr>
      <vt:lpstr>Annual Data_MERT2.3_July14</vt:lpstr>
      <vt:lpstr>mer_data2.3 May 2016</vt:lpstr>
      <vt:lpstr>mer_data2.3_Jan_2017</vt:lpstr>
      <vt:lpstr>mer_data2.3 Dec 2019</vt:lpstr>
      <vt:lpstr>AER11_Table2.1C_Update</vt:lpstr>
      <vt:lpstr>mer_dataT02.03_Sep13</vt:lpstr>
      <vt:lpstr>Conversion_Factors</vt:lpstr>
      <vt:lpstr>Weather_factors</vt:lpstr>
      <vt:lpstr>CDD_by_Division10</vt:lpstr>
      <vt:lpstr>HDD_by_Division10</vt:lpstr>
      <vt:lpstr>CDD_by_Division11_update</vt:lpstr>
      <vt:lpstr>CDD_by_Division11_AER</vt:lpstr>
      <vt:lpstr>HDD_by_Division11_update</vt:lpstr>
      <vt:lpstr>CDD_by_Division18</vt:lpstr>
      <vt:lpstr>HDD_by_Division18</vt:lpstr>
      <vt:lpstr>HDD_by_Division11_AER</vt:lpstr>
      <vt:lpstr>Floorspace_estimates</vt:lpstr>
      <vt:lpstr>Regional_Floorspace</vt:lpstr>
      <vt:lpstr>Regional Shares</vt:lpstr>
      <vt:lpstr>Charts (www)</vt:lpstr>
      <vt:lpstr>Charts (other-not updated)</vt:lpstr>
      <vt:lpstr>SRB_ChangeLog</vt:lpstr>
      <vt:lpstr>base_label</vt:lpstr>
      <vt:lpstr>base_label_paren</vt:lpstr>
      <vt:lpstr>base_label2</vt:lpstr>
      <vt:lpstr>base_row</vt:lpstr>
      <vt:lpstr>base_row2</vt:lpstr>
      <vt:lpstr>Base_year</vt:lpstr>
      <vt:lpstr>base_year_paren</vt:lpstr>
      <vt:lpstr>Base_year2</vt:lpstr>
      <vt:lpstr>Begin_year_chart1</vt:lpstr>
      <vt:lpstr>End_year_chart1</vt:lpstr>
      <vt:lpstr>Directory!index_label</vt:lpstr>
      <vt:lpstr>General_inputs!index_label</vt:lpstr>
      <vt:lpstr>index_label</vt:lpstr>
      <vt:lpstr>Utility_Adj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B. Belzer</dc:creator>
  <cp:lastModifiedBy>David</cp:lastModifiedBy>
  <cp:lastPrinted>2004-08-26T16:41:47Z</cp:lastPrinted>
  <dcterms:created xsi:type="dcterms:W3CDTF">2003-01-24T20:49:25Z</dcterms:created>
  <dcterms:modified xsi:type="dcterms:W3CDTF">2020-06-17T15:26:16Z</dcterms:modified>
</cp:coreProperties>
</file>