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bidea\Documents\GitHub\EnergyIntensityIndicators\EnergyIntensityIndicators\Industry\Data\"/>
    </mc:Choice>
  </mc:AlternateContent>
  <xr:revisionPtr revIDLastSave="0" documentId="13_ncr:1_{DB8D1702-A7CB-4385-B2C5-1C907BE212C7}" xr6:coauthVersionLast="45" xr6:coauthVersionMax="45" xr10:uidLastSave="{00000000-0000-0000-0000-000000000000}"/>
  <bookViews>
    <workbookView xWindow="-110" yWindow="-110" windowWidth="19420" windowHeight="10420" xr2:uid="{EC6E112C-4B41-422B-BCAE-280BFFD5CFB7}"/>
  </bookViews>
  <sheets>
    <sheet name="stb052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j">#REF!</definedName>
    <definedName name="_1982">[2]RECS_2!#REF!</definedName>
    <definedName name="AllData">#REF!</definedName>
    <definedName name="base_row">[3]General_inputs!$M$6</definedName>
    <definedName name="Base_year">[3]General_inputs!$F$6</definedName>
    <definedName name="Base_year2">[3]General_inputs!$F$7</definedName>
    <definedName name="Fuel_type">[4]General_inputs!$F$16</definedName>
    <definedName name="HTML_CodePage" hidden="1">1252</definedName>
    <definedName name="HTML_Control" hidden="1">{"'Sheet1'!$A$1:$K$41"}</definedName>
    <definedName name="HTML_Description" hidden="1">""</definedName>
    <definedName name="HTML_Email" hidden="1">""</definedName>
    <definedName name="HTML_Header" hidden="1">""</definedName>
    <definedName name="HTML_LastUpdate" hidden="1">"7/26/00"</definedName>
    <definedName name="HTML_LineAfter" hidden="1">FALSE</definedName>
    <definedName name="HTML_LineBefore" hidden="1">FALSE</definedName>
    <definedName name="HTML_Name" hidden="1">"Stephanie Battles"</definedName>
    <definedName name="HTML_OBDlg2" hidden="1">TRUE</definedName>
    <definedName name="HTML_OBDlg4" hidden="1">TRUE</definedName>
    <definedName name="HTML_OS" hidden="1">0</definedName>
    <definedName name="HTML_PathFile" hidden="1">"C:\WEBSHARE\WWWROOT\efficiency\spreadsheets\MyHTML.htm"</definedName>
    <definedName name="HTML_Title" hidden="1">"Total Square Feet in U.S. Housing Units"</definedName>
    <definedName name="index_label">[3]General_inputs!$U$6</definedName>
    <definedName name="Print_Area_MI">[5]Price!#REF!</definedName>
    <definedName name="QtrData">'[6]Authnot Prelim'!#REF!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1" i="1" l="1"/>
  <c r="AA22" i="1" s="1"/>
  <c r="AE20" i="1"/>
  <c r="AB20" i="1"/>
  <c r="AB21" i="1" s="1"/>
  <c r="AA20" i="1"/>
  <c r="Z20" i="1"/>
  <c r="Z21" i="1" s="1"/>
  <c r="AF19" i="1"/>
  <c r="AD19" i="1"/>
  <c r="AB19" i="1"/>
  <c r="AA19" i="1"/>
  <c r="AE19" i="1" s="1"/>
  <c r="Z19" i="1"/>
  <c r="AE18" i="1"/>
  <c r="AB18" i="1"/>
  <c r="AF18" i="1" s="1"/>
  <c r="AA18" i="1"/>
  <c r="Z18" i="1"/>
  <c r="AD18" i="1" s="1"/>
  <c r="Y5" i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AB4" i="1" a="1"/>
  <c r="AB15" i="1" s="1"/>
  <c r="AF15" i="1" s="1"/>
  <c r="AA4" i="1" a="1"/>
  <c r="AA17" i="1" s="1"/>
  <c r="AE17" i="1" s="1"/>
  <c r="Z4" i="1" a="1"/>
  <c r="Z16" i="1" s="1"/>
  <c r="AD16" i="1" s="1"/>
  <c r="Z22" i="1" l="1"/>
  <c r="AD22" i="1" s="1"/>
  <c r="AD21" i="1"/>
  <c r="Z23" i="1"/>
  <c r="AA23" i="1"/>
  <c r="AE22" i="1"/>
  <c r="AF21" i="1"/>
  <c r="AB22" i="1"/>
  <c r="AA15" i="1"/>
  <c r="AE15" i="1" s="1"/>
  <c r="Z7" i="1"/>
  <c r="AD7" i="1" s="1"/>
  <c r="Z11" i="1"/>
  <c r="AD11" i="1" s="1"/>
  <c r="Z15" i="1"/>
  <c r="AD15" i="1" s="1"/>
  <c r="AA4" i="1"/>
  <c r="AE4" i="1" s="1"/>
  <c r="AA8" i="1"/>
  <c r="AE8" i="1" s="1"/>
  <c r="AA12" i="1"/>
  <c r="AE12" i="1" s="1"/>
  <c r="AA16" i="1"/>
  <c r="AE16" i="1" s="1"/>
  <c r="AB5" i="1"/>
  <c r="AF5" i="1" s="1"/>
  <c r="AB9" i="1"/>
  <c r="AF9" i="1" s="1"/>
  <c r="AB13" i="1"/>
  <c r="AF13" i="1" s="1"/>
  <c r="AB17" i="1"/>
  <c r="AF17" i="1" s="1"/>
  <c r="AF20" i="1"/>
  <c r="Z5" i="1"/>
  <c r="AD5" i="1" s="1"/>
  <c r="Z9" i="1"/>
  <c r="AD9" i="1" s="1"/>
  <c r="Z13" i="1"/>
  <c r="AD13" i="1" s="1"/>
  <c r="Z17" i="1"/>
  <c r="AD17" i="1" s="1"/>
  <c r="AA6" i="1"/>
  <c r="AE6" i="1" s="1"/>
  <c r="AA10" i="1"/>
  <c r="AE10" i="1" s="1"/>
  <c r="AA14" i="1"/>
  <c r="AE14" i="1" s="1"/>
  <c r="Z6" i="1"/>
  <c r="AD6" i="1" s="1"/>
  <c r="Z10" i="1"/>
  <c r="AD10" i="1" s="1"/>
  <c r="Z14" i="1"/>
  <c r="AD14" i="1" s="1"/>
  <c r="AA7" i="1"/>
  <c r="AE7" i="1" s="1"/>
  <c r="AA11" i="1"/>
  <c r="AE11" i="1" s="1"/>
  <c r="AB4" i="1"/>
  <c r="AF4" i="1" s="1"/>
  <c r="AB8" i="1"/>
  <c r="AF8" i="1" s="1"/>
  <c r="AB12" i="1"/>
  <c r="AF12" i="1" s="1"/>
  <c r="AB16" i="1"/>
  <c r="AF16" i="1" s="1"/>
  <c r="Z4" i="1"/>
  <c r="AD4" i="1" s="1"/>
  <c r="Z8" i="1"/>
  <c r="AD8" i="1" s="1"/>
  <c r="Z12" i="1"/>
  <c r="AD12" i="1" s="1"/>
  <c r="AA5" i="1"/>
  <c r="AE5" i="1" s="1"/>
  <c r="AA9" i="1"/>
  <c r="AE9" i="1" s="1"/>
  <c r="AA13" i="1"/>
  <c r="AE13" i="1" s="1"/>
  <c r="AB6" i="1"/>
  <c r="AF6" i="1" s="1"/>
  <c r="AB10" i="1"/>
  <c r="AF10" i="1" s="1"/>
  <c r="AB14" i="1"/>
  <c r="AF14" i="1" s="1"/>
  <c r="AB7" i="1"/>
  <c r="AF7" i="1" s="1"/>
  <c r="AB11" i="1"/>
  <c r="AF11" i="1" s="1"/>
  <c r="AD20" i="1"/>
  <c r="AE21" i="1"/>
  <c r="AA24" i="1" l="1"/>
  <c r="AE23" i="1"/>
  <c r="AB23" i="1"/>
  <c r="AF22" i="1"/>
  <c r="Z24" i="1"/>
  <c r="AD23" i="1"/>
  <c r="AB24" i="1" l="1"/>
  <c r="AF23" i="1"/>
  <c r="AD24" i="1"/>
  <c r="Z25" i="1"/>
  <c r="AA25" i="1"/>
  <c r="AE24" i="1"/>
  <c r="AD25" i="1" l="1"/>
  <c r="Z26" i="1"/>
  <c r="AE25" i="1"/>
  <c r="AA26" i="1"/>
  <c r="AF24" i="1"/>
  <c r="AB25" i="1"/>
  <c r="AA27" i="1" l="1"/>
  <c r="AE27" i="1" s="1"/>
  <c r="AE26" i="1"/>
  <c r="AF25" i="1"/>
  <c r="AB26" i="1"/>
  <c r="AD26" i="1"/>
  <c r="Z27" i="1"/>
  <c r="AD27" i="1" s="1"/>
  <c r="AF26" i="1" l="1"/>
  <c r="AB27" i="1"/>
  <c r="AF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Z21" authorId="0" shapeId="0" xr:uid="{3DC56B81-F876-4133-B1D9-9087071BBEB7}">
      <text>
        <r>
          <rPr>
            <b/>
            <sz val="9"/>
            <color indexed="81"/>
            <rFont val="Tahoma"/>
            <family val="2"/>
          </rPr>
          <t>d belzer:  Extrapolated with Finished Motor Gasoline from Table 9.7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1" authorId="0" shapeId="0" xr:uid="{DECF17AD-22CF-4D73-B711-5C1CAEF439B5}">
      <text>
        <r>
          <rPr>
            <b/>
            <sz val="9"/>
            <color indexed="81"/>
            <rFont val="Tahoma"/>
            <family val="2"/>
          </rPr>
          <t>d belzer:  Extrapolated with No. 2 Diesel Fuel Price from T. 9.7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" authorId="0" shapeId="0" xr:uid="{6CB16CFD-F531-43A0-A277-BB26522B47BA}">
      <text>
        <r>
          <rPr>
            <b/>
            <sz val="9"/>
            <color indexed="81"/>
            <rFont val="Tahoma"/>
            <family val="2"/>
          </rPr>
          <t>d belzer:  Extrapolated by Ave. Price to End Users for residual fuel oil from Table 9.5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<sst xmlns="http://schemas.openxmlformats.org/spreadsheetml/2006/main" count="159" uniqueCount="49">
  <si>
    <t>Table 5.23   All Sellers Sales Prices for Selected Petroleum Products, 1994-2010</t>
  </si>
  <si>
    <r>
      <t>                        (Dollars </t>
    </r>
    <r>
      <rPr>
        <vertAlign val="superscript"/>
        <sz val="5"/>
        <color indexed="8"/>
        <rFont val="Arial"/>
        <family val="2"/>
      </rPr>
      <t>1</t>
    </r>
    <r>
      <rPr>
        <sz val="10"/>
        <color indexed="8"/>
        <rFont val="Arial"/>
        <family val="2"/>
      </rPr>
      <t> per Gallon, Excluding Taxes)</t>
    </r>
  </si>
  <si>
    <t>Price per MMBtu</t>
  </si>
  <si>
    <t>Product</t>
  </si>
  <si>
    <r>
      <t>2010 </t>
    </r>
    <r>
      <rPr>
        <vertAlign val="superscript"/>
        <sz val="5"/>
        <color indexed="8"/>
        <rFont val="Arial"/>
        <family val="2"/>
      </rPr>
      <t>P</t>
    </r>
  </si>
  <si>
    <t>Gasoline</t>
  </si>
  <si>
    <t>Diesel</t>
  </si>
  <si>
    <t>Residual</t>
  </si>
  <si>
    <r>
      <t>Sales Prices to Resellers </t>
    </r>
    <r>
      <rPr>
        <vertAlign val="superscript"/>
        <sz val="5"/>
        <color indexed="8"/>
        <rFont val="Arial"/>
        <family val="2"/>
      </rPr>
      <t>2</t>
    </r>
  </si>
  <si>
    <t>  Motor Gasoline</t>
  </si>
  <si>
    <t>    Unleaded Regular</t>
  </si>
  <si>
    <r>
      <t>      Conventional </t>
    </r>
    <r>
      <rPr>
        <vertAlign val="superscript"/>
        <sz val="5"/>
        <color indexed="8"/>
        <rFont val="Arial"/>
        <family val="2"/>
      </rPr>
      <t>3</t>
    </r>
  </si>
  <si>
    <t>[3]</t>
  </si>
  <si>
    <r>
      <t>      Oxygenated </t>
    </r>
    <r>
      <rPr>
        <vertAlign val="superscript"/>
        <sz val="5"/>
        <color indexed="8"/>
        <rFont val="Arial"/>
        <family val="2"/>
      </rPr>
      <t>3</t>
    </r>
  </si>
  <si>
    <t>      Reformulated</t>
  </si>
  <si>
    <t>    Unleaded Midgrade</t>
  </si>
  <si>
    <t>[R]</t>
  </si>
  <si>
    <t>    Unleaded Premium</t>
  </si>
  <si>
    <t>  No. 2 Distillate</t>
  </si>
  <si>
    <t>    No. 2 Diesel Fuel</t>
  </si>
  <si>
    <r>
      <t>      Ultra-Low Sulfur (&lt;= 15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</si>
  <si>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t>NA</t>
  </si>
  <si>
    <r>
      <t>      Low Sulfur (&gt; 15 and &lt;= 500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</si>
  <si>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r>
      <t>      High Sulfur (&gt; 500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</si>
  <si>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t>  Residual Fuel Oil</t>
  </si>
  <si>
    <r>
      <t>    Sulfur &lt;= 1 </t>
    </r>
    <r>
      <rPr>
        <vertAlign val="superscript"/>
        <sz val="5"/>
        <color indexed="8"/>
        <rFont val="Arial"/>
        <family val="2"/>
      </rPr>
      <t>5</t>
    </r>
  </si>
  <si>
    <r>
      <t>    Sulfur &gt; 1 </t>
    </r>
    <r>
      <rPr>
        <vertAlign val="superscript"/>
        <sz val="5"/>
        <color indexed="8"/>
        <rFont val="Arial"/>
        <family val="2"/>
      </rPr>
      <t>5</t>
    </r>
  </si>
  <si>
    <t>  Propane (Consumer Grade)</t>
  </si>
  <si>
    <r>
      <t>Sales Prices to End Users </t>
    </r>
    <r>
      <rPr>
        <vertAlign val="superscript"/>
        <sz val="5"/>
        <color indexed="8"/>
        <rFont val="Arial"/>
        <family val="2"/>
      </rPr>
      <t>2</t>
    </r>
  </si>
  <si>
    <t xml:space="preserve">Use 5.230 MMBtu/bbl </t>
  </si>
  <si>
    <t>Table A3   2008 AER</t>
  </si>
  <si>
    <t xml:space="preserve">Use 5.825 MMBtu/bbl </t>
  </si>
  <si>
    <t>[3,R]</t>
  </si>
  <si>
    <t>Note:  Prices exclude taxes, appropriate for stationary uses in construction</t>
  </si>
  <si>
    <r>
      <t>    No. 2 Distillate to Residences </t>
    </r>
    <r>
      <rPr>
        <vertAlign val="superscript"/>
        <sz val="5"/>
        <color indexed="8"/>
        <rFont val="Arial"/>
        <family val="2"/>
      </rPr>
      <t>6</t>
    </r>
  </si>
  <si>
    <r>
      <t>1</t>
    </r>
    <r>
      <rPr>
        <sz val="7"/>
        <color indexed="8"/>
        <rFont val="Arial"/>
        <family val="2"/>
      </rPr>
      <t>Prices are not adjusted for inflation.  See "Nominal Dollars" in Glossary.</t>
    </r>
  </si>
  <si>
    <r>
      <t>6</t>
    </r>
    <r>
      <rPr>
        <sz val="7"/>
        <color indexed="8"/>
        <rFont val="Arial"/>
        <family val="2"/>
      </rPr>
      <t>See Note 5, "Historical Residential Heating Oil Prices," at end of section for historical data.</t>
    </r>
  </si>
  <si>
    <r>
      <t>2</t>
    </r>
    <r>
      <rPr>
        <sz val="7"/>
        <color indexed="8"/>
        <rFont val="Arial"/>
        <family val="2"/>
      </rPr>
      <t>Sales for resale (wholesale sales) are those made to purchasers who are other than ultimate</t>
    </r>
  </si>
  <si>
    <t>R=Revised.  P=Preliminary.  NA=Not available.</t>
  </si>
  <si>
    <t>consumers.  Sales to end users are those made directly to the ultimate consumer, including bulk</t>
  </si>
  <si>
    <t>customers, such as agriculture, industry, and utilities, as well as residential and commercial customers.</t>
  </si>
  <si>
    <r>
      <t>3</t>
    </r>
    <r>
      <rPr>
        <sz val="7"/>
        <color indexed="8"/>
        <rFont val="Arial"/>
        <family val="2"/>
      </rPr>
      <t>Beginning in 2007, oxygenated motor gasoline is included with conventional motor gasoline.</t>
    </r>
  </si>
  <si>
    <t>Web Page:  For related information, see http://www.eia.gov/petroleum/.</t>
  </si>
  <si>
    <r>
      <t>4</t>
    </r>
    <r>
      <rPr>
        <sz val="7"/>
        <color indexed="8"/>
        <rFont val="Arial"/>
        <family val="2"/>
      </rPr>
      <t>"Ppm" is parts per million.</t>
    </r>
  </si>
  <si>
    <r>
      <t>Sources: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1994-2009U.S. Energy Information Administration (EIA), </t>
    </r>
    <r>
      <rPr>
        <i/>
        <sz val="7"/>
        <color indexed="8"/>
        <rFont val="Arial"/>
        <family val="2"/>
      </rPr>
      <t>Petroleum Marketing Annual,</t>
    </r>
  </si>
  <si>
    <r>
      <t>annual reports.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2010EIA, </t>
    </r>
    <r>
      <rPr>
        <i/>
        <sz val="7"/>
        <color indexed="8"/>
        <rFont val="Arial"/>
        <family val="2"/>
      </rPr>
      <t>Petroleum Marketing Monthly </t>
    </r>
    <r>
      <rPr>
        <sz val="7"/>
        <color indexed="8"/>
        <rFont val="Arial"/>
        <family val="2"/>
      </rPr>
      <t>(April 2011); EIA, Form EIA-782A,</t>
    </r>
  </si>
  <si>
    <t>"Refiners'/Gas Plant Operators' Monthly Petroleum Product Sales Report"; and EIA, Form EIA-782B,</t>
  </si>
  <si>
    <t>"Resellers'/Retailers' Monthly Petroleum Product Sales Report."</t>
  </si>
  <si>
    <r>
      <t>5</t>
    </r>
    <r>
      <rPr>
        <sz val="7"/>
        <color indexed="8"/>
        <rFont val="Arial"/>
        <family val="2"/>
      </rPr>
      <t>Sulfur content by weight.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</si>
</sst>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5"/>
      <color indexed="8"/>
      <name val="Arial"/>
      <family val="2"/>
    </font>
    <font>
      <sz val="10"/>
      <color indexed="8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5"/>
      <color rgb="FF000000"/>
      <name val="Arial"/>
      <family val="2"/>
    </font>
    <font>
      <sz val="7"/>
      <color indexed="8"/>
      <name val="Arial"/>
      <family val="2"/>
    </font>
    <font>
      <vertAlign val="superscript"/>
      <sz val="5"/>
      <color rgb="FF000000"/>
      <name val="Arial"/>
      <family val="2"/>
    </font>
    <font>
      <u/>
      <sz val="11"/>
      <color rgb="FF0000FF"/>
      <name val="Calibri"/>
      <family val="2"/>
      <scheme val="minor"/>
    </font>
    <font>
      <sz val="7"/>
      <color indexed="8"/>
      <name val="Symbol"/>
      <family val="1"/>
      <charset val="2"/>
    </font>
    <font>
      <i/>
      <sz val="7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0" fontId="2" fillId="0" borderId="1" xfId="2" applyFont="1" applyBorder="1" applyAlignment="1">
      <alignment horizontal="left" wrapText="1"/>
    </xf>
    <xf numFmtId="0" fontId="2" fillId="0" borderId="2" xfId="2" applyFont="1" applyBorder="1" applyAlignment="1">
      <alignment horizontal="left" wrapText="1"/>
    </xf>
    <xf numFmtId="0" fontId="2" fillId="0" borderId="3" xfId="2" applyFont="1" applyBorder="1" applyAlignment="1">
      <alignment horizontal="left" wrapText="1"/>
    </xf>
    <xf numFmtId="0" fontId="1" fillId="0" borderId="0" xfId="2"/>
    <xf numFmtId="0" fontId="3" fillId="0" borderId="4" xfId="2" applyFont="1" applyBorder="1" applyAlignment="1">
      <alignment horizontal="left" wrapText="1"/>
    </xf>
    <xf numFmtId="0" fontId="3" fillId="0" borderId="5" xfId="2" applyFont="1" applyBorder="1" applyAlignment="1">
      <alignment horizontal="left" wrapText="1"/>
    </xf>
    <xf numFmtId="0" fontId="3" fillId="0" borderId="6" xfId="2" applyFont="1" applyBorder="1" applyAlignment="1">
      <alignment horizontal="left" wrapText="1"/>
    </xf>
    <xf numFmtId="0" fontId="6" fillId="0" borderId="7" xfId="2" applyFont="1" applyBorder="1" applyAlignment="1">
      <alignment horizontal="center" wrapText="1"/>
    </xf>
    <xf numFmtId="0" fontId="6" fillId="0" borderId="6" xfId="2" applyFont="1" applyBorder="1" applyAlignment="1">
      <alignment horizontal="center" wrapText="1"/>
    </xf>
    <xf numFmtId="0" fontId="6" fillId="0" borderId="8" xfId="2" applyFont="1" applyBorder="1" applyAlignment="1">
      <alignment horizontal="center" wrapText="1"/>
    </xf>
    <xf numFmtId="0" fontId="6" fillId="0" borderId="9" xfId="2" applyFont="1" applyBorder="1" applyAlignment="1">
      <alignment horizontal="center" wrapText="1"/>
    </xf>
    <xf numFmtId="0" fontId="6" fillId="0" borderId="10" xfId="2" applyFont="1" applyBorder="1" applyAlignment="1">
      <alignment horizontal="left"/>
    </xf>
    <xf numFmtId="0" fontId="7" fillId="0" borderId="11" xfId="2" applyFont="1" applyBorder="1" applyAlignment="1">
      <alignment horizontal="right" wrapText="1"/>
    </xf>
    <xf numFmtId="0" fontId="1" fillId="0" borderId="11" xfId="2" applyBorder="1" applyAlignment="1">
      <alignment horizontal="right" wrapText="1"/>
    </xf>
    <xf numFmtId="0" fontId="7" fillId="0" borderId="7" xfId="2" applyFont="1" applyBorder="1" applyAlignment="1">
      <alignment horizontal="left"/>
    </xf>
    <xf numFmtId="0" fontId="7" fillId="0" borderId="7" xfId="2" applyFont="1" applyBorder="1" applyAlignment="1">
      <alignment horizontal="right" wrapText="1"/>
    </xf>
    <xf numFmtId="0" fontId="1" fillId="0" borderId="7" xfId="2" applyBorder="1" applyAlignment="1">
      <alignment horizontal="right" wrapText="1"/>
    </xf>
    <xf numFmtId="0" fontId="7" fillId="0" borderId="6" xfId="2" applyFont="1" applyBorder="1" applyAlignment="1">
      <alignment horizontal="right" wrapText="1"/>
    </xf>
    <xf numFmtId="0" fontId="1" fillId="0" borderId="6" xfId="2" applyBorder="1" applyAlignment="1">
      <alignment horizontal="right" wrapText="1"/>
    </xf>
    <xf numFmtId="0" fontId="7" fillId="2" borderId="7" xfId="2" applyFont="1" applyFill="1" applyBorder="1" applyAlignment="1">
      <alignment horizontal="left"/>
    </xf>
    <xf numFmtId="0" fontId="7" fillId="2" borderId="6" xfId="2" applyFont="1" applyFill="1" applyBorder="1" applyAlignment="1">
      <alignment horizontal="right" wrapText="1"/>
    </xf>
    <xf numFmtId="0" fontId="8" fillId="2" borderId="6" xfId="2" applyFont="1" applyFill="1" applyBorder="1" applyAlignment="1">
      <alignment horizontal="center" wrapText="1"/>
    </xf>
    <xf numFmtId="0" fontId="1" fillId="0" borderId="6" xfId="2" applyBorder="1" applyAlignment="1">
      <alignment wrapText="1"/>
    </xf>
    <xf numFmtId="0" fontId="8" fillId="0" borderId="6" xfId="2" applyFont="1" applyBorder="1" applyAlignment="1">
      <alignment horizontal="center" wrapText="1"/>
    </xf>
    <xf numFmtId="0" fontId="1" fillId="2" borderId="6" xfId="2" applyFill="1" applyBorder="1" applyAlignment="1">
      <alignment horizontal="right" wrapText="1"/>
    </xf>
    <xf numFmtId="0" fontId="1" fillId="2" borderId="6" xfId="2" applyFill="1" applyBorder="1" applyAlignment="1">
      <alignment wrapText="1"/>
    </xf>
    <xf numFmtId="164" fontId="1" fillId="3" borderId="0" xfId="2" applyNumberFormat="1" applyFill="1"/>
    <xf numFmtId="0" fontId="1" fillId="0" borderId="10" xfId="2" applyBorder="1" applyAlignment="1">
      <alignment horizontal="left"/>
    </xf>
    <xf numFmtId="0" fontId="8" fillId="0" borderId="11" xfId="2" applyFont="1" applyBorder="1" applyAlignment="1">
      <alignment horizontal="center" wrapText="1"/>
    </xf>
    <xf numFmtId="0" fontId="7" fillId="0" borderId="10" xfId="2" applyFont="1" applyBorder="1" applyAlignment="1">
      <alignment horizontal="right" wrapText="1"/>
    </xf>
    <xf numFmtId="0" fontId="1" fillId="0" borderId="10" xfId="2" applyBorder="1" applyAlignment="1">
      <alignment horizontal="right" wrapText="1"/>
    </xf>
    <xf numFmtId="0" fontId="8" fillId="0" borderId="10" xfId="2" applyFont="1" applyBorder="1" applyAlignment="1">
      <alignment horizontal="center" wrapText="1"/>
    </xf>
    <xf numFmtId="0" fontId="8" fillId="0" borderId="7" xfId="2" applyFont="1" applyBorder="1" applyAlignment="1">
      <alignment horizontal="center" wrapText="1"/>
    </xf>
    <xf numFmtId="0" fontId="10" fillId="0" borderId="1" xfId="2" applyFont="1" applyBorder="1" applyAlignment="1">
      <alignment vertical="top" wrapText="1"/>
    </xf>
    <xf numFmtId="0" fontId="10" fillId="0" borderId="2" xfId="2" applyFont="1" applyBorder="1" applyAlignment="1">
      <alignment vertical="top" wrapText="1"/>
    </xf>
    <xf numFmtId="0" fontId="10" fillId="0" borderId="3" xfId="2" applyFont="1" applyBorder="1" applyAlignment="1">
      <alignment vertical="top" wrapText="1"/>
    </xf>
    <xf numFmtId="0" fontId="10" fillId="0" borderId="12" xfId="2" applyFont="1" applyBorder="1" applyAlignment="1">
      <alignment vertical="top" wrapText="1"/>
    </xf>
    <xf numFmtId="0" fontId="10" fillId="0" borderId="0" xfId="2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13" xfId="2" applyFont="1" applyBorder="1" applyAlignment="1">
      <alignment vertical="top" wrapText="1"/>
    </xf>
    <xf numFmtId="0" fontId="7" fillId="0" borderId="12" xfId="2" applyFont="1" applyBorder="1" applyAlignment="1">
      <alignment vertical="top" wrapText="1"/>
    </xf>
    <xf numFmtId="0" fontId="11" fillId="0" borderId="0" xfId="1" applyBorder="1" applyAlignment="1">
      <alignment vertical="top" wrapText="1"/>
    </xf>
    <xf numFmtId="0" fontId="11" fillId="0" borderId="13" xfId="1" applyBorder="1" applyAlignment="1">
      <alignment vertical="top" wrapText="1"/>
    </xf>
    <xf numFmtId="0" fontId="10" fillId="0" borderId="4" xfId="2" applyFont="1" applyBorder="1" applyAlignment="1">
      <alignment vertical="top" wrapText="1"/>
    </xf>
    <xf numFmtId="0" fontId="10" fillId="0" borderId="5" xfId="2" applyFont="1" applyBorder="1" applyAlignment="1">
      <alignment vertical="top" wrapText="1"/>
    </xf>
    <xf numFmtId="0" fontId="1" fillId="0" borderId="5" xfId="2" applyBorder="1" applyAlignment="1">
      <alignment wrapText="1"/>
    </xf>
    <xf numFmtId="0" fontId="1" fillId="0" borderId="6" xfId="2" applyBorder="1" applyAlignment="1">
      <alignment wrapText="1"/>
    </xf>
  </cellXfs>
  <cellStyles count="3">
    <cellStyle name="Hyperlink" xfId="1" builtinId="8"/>
    <cellStyle name="Normal" xfId="0" builtinId="0"/>
    <cellStyle name="Normal 2" xfId="2" xr:uid="{A4126A53-E41D-4EDB-995D-998636D7E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rabidea/Desktop/Indicators_Spreadsheets_2020/Construction_energy_0119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idential%20Floor%20Space\AHS\AHS_summary_results_1208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icators\commercial_indicators_073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vised%20FY04\Data\Fowler\transportation_indicator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3g086\My%20Documents\OIT\MECS98\98MEC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idential%20Floor%20Space\starts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A_Data"/>
      <sheetName val="Construction"/>
      <sheetName val="Report_tables"/>
      <sheetName val="Intensity_estimates"/>
      <sheetName val="stb0303"/>
      <sheetName val="stb0304"/>
      <sheetName val="stb0523"/>
      <sheetName val="stb0524"/>
      <sheetName val="Petroleum_pri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S_tables"/>
      <sheetName val="Final Floorspace Estimates"/>
      <sheetName val="Wgted_Floorspace"/>
      <sheetName val="RECS_intensity_data"/>
      <sheetName val="Stock_85to95"/>
      <sheetName val="Compare_PWT"/>
      <sheetName val="Time_series"/>
      <sheetName val="Survival_curve"/>
      <sheetName val="Survival_curve_MF"/>
      <sheetName val="Survival_curve_MH"/>
      <sheetName val="Total_stock"/>
      <sheetName val="Total_stock_SF"/>
      <sheetName val="Total_stock_MF"/>
      <sheetName val="Total_stock_MH"/>
      <sheetName val="mhstabplcmnt"/>
      <sheetName val="Sheet4"/>
      <sheetName val="Comps Ann"/>
      <sheetName val="SFTotalMedAvgSqFt"/>
      <sheetName val="Compare_size"/>
      <sheetName val="Compare_FS"/>
      <sheetName val="RECS_4_adj"/>
      <sheetName val="Estimate"/>
      <sheetName val="RECS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General_inputs"/>
      <sheetName val="Commercial_Total"/>
      <sheetName val="Report_tables"/>
      <sheetName val="Regional_intensity (aggregate)"/>
      <sheetName val="Adjusted_Supplier_Data"/>
      <sheetName val="SEDS_CensusDiv"/>
      <sheetName val="AER09_Table2.1c"/>
      <sheetName val="AER10_Table2.1c"/>
      <sheetName val="Conversion_Factors"/>
      <sheetName val="Weather_factors_new"/>
      <sheetName val="Weather_factors_old"/>
      <sheetName val="CDD_by_Division10"/>
      <sheetName val="HDD_by_Division10"/>
      <sheetName val="Floorspace_estimates"/>
      <sheetName val="Regional_Floorspace"/>
      <sheetName val="Charts (www)"/>
      <sheetName val="Charts (other-not updated)"/>
    </sheetNames>
    <sheetDataSet>
      <sheetData sheetId="0"/>
      <sheetData sheetId="1">
        <row r="6">
          <cell r="F6">
            <v>1985</v>
          </cell>
          <cell r="M6">
            <v>37</v>
          </cell>
          <cell r="U6" t="str">
            <v>1985 = 1</v>
          </cell>
        </row>
        <row r="7">
          <cell r="F7">
            <v>1996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General_inputs"/>
      <sheetName val="Total_Transportation "/>
      <sheetName val="GPERS2000"/>
      <sheetName val="Charts (www)"/>
      <sheetName val="Passenger_Total"/>
      <sheetName val="Passenger-Highway"/>
      <sheetName val="Personal_vehicles"/>
      <sheetName val="Busses"/>
      <sheetName val="Passenger-Air"/>
      <sheetName val="Passenger-Rail"/>
      <sheetName val="Urban_Rail"/>
      <sheetName val="Freight_Total"/>
      <sheetName val="Freight-Trucks"/>
      <sheetName val="Pipelines"/>
      <sheetName val="GPERS"/>
      <sheetName val="Monthly_indicators"/>
      <sheetName val="Passenger-based Activity"/>
      <sheetName val="Passenger-based Energy Use"/>
      <sheetName val="Freight-based Activity"/>
      <sheetName val="Freight-based Energy Use"/>
      <sheetName val="FuelConsump"/>
      <sheetName val="Fuel Heat Content"/>
    </sheetNames>
    <sheetDataSet>
      <sheetData sheetId="0"/>
      <sheetData sheetId="1">
        <row r="16">
          <cell r="F16" t="str">
            <v>Delivered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Fuel"/>
      <sheetName val="1stUse"/>
      <sheetName val="Byprod"/>
      <sheetName val="EndUse"/>
      <sheetName val="Intensity"/>
      <sheetName val="Exp"/>
      <sheetName val="E_EGS"/>
      <sheetName val="Price"/>
      <sheetName val="NonFuel"/>
      <sheetName val="Offsite"/>
      <sheetName val="onsite"/>
      <sheetName val="sales"/>
      <sheetName val="elec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StartsAnn"/>
      <sheetName val="StartsAnn Percent Change"/>
      <sheetName val="StartsUA "/>
      <sheetName val="StartsUA Prelim"/>
      <sheetName val="StartsUA First"/>
      <sheetName val="StartsUA Second"/>
      <sheetName val="StartsSA  "/>
      <sheetName val="StartsSA Percent Change"/>
      <sheetName val="ST -Curr to Year ago % Change "/>
      <sheetName val="StartsSA  Prelim"/>
      <sheetName val="StartsSA First"/>
      <sheetName val="StartsSA Second"/>
      <sheetName val="Starts Seas F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eia.gov/petrole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0ACF-BD50-4BB4-8E11-D176C6876525}">
  <dimension ref="A1:AF61"/>
  <sheetViews>
    <sheetView showGridLines="0" tabSelected="1" topLeftCell="B12" workbookViewId="0">
      <selection activeCell="Q22" sqref="Q22"/>
    </sheetView>
  </sheetViews>
  <sheetFormatPr defaultColWidth="9.1796875" defaultRowHeight="14.5" x14ac:dyDescent="0.35"/>
  <cols>
    <col min="1" max="1" width="22.7265625" style="4" customWidth="1"/>
    <col min="2" max="11" width="4.7265625" style="4" customWidth="1"/>
    <col min="12" max="14" width="7.54296875" style="4" customWidth="1"/>
    <col min="15" max="15" width="7.453125" style="4" customWidth="1"/>
    <col min="16" max="16" width="3.26953125" style="4" customWidth="1"/>
    <col min="17" max="17" width="7.453125" style="4" customWidth="1"/>
    <col min="18" max="18" width="3.26953125" style="4" customWidth="1"/>
    <col min="19" max="19" width="7.453125" style="4" customWidth="1"/>
    <col min="20" max="20" width="5" style="4" customWidth="1"/>
    <col min="21" max="21" width="7.453125" style="4" customWidth="1"/>
    <col min="22" max="22" width="3.26953125" style="4" customWidth="1"/>
    <col min="23" max="25" width="9.1796875" style="4"/>
    <col min="26" max="28" width="9.54296875" style="4" bestFit="1" customWidth="1"/>
    <col min="29" max="16384" width="9.1796875" style="4"/>
  </cols>
  <sheetData>
    <row r="1" spans="1:32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32" x14ac:dyDescent="0.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AD2" s="4" t="s">
        <v>2</v>
      </c>
    </row>
    <row r="3" spans="1:32" x14ac:dyDescent="0.35">
      <c r="A3" s="8" t="s">
        <v>3</v>
      </c>
      <c r="B3" s="9">
        <v>1994</v>
      </c>
      <c r="C3" s="9">
        <v>1995</v>
      </c>
      <c r="D3" s="9">
        <v>1996</v>
      </c>
      <c r="E3" s="9">
        <v>1997</v>
      </c>
      <c r="F3" s="9">
        <v>1998</v>
      </c>
      <c r="G3" s="9">
        <v>1999</v>
      </c>
      <c r="H3" s="9">
        <v>2000</v>
      </c>
      <c r="I3" s="9">
        <v>2001</v>
      </c>
      <c r="J3" s="9">
        <v>2002</v>
      </c>
      <c r="K3" s="9">
        <v>2003</v>
      </c>
      <c r="L3" s="9">
        <v>2004</v>
      </c>
      <c r="M3" s="9">
        <v>2005</v>
      </c>
      <c r="N3" s="9">
        <v>2006</v>
      </c>
      <c r="O3" s="10">
        <v>2007</v>
      </c>
      <c r="P3" s="11"/>
      <c r="Q3" s="10">
        <v>2008</v>
      </c>
      <c r="R3" s="11"/>
      <c r="S3" s="10">
        <v>2009</v>
      </c>
      <c r="T3" s="11"/>
      <c r="U3" s="10" t="s">
        <v>4</v>
      </c>
      <c r="V3" s="11"/>
      <c r="Z3" s="4" t="s">
        <v>5</v>
      </c>
      <c r="AA3" s="4" t="s">
        <v>6</v>
      </c>
      <c r="AB3" s="4" t="s">
        <v>7</v>
      </c>
      <c r="AD3" s="4" t="s">
        <v>5</v>
      </c>
      <c r="AE3" s="4" t="s">
        <v>6</v>
      </c>
      <c r="AF3" s="4" t="s">
        <v>7</v>
      </c>
    </row>
    <row r="4" spans="1:32" x14ac:dyDescent="0.35">
      <c r="A4" s="12" t="s">
        <v>8</v>
      </c>
      <c r="B4" s="13">
        <v>0.60199999999999998</v>
      </c>
      <c r="C4" s="13">
        <v>0.63</v>
      </c>
      <c r="D4" s="13">
        <v>0.71499999999999997</v>
      </c>
      <c r="E4" s="13">
        <v>0.70299999999999996</v>
      </c>
      <c r="F4" s="13">
        <v>0.53</v>
      </c>
      <c r="G4" s="13">
        <v>0.64500000000000002</v>
      </c>
      <c r="H4" s="13">
        <v>0.96599999999999997</v>
      </c>
      <c r="I4" s="13">
        <v>0.88800000000000001</v>
      </c>
      <c r="J4" s="13">
        <v>0.83199999999999996</v>
      </c>
      <c r="K4" s="13">
        <v>1.0009999999999999</v>
      </c>
      <c r="L4" s="13">
        <v>1.288</v>
      </c>
      <c r="M4" s="13">
        <v>1.675</v>
      </c>
      <c r="N4" s="13">
        <v>1.9730000000000001</v>
      </c>
      <c r="O4" s="13">
        <v>2.1859999999999999</v>
      </c>
      <c r="P4" s="14"/>
      <c r="Q4" s="13">
        <v>2.5870000000000002</v>
      </c>
      <c r="R4" s="14"/>
      <c r="S4" s="13">
        <v>1.7729999999999999</v>
      </c>
      <c r="T4" s="14"/>
      <c r="U4" s="13">
        <v>2.169</v>
      </c>
      <c r="V4" s="14"/>
      <c r="Y4" s="4">
        <v>1994</v>
      </c>
      <c r="Z4" s="4">
        <f t="array" ref="Z4:Z17">TRANSPOSE(B31:O31)</f>
        <v>0.68500000000000005</v>
      </c>
      <c r="AA4" s="4">
        <f t="array" ref="AA4:AA17">TRANSPOSE(B44:O44)</f>
        <v>0.628</v>
      </c>
      <c r="AB4" s="4">
        <f t="array" ref="AB4:AB17">TRANSPOSE(B48:O48)</f>
        <v>0.35799999999999998</v>
      </c>
      <c r="AD4" s="4">
        <f t="shared" ref="AD4:AD27" si="0">Z4/5.23*42</f>
        <v>5.5009560229445507</v>
      </c>
      <c r="AE4" s="4">
        <f t="shared" ref="AE4:AE27" si="1">AA4/5.825*42</f>
        <v>4.5280686695278973</v>
      </c>
      <c r="AF4" s="4">
        <f>AB4/6.287*42</f>
        <v>2.3916017178304436</v>
      </c>
    </row>
    <row r="5" spans="1:32" x14ac:dyDescent="0.35">
      <c r="A5" s="15" t="s">
        <v>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6"/>
      <c r="R5" s="17"/>
      <c r="S5" s="16"/>
      <c r="T5" s="17"/>
      <c r="U5" s="16"/>
      <c r="V5" s="17"/>
      <c r="Y5" s="4">
        <f>Y4+1</f>
        <v>1995</v>
      </c>
      <c r="Z5" s="4">
        <v>0.71399999999999997</v>
      </c>
      <c r="AA5" s="4">
        <v>0.63600000000000001</v>
      </c>
      <c r="AB5" s="4">
        <v>0.39700000000000002</v>
      </c>
      <c r="AD5" s="4">
        <f t="shared" si="0"/>
        <v>5.7338432122370921</v>
      </c>
      <c r="AE5" s="4">
        <f t="shared" si="1"/>
        <v>4.5857510729613731</v>
      </c>
      <c r="AF5" s="4">
        <f t="shared" ref="AF5:AF27" si="2">AB5/6.287*42</f>
        <v>2.652139335135995</v>
      </c>
    </row>
    <row r="6" spans="1:32" x14ac:dyDescent="0.35">
      <c r="A6" s="15" t="s">
        <v>10</v>
      </c>
      <c r="B6" s="18">
        <v>0.57099999999999995</v>
      </c>
      <c r="C6" s="18">
        <v>0.59899999999999998</v>
      </c>
      <c r="D6" s="18">
        <v>0.68899999999999995</v>
      </c>
      <c r="E6" s="18">
        <v>0.67700000000000005</v>
      </c>
      <c r="F6" s="18">
        <v>0.504</v>
      </c>
      <c r="G6" s="18">
        <v>0.621</v>
      </c>
      <c r="H6" s="18">
        <v>0.94599999999999995</v>
      </c>
      <c r="I6" s="18">
        <v>0.86799999999999999</v>
      </c>
      <c r="J6" s="18">
        <v>0.81299999999999994</v>
      </c>
      <c r="K6" s="18">
        <v>0.98199999999999998</v>
      </c>
      <c r="L6" s="18">
        <v>1.2709999999999999</v>
      </c>
      <c r="M6" s="18">
        <v>1.659</v>
      </c>
      <c r="N6" s="18">
        <v>1.956</v>
      </c>
      <c r="O6" s="18">
        <v>2.165</v>
      </c>
      <c r="P6" s="19"/>
      <c r="Q6" s="18">
        <v>2.57</v>
      </c>
      <c r="R6" s="19"/>
      <c r="S6" s="18">
        <v>1.7529999999999999</v>
      </c>
      <c r="T6" s="19"/>
      <c r="U6" s="18">
        <v>2.1509999999999998</v>
      </c>
      <c r="V6" s="19"/>
      <c r="Y6" s="4">
        <f t="shared" ref="Y6:Y24" si="3">Y5+1</f>
        <v>1996</v>
      </c>
      <c r="Z6" s="4">
        <v>0.80100000000000005</v>
      </c>
      <c r="AA6" s="4">
        <v>0.75700000000000001</v>
      </c>
      <c r="AB6" s="4">
        <v>0.46400000000000002</v>
      </c>
      <c r="AD6" s="4">
        <f t="shared" si="0"/>
        <v>6.4325047801147219</v>
      </c>
      <c r="AE6" s="4">
        <f t="shared" si="1"/>
        <v>5.4581974248927043</v>
      </c>
      <c r="AF6" s="4">
        <f t="shared" si="2"/>
        <v>3.0997296007634803</v>
      </c>
    </row>
    <row r="7" spans="1:32" x14ac:dyDescent="0.35">
      <c r="A7" s="20" t="s">
        <v>11</v>
      </c>
      <c r="B7" s="21">
        <v>0.56499999999999995</v>
      </c>
      <c r="C7" s="21">
        <v>0.58299999999999996</v>
      </c>
      <c r="D7" s="21">
        <v>0.67200000000000004</v>
      </c>
      <c r="E7" s="21">
        <v>0.65800000000000003</v>
      </c>
      <c r="F7" s="21">
        <v>0.48399999999999999</v>
      </c>
      <c r="G7" s="21">
        <v>0.59599999999999997</v>
      </c>
      <c r="H7" s="21">
        <v>0.91800000000000004</v>
      </c>
      <c r="I7" s="21">
        <v>0.83799999999999997</v>
      </c>
      <c r="J7" s="21">
        <v>0.79400000000000004</v>
      </c>
      <c r="K7" s="21">
        <v>0.95</v>
      </c>
      <c r="L7" s="21">
        <v>1.2410000000000001</v>
      </c>
      <c r="M7" s="21">
        <v>1.639</v>
      </c>
      <c r="N7" s="21">
        <v>1.93</v>
      </c>
      <c r="O7" s="21">
        <v>2.145</v>
      </c>
      <c r="P7" s="22" t="s">
        <v>12</v>
      </c>
      <c r="Q7" s="21">
        <v>2.5640000000000001</v>
      </c>
      <c r="R7" s="22" t="s">
        <v>12</v>
      </c>
      <c r="S7" s="21">
        <v>1.732</v>
      </c>
      <c r="T7" s="22" t="s">
        <v>12</v>
      </c>
      <c r="U7" s="21">
        <v>2.133</v>
      </c>
      <c r="V7" s="22" t="s">
        <v>12</v>
      </c>
      <c r="Y7" s="4">
        <f t="shared" si="3"/>
        <v>1997</v>
      </c>
      <c r="Z7" s="4">
        <v>0.78500000000000003</v>
      </c>
      <c r="AA7" s="4">
        <v>0.71399999999999997</v>
      </c>
      <c r="AB7" s="4">
        <v>0.42899999999999999</v>
      </c>
      <c r="AD7" s="4">
        <f t="shared" si="0"/>
        <v>6.3040152963671128</v>
      </c>
      <c r="AE7" s="4">
        <f t="shared" si="1"/>
        <v>5.1481545064377681</v>
      </c>
      <c r="AF7" s="4">
        <f t="shared" si="2"/>
        <v>2.8659137903610628</v>
      </c>
    </row>
    <row r="8" spans="1:32" x14ac:dyDescent="0.35">
      <c r="A8" s="15" t="s">
        <v>13</v>
      </c>
      <c r="B8" s="18">
        <v>0.627</v>
      </c>
      <c r="C8" s="18">
        <v>0.66200000000000003</v>
      </c>
      <c r="D8" s="18">
        <v>0.745</v>
      </c>
      <c r="E8" s="18">
        <v>0.754</v>
      </c>
      <c r="F8" s="18">
        <v>0.57499999999999996</v>
      </c>
      <c r="G8" s="18">
        <v>0.69</v>
      </c>
      <c r="H8" s="18">
        <v>1.016</v>
      </c>
      <c r="I8" s="18">
        <v>0.94699999999999995</v>
      </c>
      <c r="J8" s="18">
        <v>0.85799999999999998</v>
      </c>
      <c r="K8" s="18">
        <v>1.0309999999999999</v>
      </c>
      <c r="L8" s="18">
        <v>1.2889999999999999</v>
      </c>
      <c r="M8" s="18">
        <v>1.667</v>
      </c>
      <c r="N8" s="18">
        <v>1.9510000000000001</v>
      </c>
      <c r="O8" s="23"/>
      <c r="P8" s="24" t="s">
        <v>12</v>
      </c>
      <c r="Q8" s="23"/>
      <c r="R8" s="24" t="s">
        <v>12</v>
      </c>
      <c r="S8" s="23"/>
      <c r="T8" s="24" t="s">
        <v>12</v>
      </c>
      <c r="U8" s="23"/>
      <c r="V8" s="24" t="s">
        <v>12</v>
      </c>
      <c r="Y8" s="4">
        <f t="shared" si="3"/>
        <v>1998</v>
      </c>
      <c r="Z8" s="4">
        <v>0.61</v>
      </c>
      <c r="AA8" s="4">
        <v>0.56200000000000006</v>
      </c>
      <c r="AB8" s="4">
        <v>0.311</v>
      </c>
      <c r="AD8" s="4">
        <f t="shared" si="0"/>
        <v>4.8986615678776291</v>
      </c>
      <c r="AE8" s="4">
        <f t="shared" si="1"/>
        <v>4.0521888412017173</v>
      </c>
      <c r="AF8" s="4">
        <f t="shared" si="2"/>
        <v>2.0776204867186259</v>
      </c>
    </row>
    <row r="9" spans="1:32" x14ac:dyDescent="0.35">
      <c r="A9" s="15" t="s">
        <v>14</v>
      </c>
      <c r="B9" s="18">
        <v>0.63200000000000001</v>
      </c>
      <c r="C9" s="18">
        <v>0.64600000000000002</v>
      </c>
      <c r="D9" s="18">
        <v>0.73299999999999998</v>
      </c>
      <c r="E9" s="18">
        <v>0.72499999999999998</v>
      </c>
      <c r="F9" s="18">
        <v>0.55100000000000005</v>
      </c>
      <c r="G9" s="18">
        <v>0.67600000000000005</v>
      </c>
      <c r="H9" s="18">
        <v>1.006</v>
      </c>
      <c r="I9" s="18">
        <v>0.93</v>
      </c>
      <c r="J9" s="18">
        <v>0.85599999999999998</v>
      </c>
      <c r="K9" s="18">
        <v>1.0580000000000001</v>
      </c>
      <c r="L9" s="18">
        <v>1.339</v>
      </c>
      <c r="M9" s="18">
        <v>1.708</v>
      </c>
      <c r="N9" s="18">
        <v>2.0219999999999998</v>
      </c>
      <c r="O9" s="18">
        <v>2.2149999999999999</v>
      </c>
      <c r="P9" s="19"/>
      <c r="Q9" s="18">
        <v>2.5830000000000002</v>
      </c>
      <c r="R9" s="19"/>
      <c r="S9" s="18">
        <v>1.7989999999999999</v>
      </c>
      <c r="T9" s="19"/>
      <c r="U9" s="18">
        <v>2.1869999999999998</v>
      </c>
      <c r="V9" s="19"/>
      <c r="Y9" s="4">
        <f t="shared" si="3"/>
        <v>1999</v>
      </c>
      <c r="Z9" s="4">
        <v>0.70799999999999996</v>
      </c>
      <c r="AA9" s="4">
        <v>0.65400000000000003</v>
      </c>
      <c r="AB9" s="4">
        <v>0.378</v>
      </c>
      <c r="AD9" s="4">
        <f t="shared" si="0"/>
        <v>5.6856596558317385</v>
      </c>
      <c r="AE9" s="4">
        <f t="shared" si="1"/>
        <v>4.7155364806866951</v>
      </c>
      <c r="AF9" s="4">
        <f t="shared" si="2"/>
        <v>2.5252107523461111</v>
      </c>
    </row>
    <row r="10" spans="1:32" x14ac:dyDescent="0.35">
      <c r="A10" s="20" t="s">
        <v>15</v>
      </c>
      <c r="B10" s="21">
        <v>0.64100000000000001</v>
      </c>
      <c r="C10" s="21">
        <v>0.67300000000000004</v>
      </c>
      <c r="D10" s="21">
        <v>0.76</v>
      </c>
      <c r="E10" s="21">
        <v>0.751</v>
      </c>
      <c r="F10" s="21">
        <v>0.57899999999999996</v>
      </c>
      <c r="G10" s="21">
        <v>0.69399999999999995</v>
      </c>
      <c r="H10" s="21">
        <v>1.014</v>
      </c>
      <c r="I10" s="21">
        <v>0.94499999999999995</v>
      </c>
      <c r="J10" s="21">
        <v>0.88600000000000001</v>
      </c>
      <c r="K10" s="21">
        <v>1.056</v>
      </c>
      <c r="L10" s="21">
        <v>1.3380000000000001</v>
      </c>
      <c r="M10" s="21">
        <v>1.7190000000000001</v>
      </c>
      <c r="N10" s="21">
        <v>2.024</v>
      </c>
      <c r="O10" s="21">
        <v>2.2519999999999998</v>
      </c>
      <c r="P10" s="25"/>
      <c r="Q10" s="21">
        <v>2.6360000000000001</v>
      </c>
      <c r="R10" s="25"/>
      <c r="S10" s="21">
        <v>1.8029999999999999</v>
      </c>
      <c r="T10" s="25"/>
      <c r="U10" s="21">
        <v>2.1960000000000002</v>
      </c>
      <c r="V10" s="25"/>
      <c r="Y10" s="4">
        <f t="shared" si="3"/>
        <v>2000</v>
      </c>
      <c r="Z10" s="4">
        <v>1.044</v>
      </c>
      <c r="AA10" s="4">
        <v>1.006</v>
      </c>
      <c r="AB10" s="4">
        <v>0.60899999999999999</v>
      </c>
      <c r="AD10" s="4">
        <f t="shared" si="0"/>
        <v>8.3839388145315485</v>
      </c>
      <c r="AE10" s="4">
        <f t="shared" si="1"/>
        <v>7.2535622317596564</v>
      </c>
      <c r="AF10" s="4">
        <f t="shared" si="2"/>
        <v>4.0683951010020678</v>
      </c>
    </row>
    <row r="11" spans="1:32" x14ac:dyDescent="0.35">
      <c r="A11" s="15" t="s">
        <v>11</v>
      </c>
      <c r="B11" s="18">
        <v>0.63300000000000001</v>
      </c>
      <c r="C11" s="18">
        <v>0.65100000000000002</v>
      </c>
      <c r="D11" s="18">
        <v>0.73699999999999999</v>
      </c>
      <c r="E11" s="18">
        <v>0.72299999999999998</v>
      </c>
      <c r="F11" s="18">
        <v>0.55000000000000004</v>
      </c>
      <c r="G11" s="18">
        <v>0.65800000000000003</v>
      </c>
      <c r="H11" s="18">
        <v>0.97699999999999998</v>
      </c>
      <c r="I11" s="18">
        <v>0.90100000000000002</v>
      </c>
      <c r="J11" s="18">
        <v>0.85199999999999998</v>
      </c>
      <c r="K11" s="18">
        <v>1.0149999999999999</v>
      </c>
      <c r="L11" s="18">
        <v>1.304</v>
      </c>
      <c r="M11" s="18">
        <v>1.6970000000000001</v>
      </c>
      <c r="N11" s="18">
        <v>1.992</v>
      </c>
      <c r="O11" s="18">
        <v>2.2349999999999999</v>
      </c>
      <c r="P11" s="24" t="s">
        <v>12</v>
      </c>
      <c r="Q11" s="18">
        <v>2.6110000000000002</v>
      </c>
      <c r="R11" s="24" t="s">
        <v>12</v>
      </c>
      <c r="S11" s="18">
        <v>1.7769999999999999</v>
      </c>
      <c r="T11" s="24" t="s">
        <v>12</v>
      </c>
      <c r="U11" s="18">
        <v>2.1760000000000002</v>
      </c>
      <c r="V11" s="24" t="s">
        <v>12</v>
      </c>
      <c r="Y11" s="4">
        <f t="shared" si="3"/>
        <v>2001</v>
      </c>
      <c r="Z11" s="4">
        <v>0.96799999999999997</v>
      </c>
      <c r="AA11" s="4">
        <v>0.91200000000000003</v>
      </c>
      <c r="AB11" s="4">
        <v>0.53300000000000003</v>
      </c>
      <c r="AD11" s="4">
        <f t="shared" si="0"/>
        <v>7.7736137667304002</v>
      </c>
      <c r="AE11" s="4">
        <f t="shared" si="1"/>
        <v>6.575793991416309</v>
      </c>
      <c r="AF11" s="4">
        <f t="shared" si="2"/>
        <v>3.5606807698425329</v>
      </c>
    </row>
    <row r="12" spans="1:32" x14ac:dyDescent="0.35">
      <c r="A12" s="15" t="s">
        <v>13</v>
      </c>
      <c r="B12" s="18">
        <v>0.68899999999999995</v>
      </c>
      <c r="C12" s="18">
        <v>0.71099999999999997</v>
      </c>
      <c r="D12" s="18">
        <v>0.78900000000000003</v>
      </c>
      <c r="E12" s="18">
        <v>0.79100000000000004</v>
      </c>
      <c r="F12" s="18">
        <v>0.59899999999999998</v>
      </c>
      <c r="G12" s="18">
        <v>0.69499999999999995</v>
      </c>
      <c r="H12" s="18">
        <v>1.0209999999999999</v>
      </c>
      <c r="I12" s="18">
        <v>0.96499999999999997</v>
      </c>
      <c r="J12" s="18">
        <v>0.88500000000000001</v>
      </c>
      <c r="K12" s="18">
        <v>1.0429999999999999</v>
      </c>
      <c r="L12" s="18">
        <v>1.3049999999999999</v>
      </c>
      <c r="M12" s="18">
        <v>1.6819999999999999</v>
      </c>
      <c r="N12" s="18">
        <v>1.9990000000000001</v>
      </c>
      <c r="O12" s="23"/>
      <c r="P12" s="24" t="s">
        <v>12</v>
      </c>
      <c r="Q12" s="23"/>
      <c r="R12" s="24" t="s">
        <v>12</v>
      </c>
      <c r="S12" s="23"/>
      <c r="T12" s="24" t="s">
        <v>12</v>
      </c>
      <c r="U12" s="23"/>
      <c r="V12" s="24" t="s">
        <v>12</v>
      </c>
      <c r="Y12" s="4">
        <f t="shared" si="3"/>
        <v>2002</v>
      </c>
      <c r="Z12" s="4">
        <v>0.90100000000000002</v>
      </c>
      <c r="AA12" s="4">
        <v>0.83699999999999997</v>
      </c>
      <c r="AB12" s="4">
        <v>0.56100000000000005</v>
      </c>
      <c r="AD12" s="4">
        <f t="shared" si="0"/>
        <v>7.235564053537284</v>
      </c>
      <c r="AE12" s="4">
        <f t="shared" si="1"/>
        <v>6.035021459227468</v>
      </c>
      <c r="AF12" s="4">
        <f t="shared" si="2"/>
        <v>3.7477334181644668</v>
      </c>
    </row>
    <row r="13" spans="1:32" x14ac:dyDescent="0.35">
      <c r="A13" s="20" t="s">
        <v>14</v>
      </c>
      <c r="B13" s="21">
        <v>0.72199999999999998</v>
      </c>
      <c r="C13" s="21">
        <v>0.71899999999999997</v>
      </c>
      <c r="D13" s="21">
        <v>0.80200000000000005</v>
      </c>
      <c r="E13" s="21">
        <v>0.80100000000000005</v>
      </c>
      <c r="F13" s="21">
        <v>0.63200000000000001</v>
      </c>
      <c r="G13" s="21">
        <v>0.75800000000000001</v>
      </c>
      <c r="H13" s="21">
        <v>1.08</v>
      </c>
      <c r="I13" s="21">
        <v>1.022</v>
      </c>
      <c r="J13" s="21">
        <v>0.95199999999999996</v>
      </c>
      <c r="K13" s="21">
        <v>1.1499999999999999</v>
      </c>
      <c r="L13" s="21">
        <v>1.41</v>
      </c>
      <c r="M13" s="21">
        <v>1.79</v>
      </c>
      <c r="N13" s="21">
        <v>2.1269999999999998</v>
      </c>
      <c r="O13" s="21">
        <v>2.3109999999999999</v>
      </c>
      <c r="P13" s="25"/>
      <c r="Q13" s="21">
        <v>2.73</v>
      </c>
      <c r="R13" s="25"/>
      <c r="S13" s="21">
        <v>1.903</v>
      </c>
      <c r="T13" s="22" t="s">
        <v>16</v>
      </c>
      <c r="U13" s="21">
        <v>2.2749999999999999</v>
      </c>
      <c r="V13" s="25"/>
      <c r="Y13" s="4">
        <f t="shared" si="3"/>
        <v>2003</v>
      </c>
      <c r="Z13" s="4">
        <v>1.0820000000000001</v>
      </c>
      <c r="AA13" s="4">
        <v>1.008</v>
      </c>
      <c r="AB13" s="4">
        <v>0.69599999999999995</v>
      </c>
      <c r="AD13" s="4">
        <f t="shared" si="0"/>
        <v>8.6891013384321223</v>
      </c>
      <c r="AE13" s="4">
        <f t="shared" si="1"/>
        <v>7.267982832618026</v>
      </c>
      <c r="AF13" s="4">
        <f t="shared" si="2"/>
        <v>4.6495944011452197</v>
      </c>
    </row>
    <row r="14" spans="1:32" x14ac:dyDescent="0.35">
      <c r="A14" s="15" t="s">
        <v>17</v>
      </c>
      <c r="B14" s="18">
        <v>0.69599999999999995</v>
      </c>
      <c r="C14" s="18">
        <v>0.72399999999999998</v>
      </c>
      <c r="D14" s="18">
        <v>0.80400000000000005</v>
      </c>
      <c r="E14" s="18">
        <v>0.79400000000000004</v>
      </c>
      <c r="F14" s="18">
        <v>0.61799999999999999</v>
      </c>
      <c r="G14" s="18">
        <v>0.72399999999999998</v>
      </c>
      <c r="H14" s="18">
        <v>1.0549999999999999</v>
      </c>
      <c r="I14" s="18">
        <v>0.98</v>
      </c>
      <c r="J14" s="18">
        <v>0.92900000000000005</v>
      </c>
      <c r="K14" s="18">
        <v>1.105</v>
      </c>
      <c r="L14" s="18">
        <v>1.4</v>
      </c>
      <c r="M14" s="18">
        <v>1.792</v>
      </c>
      <c r="N14" s="18">
        <v>2.1219999999999999</v>
      </c>
      <c r="O14" s="18">
        <v>2.3620000000000001</v>
      </c>
      <c r="P14" s="19"/>
      <c r="Q14" s="18">
        <v>2.7490000000000001</v>
      </c>
      <c r="R14" s="19"/>
      <c r="S14" s="18">
        <v>1.9590000000000001</v>
      </c>
      <c r="T14" s="19"/>
      <c r="U14" s="18">
        <v>2.35</v>
      </c>
      <c r="V14" s="19"/>
      <c r="Y14" s="4">
        <f t="shared" si="3"/>
        <v>2004</v>
      </c>
      <c r="Z14" s="4">
        <v>1.373</v>
      </c>
      <c r="AA14" s="4">
        <v>1.3160000000000001</v>
      </c>
      <c r="AB14" s="4">
        <v>0.72499999999999998</v>
      </c>
      <c r="AD14" s="4">
        <f t="shared" si="0"/>
        <v>11.026003824091777</v>
      </c>
      <c r="AE14" s="4">
        <f t="shared" si="1"/>
        <v>9.4887553648068668</v>
      </c>
      <c r="AF14" s="4">
        <f t="shared" si="2"/>
        <v>4.8433275011929382</v>
      </c>
    </row>
    <row r="15" spans="1:32" x14ac:dyDescent="0.35">
      <c r="A15" s="15" t="s">
        <v>11</v>
      </c>
      <c r="B15" s="18">
        <v>0.68600000000000005</v>
      </c>
      <c r="C15" s="18">
        <v>0.69499999999999995</v>
      </c>
      <c r="D15" s="18">
        <v>0.77700000000000002</v>
      </c>
      <c r="E15" s="18">
        <v>0.76400000000000001</v>
      </c>
      <c r="F15" s="18">
        <v>0.58699999999999997</v>
      </c>
      <c r="G15" s="18">
        <v>0.68799999999999994</v>
      </c>
      <c r="H15" s="18">
        <v>1.0129999999999999</v>
      </c>
      <c r="I15" s="18">
        <v>0.93300000000000005</v>
      </c>
      <c r="J15" s="18">
        <v>0.89700000000000002</v>
      </c>
      <c r="K15" s="18">
        <v>1.0549999999999999</v>
      </c>
      <c r="L15" s="18">
        <v>1.351</v>
      </c>
      <c r="M15" s="18">
        <v>1.756</v>
      </c>
      <c r="N15" s="18">
        <v>2.0830000000000002</v>
      </c>
      <c r="O15" s="18">
        <v>2.33</v>
      </c>
      <c r="P15" s="24" t="s">
        <v>12</v>
      </c>
      <c r="Q15" s="18">
        <v>2.7429999999999999</v>
      </c>
      <c r="R15" s="24" t="s">
        <v>12</v>
      </c>
      <c r="S15" s="18">
        <v>1.9319999999999999</v>
      </c>
      <c r="T15" s="24" t="s">
        <v>12</v>
      </c>
      <c r="U15" s="18">
        <v>2.327</v>
      </c>
      <c r="V15" s="24" t="s">
        <v>12</v>
      </c>
      <c r="Y15" s="4">
        <f t="shared" si="3"/>
        <v>2005</v>
      </c>
      <c r="Z15" s="4">
        <v>1.7889999999999999</v>
      </c>
      <c r="AA15" s="4">
        <v>1.8859999999999999</v>
      </c>
      <c r="AB15" s="4">
        <v>1.0409999999999999</v>
      </c>
      <c r="AD15" s="4">
        <f t="shared" si="0"/>
        <v>14.366730401529635</v>
      </c>
      <c r="AE15" s="4">
        <f t="shared" si="1"/>
        <v>13.598626609442059</v>
      </c>
      <c r="AF15" s="4">
        <f t="shared" si="2"/>
        <v>6.9543502465404803</v>
      </c>
    </row>
    <row r="16" spans="1:32" x14ac:dyDescent="0.35">
      <c r="A16" s="20" t="s">
        <v>13</v>
      </c>
      <c r="B16" s="21">
        <v>0.75700000000000001</v>
      </c>
      <c r="C16" s="21">
        <v>0.78700000000000003</v>
      </c>
      <c r="D16" s="21">
        <v>0.85099999999999998</v>
      </c>
      <c r="E16" s="21">
        <v>0.85599999999999998</v>
      </c>
      <c r="F16" s="21">
        <v>0.67400000000000004</v>
      </c>
      <c r="G16" s="21">
        <v>0.77900000000000003</v>
      </c>
      <c r="H16" s="21">
        <v>1.119</v>
      </c>
      <c r="I16" s="21">
        <v>1.02</v>
      </c>
      <c r="J16" s="21">
        <v>0.95199999999999996</v>
      </c>
      <c r="K16" s="21">
        <v>1.131</v>
      </c>
      <c r="L16" s="21">
        <v>1.39</v>
      </c>
      <c r="M16" s="21">
        <v>1.7609999999999999</v>
      </c>
      <c r="N16" s="21">
        <v>2.0489999999999999</v>
      </c>
      <c r="O16" s="26"/>
      <c r="P16" s="22" t="s">
        <v>12</v>
      </c>
      <c r="Q16" s="26"/>
      <c r="R16" s="22" t="s">
        <v>12</v>
      </c>
      <c r="S16" s="26"/>
      <c r="T16" s="22" t="s">
        <v>12</v>
      </c>
      <c r="U16" s="26"/>
      <c r="V16" s="22" t="s">
        <v>12</v>
      </c>
      <c r="Y16" s="4">
        <f t="shared" si="3"/>
        <v>2006</v>
      </c>
      <c r="Z16" s="4">
        <v>2.073</v>
      </c>
      <c r="AA16" s="4">
        <v>2.165</v>
      </c>
      <c r="AB16" s="4">
        <v>1.212</v>
      </c>
      <c r="AD16" s="4">
        <f t="shared" si="0"/>
        <v>16.647418738049712</v>
      </c>
      <c r="AE16" s="4">
        <f t="shared" si="1"/>
        <v>15.610300429184548</v>
      </c>
      <c r="AF16" s="4">
        <f t="shared" si="2"/>
        <v>8.0967074916494362</v>
      </c>
    </row>
    <row r="17" spans="1:32" x14ac:dyDescent="0.35">
      <c r="A17" s="15" t="s">
        <v>14</v>
      </c>
      <c r="B17" s="18">
        <v>0.76900000000000002</v>
      </c>
      <c r="C17" s="18">
        <v>0.77900000000000003</v>
      </c>
      <c r="D17" s="18">
        <v>0.85099999999999998</v>
      </c>
      <c r="E17" s="18">
        <v>0.84499999999999997</v>
      </c>
      <c r="F17" s="18">
        <v>0.67100000000000004</v>
      </c>
      <c r="G17" s="18">
        <v>0.78700000000000003</v>
      </c>
      <c r="H17" s="18">
        <v>1.117</v>
      </c>
      <c r="I17" s="18">
        <v>1.054</v>
      </c>
      <c r="J17" s="18">
        <v>0.98599999999999999</v>
      </c>
      <c r="K17" s="18">
        <v>1.1890000000000001</v>
      </c>
      <c r="L17" s="18">
        <v>1.4670000000000001</v>
      </c>
      <c r="M17" s="18">
        <v>1.8440000000000001</v>
      </c>
      <c r="N17" s="18">
        <v>2.181</v>
      </c>
      <c r="O17" s="18">
        <v>2.407</v>
      </c>
      <c r="P17" s="19"/>
      <c r="Q17" s="18">
        <v>2.7570000000000001</v>
      </c>
      <c r="R17" s="19"/>
      <c r="S17" s="18">
        <v>1.994</v>
      </c>
      <c r="T17" s="19"/>
      <c r="U17" s="18">
        <v>2.3759999999999999</v>
      </c>
      <c r="V17" s="19"/>
      <c r="Y17" s="4">
        <f t="shared" si="3"/>
        <v>2007</v>
      </c>
      <c r="Z17" s="4">
        <v>2.2970000000000002</v>
      </c>
      <c r="AA17" s="4">
        <v>2.3479999999999999</v>
      </c>
      <c r="AB17" s="4">
        <v>1.3759999999999999</v>
      </c>
      <c r="AD17" s="4">
        <f t="shared" si="0"/>
        <v>18.446271510516254</v>
      </c>
      <c r="AE17" s="4">
        <f t="shared" si="1"/>
        <v>16.929785407725319</v>
      </c>
      <c r="AF17" s="4">
        <f t="shared" si="2"/>
        <v>9.1923015746779058</v>
      </c>
    </row>
    <row r="18" spans="1:32" x14ac:dyDescent="0.35">
      <c r="A18" s="15" t="s">
        <v>18</v>
      </c>
      <c r="B18" s="18">
        <v>0.52900000000000003</v>
      </c>
      <c r="C18" s="18">
        <v>0.53600000000000003</v>
      </c>
      <c r="D18" s="18">
        <v>0.66</v>
      </c>
      <c r="E18" s="18">
        <v>0.61099999999999999</v>
      </c>
      <c r="F18" s="18">
        <v>0.45</v>
      </c>
      <c r="G18" s="18">
        <v>0.53800000000000003</v>
      </c>
      <c r="H18" s="18">
        <v>0.90100000000000002</v>
      </c>
      <c r="I18" s="18">
        <v>0.78500000000000003</v>
      </c>
      <c r="J18" s="18">
        <v>0.72799999999999998</v>
      </c>
      <c r="K18" s="18">
        <v>0.89100000000000001</v>
      </c>
      <c r="L18" s="18">
        <v>1.1779999999999999</v>
      </c>
      <c r="M18" s="18">
        <v>1.7270000000000001</v>
      </c>
      <c r="N18" s="18">
        <v>1.9990000000000001</v>
      </c>
      <c r="O18" s="18">
        <v>2.2080000000000002</v>
      </c>
      <c r="P18" s="19"/>
      <c r="Q18" s="18">
        <v>2.9750000000000001</v>
      </c>
      <c r="R18" s="19"/>
      <c r="S18" s="18">
        <v>1.7270000000000001</v>
      </c>
      <c r="T18" s="19"/>
      <c r="U18" s="18">
        <v>2.2160000000000002</v>
      </c>
      <c r="V18" s="19"/>
      <c r="Y18" s="4">
        <f t="shared" si="3"/>
        <v>2008</v>
      </c>
      <c r="Z18" s="4">
        <f>Q31</f>
        <v>2.7309999999999999</v>
      </c>
      <c r="AA18" s="4">
        <f>Q44</f>
        <v>3.23</v>
      </c>
      <c r="AB18" s="4">
        <f>Q48</f>
        <v>1.944</v>
      </c>
      <c r="AD18" s="4">
        <f t="shared" si="0"/>
        <v>21.931548757170169</v>
      </c>
      <c r="AE18" s="4">
        <f t="shared" si="1"/>
        <v>23.289270386266097</v>
      </c>
      <c r="AF18" s="4">
        <f t="shared" si="2"/>
        <v>12.986798154922855</v>
      </c>
    </row>
    <row r="19" spans="1:32" x14ac:dyDescent="0.35">
      <c r="A19" s="20" t="s">
        <v>19</v>
      </c>
      <c r="B19" s="21">
        <v>0.53800000000000003</v>
      </c>
      <c r="C19" s="21">
        <v>0.54600000000000004</v>
      </c>
      <c r="D19" s="21">
        <v>0.66700000000000004</v>
      </c>
      <c r="E19" s="21">
        <v>0.61599999999999999</v>
      </c>
      <c r="F19" s="21">
        <v>0.45400000000000001</v>
      </c>
      <c r="G19" s="21">
        <v>0.55200000000000005</v>
      </c>
      <c r="H19" s="21">
        <v>0.90400000000000003</v>
      </c>
      <c r="I19" s="21">
        <v>0.79100000000000004</v>
      </c>
      <c r="J19" s="21">
        <v>0.73499999999999999</v>
      </c>
      <c r="K19" s="21">
        <v>0.89100000000000001</v>
      </c>
      <c r="L19" s="21">
        <v>1.1910000000000001</v>
      </c>
      <c r="M19" s="21">
        <v>1.754</v>
      </c>
      <c r="N19" s="21">
        <v>2.0289999999999999</v>
      </c>
      <c r="O19" s="21">
        <v>2.23</v>
      </c>
      <c r="P19" s="25"/>
      <c r="Q19" s="21">
        <v>3.0129999999999999</v>
      </c>
      <c r="R19" s="25"/>
      <c r="S19" s="21">
        <v>1.73</v>
      </c>
      <c r="T19" s="25"/>
      <c r="U19" s="21">
        <v>2.2189999999999999</v>
      </c>
      <c r="V19" s="25"/>
      <c r="Y19" s="4">
        <f t="shared" si="3"/>
        <v>2009</v>
      </c>
      <c r="Z19" s="4">
        <f>S31</f>
        <v>1.8420000000000001</v>
      </c>
      <c r="AA19" s="4">
        <f>S44</f>
        <v>1.9179999999999999</v>
      </c>
      <c r="AB19" s="4">
        <f>S48</f>
        <v>1.34</v>
      </c>
      <c r="AD19" s="4">
        <f t="shared" si="0"/>
        <v>14.792351816443595</v>
      </c>
      <c r="AE19" s="4">
        <f t="shared" si="1"/>
        <v>13.829356223175964</v>
      </c>
      <c r="AF19" s="4">
        <f t="shared" si="2"/>
        <v>8.9518053125497055</v>
      </c>
    </row>
    <row r="20" spans="1:32" x14ac:dyDescent="0.35">
      <c r="A20" s="15" t="s">
        <v>20</v>
      </c>
      <c r="B20" s="18" t="s">
        <v>21</v>
      </c>
      <c r="C20" s="18" t="s">
        <v>21</v>
      </c>
      <c r="D20" s="18" t="s">
        <v>21</v>
      </c>
      <c r="E20" s="18" t="s">
        <v>21</v>
      </c>
      <c r="F20" s="18" t="s">
        <v>21</v>
      </c>
      <c r="G20" s="18" t="s">
        <v>21</v>
      </c>
      <c r="H20" s="18" t="s">
        <v>21</v>
      </c>
      <c r="I20" s="18" t="s">
        <v>21</v>
      </c>
      <c r="J20" s="18" t="s">
        <v>21</v>
      </c>
      <c r="K20" s="18" t="s">
        <v>21</v>
      </c>
      <c r="L20" s="18" t="s">
        <v>21</v>
      </c>
      <c r="M20" s="18" t="s">
        <v>21</v>
      </c>
      <c r="N20" s="18" t="s">
        <v>21</v>
      </c>
      <c r="O20" s="18">
        <v>2.258</v>
      </c>
      <c r="P20" s="19"/>
      <c r="Q20" s="18">
        <v>3.0219999999999998</v>
      </c>
      <c r="R20" s="19"/>
      <c r="S20" s="18">
        <v>1.742</v>
      </c>
      <c r="T20" s="19"/>
      <c r="U20" s="18">
        <v>2.222</v>
      </c>
      <c r="V20" s="19"/>
      <c r="Y20" s="4">
        <f t="shared" si="3"/>
        <v>2010</v>
      </c>
      <c r="Z20" s="4">
        <f>U31</f>
        <v>2.2669999999999999</v>
      </c>
      <c r="AA20" s="4">
        <f>U44</f>
        <v>2.415</v>
      </c>
      <c r="AB20" s="4">
        <f>U48</f>
        <v>1.7290000000000001</v>
      </c>
      <c r="AD20" s="4">
        <f t="shared" si="0"/>
        <v>18.205353728489481</v>
      </c>
      <c r="AE20" s="4">
        <f t="shared" si="1"/>
        <v>17.412875536480687</v>
      </c>
      <c r="AF20" s="4">
        <f t="shared" si="2"/>
        <v>11.550501033879435</v>
      </c>
    </row>
    <row r="21" spans="1:32" x14ac:dyDescent="0.35">
      <c r="A21" s="15" t="s">
        <v>22</v>
      </c>
      <c r="B21" s="18">
        <v>0.54200000000000004</v>
      </c>
      <c r="C21" s="18">
        <v>0.55100000000000005</v>
      </c>
      <c r="D21" s="18">
        <v>0.67300000000000004</v>
      </c>
      <c r="E21" s="18">
        <v>0.61899999999999999</v>
      </c>
      <c r="F21" s="18">
        <v>0.45700000000000002</v>
      </c>
      <c r="G21" s="18">
        <v>0.55700000000000005</v>
      </c>
      <c r="H21" s="18">
        <v>0.90900000000000003</v>
      </c>
      <c r="I21" s="18">
        <v>0.79400000000000004</v>
      </c>
      <c r="J21" s="18">
        <v>0.73799999999999999</v>
      </c>
      <c r="K21" s="18">
        <v>0.89500000000000002</v>
      </c>
      <c r="L21" s="18">
        <v>1.1970000000000001</v>
      </c>
      <c r="M21" s="18">
        <v>1.7609999999999999</v>
      </c>
      <c r="N21" s="18">
        <v>2.0449999999999999</v>
      </c>
      <c r="O21" s="18">
        <v>2.2109999999999999</v>
      </c>
      <c r="P21" s="19"/>
      <c r="Q21" s="18">
        <v>2.9830000000000001</v>
      </c>
      <c r="R21" s="19"/>
      <c r="S21" s="18">
        <v>1.6479999999999999</v>
      </c>
      <c r="T21" s="19"/>
      <c r="U21" s="18">
        <v>2.1800000000000002</v>
      </c>
      <c r="V21" s="19"/>
      <c r="Y21" s="4">
        <f t="shared" si="3"/>
        <v>2011</v>
      </c>
      <c r="Z21" s="27">
        <f>(3.05/2.301)*Z20</f>
        <v>3.0049326379834849</v>
      </c>
      <c r="AA21" s="27">
        <f>(3.117/2.314)*AA20</f>
        <v>3.2530488331892826</v>
      </c>
      <c r="AB21" s="27">
        <f>(2.401/1.713)*AB20</f>
        <v>2.4234261529480441</v>
      </c>
      <c r="AD21" s="4">
        <f t="shared" si="0"/>
        <v>24.1313902094276</v>
      </c>
      <c r="AE21" s="4">
        <f t="shared" si="1"/>
        <v>23.455459398102981</v>
      </c>
      <c r="AF21" s="4">
        <f t="shared" si="2"/>
        <v>16.189581425770296</v>
      </c>
    </row>
    <row r="22" spans="1:32" x14ac:dyDescent="0.35">
      <c r="A22" s="20" t="s">
        <v>23</v>
      </c>
      <c r="B22" s="21">
        <v>0.51900000000000002</v>
      </c>
      <c r="C22" s="21">
        <v>0.52400000000000002</v>
      </c>
      <c r="D22" s="21">
        <v>0.63900000000000001</v>
      </c>
      <c r="E22" s="21">
        <v>0.60199999999999998</v>
      </c>
      <c r="F22" s="21">
        <v>0.437</v>
      </c>
      <c r="G22" s="21">
        <v>0.51900000000000002</v>
      </c>
      <c r="H22" s="21">
        <v>0.875</v>
      </c>
      <c r="I22" s="21">
        <v>0.77100000000000002</v>
      </c>
      <c r="J22" s="21">
        <v>0.71199999999999997</v>
      </c>
      <c r="K22" s="21">
        <v>0.87</v>
      </c>
      <c r="L22" s="21">
        <v>1.1459999999999999</v>
      </c>
      <c r="M22" s="21">
        <v>1.704</v>
      </c>
      <c r="N22" s="21">
        <v>1.915</v>
      </c>
      <c r="O22" s="21">
        <v>1.9590000000000001</v>
      </c>
      <c r="P22" s="25"/>
      <c r="Q22" s="21">
        <v>2.887</v>
      </c>
      <c r="R22" s="25"/>
      <c r="S22" s="21">
        <v>1.724</v>
      </c>
      <c r="T22" s="22" t="s">
        <v>16</v>
      </c>
      <c r="U22" s="21">
        <v>2.177</v>
      </c>
      <c r="V22" s="25"/>
      <c r="Y22" s="4">
        <f t="shared" si="3"/>
        <v>2012</v>
      </c>
      <c r="Z22" s="27">
        <f>(3.154/3.05)*Z21</f>
        <v>3.1073959148196431</v>
      </c>
      <c r="AA22" s="27">
        <f>(3.202/3.117)*AA21</f>
        <v>3.3417588591184093</v>
      </c>
      <c r="AB22" s="27">
        <f>(2.592/2.401)*AB21</f>
        <v>2.6162101576182133</v>
      </c>
      <c r="AD22" s="4">
        <f t="shared" si="0"/>
        <v>24.954231055913002</v>
      </c>
      <c r="AE22" s="4">
        <f t="shared" si="1"/>
        <v>24.095085336132737</v>
      </c>
      <c r="AF22" s="4">
        <f t="shared" si="2"/>
        <v>17.477465662472557</v>
      </c>
    </row>
    <row r="23" spans="1:32" x14ac:dyDescent="0.35">
      <c r="A23" s="15" t="s">
        <v>24</v>
      </c>
      <c r="B23" s="18">
        <v>0.32200000000000001</v>
      </c>
      <c r="C23" s="18">
        <v>0.36599999999999999</v>
      </c>
      <c r="D23" s="18">
        <v>0.42699999999999999</v>
      </c>
      <c r="E23" s="18">
        <v>0.39600000000000002</v>
      </c>
      <c r="F23" s="18">
        <v>0.28399999999999997</v>
      </c>
      <c r="G23" s="18">
        <v>0.35499999999999998</v>
      </c>
      <c r="H23" s="18">
        <v>0.57899999999999996</v>
      </c>
      <c r="I23" s="18">
        <v>0.496</v>
      </c>
      <c r="J23" s="18">
        <v>0.52600000000000002</v>
      </c>
      <c r="K23" s="18">
        <v>0.67500000000000004</v>
      </c>
      <c r="L23" s="18">
        <v>0.68200000000000005</v>
      </c>
      <c r="M23" s="18">
        <v>1.006</v>
      </c>
      <c r="N23" s="18">
        <v>1.141</v>
      </c>
      <c r="O23" s="18">
        <v>1.3420000000000001</v>
      </c>
      <c r="P23" s="19"/>
      <c r="Q23" s="18">
        <v>1.851</v>
      </c>
      <c r="R23" s="19"/>
      <c r="S23" s="18">
        <v>1.341</v>
      </c>
      <c r="T23" s="19"/>
      <c r="U23" s="18">
        <v>1.7270000000000001</v>
      </c>
      <c r="V23" s="19"/>
      <c r="Y23" s="4">
        <f t="shared" si="3"/>
        <v>2013</v>
      </c>
      <c r="Z23" s="27">
        <f>(3.049/3.154)*Z21</f>
        <v>2.9048952483232866</v>
      </c>
      <c r="AA23" s="27">
        <f>(3.122/3.202)*AA22</f>
        <v>3.2582670700086425</v>
      </c>
      <c r="AB23" s="27">
        <f>(2.482/2.592)*AB22</f>
        <v>2.5051827203736132</v>
      </c>
      <c r="AD23" s="4">
        <f t="shared" si="0"/>
        <v>23.328030674871517</v>
      </c>
      <c r="AE23" s="4">
        <f t="shared" si="1"/>
        <v>23.493084453281199</v>
      </c>
      <c r="AF23" s="4">
        <f t="shared" si="2"/>
        <v>16.735752227722564</v>
      </c>
    </row>
    <row r="24" spans="1:32" x14ac:dyDescent="0.35">
      <c r="A24" s="15" t="s">
        <v>25</v>
      </c>
      <c r="B24" s="18">
        <v>0.35</v>
      </c>
      <c r="C24" s="18">
        <v>0.38300000000000001</v>
      </c>
      <c r="D24" s="18">
        <v>0.46100000000000002</v>
      </c>
      <c r="E24" s="18">
        <v>0.42399999999999999</v>
      </c>
      <c r="F24" s="18">
        <v>0.30499999999999999</v>
      </c>
      <c r="G24" s="18">
        <v>0.38200000000000001</v>
      </c>
      <c r="H24" s="18">
        <v>0.63800000000000001</v>
      </c>
      <c r="I24" s="18">
        <v>0.54200000000000004</v>
      </c>
      <c r="J24" s="18">
        <v>0.54800000000000004</v>
      </c>
      <c r="K24" s="18">
        <v>0.73199999999999998</v>
      </c>
      <c r="L24" s="18">
        <v>0.74</v>
      </c>
      <c r="M24" s="18">
        <v>1.107</v>
      </c>
      <c r="N24" s="18">
        <v>1.2050000000000001</v>
      </c>
      <c r="O24" s="18">
        <v>1.377</v>
      </c>
      <c r="P24" s="19"/>
      <c r="Q24" s="18">
        <v>1.8979999999999999</v>
      </c>
      <c r="R24" s="19"/>
      <c r="S24" s="18">
        <v>1.349</v>
      </c>
      <c r="T24" s="19"/>
      <c r="U24" s="18">
        <v>1.8120000000000001</v>
      </c>
      <c r="V24" s="19"/>
      <c r="Y24" s="4">
        <f t="shared" si="3"/>
        <v>2014</v>
      </c>
      <c r="Z24" s="27">
        <f>(2.855/3.049)*Z23</f>
        <v>2.7200642617130151</v>
      </c>
      <c r="AA24" s="27">
        <f>(2.923/3.122)*AA23</f>
        <v>3.0505812445980984</v>
      </c>
      <c r="AB24" s="27">
        <f>(2.325/2.482)*AB23</f>
        <v>2.3467162872154113</v>
      </c>
      <c r="AD24" s="4">
        <f t="shared" si="0"/>
        <v>21.843728296739314</v>
      </c>
      <c r="AE24" s="4">
        <f t="shared" si="1"/>
        <v>21.995607257188006</v>
      </c>
      <c r="AF24" s="4">
        <f t="shared" si="2"/>
        <v>15.677124870852118</v>
      </c>
    </row>
    <row r="25" spans="1:32" x14ac:dyDescent="0.35">
      <c r="A25" s="20" t="s">
        <v>26</v>
      </c>
      <c r="B25" s="21">
        <v>0.29799999999999999</v>
      </c>
      <c r="C25" s="21">
        <v>0.34399999999999997</v>
      </c>
      <c r="D25" s="21">
        <v>0.39700000000000002</v>
      </c>
      <c r="E25" s="21">
        <v>0.375</v>
      </c>
      <c r="F25" s="21">
        <v>0.27100000000000002</v>
      </c>
      <c r="G25" s="21">
        <v>0.33300000000000002</v>
      </c>
      <c r="H25" s="21">
        <v>0.52300000000000002</v>
      </c>
      <c r="I25" s="21">
        <v>0.438</v>
      </c>
      <c r="J25" s="21">
        <v>0.502</v>
      </c>
      <c r="K25" s="21">
        <v>0.621</v>
      </c>
      <c r="L25" s="21">
        <v>0.63800000000000001</v>
      </c>
      <c r="M25" s="21">
        <v>0.89900000000000002</v>
      </c>
      <c r="N25" s="21">
        <v>1.087</v>
      </c>
      <c r="O25" s="21">
        <v>1.3140000000000001</v>
      </c>
      <c r="P25" s="25"/>
      <c r="Q25" s="21">
        <v>1.821</v>
      </c>
      <c r="R25" s="25"/>
      <c r="S25" s="21">
        <v>1.337</v>
      </c>
      <c r="T25" s="25"/>
      <c r="U25" s="21">
        <v>1.694</v>
      </c>
      <c r="V25" s="25"/>
      <c r="Y25" s="4">
        <v>2015</v>
      </c>
      <c r="Z25" s="27">
        <f>(2.003/2.855)*Z24</f>
        <v>1.9083322998988332</v>
      </c>
      <c r="AA25" s="27">
        <f>(1.819/2.923)*AA24</f>
        <v>1.8983945548833185</v>
      </c>
      <c r="AB25" s="27">
        <f>(1.285/2.325)*AB24</f>
        <v>1.2970023350846465</v>
      </c>
      <c r="AD25" s="4">
        <f t="shared" si="0"/>
        <v>15.325039502055638</v>
      </c>
      <c r="AE25" s="4">
        <f t="shared" si="1"/>
        <v>13.687995073836804</v>
      </c>
      <c r="AF25" s="4">
        <f t="shared" si="2"/>
        <v>8.6645614877612775</v>
      </c>
    </row>
    <row r="26" spans="1:32" x14ac:dyDescent="0.35">
      <c r="A26" s="15" t="s">
        <v>27</v>
      </c>
      <c r="B26" s="18">
        <v>0.33600000000000002</v>
      </c>
      <c r="C26" s="18">
        <v>0.35399999999999998</v>
      </c>
      <c r="D26" s="18">
        <v>0.47099999999999997</v>
      </c>
      <c r="E26" s="18">
        <v>0.42599999999999999</v>
      </c>
      <c r="F26" s="18">
        <v>0.29699999999999999</v>
      </c>
      <c r="G26" s="18">
        <v>0.35399999999999998</v>
      </c>
      <c r="H26" s="18">
        <v>0.60299999999999998</v>
      </c>
      <c r="I26" s="18">
        <v>0.55600000000000005</v>
      </c>
      <c r="J26" s="18">
        <v>0.44</v>
      </c>
      <c r="K26" s="18">
        <v>0.61499999999999999</v>
      </c>
      <c r="L26" s="18">
        <v>0.76100000000000001</v>
      </c>
      <c r="M26" s="18">
        <v>0.93899999999999995</v>
      </c>
      <c r="N26" s="18">
        <v>1.0409999999999999</v>
      </c>
      <c r="O26" s="18">
        <v>1.206</v>
      </c>
      <c r="P26" s="19"/>
      <c r="Q26" s="18">
        <v>1.4550000000000001</v>
      </c>
      <c r="R26" s="19"/>
      <c r="S26" s="18">
        <v>0.95499999999999996</v>
      </c>
      <c r="T26" s="19"/>
      <c r="U26" s="18">
        <v>1.226</v>
      </c>
      <c r="V26" s="19"/>
      <c r="Y26" s="4">
        <v>2016</v>
      </c>
      <c r="Z26" s="27">
        <f>(1.73/2.003)*Z25</f>
        <v>1.648235086782317</v>
      </c>
      <c r="AA26" s="27">
        <f>(1.511/1.818)*AA25</f>
        <v>1.5778185766934509</v>
      </c>
      <c r="AB26" s="27">
        <f>(0.945/1.285)*AB25</f>
        <v>0.95382661996497353</v>
      </c>
      <c r="AD26" s="4">
        <f t="shared" si="0"/>
        <v>13.23630471220981</v>
      </c>
      <c r="AE26" s="4">
        <f t="shared" si="1"/>
        <v>11.376545960708143</v>
      </c>
      <c r="AF26" s="4">
        <f t="shared" si="2"/>
        <v>6.3719926894431191</v>
      </c>
    </row>
    <row r="27" spans="1:32" x14ac:dyDescent="0.35">
      <c r="A27" s="28"/>
      <c r="B27" s="13">
        <v>0.72899999999999998</v>
      </c>
      <c r="C27" s="13">
        <v>0.76100000000000001</v>
      </c>
      <c r="D27" s="13">
        <v>0.84299999999999997</v>
      </c>
      <c r="E27" s="13">
        <v>0.83099999999999996</v>
      </c>
      <c r="F27" s="13">
        <v>0.66</v>
      </c>
      <c r="G27" s="13">
        <v>0.76200000000000001</v>
      </c>
      <c r="H27" s="13">
        <v>1.091</v>
      </c>
      <c r="I27" s="13">
        <v>1.022</v>
      </c>
      <c r="J27" s="13">
        <v>0.94299999999999995</v>
      </c>
      <c r="K27" s="13">
        <v>1.135</v>
      </c>
      <c r="L27" s="13">
        <v>1.423</v>
      </c>
      <c r="M27" s="13">
        <v>1.8280000000000001</v>
      </c>
      <c r="N27" s="13">
        <v>2.121</v>
      </c>
      <c r="O27" s="13">
        <v>2.3380000000000001</v>
      </c>
      <c r="P27" s="14"/>
      <c r="Q27" s="13">
        <v>2.7719999999999998</v>
      </c>
      <c r="R27" s="14"/>
      <c r="S27" s="13">
        <v>1.893</v>
      </c>
      <c r="T27" s="29" t="s">
        <v>16</v>
      </c>
      <c r="U27" s="13">
        <v>2.3159999999999998</v>
      </c>
      <c r="V27" s="14"/>
      <c r="Y27" s="4">
        <v>2017</v>
      </c>
      <c r="Z27" s="27">
        <f>(1.976/1.73)*Z26</f>
        <v>1.8826083997004963</v>
      </c>
      <c r="AA27" s="27">
        <f>(1.811/1.511)*AA26</f>
        <v>1.8910850048920185</v>
      </c>
      <c r="AB27" s="27">
        <f>(1.287/0.945)*AB26</f>
        <v>1.2990210157618212</v>
      </c>
      <c r="AD27" s="4">
        <f t="shared" si="0"/>
        <v>15.118461336026929</v>
      </c>
      <c r="AE27" s="4">
        <f t="shared" si="1"/>
        <v>13.635291022397386</v>
      </c>
      <c r="AF27" s="4">
        <f t="shared" si="2"/>
        <v>8.6780471865749149</v>
      </c>
    </row>
    <row r="28" spans="1:32" x14ac:dyDescent="0.35">
      <c r="A28" s="12" t="s">
        <v>28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0"/>
      <c r="R28" s="31"/>
      <c r="S28" s="30"/>
      <c r="T28" s="32"/>
      <c r="U28" s="30"/>
      <c r="V28" s="31"/>
    </row>
    <row r="29" spans="1:32" x14ac:dyDescent="0.35">
      <c r="A29" s="15" t="s">
        <v>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7"/>
      <c r="Q29" s="16"/>
      <c r="R29" s="17"/>
      <c r="S29" s="16"/>
      <c r="T29" s="33"/>
      <c r="U29" s="16"/>
      <c r="V29" s="17"/>
      <c r="Z29" s="4" t="s">
        <v>29</v>
      </c>
      <c r="AD29" s="4" t="s">
        <v>30</v>
      </c>
    </row>
    <row r="30" spans="1:32" x14ac:dyDescent="0.35">
      <c r="A30" s="15" t="s">
        <v>10</v>
      </c>
      <c r="B30" s="18">
        <v>0.69</v>
      </c>
      <c r="C30" s="18">
        <v>0.72099999999999997</v>
      </c>
      <c r="D30" s="18">
        <v>0.80900000000000005</v>
      </c>
      <c r="E30" s="18">
        <v>0.79700000000000004</v>
      </c>
      <c r="F30" s="18">
        <v>0.623</v>
      </c>
      <c r="G30" s="18">
        <v>0.72799999999999998</v>
      </c>
      <c r="H30" s="18">
        <v>1.0629999999999999</v>
      </c>
      <c r="I30" s="18">
        <v>0.99299999999999999</v>
      </c>
      <c r="J30" s="18">
        <v>0.91500000000000004</v>
      </c>
      <c r="K30" s="18">
        <v>1.1080000000000001</v>
      </c>
      <c r="L30" s="18">
        <v>1.399</v>
      </c>
      <c r="M30" s="18">
        <v>1.8069999999999999</v>
      </c>
      <c r="N30" s="18">
        <v>2.0979999999999999</v>
      </c>
      <c r="O30" s="18">
        <v>2.3130000000000002</v>
      </c>
      <c r="P30" s="19"/>
      <c r="Q30" s="18">
        <v>2.75</v>
      </c>
      <c r="R30" s="19"/>
      <c r="S30" s="18">
        <v>1.867</v>
      </c>
      <c r="T30" s="24" t="s">
        <v>16</v>
      </c>
      <c r="U30" s="18">
        <v>2.29</v>
      </c>
      <c r="V30" s="19"/>
      <c r="Z30" s="4" t="s">
        <v>31</v>
      </c>
      <c r="AD30" s="4" t="s">
        <v>30</v>
      </c>
    </row>
    <row r="31" spans="1:32" x14ac:dyDescent="0.35">
      <c r="A31" s="20" t="s">
        <v>11</v>
      </c>
      <c r="B31" s="21">
        <v>0.68500000000000005</v>
      </c>
      <c r="C31" s="21">
        <v>0.71399999999999997</v>
      </c>
      <c r="D31" s="21">
        <v>0.80100000000000005</v>
      </c>
      <c r="E31" s="21">
        <v>0.78500000000000003</v>
      </c>
      <c r="F31" s="21">
        <v>0.61</v>
      </c>
      <c r="G31" s="21">
        <v>0.70799999999999996</v>
      </c>
      <c r="H31" s="21">
        <v>1.044</v>
      </c>
      <c r="I31" s="21">
        <v>0.96799999999999997</v>
      </c>
      <c r="J31" s="21">
        <v>0.90100000000000002</v>
      </c>
      <c r="K31" s="21">
        <v>1.0820000000000001</v>
      </c>
      <c r="L31" s="21">
        <v>1.373</v>
      </c>
      <c r="M31" s="21">
        <v>1.7889999999999999</v>
      </c>
      <c r="N31" s="21">
        <v>2.073</v>
      </c>
      <c r="O31" s="21">
        <v>2.2970000000000002</v>
      </c>
      <c r="P31" s="22" t="s">
        <v>12</v>
      </c>
      <c r="Q31" s="21">
        <v>2.7309999999999999</v>
      </c>
      <c r="R31" s="22" t="s">
        <v>12</v>
      </c>
      <c r="S31" s="21">
        <v>1.8420000000000001</v>
      </c>
      <c r="T31" s="22" t="s">
        <v>32</v>
      </c>
      <c r="U31" s="21">
        <v>2.2669999999999999</v>
      </c>
      <c r="V31" s="22" t="s">
        <v>12</v>
      </c>
    </row>
    <row r="32" spans="1:32" x14ac:dyDescent="0.35">
      <c r="A32" s="15" t="s">
        <v>13</v>
      </c>
      <c r="B32" s="18">
        <v>0.73699999999999999</v>
      </c>
      <c r="C32" s="18">
        <v>0.77300000000000002</v>
      </c>
      <c r="D32" s="18">
        <v>0.86099999999999999</v>
      </c>
      <c r="E32" s="18">
        <v>0.88700000000000001</v>
      </c>
      <c r="F32" s="18">
        <v>0.69399999999999995</v>
      </c>
      <c r="G32" s="18">
        <v>0.78200000000000003</v>
      </c>
      <c r="H32" s="18">
        <v>1.1180000000000001</v>
      </c>
      <c r="I32" s="18">
        <v>1.0589999999999999</v>
      </c>
      <c r="J32" s="18">
        <v>0.96399999999999997</v>
      </c>
      <c r="K32" s="18">
        <v>1.1419999999999999</v>
      </c>
      <c r="L32" s="18">
        <v>1.4139999999999999</v>
      </c>
      <c r="M32" s="18">
        <v>1.768</v>
      </c>
      <c r="N32" s="18">
        <v>2.0760000000000001</v>
      </c>
      <c r="O32" s="23"/>
      <c r="P32" s="24" t="s">
        <v>12</v>
      </c>
      <c r="Q32" s="23"/>
      <c r="R32" s="24" t="s">
        <v>12</v>
      </c>
      <c r="S32" s="23"/>
      <c r="T32" s="24" t="s">
        <v>12</v>
      </c>
      <c r="U32" s="23"/>
      <c r="V32" s="24" t="s">
        <v>12</v>
      </c>
      <c r="Z32" s="4" t="s">
        <v>33</v>
      </c>
    </row>
    <row r="33" spans="1:22" x14ac:dyDescent="0.35">
      <c r="A33" s="15" t="s">
        <v>14</v>
      </c>
      <c r="B33" s="18">
        <v>0.74299999999999999</v>
      </c>
      <c r="C33" s="18">
        <v>0.74099999999999999</v>
      </c>
      <c r="D33" s="18">
        <v>0.83299999999999996</v>
      </c>
      <c r="E33" s="18">
        <v>0.82199999999999995</v>
      </c>
      <c r="F33" s="18">
        <v>0.65100000000000002</v>
      </c>
      <c r="G33" s="18">
        <v>0.77700000000000002</v>
      </c>
      <c r="H33" s="18">
        <v>1.109</v>
      </c>
      <c r="I33" s="18">
        <v>1.0509999999999999</v>
      </c>
      <c r="J33" s="18">
        <v>0.94899999999999995</v>
      </c>
      <c r="K33" s="18">
        <v>1.1830000000000001</v>
      </c>
      <c r="L33" s="18">
        <v>1.478</v>
      </c>
      <c r="M33" s="18">
        <v>1.861</v>
      </c>
      <c r="N33" s="18">
        <v>2.1680000000000001</v>
      </c>
      <c r="O33" s="18">
        <v>2.3570000000000002</v>
      </c>
      <c r="P33" s="19"/>
      <c r="Q33" s="18">
        <v>2.8069999999999999</v>
      </c>
      <c r="R33" s="19"/>
      <c r="S33" s="18">
        <v>1.944</v>
      </c>
      <c r="T33" s="19"/>
      <c r="U33" s="18">
        <v>2.3580000000000001</v>
      </c>
      <c r="V33" s="19"/>
    </row>
    <row r="34" spans="1:22" x14ac:dyDescent="0.35">
      <c r="A34" s="20" t="s">
        <v>15</v>
      </c>
      <c r="B34" s="21">
        <v>0.77</v>
      </c>
      <c r="C34" s="21">
        <v>0.80200000000000005</v>
      </c>
      <c r="D34" s="21">
        <v>0.88500000000000001</v>
      </c>
      <c r="E34" s="21">
        <v>0.88</v>
      </c>
      <c r="F34" s="21">
        <v>0.71099999999999997</v>
      </c>
      <c r="G34" s="21">
        <v>0.81200000000000006</v>
      </c>
      <c r="H34" s="21">
        <v>1.1459999999999999</v>
      </c>
      <c r="I34" s="21">
        <v>1.0860000000000001</v>
      </c>
      <c r="J34" s="21">
        <v>1.002</v>
      </c>
      <c r="K34" s="21">
        <v>1.1950000000000001</v>
      </c>
      <c r="L34" s="21">
        <v>1.482</v>
      </c>
      <c r="M34" s="21">
        <v>1.877</v>
      </c>
      <c r="N34" s="21">
        <v>2.1829999999999998</v>
      </c>
      <c r="O34" s="21">
        <v>2.4119999999999999</v>
      </c>
      <c r="P34" s="25"/>
      <c r="Q34" s="21">
        <v>2.8460000000000001</v>
      </c>
      <c r="R34" s="25"/>
      <c r="S34" s="21">
        <v>1.9690000000000001</v>
      </c>
      <c r="T34" s="25"/>
      <c r="U34" s="21">
        <v>2.39</v>
      </c>
      <c r="V34" s="25"/>
    </row>
    <row r="35" spans="1:22" x14ac:dyDescent="0.35">
      <c r="A35" s="15" t="s">
        <v>11</v>
      </c>
      <c r="B35" s="18">
        <v>0.76600000000000001</v>
      </c>
      <c r="C35" s="18">
        <v>0.79300000000000004</v>
      </c>
      <c r="D35" s="18">
        <v>0.874</v>
      </c>
      <c r="E35" s="18">
        <v>0.86499999999999999</v>
      </c>
      <c r="F35" s="18">
        <v>0.69499999999999995</v>
      </c>
      <c r="G35" s="18">
        <v>0.78700000000000003</v>
      </c>
      <c r="H35" s="18">
        <v>1.1220000000000001</v>
      </c>
      <c r="I35" s="18">
        <v>1.052</v>
      </c>
      <c r="J35" s="18">
        <v>0.98499999999999999</v>
      </c>
      <c r="K35" s="18">
        <v>1.1659999999999999</v>
      </c>
      <c r="L35" s="18">
        <v>1.4530000000000001</v>
      </c>
      <c r="M35" s="18">
        <v>1.855</v>
      </c>
      <c r="N35" s="18">
        <v>2.1509999999999998</v>
      </c>
      <c r="O35" s="18">
        <v>2.3889999999999998</v>
      </c>
      <c r="P35" s="24" t="s">
        <v>12</v>
      </c>
      <c r="Q35" s="18">
        <v>2.8159999999999998</v>
      </c>
      <c r="R35" s="24" t="s">
        <v>12</v>
      </c>
      <c r="S35" s="18">
        <v>1.9339999999999999</v>
      </c>
      <c r="T35" s="24" t="s">
        <v>32</v>
      </c>
      <c r="U35" s="18">
        <v>2.3570000000000002</v>
      </c>
      <c r="V35" s="24" t="s">
        <v>12</v>
      </c>
    </row>
    <row r="36" spans="1:22" x14ac:dyDescent="0.35">
      <c r="A36" s="15" t="s">
        <v>13</v>
      </c>
      <c r="B36" s="18">
        <v>0.82099999999999995</v>
      </c>
      <c r="C36" s="18">
        <v>0.83799999999999997</v>
      </c>
      <c r="D36" s="18">
        <v>0.92900000000000005</v>
      </c>
      <c r="E36" s="18">
        <v>0.96399999999999997</v>
      </c>
      <c r="F36" s="18">
        <v>0.76300000000000001</v>
      </c>
      <c r="G36" s="18">
        <v>0.85299999999999998</v>
      </c>
      <c r="H36" s="18">
        <v>1.1850000000000001</v>
      </c>
      <c r="I36" s="18">
        <v>1.1200000000000001</v>
      </c>
      <c r="J36" s="18">
        <v>1.0309999999999999</v>
      </c>
      <c r="K36" s="18">
        <v>1.1930000000000001</v>
      </c>
      <c r="L36" s="18">
        <v>1.4590000000000001</v>
      </c>
      <c r="M36" s="18">
        <v>1.8240000000000001</v>
      </c>
      <c r="N36" s="18">
        <v>2.1379999999999999</v>
      </c>
      <c r="O36" s="23"/>
      <c r="P36" s="24" t="s">
        <v>12</v>
      </c>
      <c r="Q36" s="23"/>
      <c r="R36" s="24" t="s">
        <v>12</v>
      </c>
      <c r="S36" s="23"/>
      <c r="T36" s="24" t="s">
        <v>12</v>
      </c>
      <c r="U36" s="23"/>
      <c r="V36" s="24" t="s">
        <v>12</v>
      </c>
    </row>
    <row r="37" spans="1:22" x14ac:dyDescent="0.35">
      <c r="A37" s="20" t="s">
        <v>14</v>
      </c>
      <c r="B37" s="21">
        <v>0.85099999999999998</v>
      </c>
      <c r="C37" s="21">
        <v>0.82899999999999996</v>
      </c>
      <c r="D37" s="21">
        <v>0.91600000000000004</v>
      </c>
      <c r="E37" s="21">
        <v>0.91500000000000004</v>
      </c>
      <c r="F37" s="21">
        <v>0.748</v>
      </c>
      <c r="G37" s="21">
        <v>0.86899999999999999</v>
      </c>
      <c r="H37" s="21">
        <v>1.1970000000000001</v>
      </c>
      <c r="I37" s="21">
        <v>1.1559999999999999</v>
      </c>
      <c r="J37" s="21">
        <v>1.042</v>
      </c>
      <c r="K37" s="21">
        <v>1.2769999999999999</v>
      </c>
      <c r="L37" s="21">
        <v>1.569</v>
      </c>
      <c r="M37" s="21">
        <v>1.9450000000000001</v>
      </c>
      <c r="N37" s="21">
        <v>2.2730000000000001</v>
      </c>
      <c r="O37" s="21">
        <v>2.476</v>
      </c>
      <c r="P37" s="25"/>
      <c r="Q37" s="21">
        <v>2.9359999999999999</v>
      </c>
      <c r="R37" s="25"/>
      <c r="S37" s="21">
        <v>2.077</v>
      </c>
      <c r="T37" s="25"/>
      <c r="U37" s="21">
        <v>2.4940000000000002</v>
      </c>
      <c r="V37" s="25"/>
    </row>
    <row r="38" spans="1:22" x14ac:dyDescent="0.35">
      <c r="A38" s="15" t="s">
        <v>17</v>
      </c>
      <c r="B38" s="18">
        <v>0.85199999999999998</v>
      </c>
      <c r="C38" s="18">
        <v>0.88300000000000001</v>
      </c>
      <c r="D38" s="18">
        <v>0.96199999999999997</v>
      </c>
      <c r="E38" s="18">
        <v>0.95499999999999996</v>
      </c>
      <c r="F38" s="18">
        <v>0.78600000000000003</v>
      </c>
      <c r="G38" s="18">
        <v>0.88</v>
      </c>
      <c r="H38" s="18">
        <v>1.218</v>
      </c>
      <c r="I38" s="18">
        <v>1.1539999999999999</v>
      </c>
      <c r="J38" s="18">
        <v>1.081</v>
      </c>
      <c r="K38" s="18">
        <v>1.282</v>
      </c>
      <c r="L38" s="18">
        <v>1.58</v>
      </c>
      <c r="M38" s="18">
        <v>1.988</v>
      </c>
      <c r="N38" s="18">
        <v>2.3029999999999999</v>
      </c>
      <c r="O38" s="18">
        <v>2.5289999999999999</v>
      </c>
      <c r="P38" s="19"/>
      <c r="Q38" s="18">
        <v>2.9609999999999999</v>
      </c>
      <c r="R38" s="19"/>
      <c r="S38" s="18">
        <v>2.1240000000000001</v>
      </c>
      <c r="T38" s="24" t="s">
        <v>16</v>
      </c>
      <c r="U38" s="18">
        <v>2.5419999999999998</v>
      </c>
      <c r="V38" s="19"/>
    </row>
    <row r="39" spans="1:22" x14ac:dyDescent="0.35">
      <c r="A39" s="15" t="s">
        <v>11</v>
      </c>
      <c r="B39" s="18">
        <v>0.84599999999999997</v>
      </c>
      <c r="C39" s="18">
        <v>0.871</v>
      </c>
      <c r="D39" s="18">
        <v>0.95</v>
      </c>
      <c r="E39" s="18">
        <v>0.93899999999999995</v>
      </c>
      <c r="F39" s="18">
        <v>0.76900000000000002</v>
      </c>
      <c r="G39" s="18">
        <v>0.85599999999999998</v>
      </c>
      <c r="H39" s="18">
        <v>1.1919999999999999</v>
      </c>
      <c r="I39" s="18">
        <v>1.119</v>
      </c>
      <c r="J39" s="18">
        <v>1.0629999999999999</v>
      </c>
      <c r="K39" s="18">
        <v>1.2450000000000001</v>
      </c>
      <c r="L39" s="18">
        <v>1.538</v>
      </c>
      <c r="M39" s="18">
        <v>1.958</v>
      </c>
      <c r="N39" s="18">
        <v>2.2629999999999999</v>
      </c>
      <c r="O39" s="18">
        <v>2.4969999999999999</v>
      </c>
      <c r="P39" s="24" t="s">
        <v>12</v>
      </c>
      <c r="Q39" s="18">
        <v>2.9350000000000001</v>
      </c>
      <c r="R39" s="24" t="s">
        <v>12</v>
      </c>
      <c r="S39" s="18">
        <v>2.0819999999999999</v>
      </c>
      <c r="T39" s="24" t="s">
        <v>32</v>
      </c>
      <c r="U39" s="18">
        <v>2.504</v>
      </c>
      <c r="V39" s="24" t="s">
        <v>12</v>
      </c>
    </row>
    <row r="40" spans="1:22" x14ac:dyDescent="0.35">
      <c r="A40" s="20" t="s">
        <v>13</v>
      </c>
      <c r="B40" s="21">
        <v>0.90800000000000003</v>
      </c>
      <c r="C40" s="21">
        <v>0.93799999999999994</v>
      </c>
      <c r="D40" s="21">
        <v>1.0189999999999999</v>
      </c>
      <c r="E40" s="21">
        <v>1.054</v>
      </c>
      <c r="F40" s="21">
        <v>0.84499999999999997</v>
      </c>
      <c r="G40" s="21">
        <v>0.94</v>
      </c>
      <c r="H40" s="21">
        <v>1.2789999999999999</v>
      </c>
      <c r="I40" s="21">
        <v>1.218</v>
      </c>
      <c r="J40" s="21">
        <v>1.1279999999999999</v>
      </c>
      <c r="K40" s="21">
        <v>1.3069999999999999</v>
      </c>
      <c r="L40" s="21">
        <v>1.5680000000000001</v>
      </c>
      <c r="M40" s="21">
        <v>1.915</v>
      </c>
      <c r="N40" s="21">
        <v>2.2360000000000002</v>
      </c>
      <c r="O40" s="26"/>
      <c r="P40" s="22" t="s">
        <v>12</v>
      </c>
      <c r="Q40" s="26"/>
      <c r="R40" s="22" t="s">
        <v>12</v>
      </c>
      <c r="S40" s="26"/>
      <c r="T40" s="22" t="s">
        <v>12</v>
      </c>
      <c r="U40" s="26"/>
      <c r="V40" s="22" t="s">
        <v>12</v>
      </c>
    </row>
    <row r="41" spans="1:22" x14ac:dyDescent="0.35">
      <c r="A41" s="15" t="s">
        <v>14</v>
      </c>
      <c r="B41" s="18">
        <v>0.93700000000000006</v>
      </c>
      <c r="C41" s="18">
        <v>0.91400000000000003</v>
      </c>
      <c r="D41" s="18">
        <v>0.99099999999999999</v>
      </c>
      <c r="E41" s="18">
        <v>0.98799999999999999</v>
      </c>
      <c r="F41" s="18">
        <v>0.82199999999999995</v>
      </c>
      <c r="G41" s="18">
        <v>0.93100000000000005</v>
      </c>
      <c r="H41" s="18">
        <v>1.2669999999999999</v>
      </c>
      <c r="I41" s="18">
        <v>1.2170000000000001</v>
      </c>
      <c r="J41" s="18">
        <v>1.1160000000000001</v>
      </c>
      <c r="K41" s="18">
        <v>1.355</v>
      </c>
      <c r="L41" s="18">
        <v>1.66</v>
      </c>
      <c r="M41" s="18">
        <v>2.0430000000000001</v>
      </c>
      <c r="N41" s="18">
        <v>2.3730000000000002</v>
      </c>
      <c r="O41" s="18">
        <v>2.5840000000000001</v>
      </c>
      <c r="P41" s="19"/>
      <c r="Q41" s="18">
        <v>3.004</v>
      </c>
      <c r="R41" s="19"/>
      <c r="S41" s="18">
        <v>2.1960000000000002</v>
      </c>
      <c r="T41" s="24" t="s">
        <v>16</v>
      </c>
      <c r="U41" s="18">
        <v>2.6070000000000002</v>
      </c>
      <c r="V41" s="19"/>
    </row>
    <row r="42" spans="1:22" x14ac:dyDescent="0.35">
      <c r="A42" s="15" t="s">
        <v>18</v>
      </c>
      <c r="B42" s="18">
        <v>0.67500000000000004</v>
      </c>
      <c r="C42" s="18">
        <v>0.67300000000000004</v>
      </c>
      <c r="D42" s="18">
        <v>0.79300000000000004</v>
      </c>
      <c r="E42" s="18">
        <v>0.753</v>
      </c>
      <c r="F42" s="18">
        <v>0.59899999999999998</v>
      </c>
      <c r="G42" s="18">
        <v>0.67800000000000005</v>
      </c>
      <c r="H42" s="18">
        <v>1.044</v>
      </c>
      <c r="I42" s="18">
        <v>0.94799999999999995</v>
      </c>
      <c r="J42" s="18">
        <v>0.874</v>
      </c>
      <c r="K42" s="18">
        <v>1.0580000000000001</v>
      </c>
      <c r="L42" s="18">
        <v>1.339</v>
      </c>
      <c r="M42" s="18">
        <v>1.895</v>
      </c>
      <c r="N42" s="18">
        <v>2.1760000000000002</v>
      </c>
      <c r="O42" s="18">
        <v>2.3650000000000002</v>
      </c>
      <c r="P42" s="19"/>
      <c r="Q42" s="18">
        <v>3.222</v>
      </c>
      <c r="R42" s="19"/>
      <c r="S42" s="18">
        <v>1.964</v>
      </c>
      <c r="T42" s="19"/>
      <c r="U42" s="18">
        <v>2.4489999999999998</v>
      </c>
      <c r="V42" s="19"/>
    </row>
    <row r="43" spans="1:22" x14ac:dyDescent="0.35">
      <c r="A43" s="20" t="s">
        <v>34</v>
      </c>
      <c r="B43" s="21">
        <v>0.88400000000000001</v>
      </c>
      <c r="C43" s="21">
        <v>0.86699999999999999</v>
      </c>
      <c r="D43" s="21">
        <v>0.98899999999999999</v>
      </c>
      <c r="E43" s="21">
        <v>0.98399999999999999</v>
      </c>
      <c r="F43" s="21">
        <v>0.85199999999999998</v>
      </c>
      <c r="G43" s="21">
        <v>0.876</v>
      </c>
      <c r="H43" s="21">
        <v>1.3109999999999999</v>
      </c>
      <c r="I43" s="21">
        <v>1.25</v>
      </c>
      <c r="J43" s="21">
        <v>1.129</v>
      </c>
      <c r="K43" s="21">
        <v>1.355</v>
      </c>
      <c r="L43" s="21">
        <v>1.548</v>
      </c>
      <c r="M43" s="21">
        <v>2.052</v>
      </c>
      <c r="N43" s="21">
        <v>2.3650000000000002</v>
      </c>
      <c r="O43" s="21">
        <v>2.5920000000000001</v>
      </c>
      <c r="P43" s="25"/>
      <c r="Q43" s="21">
        <v>3.2189999999999999</v>
      </c>
      <c r="R43" s="25"/>
      <c r="S43" s="21">
        <v>2.3860000000000001</v>
      </c>
      <c r="T43" s="25"/>
      <c r="U43" s="21">
        <v>2.798</v>
      </c>
      <c r="V43" s="25"/>
    </row>
    <row r="44" spans="1:22" x14ac:dyDescent="0.35">
      <c r="A44" s="15" t="s">
        <v>19</v>
      </c>
      <c r="B44" s="18">
        <v>0.628</v>
      </c>
      <c r="C44" s="18">
        <v>0.63600000000000001</v>
      </c>
      <c r="D44" s="18">
        <v>0.75700000000000001</v>
      </c>
      <c r="E44" s="18">
        <v>0.71399999999999997</v>
      </c>
      <c r="F44" s="18">
        <v>0.56200000000000006</v>
      </c>
      <c r="G44" s="18">
        <v>0.65400000000000003</v>
      </c>
      <c r="H44" s="18">
        <v>1.006</v>
      </c>
      <c r="I44" s="18">
        <v>0.91200000000000003</v>
      </c>
      <c r="J44" s="18">
        <v>0.83699999999999997</v>
      </c>
      <c r="K44" s="18">
        <v>1.008</v>
      </c>
      <c r="L44" s="18">
        <v>1.3160000000000001</v>
      </c>
      <c r="M44" s="18">
        <v>1.8859999999999999</v>
      </c>
      <c r="N44" s="18">
        <v>2.165</v>
      </c>
      <c r="O44" s="18">
        <v>2.3479999999999999</v>
      </c>
      <c r="P44" s="19"/>
      <c r="Q44" s="18">
        <v>3.23</v>
      </c>
      <c r="R44" s="19"/>
      <c r="S44" s="18">
        <v>1.9179999999999999</v>
      </c>
      <c r="T44" s="19"/>
      <c r="U44" s="18">
        <v>2.415</v>
      </c>
      <c r="V44" s="19"/>
    </row>
    <row r="45" spans="1:22" x14ac:dyDescent="0.35">
      <c r="A45" s="15" t="s">
        <v>20</v>
      </c>
      <c r="B45" s="18" t="s">
        <v>21</v>
      </c>
      <c r="C45" s="18" t="s">
        <v>21</v>
      </c>
      <c r="D45" s="18" t="s">
        <v>21</v>
      </c>
      <c r="E45" s="18" t="s">
        <v>21</v>
      </c>
      <c r="F45" s="18" t="s">
        <v>21</v>
      </c>
      <c r="G45" s="18" t="s">
        <v>21</v>
      </c>
      <c r="H45" s="18" t="s">
        <v>21</v>
      </c>
      <c r="I45" s="18" t="s">
        <v>21</v>
      </c>
      <c r="J45" s="18" t="s">
        <v>21</v>
      </c>
      <c r="K45" s="18" t="s">
        <v>21</v>
      </c>
      <c r="L45" s="18" t="s">
        <v>21</v>
      </c>
      <c r="M45" s="18" t="s">
        <v>21</v>
      </c>
      <c r="N45" s="18" t="s">
        <v>21</v>
      </c>
      <c r="O45" s="18">
        <v>2.3860000000000001</v>
      </c>
      <c r="P45" s="19"/>
      <c r="Q45" s="18">
        <v>3.2330000000000001</v>
      </c>
      <c r="R45" s="19"/>
      <c r="S45" s="18">
        <v>1.9219999999999999</v>
      </c>
      <c r="T45" s="19"/>
      <c r="U45" s="18">
        <v>2.423</v>
      </c>
      <c r="V45" s="19"/>
    </row>
    <row r="46" spans="1:22" x14ac:dyDescent="0.35">
      <c r="A46" s="20" t="s">
        <v>22</v>
      </c>
      <c r="B46" s="21">
        <v>0.64200000000000002</v>
      </c>
      <c r="C46" s="21">
        <v>0.64500000000000002</v>
      </c>
      <c r="D46" s="21">
        <v>0.76700000000000002</v>
      </c>
      <c r="E46" s="21">
        <v>0.71899999999999997</v>
      </c>
      <c r="F46" s="21">
        <v>0.56499999999999995</v>
      </c>
      <c r="G46" s="21">
        <v>0.66300000000000003</v>
      </c>
      <c r="H46" s="21">
        <v>1.014</v>
      </c>
      <c r="I46" s="21">
        <v>0.91700000000000004</v>
      </c>
      <c r="J46" s="21">
        <v>0.84099999999999997</v>
      </c>
      <c r="K46" s="21">
        <v>1.014</v>
      </c>
      <c r="L46" s="21">
        <v>1.325</v>
      </c>
      <c r="M46" s="21">
        <v>1.899</v>
      </c>
      <c r="N46" s="21">
        <v>2.1829999999999998</v>
      </c>
      <c r="O46" s="21">
        <v>2.3170000000000002</v>
      </c>
      <c r="P46" s="25"/>
      <c r="Q46" s="21">
        <v>3.2320000000000002</v>
      </c>
      <c r="R46" s="25"/>
      <c r="S46" s="21">
        <v>1.913</v>
      </c>
      <c r="T46" s="25"/>
      <c r="U46" s="21">
        <v>2.3809999999999998</v>
      </c>
      <c r="V46" s="25"/>
    </row>
    <row r="47" spans="1:22" x14ac:dyDescent="0.35">
      <c r="A47" s="15" t="s">
        <v>23</v>
      </c>
      <c r="B47" s="18">
        <v>0.59799999999999998</v>
      </c>
      <c r="C47" s="18">
        <v>0.61399999999999999</v>
      </c>
      <c r="D47" s="18">
        <v>0.73199999999999998</v>
      </c>
      <c r="E47" s="18">
        <v>0.69799999999999995</v>
      </c>
      <c r="F47" s="18">
        <v>0.55500000000000005</v>
      </c>
      <c r="G47" s="18">
        <v>0.62</v>
      </c>
      <c r="H47" s="18">
        <v>0.98099999999999998</v>
      </c>
      <c r="I47" s="18">
        <v>0.89200000000000002</v>
      </c>
      <c r="J47" s="18">
        <v>0.82199999999999995</v>
      </c>
      <c r="K47" s="18">
        <v>0.98599999999999999</v>
      </c>
      <c r="L47" s="18">
        <v>1.2809999999999999</v>
      </c>
      <c r="M47" s="18">
        <v>1.833</v>
      </c>
      <c r="N47" s="18">
        <v>2.0840000000000001</v>
      </c>
      <c r="O47" s="18">
        <v>2.1869999999999998</v>
      </c>
      <c r="P47" s="19"/>
      <c r="Q47" s="18">
        <v>3.1869999999999998</v>
      </c>
      <c r="R47" s="19"/>
      <c r="S47" s="18">
        <v>1.865</v>
      </c>
      <c r="T47" s="19"/>
      <c r="U47" s="18">
        <v>2.3079999999999998</v>
      </c>
      <c r="V47" s="19"/>
    </row>
    <row r="48" spans="1:22" x14ac:dyDescent="0.35">
      <c r="A48" s="15" t="s">
        <v>24</v>
      </c>
      <c r="B48" s="18">
        <v>0.35799999999999998</v>
      </c>
      <c r="C48" s="18">
        <v>0.39700000000000002</v>
      </c>
      <c r="D48" s="18">
        <v>0.46400000000000002</v>
      </c>
      <c r="E48" s="18">
        <v>0.42899999999999999</v>
      </c>
      <c r="F48" s="18">
        <v>0.311</v>
      </c>
      <c r="G48" s="18">
        <v>0.378</v>
      </c>
      <c r="H48" s="18">
        <v>0.60899999999999999</v>
      </c>
      <c r="I48" s="18">
        <v>0.53300000000000003</v>
      </c>
      <c r="J48" s="18">
        <v>0.56100000000000005</v>
      </c>
      <c r="K48" s="18">
        <v>0.69599999999999995</v>
      </c>
      <c r="L48" s="18">
        <v>0.72499999999999998</v>
      </c>
      <c r="M48" s="18">
        <v>1.0409999999999999</v>
      </c>
      <c r="N48" s="18">
        <v>1.212</v>
      </c>
      <c r="O48" s="18">
        <v>1.3759999999999999</v>
      </c>
      <c r="P48" s="19"/>
      <c r="Q48" s="18">
        <v>1.944</v>
      </c>
      <c r="R48" s="19"/>
      <c r="S48" s="18">
        <v>1.34</v>
      </c>
      <c r="T48" s="24" t="s">
        <v>16</v>
      </c>
      <c r="U48" s="18">
        <v>1.7290000000000001</v>
      </c>
      <c r="V48" s="19"/>
    </row>
    <row r="49" spans="1:22" x14ac:dyDescent="0.35">
      <c r="A49" s="20" t="s">
        <v>25</v>
      </c>
      <c r="B49" s="21">
        <v>0.40300000000000002</v>
      </c>
      <c r="C49" s="21">
        <v>0.433</v>
      </c>
      <c r="D49" s="21">
        <v>0.52900000000000003</v>
      </c>
      <c r="E49" s="21">
        <v>0.47199999999999998</v>
      </c>
      <c r="F49" s="21">
        <v>0.35599999999999998</v>
      </c>
      <c r="G49" s="21">
        <v>0.40600000000000003</v>
      </c>
      <c r="H49" s="21">
        <v>0.68300000000000005</v>
      </c>
      <c r="I49" s="21">
        <v>0.62</v>
      </c>
      <c r="J49" s="21">
        <v>0.61199999999999999</v>
      </c>
      <c r="K49" s="21">
        <v>0.78500000000000003</v>
      </c>
      <c r="L49" s="21">
        <v>0.79400000000000004</v>
      </c>
      <c r="M49" s="21">
        <v>1.1479999999999999</v>
      </c>
      <c r="N49" s="21">
        <v>1.3220000000000001</v>
      </c>
      <c r="O49" s="21">
        <v>1.4450000000000001</v>
      </c>
      <c r="P49" s="25"/>
      <c r="Q49" s="21">
        <v>2.0979999999999999</v>
      </c>
      <c r="R49" s="25"/>
      <c r="S49" s="21">
        <v>1.4219999999999999</v>
      </c>
      <c r="T49" s="25"/>
      <c r="U49" s="21">
        <v>1.9530000000000001</v>
      </c>
      <c r="V49" s="25"/>
    </row>
    <row r="50" spans="1:22" x14ac:dyDescent="0.35">
      <c r="A50" s="15" t="s">
        <v>26</v>
      </c>
      <c r="B50" s="18">
        <v>0.32700000000000001</v>
      </c>
      <c r="C50" s="18">
        <v>0.376</v>
      </c>
      <c r="D50" s="18">
        <v>0.43</v>
      </c>
      <c r="E50" s="18">
        <v>0.40699999999999997</v>
      </c>
      <c r="F50" s="18">
        <v>0.29199999999999998</v>
      </c>
      <c r="G50" s="18">
        <v>0.36599999999999999</v>
      </c>
      <c r="H50" s="18">
        <v>0.57599999999999996</v>
      </c>
      <c r="I50" s="18">
        <v>0.498</v>
      </c>
      <c r="J50" s="18">
        <v>0.54</v>
      </c>
      <c r="K50" s="18">
        <v>0.65100000000000002</v>
      </c>
      <c r="L50" s="18">
        <v>0.68700000000000006</v>
      </c>
      <c r="M50" s="18">
        <v>0.98499999999999999</v>
      </c>
      <c r="N50" s="18">
        <v>1.175</v>
      </c>
      <c r="O50" s="18">
        <v>1.3540000000000001</v>
      </c>
      <c r="P50" s="19"/>
      <c r="Q50" s="18">
        <v>1.8959999999999999</v>
      </c>
      <c r="R50" s="19"/>
      <c r="S50" s="18">
        <v>1.3120000000000001</v>
      </c>
      <c r="T50" s="24" t="s">
        <v>16</v>
      </c>
      <c r="U50" s="18">
        <v>1.6619999999999999</v>
      </c>
      <c r="V50" s="19"/>
    </row>
    <row r="51" spans="1:22" x14ac:dyDescent="0.35">
      <c r="A51" s="15" t="s">
        <v>27</v>
      </c>
      <c r="B51" s="18">
        <v>0.77600000000000002</v>
      </c>
      <c r="C51" s="18">
        <v>0.76600000000000001</v>
      </c>
      <c r="D51" s="18">
        <v>0.88600000000000001</v>
      </c>
      <c r="E51" s="18">
        <v>0.878</v>
      </c>
      <c r="F51" s="18">
        <v>0.77400000000000002</v>
      </c>
      <c r="G51" s="18">
        <v>0.78100000000000003</v>
      </c>
      <c r="H51" s="18">
        <v>1.048</v>
      </c>
      <c r="I51" s="18">
        <v>1.0940000000000001</v>
      </c>
      <c r="J51" s="18">
        <v>0.95799999999999996</v>
      </c>
      <c r="K51" s="18">
        <v>1.1499999999999999</v>
      </c>
      <c r="L51" s="18">
        <v>1.3069999999999999</v>
      </c>
      <c r="M51" s="18">
        <v>1.53</v>
      </c>
      <c r="N51" s="18">
        <v>1.7270000000000001</v>
      </c>
      <c r="O51" s="18">
        <v>1.8879999999999999</v>
      </c>
      <c r="P51" s="19"/>
      <c r="Q51" s="18">
        <v>2.2450000000000001</v>
      </c>
      <c r="R51" s="19"/>
      <c r="S51" s="18">
        <v>1.7769999999999999</v>
      </c>
      <c r="T51" s="19"/>
      <c r="U51" s="18">
        <v>1.976</v>
      </c>
      <c r="V51" s="19"/>
    </row>
    <row r="52" spans="1:22" x14ac:dyDescent="0.35">
      <c r="A52" s="34" t="s">
        <v>35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 t="s">
        <v>36</v>
      </c>
      <c r="M52" s="35"/>
      <c r="N52" s="35"/>
      <c r="O52" s="35"/>
      <c r="P52" s="35"/>
      <c r="Q52" s="35"/>
      <c r="R52" s="35"/>
      <c r="S52" s="35"/>
      <c r="T52" s="35"/>
      <c r="U52" s="35"/>
      <c r="V52" s="36"/>
    </row>
    <row r="53" spans="1:22" x14ac:dyDescent="0.35">
      <c r="A53" s="37" t="s">
        <v>37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 t="s">
        <v>38</v>
      </c>
      <c r="M53" s="39"/>
      <c r="N53" s="39"/>
      <c r="O53" s="39"/>
      <c r="P53" s="39"/>
      <c r="Q53" s="39"/>
      <c r="R53" s="39"/>
      <c r="S53" s="39"/>
      <c r="T53" s="39"/>
      <c r="U53" s="39"/>
      <c r="V53" s="40"/>
    </row>
    <row r="54" spans="1:22" x14ac:dyDescent="0.35">
      <c r="A54" s="41" t="s">
        <v>39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40"/>
    </row>
    <row r="55" spans="1:22" x14ac:dyDescent="0.35">
      <c r="A55" s="41" t="s">
        <v>40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40"/>
    </row>
    <row r="56" spans="1:22" ht="15" customHeight="1" x14ac:dyDescent="0.35">
      <c r="A56" s="37" t="s">
        <v>41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2" t="s">
        <v>42</v>
      </c>
      <c r="M56" s="42"/>
      <c r="N56" s="42"/>
      <c r="O56" s="42"/>
      <c r="P56" s="42"/>
      <c r="Q56" s="42"/>
      <c r="R56" s="42"/>
      <c r="S56" s="42"/>
      <c r="T56" s="42"/>
      <c r="U56" s="42"/>
      <c r="V56" s="43"/>
    </row>
    <row r="57" spans="1:22" x14ac:dyDescent="0.35">
      <c r="A57" s="37" t="s">
        <v>43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 t="s">
        <v>44</v>
      </c>
      <c r="M57" s="39"/>
      <c r="N57" s="39"/>
      <c r="O57" s="39"/>
      <c r="P57" s="39"/>
      <c r="Q57" s="39"/>
      <c r="R57" s="39"/>
      <c r="S57" s="39"/>
      <c r="T57" s="39"/>
      <c r="U57" s="39"/>
      <c r="V57" s="40"/>
    </row>
    <row r="58" spans="1:22" x14ac:dyDescent="0.35">
      <c r="A58" s="37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 t="s">
        <v>45</v>
      </c>
      <c r="M58" s="39"/>
      <c r="N58" s="39"/>
      <c r="O58" s="39"/>
      <c r="P58" s="39"/>
      <c r="Q58" s="39"/>
      <c r="R58" s="39"/>
      <c r="S58" s="39"/>
      <c r="T58" s="39"/>
      <c r="U58" s="39"/>
      <c r="V58" s="40"/>
    </row>
    <row r="59" spans="1:22" x14ac:dyDescent="0.35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 t="s">
        <v>46</v>
      </c>
      <c r="M59" s="39"/>
      <c r="N59" s="39"/>
      <c r="O59" s="39"/>
      <c r="P59" s="39"/>
      <c r="Q59" s="39"/>
      <c r="R59" s="39"/>
      <c r="S59" s="39"/>
      <c r="T59" s="39"/>
      <c r="U59" s="39"/>
      <c r="V59" s="40"/>
    </row>
    <row r="60" spans="1:22" x14ac:dyDescent="0.35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 t="s">
        <v>47</v>
      </c>
      <c r="M60" s="39"/>
      <c r="N60" s="39"/>
      <c r="O60" s="39"/>
      <c r="P60" s="39"/>
      <c r="Q60" s="39"/>
      <c r="R60" s="39"/>
      <c r="S60" s="39"/>
      <c r="T60" s="39"/>
      <c r="U60" s="39"/>
      <c r="V60" s="40"/>
    </row>
    <row r="61" spans="1:22" x14ac:dyDescent="0.35">
      <c r="A61" s="44" t="s">
        <v>48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/>
    </row>
  </sheetData>
  <mergeCells count="63">
    <mergeCell ref="A61:K61"/>
    <mergeCell ref="L61:V61"/>
    <mergeCell ref="A56:K56"/>
    <mergeCell ref="L56:V56"/>
    <mergeCell ref="A57:K60"/>
    <mergeCell ref="L57:V57"/>
    <mergeCell ref="L58:V58"/>
    <mergeCell ref="L59:V59"/>
    <mergeCell ref="L60:V60"/>
    <mergeCell ref="U27:U29"/>
    <mergeCell ref="V27:V29"/>
    <mergeCell ref="A52:K52"/>
    <mergeCell ref="L52:V52"/>
    <mergeCell ref="A53:K53"/>
    <mergeCell ref="L53:V55"/>
    <mergeCell ref="A54:K54"/>
    <mergeCell ref="A55:K55"/>
    <mergeCell ref="O27:O29"/>
    <mergeCell ref="P27:P29"/>
    <mergeCell ref="Q27:Q29"/>
    <mergeCell ref="R27:R29"/>
    <mergeCell ref="S27:S29"/>
    <mergeCell ref="T27:T29"/>
    <mergeCell ref="I27:I29"/>
    <mergeCell ref="J27:J29"/>
    <mergeCell ref="K27:K29"/>
    <mergeCell ref="L27:L29"/>
    <mergeCell ref="M27:M29"/>
    <mergeCell ref="N27:N29"/>
    <mergeCell ref="T4:T5"/>
    <mergeCell ref="U4:U5"/>
    <mergeCell ref="V4:V5"/>
    <mergeCell ref="B27:B29"/>
    <mergeCell ref="C27:C29"/>
    <mergeCell ref="D27:D29"/>
    <mergeCell ref="E27:E29"/>
    <mergeCell ref="F27:F29"/>
    <mergeCell ref="G27:G29"/>
    <mergeCell ref="H27:H29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B4:B5"/>
    <mergeCell ref="C4:C5"/>
    <mergeCell ref="D4:D5"/>
    <mergeCell ref="E4:E5"/>
    <mergeCell ref="F4:F5"/>
    <mergeCell ref="G4:G5"/>
    <mergeCell ref="A1:V1"/>
    <mergeCell ref="A2:V2"/>
    <mergeCell ref="O3:P3"/>
    <mergeCell ref="Q3:R3"/>
    <mergeCell ref="S3:T3"/>
    <mergeCell ref="U3:V3"/>
  </mergeCells>
  <hyperlinks>
    <hyperlink ref="L56" r:id="rId1" display="http://www.eia.gov/petroleum/" xr:uid="{6D3016F4-605D-4CB9-8298-955B342CAAD3}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stb0523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Rabideau, Isabelle</dc:creator>
  <cp:lastModifiedBy>Rabideau, Isabelle</cp:lastModifiedBy>
  <dcterms:created xsi:type="dcterms:W3CDTF">2020-11-17T17:46:38Z</dcterms:created>
  <dcterms:modified xsi:type="dcterms:W3CDTF">2020-11-18T01:46:38Z</dcterms:modified>
</cp:coreProperties>
</file>